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/>
  <mc:AlternateContent xmlns:mc="http://schemas.openxmlformats.org/markup-compatibility/2006">
    <mc:Choice Requires="x15">
      <x15ac:absPath xmlns:x15ac="http://schemas.microsoft.com/office/spreadsheetml/2010/11/ac" url="C:\Users\yatak\Downloads\"/>
    </mc:Choice>
  </mc:AlternateContent>
  <xr:revisionPtr revIDLastSave="0" documentId="8_{EA57D5FC-1387-4EA9-9A3D-EBBB9147768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利用目的等" sheetId="10" r:id="rId1"/>
    <sheet name="料金試算表" sheetId="1" r:id="rId2"/>
    <sheet name="記入例" sheetId="11" r:id="rId3"/>
    <sheet name="Sheet1" sheetId="3" r:id="rId4"/>
  </sheets>
  <definedNames>
    <definedName name="Fat">Sheet1!$F$5</definedName>
    <definedName name="Fat単価">Sheet1!$B$21</definedName>
    <definedName name="Medium">Sheet1!$E$3</definedName>
    <definedName name="Medium単価">Sheet1!$B$20</definedName>
    <definedName name="_xlnm.Print_Area" localSheetId="2">記入例!$A$1:$X$34</definedName>
    <definedName name="_xlnm.Print_Area" localSheetId="1">料金試算表!$A$1:$S$34</definedName>
    <definedName name="ThinAMD一般解析">Sheet1!$B$3</definedName>
    <definedName name="ThinAMD個人ゲノム">Sheet1!$B$5</definedName>
    <definedName name="ThinAMD単価">Sheet1!$B$17</definedName>
    <definedName name="ThinIntel">Sheet1!$C$3</definedName>
    <definedName name="ThinIntelGPU">Sheet1!$D$3</definedName>
    <definedName name="ThinIntelGPU単価">Sheet1!$B$19</definedName>
    <definedName name="ThinIntel単価">Sheet1!$B$18</definedName>
    <definedName name="アーカイブ">Sheet1!$D$1</definedName>
    <definedName name="アーカイブ単価">Sheet1!$B$16</definedName>
    <definedName name="サービス">Sheet1!$A$1:$A$5</definedName>
    <definedName name="ストレージ一般解析容量保証なし">Sheet1!$A$7</definedName>
    <definedName name="ストレージ一般解析容量保証なし単価">Sheet1!$B$12</definedName>
    <definedName name="ストレージ個人ゲノム容量保証なし">Sheet1!$A$8</definedName>
    <definedName name="ストレージ個人ゲノム容量保証なし基本料金">Sheet1!$B$14</definedName>
    <definedName name="ストレージ個人ゲノム容量保証なし単価">Sheet1!$B$13</definedName>
    <definedName name="ストレージ大規模利用_一般解析区画">Sheet1!$B$1:$D$1</definedName>
    <definedName name="ストレージ大規模利用_個人ゲノム解析区画">Sheet1!$B$2:$D$2</definedName>
    <definedName name="ストレージ容量保証">Sheet1!$C$1</definedName>
    <definedName name="ストレージ容量保証単価">Sheet1!$B$15</definedName>
    <definedName name="計算ノード占有利用_一般解析区画">Sheet1!$B$4:$F$4</definedName>
    <definedName name="計算ノード占有利用_個人ゲノム解析区画">Sheet1!$B$5:$F$5</definedName>
    <definedName name="計算ノード優先利用_一般解析区画">Sheet1!$B$3:$E$3</definedName>
    <definedName name="消費税">Sheet1!$B$11</definedName>
    <definedName name="年">Sheet1!$B$10</definedName>
    <definedName name="年間日数">_xlfn.DAYS(DATE(年+1,3,31),DATE(年,4,1))+1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2" i="11" l="1"/>
  <c r="V32" i="11"/>
  <c r="U32" i="11"/>
  <c r="W25" i="11"/>
  <c r="V25" i="11"/>
  <c r="U25" i="11"/>
  <c r="T24" i="11"/>
  <c r="S24" i="11"/>
  <c r="R24" i="11"/>
  <c r="Q24" i="11"/>
  <c r="P24" i="11"/>
  <c r="O24" i="11"/>
  <c r="X24" i="11" s="1"/>
  <c r="T23" i="11"/>
  <c r="S23" i="11"/>
  <c r="R23" i="11"/>
  <c r="Q23" i="11"/>
  <c r="P23" i="11"/>
  <c r="O23" i="11"/>
  <c r="X23" i="11" s="1"/>
  <c r="X22" i="11"/>
  <c r="T22" i="11"/>
  <c r="S22" i="11"/>
  <c r="R22" i="11"/>
  <c r="Q22" i="11"/>
  <c r="P22" i="11"/>
  <c r="O22" i="11"/>
  <c r="T21" i="11"/>
  <c r="S21" i="11"/>
  <c r="R21" i="11"/>
  <c r="Q21" i="11"/>
  <c r="P21" i="11"/>
  <c r="O21" i="11"/>
  <c r="X21" i="11" s="1"/>
  <c r="T20" i="11"/>
  <c r="S20" i="11"/>
  <c r="R20" i="11"/>
  <c r="Q20" i="11"/>
  <c r="P20" i="11"/>
  <c r="O20" i="11"/>
  <c r="X20" i="11" s="1"/>
  <c r="T19" i="11"/>
  <c r="S19" i="11"/>
  <c r="R19" i="11"/>
  <c r="Q19" i="11"/>
  <c r="P19" i="11"/>
  <c r="O19" i="11"/>
  <c r="T18" i="11"/>
  <c r="S18" i="11"/>
  <c r="R18" i="11"/>
  <c r="Q18" i="11"/>
  <c r="P18" i="11"/>
  <c r="O18" i="11"/>
  <c r="T17" i="11"/>
  <c r="S17" i="11"/>
  <c r="R17" i="11"/>
  <c r="Q17" i="11"/>
  <c r="P17" i="11"/>
  <c r="O17" i="11"/>
  <c r="T16" i="11"/>
  <c r="S16" i="11"/>
  <c r="R16" i="11"/>
  <c r="Q16" i="11"/>
  <c r="P16" i="11"/>
  <c r="O16" i="11"/>
  <c r="T15" i="11"/>
  <c r="S15" i="11"/>
  <c r="R15" i="11"/>
  <c r="Q15" i="11"/>
  <c r="P15" i="11"/>
  <c r="O15" i="11"/>
  <c r="T14" i="11"/>
  <c r="S14" i="11"/>
  <c r="R14" i="11"/>
  <c r="Q14" i="11"/>
  <c r="P14" i="11"/>
  <c r="O14" i="11"/>
  <c r="T13" i="11"/>
  <c r="S13" i="11"/>
  <c r="R13" i="11"/>
  <c r="Q13" i="11"/>
  <c r="P13" i="11"/>
  <c r="O13" i="11"/>
  <c r="T12" i="11"/>
  <c r="S12" i="11"/>
  <c r="R12" i="11"/>
  <c r="Q12" i="11"/>
  <c r="P12" i="11"/>
  <c r="O12" i="11"/>
  <c r="T11" i="11"/>
  <c r="S11" i="11"/>
  <c r="R11" i="11"/>
  <c r="Q11" i="11"/>
  <c r="P11" i="11"/>
  <c r="V22" i="11" s="1"/>
  <c r="O11" i="11"/>
  <c r="T10" i="11"/>
  <c r="S10" i="11"/>
  <c r="R10" i="11"/>
  <c r="Q10" i="11"/>
  <c r="P10" i="11"/>
  <c r="O10" i="11"/>
  <c r="A7" i="11"/>
  <c r="A6" i="11"/>
  <c r="A5" i="11"/>
  <c r="A7" i="1"/>
  <c r="A6" i="1"/>
  <c r="A5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O10" i="1"/>
  <c r="N10" i="1"/>
  <c r="J10" i="1"/>
  <c r="L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W12" i="11" l="1"/>
  <c r="W31" i="11" s="1"/>
  <c r="V17" i="11"/>
  <c r="W15" i="11"/>
  <c r="W14" i="11"/>
  <c r="W33" i="11" s="1"/>
  <c r="V14" i="11"/>
  <c r="V33" i="11" s="1"/>
  <c r="V20" i="11"/>
  <c r="W23" i="11"/>
  <c r="V16" i="11"/>
  <c r="W24" i="11"/>
  <c r="W20" i="11"/>
  <c r="W22" i="11"/>
  <c r="W18" i="11"/>
  <c r="U11" i="11"/>
  <c r="U29" i="11" s="1"/>
  <c r="V11" i="11"/>
  <c r="V29" i="11" s="1"/>
  <c r="W21" i="11"/>
  <c r="X32" i="11"/>
  <c r="X25" i="11"/>
  <c r="U14" i="11"/>
  <c r="U33" i="11" s="1"/>
  <c r="W17" i="11"/>
  <c r="U22" i="11"/>
  <c r="V19" i="11"/>
  <c r="W19" i="11"/>
  <c r="V24" i="11"/>
  <c r="U13" i="11"/>
  <c r="U30" i="11" s="1"/>
  <c r="W16" i="11"/>
  <c r="U21" i="11"/>
  <c r="V13" i="11"/>
  <c r="V30" i="11" s="1"/>
  <c r="V21" i="11"/>
  <c r="U19" i="11"/>
  <c r="X19" i="11" s="1"/>
  <c r="U24" i="11"/>
  <c r="U10" i="11"/>
  <c r="U28" i="11" s="1"/>
  <c r="W13" i="11"/>
  <c r="W30" i="11" s="1"/>
  <c r="U18" i="11"/>
  <c r="X18" i="11" s="1"/>
  <c r="U16" i="11"/>
  <c r="X16" i="11" s="1"/>
  <c r="V10" i="11"/>
  <c r="V28" i="11" s="1"/>
  <c r="V18" i="11"/>
  <c r="W10" i="11"/>
  <c r="W28" i="11" s="1"/>
  <c r="U15" i="11"/>
  <c r="X15" i="11" s="1"/>
  <c r="U23" i="11"/>
  <c r="V15" i="11"/>
  <c r="V23" i="11"/>
  <c r="U20" i="11"/>
  <c r="U12" i="11"/>
  <c r="U31" i="11" s="1"/>
  <c r="V12" i="11"/>
  <c r="V31" i="11" s="1"/>
  <c r="U17" i="11"/>
  <c r="X17" i="11" s="1"/>
  <c r="W11" i="11"/>
  <c r="W29" i="11" s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L20" i="1"/>
  <c r="L22" i="1"/>
  <c r="L16" i="1"/>
  <c r="L24" i="1"/>
  <c r="L17" i="1"/>
  <c r="L15" i="1"/>
  <c r="L21" i="1"/>
  <c r="L23" i="1"/>
  <c r="L18" i="1"/>
  <c r="L19" i="1"/>
  <c r="S24" i="1"/>
  <c r="L14" i="1"/>
  <c r="L13" i="1"/>
  <c r="L12" i="1"/>
  <c r="L11" i="1"/>
  <c r="V26" i="11" l="1"/>
  <c r="X14" i="11"/>
  <c r="X12" i="11"/>
  <c r="X11" i="11"/>
  <c r="X13" i="11"/>
  <c r="X10" i="11"/>
  <c r="U27" i="11"/>
  <c r="W27" i="11"/>
  <c r="V27" i="11"/>
  <c r="X33" i="11"/>
  <c r="U26" i="11"/>
  <c r="W26" i="11"/>
  <c r="X30" i="11"/>
  <c r="X31" i="11"/>
  <c r="X29" i="11"/>
  <c r="X28" i="11"/>
  <c r="U34" i="11"/>
  <c r="W34" i="11"/>
  <c r="V34" i="11"/>
  <c r="P11" i="1"/>
  <c r="Q11" i="1"/>
  <c r="R11" i="1"/>
  <c r="R12" i="1"/>
  <c r="R20" i="1"/>
  <c r="Q14" i="1"/>
  <c r="Q22" i="1"/>
  <c r="P15" i="1"/>
  <c r="P23" i="1"/>
  <c r="P16" i="1"/>
  <c r="R13" i="1"/>
  <c r="R21" i="1"/>
  <c r="Q15" i="1"/>
  <c r="Q23" i="1"/>
  <c r="P24" i="1"/>
  <c r="R14" i="1"/>
  <c r="R22" i="1"/>
  <c r="Q16" i="1"/>
  <c r="Q24" i="1"/>
  <c r="P17" i="1"/>
  <c r="R15" i="1"/>
  <c r="R23" i="1"/>
  <c r="Q17" i="1"/>
  <c r="P18" i="1"/>
  <c r="P10" i="1"/>
  <c r="P33" i="1" s="1"/>
  <c r="P19" i="1"/>
  <c r="R16" i="1"/>
  <c r="R24" i="1"/>
  <c r="Q18" i="1"/>
  <c r="R17" i="1"/>
  <c r="Q19" i="1"/>
  <c r="P12" i="1"/>
  <c r="P20" i="1"/>
  <c r="P21" i="1"/>
  <c r="Q13" i="1"/>
  <c r="P14" i="1"/>
  <c r="R18" i="1"/>
  <c r="Q12" i="1"/>
  <c r="Q20" i="1"/>
  <c r="P13" i="1"/>
  <c r="R19" i="1"/>
  <c r="Q21" i="1"/>
  <c r="P22" i="1"/>
  <c r="Q10" i="1"/>
  <c r="Q32" i="1" s="1"/>
  <c r="R10" i="1"/>
  <c r="R26" i="1" s="1"/>
  <c r="S15" i="1"/>
  <c r="S19" i="1"/>
  <c r="S20" i="1"/>
  <c r="S21" i="1"/>
  <c r="S22" i="1"/>
  <c r="S23" i="1"/>
  <c r="S14" i="1"/>
  <c r="S17" i="1"/>
  <c r="S18" i="1"/>
  <c r="S13" i="1"/>
  <c r="X27" i="11" l="1"/>
  <c r="X26" i="11"/>
  <c r="X34" i="11"/>
  <c r="Q26" i="1"/>
  <c r="P26" i="1"/>
  <c r="P25" i="1"/>
  <c r="Q25" i="1"/>
  <c r="P27" i="1"/>
  <c r="S10" i="1"/>
  <c r="R32" i="1"/>
  <c r="S12" i="1"/>
  <c r="R25" i="1"/>
  <c r="S16" i="1"/>
  <c r="P34" i="1"/>
  <c r="P31" i="1"/>
  <c r="P32" i="1"/>
  <c r="R33" i="1"/>
  <c r="R31" i="1"/>
  <c r="Q33" i="1"/>
  <c r="Q31" i="1"/>
  <c r="P30" i="1"/>
  <c r="Q29" i="1"/>
  <c r="Q30" i="1"/>
  <c r="R29" i="1"/>
  <c r="R30" i="1"/>
  <c r="P28" i="1"/>
  <c r="P29" i="1"/>
  <c r="R27" i="1"/>
  <c r="R28" i="1"/>
  <c r="Q27" i="1"/>
  <c r="Q28" i="1"/>
  <c r="S11" i="1"/>
  <c r="Q34" i="1"/>
  <c r="R34" i="1"/>
  <c r="S26" i="1" l="1"/>
  <c r="S25" i="1"/>
  <c r="S32" i="1"/>
  <c r="S33" i="1"/>
  <c r="S29" i="1"/>
  <c r="S31" i="1"/>
  <c r="S30" i="1"/>
  <c r="S28" i="1"/>
  <c r="S27" i="1"/>
  <c r="S34" i="1"/>
</calcChain>
</file>

<file path=xl/sharedStrings.xml><?xml version="1.0" encoding="utf-8"?>
<sst xmlns="http://schemas.openxmlformats.org/spreadsheetml/2006/main" count="139" uniqueCount="82">
  <si>
    <t>開始日</t>
  </si>
  <si>
    <t>終了日</t>
  </si>
  <si>
    <t>高速ストレージ容量保証</t>
    <phoneticPr fontId="2"/>
  </si>
  <si>
    <t>アーカイブ</t>
    <phoneticPr fontId="2"/>
  </si>
  <si>
    <t>サービス</t>
    <phoneticPr fontId="2"/>
  </si>
  <si>
    <t>リソース量合計</t>
    <rPh sb="4" eb="5">
      <t>リョウ</t>
    </rPh>
    <rPh sb="5" eb="7">
      <t>ゴウケイ</t>
    </rPh>
    <phoneticPr fontId="2"/>
  </si>
  <si>
    <t>Quota設定のみ容量保証なし</t>
  </si>
  <si>
    <t>Quota設定のみ容量保証なし</t>
    <phoneticPr fontId="2"/>
  </si>
  <si>
    <t>料金合計</t>
    <rPh sb="0" eb="2">
      <t>リョウキン</t>
    </rPh>
    <rPh sb="2" eb="4">
      <t>ゴウケイ</t>
    </rPh>
    <phoneticPr fontId="2"/>
  </si>
  <si>
    <t>Thin(AMD)(1単位 = 1CPUコア 8GBメモリ)</t>
  </si>
  <si>
    <t>Thin(Intel)(1単位 = 1CPUコア 12GBメモリ)</t>
  </si>
  <si>
    <t>Thin(Intel/NVIDIA GPU)(1単位 = 1GPU 4CPUコア 48GBメモリ)</t>
  </si>
  <si>
    <t>Medium(1単位 = 13CPUコア 512GBメモリ)</t>
  </si>
  <si>
    <t>Fat(1単位 = 24CPUコア 1TBメモリ)</t>
  </si>
  <si>
    <t>高速ストレージ容量保証</t>
  </si>
  <si>
    <t>アーカイブ</t>
  </si>
  <si>
    <t>(※)責任者がスパコンアカウントを持っていない場合、責任者アカウントは無記入としてください。</t>
  </si>
  <si>
    <t>年間料金
(税込み)</t>
  </si>
  <si>
    <t>ストレージ大規模利用_一般解析区画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phoneticPr fontId="2"/>
  </si>
  <si>
    <t>計算ノード優先利用_一般解析区画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</si>
  <si>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計算ノード優先利用_一般解析区画 料金合計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</si>
  <si>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ストレージ大規模利用_一般解析区画 - Quota設定のみ容量保証なし 料金合計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rPh sb="25" eb="27">
      <t>セッテイ</t>
    </rPh>
    <rPh sb="29" eb="31">
      <t>ヨウリョウ</t>
    </rPh>
    <rPh sb="31" eb="33">
      <t>ホショウ</t>
    </rPh>
    <rPh sb="36" eb="38">
      <t>リョウキン</t>
    </rPh>
    <rPh sb="38" eb="40">
      <t>ゴウケイ</t>
    </rPh>
    <phoneticPr fontId="2"/>
  </si>
  <si>
    <t>ストレージ大規模利用_一般解析区画 - 高速ストレージ容量保証 料金合計</t>
    <rPh sb="11" eb="13">
      <t>イッパン</t>
    </rPh>
    <rPh sb="13" eb="15">
      <t>カイセキ</t>
    </rPh>
    <rPh sb="20" eb="22">
      <t>コウソク</t>
    </rPh>
    <rPh sb="27" eb="29">
      <t>ヨウリョウ</t>
    </rPh>
    <rPh sb="29" eb="31">
      <t>ホショウ</t>
    </rPh>
    <phoneticPr fontId="2"/>
  </si>
  <si>
    <t>ストレージ大規模利用_一般解析区画 - アーカイブ 料金合計</t>
    <rPh sb="11" eb="13">
      <t>イッパン</t>
    </rPh>
    <rPh sb="13" eb="15">
      <t>カイセキ</t>
    </rPh>
    <phoneticPr fontId="2"/>
  </si>
  <si>
    <t>ストレージ大規模利用_一般解析区画Quota設定のみ容量保証なし</t>
    <phoneticPr fontId="2"/>
  </si>
  <si>
    <t>サービス種別</t>
    <rPh sb="4" eb="6">
      <t>シュベツ</t>
    </rPh>
    <phoneticPr fontId="2"/>
  </si>
  <si>
    <t>Thin(Intel/NVIDIA GPU)(1単位 = 1GPU 4CPUコア 48GBメモリ)</t>
    <phoneticPr fontId="2"/>
  </si>
  <si>
    <t>年度</t>
    <rPh sb="0" eb="2">
      <t>ネンド</t>
    </rPh>
    <phoneticPr fontId="2"/>
  </si>
  <si>
    <t>消費税</t>
    <rPh sb="0" eb="3">
      <t>ショウヒゼイ</t>
    </rPh>
    <phoneticPr fontId="2"/>
  </si>
  <si>
    <t>ThinAMD単価</t>
    <rPh sb="7" eb="9">
      <t>タンカ</t>
    </rPh>
    <phoneticPr fontId="2"/>
  </si>
  <si>
    <t>ThinIntel単価</t>
    <rPh sb="9" eb="11">
      <t>タンカ</t>
    </rPh>
    <phoneticPr fontId="2"/>
  </si>
  <si>
    <t>ThinIntelGPU単価</t>
    <rPh sb="12" eb="14">
      <t>タンカ</t>
    </rPh>
    <phoneticPr fontId="2"/>
  </si>
  <si>
    <t>Medium単価</t>
    <rPh sb="6" eb="8">
      <t>タンカ</t>
    </rPh>
    <phoneticPr fontId="2"/>
  </si>
  <si>
    <t>Fat単価</t>
    <rPh sb="3" eb="5">
      <t>タンカ</t>
    </rPh>
    <phoneticPr fontId="2"/>
  </si>
  <si>
    <t>ストレージ一般解析容量保証なし単価</t>
    <rPh sb="5" eb="7">
      <t>イッパン</t>
    </rPh>
    <rPh sb="7" eb="9">
      <t>カイセキ</t>
    </rPh>
    <rPh sb="9" eb="11">
      <t>ヨウリョウ</t>
    </rPh>
    <rPh sb="11" eb="13">
      <t>ホショウ</t>
    </rPh>
    <rPh sb="15" eb="17">
      <t>タンカ</t>
    </rPh>
    <phoneticPr fontId="2"/>
  </si>
  <si>
    <t>ストレージ個人ゲノム容量保証なし単価</t>
    <rPh sb="5" eb="7">
      <t>コジン</t>
    </rPh>
    <rPh sb="10" eb="12">
      <t>ヨウリョウ</t>
    </rPh>
    <rPh sb="12" eb="14">
      <t>ホショウ</t>
    </rPh>
    <rPh sb="16" eb="18">
      <t>タンカ</t>
    </rPh>
    <phoneticPr fontId="2"/>
  </si>
  <si>
    <t>ストレージ個人ゲノム容量保証なし基本料金</t>
    <rPh sb="16" eb="18">
      <t>キホン</t>
    </rPh>
    <rPh sb="18" eb="20">
      <t>リョウキン</t>
    </rPh>
    <phoneticPr fontId="2"/>
  </si>
  <si>
    <t>ストレージ容量保証単価</t>
    <rPh sb="5" eb="7">
      <t>ヨウリョウ</t>
    </rPh>
    <rPh sb="7" eb="9">
      <t>ホショウ</t>
    </rPh>
    <rPh sb="9" eb="11">
      <t>タンカ</t>
    </rPh>
    <phoneticPr fontId="2"/>
  </si>
  <si>
    <t>アーカイブ単価</t>
    <rPh sb="5" eb="7">
      <t>タンカ</t>
    </rPh>
    <phoneticPr fontId="2"/>
  </si>
  <si>
    <t>Thin(AMD)(1単位 = 1CPUコア 4GBメモリ)</t>
    <phoneticPr fontId="2"/>
  </si>
  <si>
    <t>計算ノード占有利用_一般解析区画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</si>
  <si>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計算ノード占有利用_一般解析区画 料金合計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</si>
  <si>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第一期日数</t>
    <rPh sb="0" eb="1">
      <t>ダイ</t>
    </rPh>
    <rPh sb="1" eb="2">
      <t>イチ</t>
    </rPh>
    <rPh sb="2" eb="3">
      <t>キ</t>
    </rPh>
    <rPh sb="3" eb="5">
      <t>ニッスウ</t>
    </rPh>
    <phoneticPr fontId="2"/>
  </si>
  <si>
    <t>第二期日数</t>
    <rPh sb="0" eb="1">
      <t>ダイ</t>
    </rPh>
    <rPh sb="1" eb="2">
      <t>ニ</t>
    </rPh>
    <rPh sb="2" eb="3">
      <t>キ</t>
    </rPh>
    <rPh sb="3" eb="5">
      <t>ニッスウ</t>
    </rPh>
    <phoneticPr fontId="2"/>
  </si>
  <si>
    <t>第三期日数</t>
    <rPh sb="0" eb="1">
      <t>ダイ</t>
    </rPh>
    <rPh sb="1" eb="2">
      <t>サン</t>
    </rPh>
    <rPh sb="2" eb="3">
      <t>キ</t>
    </rPh>
    <rPh sb="3" eb="5">
      <t>ニッスウ</t>
    </rPh>
    <phoneticPr fontId="2"/>
  </si>
  <si>
    <t>第二期料金
(税込み10%)</t>
    <phoneticPr fontId="2"/>
  </si>
  <si>
    <t>第三期料金
(税込み10%)</t>
    <phoneticPr fontId="2"/>
  </si>
  <si>
    <t>申請日</t>
    <phoneticPr fontId="2"/>
  </si>
  <si>
    <t>No.</t>
    <phoneticPr fontId="2"/>
  </si>
  <si>
    <t>氏名</t>
    <rPh sb="0" eb="2">
      <t>シメ</t>
    </rPh>
    <phoneticPr fontId="2"/>
  </si>
  <si>
    <t>所属・職名</t>
    <rPh sb="0" eb="1">
      <t>ショk</t>
    </rPh>
    <phoneticPr fontId="2"/>
  </si>
  <si>
    <t>４・研究利用内容 (利用目的、利用するプログラム等)</t>
    <phoneticPr fontId="2"/>
  </si>
  <si>
    <t>５・利用リソース量の計画 (希望するリソース量および必要リソース量の見積方法)</t>
    <phoneticPr fontId="2"/>
  </si>
  <si>
    <t>６・その他の希望事項</t>
    <phoneticPr fontId="2"/>
  </si>
  <si>
    <t>２・研究プロジェクト名（プロジェクト名があれば記入してください）</t>
    <rPh sb="0" eb="1">
      <t>キニュ</t>
    </rPh>
    <phoneticPr fontId="2"/>
  </si>
  <si>
    <t>希望アカウント名</t>
  </si>
  <si>
    <t>E-mail</t>
  </si>
  <si>
    <t>月</t>
    <phoneticPr fontId="2"/>
  </si>
  <si>
    <t>日</t>
    <phoneticPr fontId="2"/>
  </si>
  <si>
    <t>責任者名</t>
  </si>
  <si>
    <t>責任者所属</t>
  </si>
  <si>
    <t>責任者職名</t>
  </si>
  <si>
    <t>１・責任者情報</t>
  </si>
  <si>
    <t>３・ユーザー一覧     
 (※）グループは通常は責任者1名に対して１つ作られます。同一グループのユーザーは互いにファイルの読み書きが出来ます。ファイルアクセス制御のため責任者1名に対して複数のグループを作成したい場合は表の中に希望グループ名を記載してください。</t>
  </si>
  <si>
    <t>責任者アカウント名
(アカウントを持っている場合のみ記入)</t>
  </si>
  <si>
    <t>希望グループ名（※）</t>
  </si>
  <si>
    <t>年</t>
  </si>
  <si>
    <t>計算ノード占有利用_個人ゲノム解析区画</t>
  </si>
  <si>
    <t>ストレージ大規模利用_個人ゲノム解析区画</t>
  </si>
  <si>
    <t>ストレージ大規模利用_個人ゲノム解析区画Quota設定のみ容量保証なし</t>
  </si>
  <si>
    <t>料金試算表</t>
  </si>
  <si>
    <t>一般解析区画を利用し、ストレージ利用量が責任者あたりの合計で30TB以下の場合は無料となります。</t>
  </si>
  <si>
    <t>計算ノード占有利用_個人ゲノム解析区画 料金合計</t>
  </si>
  <si>
    <t>ストレージ大規模利用_個人ゲノム解析区画 - Quota設定のみ容量保証なし 料金合計</t>
  </si>
  <si>
    <t>ストレージ大規模利用_個人ゲノム解析区画 - 高速ストレージ容量保証 料金合計</t>
  </si>
  <si>
    <t>ストレージ大規模利用_個人ゲノム解析区画 - アーカイブ 料金合計</t>
  </si>
  <si>
    <t>最終更新日：</t>
  </si>
  <si>
    <t>第一期料金
(税込み10%)</t>
  </si>
  <si>
    <t>種別</t>
  </si>
  <si>
    <t>責任者アカウント名またはグループ名</t>
  </si>
  <si>
    <t>taro-group1</t>
    <phoneticPr fontId="2"/>
  </si>
  <si>
    <t>taro-group2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</si>
</sst>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0_);[Red]\(0\)"/>
    <numFmt numFmtId="177" formatCode="yyyy&quot;年&quot;m&quot;月&quot;d&quot;日&quot;;@"/>
  </numFmts>
  <fonts count="9">
    <font>
      <sz val="11"/>
      <color theme="1"/>
      <name val="Yu Gothic"/>
      <family val="2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Yu Gothic"/>
      <family val="3"/>
      <charset val="128"/>
      <scheme val="minor"/>
    </font>
    <font>
      <sz val="14"/>
      <color theme="1"/>
      <name val="Yu Gothic"/>
      <family val="2"/>
      <scheme val="minor"/>
    </font>
    <font>
      <b/>
      <sz val="20"/>
      <color theme="1"/>
      <name val="MS PMincho"/>
      <family val="2"/>
    </font>
    <font>
      <sz val="14"/>
      <color theme="5"/>
      <name val="Calibri (Body)"/>
    </font>
    <font>
      <sz val="11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9">
    <xf numFmtId="0" fontId="0" fillId="0" borderId="0" xfId="0">
      <alignment vertical="center"/>
    </xf>
    <xf numFmtId="5" fontId="0" fillId="0" borderId="14" xfId="0" applyNumberFormat="1" applyBorder="1">
      <alignment vertical="center"/>
    </xf>
    <xf numFmtId="5" fontId="0" fillId="0" borderId="13" xfId="0" applyNumberFormat="1" applyBorder="1">
      <alignment vertical="center"/>
    </xf>
    <xf numFmtId="14" fontId="0" fillId="3" borderId="14" xfId="0" applyNumberFormat="1" applyFill="1" applyBorder="1" applyProtection="1">
      <alignment vertical="center"/>
      <protection locked="0"/>
    </xf>
    <xf numFmtId="14" fontId="0" fillId="3" borderId="9" xfId="0" applyNumberFormat="1" applyFill="1" applyBorder="1" applyProtection="1">
      <alignment vertical="center"/>
      <protection locked="0"/>
    </xf>
    <xf numFmtId="14" fontId="0" fillId="3" borderId="2" xfId="0" applyNumberFormat="1" applyFill="1" applyBorder="1" applyProtection="1">
      <alignment vertical="center"/>
      <protection locked="0"/>
    </xf>
    <xf numFmtId="176" fontId="0" fillId="3" borderId="14" xfId="0" applyNumberFormat="1" applyFill="1" applyBorder="1" applyProtection="1">
      <alignment vertical="center"/>
      <protection locked="0"/>
    </xf>
    <xf numFmtId="14" fontId="0" fillId="3" borderId="6" xfId="0" applyNumberFormat="1" applyFill="1" applyBorder="1" applyProtection="1">
      <alignment vertical="center"/>
      <protection locked="0"/>
    </xf>
    <xf numFmtId="14" fontId="0" fillId="3" borderId="19" xfId="0" applyNumberFormat="1" applyFill="1" applyBorder="1" applyProtection="1">
      <alignment vertical="center"/>
      <protection locked="0"/>
    </xf>
    <xf numFmtId="14" fontId="0" fillId="3" borderId="20" xfId="0" applyNumberFormat="1" applyFill="1" applyBorder="1" applyProtection="1">
      <alignment vertical="center"/>
      <protection locked="0"/>
    </xf>
    <xf numFmtId="176" fontId="0" fillId="3" borderId="19" xfId="0" applyNumberFormat="1" applyFill="1" applyBorder="1" applyProtection="1">
      <alignment vertical="center"/>
      <protection locked="0"/>
    </xf>
    <xf numFmtId="5" fontId="0" fillId="0" borderId="8" xfId="0" applyNumberFormat="1" applyBorder="1">
      <alignment vertical="center"/>
    </xf>
    <xf numFmtId="5" fontId="0" fillId="0" borderId="5" xfId="0" applyNumberFormat="1" applyBorder="1">
      <alignment vertical="center"/>
    </xf>
    <xf numFmtId="5" fontId="0" fillId="0" borderId="24" xfId="0" applyNumberFormat="1" applyBorder="1">
      <alignment vertical="center"/>
    </xf>
    <xf numFmtId="5" fontId="0" fillId="0" borderId="28" xfId="0" applyNumberFormat="1" applyBorder="1">
      <alignment vertical="center"/>
    </xf>
    <xf numFmtId="5" fontId="0" fillId="0" borderId="10" xfId="0" applyNumberFormat="1" applyBorder="1">
      <alignment vertical="center"/>
    </xf>
    <xf numFmtId="5" fontId="0" fillId="0" borderId="27" xfId="0" applyNumberFormat="1" applyBorder="1">
      <alignment vertical="center"/>
    </xf>
    <xf numFmtId="5" fontId="0" fillId="0" borderId="16" xfId="0" applyNumberFormat="1" applyBorder="1">
      <alignment vertical="center"/>
    </xf>
    <xf numFmtId="5" fontId="0" fillId="0" borderId="11" xfId="0" applyNumberFormat="1" applyBorder="1">
      <alignment vertical="center"/>
    </xf>
    <xf numFmtId="5" fontId="0" fillId="0" borderId="33" xfId="0" applyNumberFormat="1" applyBorder="1">
      <alignment vertical="center"/>
    </xf>
    <xf numFmtId="5" fontId="0" fillId="0" borderId="34" xfId="0" applyNumberFormat="1" applyBorder="1">
      <alignment vertical="center"/>
    </xf>
    <xf numFmtId="0" fontId="0" fillId="3" borderId="14" xfId="0" applyFill="1" applyBorder="1" applyProtection="1">
      <alignment vertical="center"/>
      <protection locked="0"/>
    </xf>
    <xf numFmtId="0" fontId="0" fillId="3" borderId="19" xfId="0" applyFill="1" applyBorder="1" applyProtection="1">
      <alignment vertical="center"/>
      <protection locked="0"/>
    </xf>
    <xf numFmtId="0" fontId="0" fillId="0" borderId="14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5" fontId="0" fillId="0" borderId="30" xfId="0" applyNumberFormat="1" applyBorder="1">
      <alignment vertical="center"/>
    </xf>
    <xf numFmtId="5" fontId="0" fillId="0" borderId="36" xfId="0" applyNumberFormat="1" applyBorder="1">
      <alignment vertical="center"/>
    </xf>
    <xf numFmtId="0" fontId="1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5" fontId="0" fillId="0" borderId="22" xfId="0" applyNumberFormat="1" applyBorder="1">
      <alignment vertical="center"/>
    </xf>
    <xf numFmtId="5" fontId="0" fillId="0" borderId="26" xfId="0" applyNumberFormat="1" applyBorder="1">
      <alignment vertical="center"/>
    </xf>
    <xf numFmtId="5" fontId="0" fillId="0" borderId="17" xfId="0" applyNumberFormat="1" applyBorder="1">
      <alignment vertical="center"/>
    </xf>
    <xf numFmtId="0" fontId="0" fillId="0" borderId="7" xfId="0" applyBorder="1">
      <alignment vertical="center"/>
    </xf>
    <xf numFmtId="5" fontId="0" fillId="0" borderId="38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1" xfId="0" applyBorder="1">
      <alignment vertical="center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6" xfId="0" applyNumberFormat="1" applyBorder="1" applyAlignment="1" applyProtection="1">
      <alignment horizontal="left" vertical="center"/>
      <protection locked="0"/>
    </xf>
    <xf numFmtId="5" fontId="0" fillId="0" borderId="23" xfId="0" applyNumberFormat="1" applyBorder="1">
      <alignment vertical="center"/>
    </xf>
    <xf numFmtId="14" fontId="0" fillId="0" borderId="6" xfId="0" applyNumberFormat="1" applyBorder="1" applyAlignment="1">
      <alignment horizontal="right" vertical="center"/>
    </xf>
    <xf numFmtId="14" fontId="0" fillId="0" borderId="20" xfId="0" applyNumberFormat="1" applyBorder="1" applyAlignment="1">
      <alignment horizontal="right" vertical="center"/>
    </xf>
    <xf numFmtId="14" fontId="0" fillId="0" borderId="39" xfId="0" applyNumberFormat="1" applyBorder="1" applyAlignment="1" applyProtection="1">
      <alignment horizontal="left" vertical="center"/>
      <protection locked="0"/>
    </xf>
    <xf numFmtId="5" fontId="0" fillId="0" borderId="14" xfId="0" applyNumberFormat="1" applyFill="1" applyBorder="1" applyProtection="1">
      <alignment vertical="center"/>
      <protection hidden="1"/>
    </xf>
    <xf numFmtId="14" fontId="0" fillId="0" borderId="40" xfId="0" applyNumberFormat="1" applyBorder="1" applyAlignment="1" applyProtection="1">
      <alignment horizontal="left" vertical="center"/>
      <protection locked="0"/>
    </xf>
    <xf numFmtId="0" fontId="0" fillId="0" borderId="41" xfId="0" applyBorder="1">
      <alignment vertical="center"/>
    </xf>
    <xf numFmtId="5" fontId="0" fillId="0" borderId="43" xfId="0" applyNumberFormat="1" applyBorder="1">
      <alignment vertical="center"/>
    </xf>
    <xf numFmtId="5" fontId="0" fillId="0" borderId="42" xfId="0" applyNumberFormat="1" applyBorder="1">
      <alignment vertical="center"/>
    </xf>
    <xf numFmtId="5" fontId="0" fillId="0" borderId="23" xfId="0" applyNumberFormat="1" applyFill="1" applyBorder="1" applyProtection="1">
      <alignment vertical="center"/>
      <protection hidden="1"/>
    </xf>
    <xf numFmtId="0" fontId="7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0" borderId="14" xfId="0" applyFont="1" applyBorder="1" applyAlignment="1">
      <alignment horizontal="center" vertical="center"/>
    </xf>
    <xf numFmtId="0" fontId="7" fillId="0" borderId="14" xfId="0" applyFont="1" applyBorder="1">
      <alignment vertical="center"/>
    </xf>
    <xf numFmtId="0" fontId="7" fillId="0" borderId="0" xfId="0" applyFont="1" applyAlignment="1">
      <alignment vertical="top"/>
    </xf>
    <xf numFmtId="0" fontId="7" fillId="0" borderId="12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0" xfId="0" applyFont="1" applyBorder="1" applyAlignment="1">
      <alignment vertical="top"/>
    </xf>
    <xf numFmtId="0" fontId="7" fillId="0" borderId="0" xfId="0" applyFont="1" applyBorder="1">
      <alignment vertical="center"/>
    </xf>
    <xf numFmtId="177" fontId="0" fillId="3" borderId="14" xfId="0" applyNumberFormat="1" applyFill="1" applyBorder="1" applyProtection="1">
      <alignment vertical="center"/>
      <protection locked="0"/>
    </xf>
    <xf numFmtId="0" fontId="7" fillId="0" borderId="14" xfId="0" applyFont="1" applyBorder="1" applyAlignment="1">
      <alignment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7" fillId="4" borderId="14" xfId="0" applyFont="1" applyFill="1" applyBorder="1">
      <alignment vertical="center"/>
    </xf>
    <xf numFmtId="0" fontId="0" fillId="2" borderId="6" xfId="0" applyFill="1" applyBorder="1" applyAlignment="1" applyProtection="1">
      <alignment vertical="top"/>
    </xf>
    <xf numFmtId="0" fontId="0" fillId="2" borderId="7" xfId="0" applyFill="1" applyBorder="1" applyAlignment="1" applyProtection="1">
      <alignment vertical="top"/>
    </xf>
    <xf numFmtId="0" fontId="0" fillId="2" borderId="8" xfId="0" applyFill="1" applyBorder="1" applyAlignment="1" applyProtection="1">
      <alignment vertical="top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40" xfId="0" applyNumberFormat="1" applyBorder="1" applyAlignment="1" applyProtection="1">
      <alignment horizontal="left" vertical="center"/>
      <protection locked="0"/>
    </xf>
    <xf numFmtId="14" fontId="0" fillId="0" borderId="6" xfId="0" applyNumberFormat="1" applyBorder="1" applyAlignment="1" applyProtection="1">
      <alignment horizontal="left" vertical="center"/>
      <protection locked="0"/>
    </xf>
    <xf numFmtId="0" fontId="0" fillId="0" borderId="13" xfId="0" applyFill="1" applyBorder="1" applyAlignment="1" applyProtection="1">
      <alignment horizontal="left" vertical="top"/>
      <protection locked="0"/>
    </xf>
    <xf numFmtId="0" fontId="0" fillId="0" borderId="1" xfId="0" applyFill="1" applyBorder="1" applyAlignment="1" applyProtection="1">
      <alignment horizontal="left" vertical="top"/>
      <protection locked="0"/>
    </xf>
    <xf numFmtId="0" fontId="0" fillId="0" borderId="4" xfId="0" applyFill="1" applyBorder="1" applyProtection="1">
      <alignment vertical="center"/>
      <protection locked="0"/>
    </xf>
    <xf numFmtId="0" fontId="0" fillId="0" borderId="13" xfId="0" applyFill="1" applyBorder="1" applyProtection="1">
      <alignment vertical="center"/>
      <protection locked="0"/>
    </xf>
    <xf numFmtId="0" fontId="0" fillId="0" borderId="5" xfId="0" applyFill="1" applyBorder="1" applyProtection="1">
      <alignment vertical="center"/>
      <protection locked="0"/>
    </xf>
    <xf numFmtId="5" fontId="0" fillId="0" borderId="14" xfId="0" applyNumberFormat="1" applyFill="1" applyBorder="1" applyProtection="1">
      <alignment vertical="center"/>
    </xf>
    <xf numFmtId="0" fontId="7" fillId="0" borderId="2" xfId="0" applyFont="1" applyBorder="1" applyAlignment="1">
      <alignment horizontal="left" vertical="top" wrapText="1"/>
    </xf>
    <xf numFmtId="0" fontId="7" fillId="0" borderId="37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39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top"/>
    </xf>
    <xf numFmtId="0" fontId="7" fillId="0" borderId="6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4" fontId="0" fillId="0" borderId="15" xfId="0" applyNumberFormat="1" applyBorder="1" applyAlignment="1" applyProtection="1">
      <alignment horizontal="left" vertical="center"/>
      <protection locked="0"/>
    </xf>
    <xf numFmtId="14" fontId="0" fillId="0" borderId="18" xfId="0" applyNumberFormat="1" applyBorder="1" applyAlignment="1" applyProtection="1">
      <alignment horizontal="left" vertical="center"/>
      <protection locked="0"/>
    </xf>
    <xf numFmtId="14" fontId="0" fillId="0" borderId="16" xfId="0" applyNumberFormat="1" applyBorder="1" applyAlignment="1" applyProtection="1">
      <alignment horizontal="left" vertical="center"/>
      <protection locked="0"/>
    </xf>
    <xf numFmtId="14" fontId="0" fillId="0" borderId="32" xfId="0" applyNumberFormat="1" applyBorder="1" applyAlignment="1" applyProtection="1">
      <alignment horizontal="left" vertical="center"/>
      <protection locked="0"/>
    </xf>
    <xf numFmtId="14" fontId="0" fillId="0" borderId="35" xfId="0" applyNumberFormat="1" applyBorder="1" applyAlignment="1" applyProtection="1">
      <alignment horizontal="left" vertical="center"/>
      <protection locked="0"/>
    </xf>
    <xf numFmtId="14" fontId="0" fillId="0" borderId="34" xfId="0" applyNumberForma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/>
      <protection locked="0"/>
    </xf>
    <xf numFmtId="14" fontId="0" fillId="0" borderId="5" xfId="0" applyNumberFormat="1" applyBorder="1" applyAlignment="1" applyProtection="1">
      <alignment horizontal="left" vertical="center"/>
      <protection locked="0"/>
    </xf>
    <xf numFmtId="0" fontId="6" fillId="2" borderId="6" xfId="0" applyFont="1" applyFill="1" applyBorder="1" applyAlignment="1" applyProtection="1">
      <alignment horizontal="left" vertical="center" wrapText="1"/>
      <protection locked="0"/>
    </xf>
    <xf numFmtId="0" fontId="4" fillId="2" borderId="7" xfId="0" applyFont="1" applyFill="1" applyBorder="1" applyAlignment="1" applyProtection="1">
      <alignment horizontal="left" vertical="center"/>
      <protection locked="0"/>
    </xf>
    <xf numFmtId="0" fontId="4" fillId="2" borderId="8" xfId="0" applyFont="1" applyFill="1" applyBorder="1" applyAlignment="1" applyProtection="1">
      <alignment horizontal="left" vertical="center"/>
      <protection locked="0"/>
    </xf>
    <xf numFmtId="0" fontId="0" fillId="2" borderId="6" xfId="0" applyFill="1" applyBorder="1" applyAlignment="1" applyProtection="1">
      <alignment horizontal="left" vertical="top"/>
      <protection locked="0"/>
    </xf>
    <xf numFmtId="0" fontId="0" fillId="2" borderId="7" xfId="0" applyFill="1" applyBorder="1" applyAlignment="1" applyProtection="1">
      <alignment horizontal="left" vertical="top"/>
      <protection locked="0"/>
    </xf>
    <xf numFmtId="0" fontId="0" fillId="2" borderId="8" xfId="0" applyFill="1" applyBorder="1" applyAlignment="1" applyProtection="1">
      <alignment horizontal="left" vertical="top"/>
      <protection locked="0"/>
    </xf>
    <xf numFmtId="0" fontId="0" fillId="2" borderId="6" xfId="0" applyFill="1" applyBorder="1" applyAlignment="1" applyProtection="1">
      <alignment horizontal="left" vertical="top"/>
    </xf>
    <xf numFmtId="0" fontId="0" fillId="2" borderId="7" xfId="0" applyFill="1" applyBorder="1" applyAlignment="1" applyProtection="1">
      <alignment horizontal="left" vertical="top"/>
    </xf>
    <xf numFmtId="0" fontId="0" fillId="2" borderId="8" xfId="0" applyFill="1" applyBorder="1" applyAlignment="1" applyProtection="1">
      <alignment horizontal="left" vertical="top"/>
    </xf>
    <xf numFmtId="0" fontId="3" fillId="2" borderId="6" xfId="0" applyFont="1" applyFill="1" applyBorder="1" applyAlignment="1" applyProtection="1">
      <alignment horizontal="left" vertical="top"/>
    </xf>
    <xf numFmtId="0" fontId="3" fillId="2" borderId="7" xfId="0" applyFont="1" applyFill="1" applyBorder="1" applyAlignment="1" applyProtection="1">
      <alignment horizontal="left" vertical="top"/>
    </xf>
    <xf numFmtId="0" fontId="3" fillId="2" borderId="8" xfId="0" applyFont="1" applyFill="1" applyBorder="1" applyAlignment="1" applyProtection="1">
      <alignment horizontal="left" vertical="top"/>
    </xf>
    <xf numFmtId="0" fontId="0" fillId="2" borderId="14" xfId="0" applyFill="1" applyBorder="1" applyAlignment="1" applyProtection="1">
      <alignment horizontal="center" vertical="center"/>
      <protection locked="0"/>
    </xf>
    <xf numFmtId="0" fontId="0" fillId="2" borderId="25" xfId="0" applyFill="1" applyBorder="1" applyAlignment="1" applyProtection="1">
      <alignment horizontal="center" vertical="center" wrapText="1"/>
      <protection locked="0"/>
    </xf>
    <xf numFmtId="0" fontId="0" fillId="2" borderId="24" xfId="0" applyFill="1" applyBorder="1" applyAlignment="1" applyProtection="1">
      <alignment horizontal="center" vertical="center" wrapText="1"/>
      <protection locked="0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6" xfId="0" applyFill="1" applyBorder="1" applyAlignment="1" applyProtection="1">
      <alignment horizontal="left" vertical="center"/>
      <protection locked="0"/>
    </xf>
    <xf numFmtId="0" fontId="0" fillId="2" borderId="7" xfId="0" applyFill="1" applyBorder="1" applyAlignment="1" applyProtection="1">
      <alignment horizontal="left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14" fontId="0" fillId="0" borderId="40" xfId="0" applyNumberFormat="1" applyBorder="1" applyAlignment="1" applyProtection="1">
      <alignment horizontal="left" vertical="center"/>
      <protection locked="0"/>
    </xf>
    <xf numFmtId="14" fontId="0" fillId="0" borderId="41" xfId="0" applyNumberFormat="1" applyBorder="1" applyAlignment="1" applyProtection="1">
      <alignment horizontal="left" vertical="center"/>
      <protection locked="0"/>
    </xf>
    <xf numFmtId="14" fontId="0" fillId="0" borderId="42" xfId="0" applyNumberFormat="1" applyBorder="1" applyAlignment="1" applyProtection="1">
      <alignment horizontal="left" vertical="center"/>
      <protection locked="0"/>
    </xf>
    <xf numFmtId="14" fontId="0" fillId="0" borderId="6" xfId="0" applyNumberFormat="1" applyBorder="1" applyAlignment="1" applyProtection="1">
      <alignment horizontal="left" vertical="center"/>
      <protection locked="0"/>
    </xf>
    <xf numFmtId="14" fontId="0" fillId="0" borderId="7" xfId="0" applyNumberFormat="1" applyBorder="1" applyAlignment="1" applyProtection="1">
      <alignment horizontal="left" vertical="center"/>
      <protection locked="0"/>
    </xf>
    <xf numFmtId="14" fontId="0" fillId="0" borderId="8" xfId="0" applyNumberFormat="1" applyBorder="1" applyAlignment="1" applyProtection="1">
      <alignment horizontal="left" vertical="center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0" borderId="37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14" fontId="0" fillId="0" borderId="29" xfId="0" applyNumberFormat="1" applyBorder="1" applyAlignment="1" applyProtection="1">
      <alignment horizontal="left" vertical="center"/>
      <protection locked="0"/>
    </xf>
    <xf numFmtId="14" fontId="0" fillId="0" borderId="31" xfId="0" applyNumberFormat="1" applyBorder="1" applyAlignment="1" applyProtection="1">
      <alignment horizontal="left" vertical="center"/>
      <protection locked="0"/>
    </xf>
    <xf numFmtId="14" fontId="0" fillId="0" borderId="30" xfId="0" applyNumberFormat="1" applyBorder="1" applyAlignment="1" applyProtection="1">
      <alignment horizontal="left" vertical="center"/>
      <protection locked="0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4219575</xdr:colOff>
      <xdr:row>14</xdr:row>
      <xdr:rowOff>19051</xdr:rowOff>
    </xdr:from>
    <xdr:to>
      <xdr:col>8</xdr:col>
      <xdr:colOff>104776</xdr:colOff>
      <xdr:row>18</xdr:row>
      <xdr:rowOff>198438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C68A632F-8875-45B2-A096-B4E1235F785A}"/>
            </a:ext>
          </a:extLst>
        </xdr:cNvPr>
        <xdr:cNvSpPr/>
      </xdr:nvSpPr>
      <xdr:spPr>
        <a:xfrm>
          <a:off x="9648825" y="3181351"/>
          <a:ext cx="2809876" cy="979487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278607</xdr:colOff>
      <xdr:row>18</xdr:row>
      <xdr:rowOff>38100</xdr:rowOff>
    </xdr:from>
    <xdr:to>
      <xdr:col>14</xdr:col>
      <xdr:colOff>287338</xdr:colOff>
      <xdr:row>25</xdr:row>
      <xdr:rowOff>65086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9D6B7B6F-3D0C-484C-B76E-EBD542BB3B87}"/>
            </a:ext>
          </a:extLst>
        </xdr:cNvPr>
        <xdr:cNvSpPr/>
      </xdr:nvSpPr>
      <xdr:spPr>
        <a:xfrm>
          <a:off x="12632532" y="4000500"/>
          <a:ext cx="4009231" cy="1427161"/>
        </a:xfrm>
        <a:prstGeom prst="wedgeRoundRectCallout">
          <a:avLst>
            <a:gd name="adj1" fmla="val -55879"/>
            <a:gd name="adj2" fmla="val -39951"/>
            <a:gd name="adj3" fmla="val 16667"/>
          </a:avLst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計算ノードについても、責任者のところにまとめてリソース量合計をご記入ください。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記入例の場合、責任者が鈴木太郎さんなので、鈴木太郎さんのところに「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」と記入します。</a:t>
          </a:r>
        </a:p>
      </xdr:txBody>
    </xdr:sp>
    <xdr:clientData/>
  </xdr:twoCellAnchor>
  <xdr:twoCellAnchor>
    <xdr:from>
      <xdr:col>3</xdr:col>
      <xdr:colOff>4231482</xdr:colOff>
      <xdr:row>8</xdr:row>
      <xdr:rowOff>181769</xdr:rowOff>
    </xdr:from>
    <xdr:to>
      <xdr:col>8</xdr:col>
      <xdr:colOff>116683</xdr:colOff>
      <xdr:row>13</xdr:row>
      <xdr:rowOff>184149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6FE0A662-D0BA-4804-94A5-B788BFD61790}"/>
            </a:ext>
          </a:extLst>
        </xdr:cNvPr>
        <xdr:cNvSpPr/>
      </xdr:nvSpPr>
      <xdr:spPr>
        <a:xfrm>
          <a:off x="9660732" y="2143919"/>
          <a:ext cx="3286126" cy="100250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354807</xdr:colOff>
      <xdr:row>7</xdr:row>
      <xdr:rowOff>34925</xdr:rowOff>
    </xdr:from>
    <xdr:to>
      <xdr:col>14</xdr:col>
      <xdr:colOff>363538</xdr:colOff>
      <xdr:row>17</xdr:row>
      <xdr:rowOff>163512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A80B7045-89DF-4DB7-9945-E2310AFFE045}"/>
            </a:ext>
          </a:extLst>
        </xdr:cNvPr>
        <xdr:cNvSpPr/>
      </xdr:nvSpPr>
      <xdr:spPr>
        <a:xfrm>
          <a:off x="13184982" y="1797050"/>
          <a:ext cx="4009231" cy="2128837"/>
        </a:xfrm>
        <a:prstGeom prst="wedgeRoundRectCallout">
          <a:avLst>
            <a:gd name="adj1" fmla="val -55879"/>
            <a:gd name="adj2" fmla="val -13284"/>
            <a:gd name="adj3" fmla="val 1666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のアカウント名またはグループ名と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「合計のリソース量」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をご記入下さい。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責任者でない方々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については何も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記入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しないで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下さい。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</a:rPr>
            <a:t>複数のグループ名を希望される方は各グループに割り振る</a:t>
          </a:r>
          <a:r>
            <a:rPr lang="en-US" altLang="ja-JP" sz="1000">
              <a:solidFill>
                <a:sysClr val="windowText" lastClr="000000"/>
              </a:solidFill>
              <a:effectLst/>
            </a:rPr>
            <a:t>Quota</a:t>
          </a:r>
          <a:r>
            <a:rPr lang="ja-JP" altLang="en-US" sz="1000">
              <a:solidFill>
                <a:sysClr val="windowText" lastClr="000000"/>
              </a:solidFill>
              <a:effectLst/>
            </a:rPr>
            <a:t>量をそれぞれの列に記載してください。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D943-796B-F549-8217-A3DC0C653E14}">
  <sheetPr>
    <tabColor rgb="FF0070C0"/>
    <pageSetUpPr fitToPage="1"/>
  </sheetPr>
  <dimension ref="A1:J105"/>
  <sheetViews>
    <sheetView showGridLines="0" view="pageBreakPreview" zoomScaleNormal="100" zoomScaleSheetLayoutView="100" workbookViewId="0">
      <selection activeCell="C3" sqref="C3:J3"/>
    </sheetView>
  </sheetViews>
  <sheetFormatPr defaultColWidth="10.796875" defaultRowHeight="13.2"/>
  <cols>
    <col min="1" max="1" width="6.3984375" style="50" customWidth="1"/>
    <col min="2" max="2" width="19.69921875" style="50" customWidth="1"/>
    <col min="3" max="3" width="16.3984375" style="50" customWidth="1"/>
    <col min="4" max="4" width="12" style="50" customWidth="1"/>
    <col min="5" max="5" width="13.69921875" style="50" customWidth="1"/>
    <col min="6" max="6" width="11.796875" style="50" customWidth="1"/>
    <col min="7" max="7" width="8" style="50" customWidth="1"/>
    <col min="8" max="8" width="10.796875" style="50" customWidth="1"/>
    <col min="9" max="10" width="7.3984375" style="50" customWidth="1"/>
    <col min="11" max="16384" width="10.796875" style="50"/>
  </cols>
  <sheetData>
    <row r="1" spans="1:10">
      <c r="G1" s="51" t="s">
        <v>47</v>
      </c>
      <c r="H1" s="51" t="s">
        <v>66</v>
      </c>
      <c r="I1" s="51" t="s">
        <v>57</v>
      </c>
      <c r="J1" s="51" t="s">
        <v>58</v>
      </c>
    </row>
    <row r="2" spans="1:10" ht="18" customHeight="1">
      <c r="A2" s="50" t="s">
        <v>62</v>
      </c>
    </row>
    <row r="3" spans="1:10" ht="30" customHeight="1">
      <c r="A3" s="91" t="s">
        <v>59</v>
      </c>
      <c r="B3" s="87"/>
      <c r="C3" s="88"/>
      <c r="D3" s="89"/>
      <c r="E3" s="89"/>
      <c r="F3" s="89"/>
      <c r="G3" s="89"/>
      <c r="H3" s="89"/>
      <c r="I3" s="89"/>
      <c r="J3" s="90"/>
    </row>
    <row r="4" spans="1:10" ht="41.25" customHeight="1">
      <c r="A4" s="86" t="s">
        <v>64</v>
      </c>
      <c r="B4" s="87"/>
      <c r="C4" s="88"/>
      <c r="D4" s="89"/>
      <c r="E4" s="89"/>
      <c r="F4" s="89"/>
      <c r="G4" s="89"/>
      <c r="H4" s="89"/>
      <c r="I4" s="89"/>
      <c r="J4" s="90"/>
    </row>
    <row r="5" spans="1:10" ht="30" customHeight="1">
      <c r="A5" s="91" t="s">
        <v>60</v>
      </c>
      <c r="B5" s="87"/>
      <c r="C5" s="88"/>
      <c r="D5" s="89"/>
      <c r="E5" s="89"/>
      <c r="F5" s="89"/>
      <c r="G5" s="89"/>
      <c r="H5" s="89"/>
      <c r="I5" s="89"/>
      <c r="J5" s="90"/>
    </row>
    <row r="6" spans="1:10" ht="30" customHeight="1">
      <c r="A6" s="91" t="s">
        <v>61</v>
      </c>
      <c r="B6" s="87"/>
      <c r="C6" s="88"/>
      <c r="D6" s="89"/>
      <c r="E6" s="89"/>
      <c r="F6" s="89"/>
      <c r="G6" s="89"/>
      <c r="H6" s="89"/>
      <c r="I6" s="89"/>
      <c r="J6" s="90"/>
    </row>
    <row r="7" spans="1:10">
      <c r="A7" s="54"/>
    </row>
    <row r="8" spans="1:10">
      <c r="A8" s="54"/>
    </row>
    <row r="9" spans="1:10">
      <c r="A9" s="55" t="s">
        <v>54</v>
      </c>
    </row>
    <row r="10" spans="1:10" ht="39.75" customHeight="1">
      <c r="A10" s="56"/>
      <c r="B10" s="57"/>
      <c r="C10" s="57"/>
      <c r="D10" s="57"/>
      <c r="E10" s="57"/>
      <c r="F10" s="57"/>
      <c r="G10" s="57"/>
      <c r="H10" s="57"/>
      <c r="I10" s="57"/>
      <c r="J10" s="58"/>
    </row>
    <row r="11" spans="1:10">
      <c r="A11" s="59"/>
      <c r="B11" s="60"/>
      <c r="C11" s="60"/>
      <c r="D11" s="60"/>
      <c r="E11" s="60"/>
      <c r="F11" s="60"/>
      <c r="G11" s="60"/>
      <c r="H11" s="60"/>
      <c r="I11" s="60"/>
      <c r="J11" s="60"/>
    </row>
    <row r="12" spans="1:10" ht="69" customHeight="1">
      <c r="A12" s="96" t="s">
        <v>63</v>
      </c>
      <c r="B12" s="96"/>
      <c r="C12" s="96"/>
      <c r="D12" s="96"/>
      <c r="E12" s="96"/>
      <c r="F12" s="96"/>
      <c r="G12" s="96"/>
      <c r="H12" s="96"/>
      <c r="I12" s="96"/>
      <c r="J12" s="96"/>
    </row>
    <row r="13" spans="1:10" ht="45" customHeight="1">
      <c r="A13" s="52" t="s">
        <v>48</v>
      </c>
      <c r="B13" s="52" t="s">
        <v>49</v>
      </c>
      <c r="C13" s="53" t="s">
        <v>56</v>
      </c>
      <c r="D13" s="62" t="s">
        <v>55</v>
      </c>
      <c r="E13" s="63" t="s">
        <v>65</v>
      </c>
      <c r="F13" s="95" t="s">
        <v>50</v>
      </c>
      <c r="G13" s="95"/>
      <c r="H13" s="95"/>
      <c r="I13" s="95"/>
      <c r="J13" s="95"/>
    </row>
    <row r="14" spans="1:10" ht="30" customHeight="1">
      <c r="A14" s="52">
        <v>1</v>
      </c>
      <c r="B14" s="53"/>
      <c r="C14" s="53"/>
      <c r="D14" s="53"/>
      <c r="E14" s="64"/>
      <c r="F14" s="92"/>
      <c r="G14" s="93"/>
      <c r="H14" s="93"/>
      <c r="I14" s="93"/>
      <c r="J14" s="94"/>
    </row>
    <row r="15" spans="1:10" ht="30" customHeight="1">
      <c r="A15" s="52">
        <v>2</v>
      </c>
      <c r="B15" s="53"/>
      <c r="C15" s="53"/>
      <c r="D15" s="53"/>
      <c r="E15" s="64"/>
      <c r="F15" s="92"/>
      <c r="G15" s="93"/>
      <c r="H15" s="93"/>
      <c r="I15" s="93"/>
      <c r="J15" s="94"/>
    </row>
    <row r="16" spans="1:10" ht="30" customHeight="1">
      <c r="A16" s="52">
        <v>3</v>
      </c>
      <c r="B16" s="53"/>
      <c r="C16" s="53"/>
      <c r="D16" s="53"/>
      <c r="E16" s="64"/>
      <c r="F16" s="92"/>
      <c r="G16" s="93"/>
      <c r="H16" s="93"/>
      <c r="I16" s="93"/>
      <c r="J16" s="94"/>
    </row>
    <row r="17" spans="1:10" ht="30" customHeight="1">
      <c r="A17" s="52">
        <v>4</v>
      </c>
      <c r="B17" s="53"/>
      <c r="C17" s="53"/>
      <c r="D17" s="53"/>
      <c r="E17" s="64"/>
      <c r="F17" s="92"/>
      <c r="G17" s="93"/>
      <c r="H17" s="93"/>
      <c r="I17" s="93"/>
      <c r="J17" s="94"/>
    </row>
    <row r="18" spans="1:10" ht="30" customHeight="1">
      <c r="A18" s="52">
        <v>5</v>
      </c>
      <c r="B18" s="53"/>
      <c r="C18" s="53"/>
      <c r="D18" s="53"/>
      <c r="E18" s="64"/>
      <c r="F18" s="92"/>
      <c r="G18" s="93"/>
      <c r="H18" s="93"/>
      <c r="I18" s="93"/>
      <c r="J18" s="94"/>
    </row>
    <row r="19" spans="1:10" ht="30" customHeight="1">
      <c r="A19" s="52">
        <v>6</v>
      </c>
      <c r="B19" s="53"/>
      <c r="C19" s="53"/>
      <c r="D19" s="53"/>
      <c r="E19" s="64"/>
      <c r="F19" s="92"/>
      <c r="G19" s="93"/>
      <c r="H19" s="93"/>
      <c r="I19" s="93"/>
      <c r="J19" s="94"/>
    </row>
    <row r="20" spans="1:10" ht="30" customHeight="1">
      <c r="A20" s="52">
        <v>7</v>
      </c>
      <c r="B20" s="53"/>
      <c r="C20" s="53"/>
      <c r="D20" s="53"/>
      <c r="E20" s="64"/>
      <c r="F20" s="92"/>
      <c r="G20" s="93"/>
      <c r="H20" s="93"/>
      <c r="I20" s="93"/>
      <c r="J20" s="94"/>
    </row>
    <row r="21" spans="1:10" ht="30" customHeight="1">
      <c r="A21" s="52">
        <v>8</v>
      </c>
      <c r="B21" s="53"/>
      <c r="C21" s="53"/>
      <c r="D21" s="53"/>
      <c r="E21" s="64"/>
      <c r="F21" s="92"/>
      <c r="G21" s="93"/>
      <c r="H21" s="93"/>
      <c r="I21" s="93"/>
      <c r="J21" s="94"/>
    </row>
    <row r="22" spans="1:10" ht="30" customHeight="1">
      <c r="A22" s="52">
        <v>9</v>
      </c>
      <c r="B22" s="53"/>
      <c r="C22" s="53"/>
      <c r="D22" s="53"/>
      <c r="E22" s="64"/>
      <c r="F22" s="92"/>
      <c r="G22" s="93"/>
      <c r="H22" s="93"/>
      <c r="I22" s="93"/>
      <c r="J22" s="94"/>
    </row>
    <row r="23" spans="1:10" ht="30" customHeight="1">
      <c r="A23" s="52">
        <v>10</v>
      </c>
      <c r="B23" s="53"/>
      <c r="C23" s="53"/>
      <c r="D23" s="53"/>
      <c r="E23" s="64"/>
      <c r="F23" s="92"/>
      <c r="G23" s="93"/>
      <c r="H23" s="93"/>
      <c r="I23" s="93"/>
      <c r="J23" s="94"/>
    </row>
    <row r="24" spans="1:10" ht="30" customHeight="1">
      <c r="A24" s="52">
        <v>11</v>
      </c>
      <c r="B24" s="53"/>
      <c r="C24" s="53"/>
      <c r="D24" s="53"/>
      <c r="E24" s="64"/>
      <c r="F24" s="92"/>
      <c r="G24" s="93"/>
      <c r="H24" s="93"/>
      <c r="I24" s="93"/>
      <c r="J24" s="94"/>
    </row>
    <row r="25" spans="1:10" ht="30" customHeight="1">
      <c r="A25" s="52">
        <v>12</v>
      </c>
      <c r="B25" s="53"/>
      <c r="C25" s="53"/>
      <c r="D25" s="53"/>
      <c r="E25" s="64"/>
      <c r="F25" s="92"/>
      <c r="G25" s="93"/>
      <c r="H25" s="93"/>
      <c r="I25" s="93"/>
      <c r="J25" s="94"/>
    </row>
    <row r="26" spans="1:10" ht="30" customHeight="1">
      <c r="A26" s="52">
        <v>13</v>
      </c>
      <c r="B26" s="53"/>
      <c r="C26" s="53"/>
      <c r="D26" s="53"/>
      <c r="E26" s="64"/>
      <c r="F26" s="92"/>
      <c r="G26" s="93"/>
      <c r="H26" s="93"/>
      <c r="I26" s="93"/>
      <c r="J26" s="94"/>
    </row>
    <row r="27" spans="1:10" ht="30" customHeight="1">
      <c r="A27" s="52">
        <v>14</v>
      </c>
      <c r="B27" s="53"/>
      <c r="C27" s="53"/>
      <c r="D27" s="53"/>
      <c r="E27" s="64"/>
      <c r="F27" s="92"/>
      <c r="G27" s="93"/>
      <c r="H27" s="93"/>
      <c r="I27" s="93"/>
      <c r="J27" s="94"/>
    </row>
    <row r="28" spans="1:10" ht="30" customHeight="1">
      <c r="A28" s="52">
        <v>15</v>
      </c>
      <c r="B28" s="53"/>
      <c r="C28" s="53"/>
      <c r="D28" s="53"/>
      <c r="E28" s="64"/>
      <c r="F28" s="92"/>
      <c r="G28" s="93"/>
      <c r="H28" s="93"/>
      <c r="I28" s="93"/>
      <c r="J28" s="94"/>
    </row>
    <row r="30" spans="1:10">
      <c r="A30" s="50" t="s">
        <v>51</v>
      </c>
    </row>
    <row r="31" spans="1:10">
      <c r="A31" s="77"/>
      <c r="B31" s="78"/>
      <c r="C31" s="78"/>
      <c r="D31" s="78"/>
      <c r="E31" s="78"/>
      <c r="F31" s="78"/>
      <c r="G31" s="78"/>
      <c r="H31" s="78"/>
      <c r="I31" s="78"/>
      <c r="J31" s="79"/>
    </row>
    <row r="32" spans="1:10">
      <c r="A32" s="80"/>
      <c r="B32" s="81"/>
      <c r="C32" s="81"/>
      <c r="D32" s="81"/>
      <c r="E32" s="81"/>
      <c r="F32" s="81"/>
      <c r="G32" s="81"/>
      <c r="H32" s="81"/>
      <c r="I32" s="81"/>
      <c r="J32" s="82"/>
    </row>
    <row r="33" spans="1:10">
      <c r="A33" s="80"/>
      <c r="B33" s="81"/>
      <c r="C33" s="81"/>
      <c r="D33" s="81"/>
      <c r="E33" s="81"/>
      <c r="F33" s="81"/>
      <c r="G33" s="81"/>
      <c r="H33" s="81"/>
      <c r="I33" s="81"/>
      <c r="J33" s="82"/>
    </row>
    <row r="34" spans="1:10">
      <c r="A34" s="80"/>
      <c r="B34" s="81"/>
      <c r="C34" s="81"/>
      <c r="D34" s="81"/>
      <c r="E34" s="81"/>
      <c r="F34" s="81"/>
      <c r="G34" s="81"/>
      <c r="H34" s="81"/>
      <c r="I34" s="81"/>
      <c r="J34" s="82"/>
    </row>
    <row r="35" spans="1:10">
      <c r="A35" s="80"/>
      <c r="B35" s="81"/>
      <c r="C35" s="81"/>
      <c r="D35" s="81"/>
      <c r="E35" s="81"/>
      <c r="F35" s="81"/>
      <c r="G35" s="81"/>
      <c r="H35" s="81"/>
      <c r="I35" s="81"/>
      <c r="J35" s="82"/>
    </row>
    <row r="36" spans="1:10">
      <c r="A36" s="80"/>
      <c r="B36" s="81"/>
      <c r="C36" s="81"/>
      <c r="D36" s="81"/>
      <c r="E36" s="81"/>
      <c r="F36" s="81"/>
      <c r="G36" s="81"/>
      <c r="H36" s="81"/>
      <c r="I36" s="81"/>
      <c r="J36" s="82"/>
    </row>
    <row r="37" spans="1:10">
      <c r="A37" s="80"/>
      <c r="B37" s="81"/>
      <c r="C37" s="81"/>
      <c r="D37" s="81"/>
      <c r="E37" s="81"/>
      <c r="F37" s="81"/>
      <c r="G37" s="81"/>
      <c r="H37" s="81"/>
      <c r="I37" s="81"/>
      <c r="J37" s="82"/>
    </row>
    <row r="38" spans="1:10">
      <c r="A38" s="80"/>
      <c r="B38" s="81"/>
      <c r="C38" s="81"/>
      <c r="D38" s="81"/>
      <c r="E38" s="81"/>
      <c r="F38" s="81"/>
      <c r="G38" s="81"/>
      <c r="H38" s="81"/>
      <c r="I38" s="81"/>
      <c r="J38" s="82"/>
    </row>
    <row r="39" spans="1:10">
      <c r="A39" s="80"/>
      <c r="B39" s="81"/>
      <c r="C39" s="81"/>
      <c r="D39" s="81"/>
      <c r="E39" s="81"/>
      <c r="F39" s="81"/>
      <c r="G39" s="81"/>
      <c r="H39" s="81"/>
      <c r="I39" s="81"/>
      <c r="J39" s="82"/>
    </row>
    <row r="40" spans="1:10">
      <c r="A40" s="80"/>
      <c r="B40" s="81"/>
      <c r="C40" s="81"/>
      <c r="D40" s="81"/>
      <c r="E40" s="81"/>
      <c r="F40" s="81"/>
      <c r="G40" s="81"/>
      <c r="H40" s="81"/>
      <c r="I40" s="81"/>
      <c r="J40" s="82"/>
    </row>
    <row r="41" spans="1:10">
      <c r="A41" s="80"/>
      <c r="B41" s="81"/>
      <c r="C41" s="81"/>
      <c r="D41" s="81"/>
      <c r="E41" s="81"/>
      <c r="F41" s="81"/>
      <c r="G41" s="81"/>
      <c r="H41" s="81"/>
      <c r="I41" s="81"/>
      <c r="J41" s="82"/>
    </row>
    <row r="42" spans="1:10">
      <c r="A42" s="80"/>
      <c r="B42" s="81"/>
      <c r="C42" s="81"/>
      <c r="D42" s="81"/>
      <c r="E42" s="81"/>
      <c r="F42" s="81"/>
      <c r="G42" s="81"/>
      <c r="H42" s="81"/>
      <c r="I42" s="81"/>
      <c r="J42" s="82"/>
    </row>
    <row r="43" spans="1:10">
      <c r="A43" s="80"/>
      <c r="B43" s="81"/>
      <c r="C43" s="81"/>
      <c r="D43" s="81"/>
      <c r="E43" s="81"/>
      <c r="F43" s="81"/>
      <c r="G43" s="81"/>
      <c r="H43" s="81"/>
      <c r="I43" s="81"/>
      <c r="J43" s="82"/>
    </row>
    <row r="44" spans="1:10">
      <c r="A44" s="80"/>
      <c r="B44" s="81"/>
      <c r="C44" s="81"/>
      <c r="D44" s="81"/>
      <c r="E44" s="81"/>
      <c r="F44" s="81"/>
      <c r="G44" s="81"/>
      <c r="H44" s="81"/>
      <c r="I44" s="81"/>
      <c r="J44" s="82"/>
    </row>
    <row r="45" spans="1:10">
      <c r="A45" s="80"/>
      <c r="B45" s="81"/>
      <c r="C45" s="81"/>
      <c r="D45" s="81"/>
      <c r="E45" s="81"/>
      <c r="F45" s="81"/>
      <c r="G45" s="81"/>
      <c r="H45" s="81"/>
      <c r="I45" s="81"/>
      <c r="J45" s="82"/>
    </row>
    <row r="46" spans="1:10">
      <c r="A46" s="80"/>
      <c r="B46" s="81"/>
      <c r="C46" s="81"/>
      <c r="D46" s="81"/>
      <c r="E46" s="81"/>
      <c r="F46" s="81"/>
      <c r="G46" s="81"/>
      <c r="H46" s="81"/>
      <c r="I46" s="81"/>
      <c r="J46" s="82"/>
    </row>
    <row r="47" spans="1:10">
      <c r="A47" s="80"/>
      <c r="B47" s="81"/>
      <c r="C47" s="81"/>
      <c r="D47" s="81"/>
      <c r="E47" s="81"/>
      <c r="F47" s="81"/>
      <c r="G47" s="81"/>
      <c r="H47" s="81"/>
      <c r="I47" s="81"/>
      <c r="J47" s="82"/>
    </row>
    <row r="48" spans="1:10">
      <c r="A48" s="80"/>
      <c r="B48" s="81"/>
      <c r="C48" s="81"/>
      <c r="D48" s="81"/>
      <c r="E48" s="81"/>
      <c r="F48" s="81"/>
      <c r="G48" s="81"/>
      <c r="H48" s="81"/>
      <c r="I48" s="81"/>
      <c r="J48" s="82"/>
    </row>
    <row r="49" spans="1:10">
      <c r="A49" s="80"/>
      <c r="B49" s="81"/>
      <c r="C49" s="81"/>
      <c r="D49" s="81"/>
      <c r="E49" s="81"/>
      <c r="F49" s="81"/>
      <c r="G49" s="81"/>
      <c r="H49" s="81"/>
      <c r="I49" s="81"/>
      <c r="J49" s="82"/>
    </row>
    <row r="50" spans="1:10">
      <c r="A50" s="80"/>
      <c r="B50" s="81"/>
      <c r="C50" s="81"/>
      <c r="D50" s="81"/>
      <c r="E50" s="81"/>
      <c r="F50" s="81"/>
      <c r="G50" s="81"/>
      <c r="H50" s="81"/>
      <c r="I50" s="81"/>
      <c r="J50" s="82"/>
    </row>
    <row r="51" spans="1:10">
      <c r="A51" s="80"/>
      <c r="B51" s="81"/>
      <c r="C51" s="81"/>
      <c r="D51" s="81"/>
      <c r="E51" s="81"/>
      <c r="F51" s="81"/>
      <c r="G51" s="81"/>
      <c r="H51" s="81"/>
      <c r="I51" s="81"/>
      <c r="J51" s="82"/>
    </row>
    <row r="52" spans="1:10">
      <c r="A52" s="80"/>
      <c r="B52" s="81"/>
      <c r="C52" s="81"/>
      <c r="D52" s="81"/>
      <c r="E52" s="81"/>
      <c r="F52" s="81"/>
      <c r="G52" s="81"/>
      <c r="H52" s="81"/>
      <c r="I52" s="81"/>
      <c r="J52" s="82"/>
    </row>
    <row r="53" spans="1:10">
      <c r="A53" s="83"/>
      <c r="B53" s="84"/>
      <c r="C53" s="84"/>
      <c r="D53" s="84"/>
      <c r="E53" s="84"/>
      <c r="F53" s="84"/>
      <c r="G53" s="84"/>
      <c r="H53" s="84"/>
      <c r="I53" s="84"/>
      <c r="J53" s="85"/>
    </row>
    <row r="55" spans="1:10">
      <c r="A55" s="50" t="s">
        <v>52</v>
      </c>
    </row>
    <row r="56" spans="1:10">
      <c r="A56" s="77"/>
      <c r="B56" s="78"/>
      <c r="C56" s="78"/>
      <c r="D56" s="78"/>
      <c r="E56" s="78"/>
      <c r="F56" s="78"/>
      <c r="G56" s="78"/>
      <c r="H56" s="78"/>
      <c r="I56" s="78"/>
      <c r="J56" s="79"/>
    </row>
    <row r="57" spans="1:10">
      <c r="A57" s="80"/>
      <c r="B57" s="81"/>
      <c r="C57" s="81"/>
      <c r="D57" s="81"/>
      <c r="E57" s="81"/>
      <c r="F57" s="81"/>
      <c r="G57" s="81"/>
      <c r="H57" s="81"/>
      <c r="I57" s="81"/>
      <c r="J57" s="82"/>
    </row>
    <row r="58" spans="1:10">
      <c r="A58" s="80"/>
      <c r="B58" s="81"/>
      <c r="C58" s="81"/>
      <c r="D58" s="81"/>
      <c r="E58" s="81"/>
      <c r="F58" s="81"/>
      <c r="G58" s="81"/>
      <c r="H58" s="81"/>
      <c r="I58" s="81"/>
      <c r="J58" s="82"/>
    </row>
    <row r="59" spans="1:10">
      <c r="A59" s="80"/>
      <c r="B59" s="81"/>
      <c r="C59" s="81"/>
      <c r="D59" s="81"/>
      <c r="E59" s="81"/>
      <c r="F59" s="81"/>
      <c r="G59" s="81"/>
      <c r="H59" s="81"/>
      <c r="I59" s="81"/>
      <c r="J59" s="82"/>
    </row>
    <row r="60" spans="1:10">
      <c r="A60" s="80"/>
      <c r="B60" s="81"/>
      <c r="C60" s="81"/>
      <c r="D60" s="81"/>
      <c r="E60" s="81"/>
      <c r="F60" s="81"/>
      <c r="G60" s="81"/>
      <c r="H60" s="81"/>
      <c r="I60" s="81"/>
      <c r="J60" s="82"/>
    </row>
    <row r="61" spans="1:10">
      <c r="A61" s="80"/>
      <c r="B61" s="81"/>
      <c r="C61" s="81"/>
      <c r="D61" s="81"/>
      <c r="E61" s="81"/>
      <c r="F61" s="81"/>
      <c r="G61" s="81"/>
      <c r="H61" s="81"/>
      <c r="I61" s="81"/>
      <c r="J61" s="82"/>
    </row>
    <row r="62" spans="1:10">
      <c r="A62" s="80"/>
      <c r="B62" s="81"/>
      <c r="C62" s="81"/>
      <c r="D62" s="81"/>
      <c r="E62" s="81"/>
      <c r="F62" s="81"/>
      <c r="G62" s="81"/>
      <c r="H62" s="81"/>
      <c r="I62" s="81"/>
      <c r="J62" s="82"/>
    </row>
    <row r="63" spans="1:10">
      <c r="A63" s="80"/>
      <c r="B63" s="81"/>
      <c r="C63" s="81"/>
      <c r="D63" s="81"/>
      <c r="E63" s="81"/>
      <c r="F63" s="81"/>
      <c r="G63" s="81"/>
      <c r="H63" s="81"/>
      <c r="I63" s="81"/>
      <c r="J63" s="82"/>
    </row>
    <row r="64" spans="1:10">
      <c r="A64" s="80"/>
      <c r="B64" s="81"/>
      <c r="C64" s="81"/>
      <c r="D64" s="81"/>
      <c r="E64" s="81"/>
      <c r="F64" s="81"/>
      <c r="G64" s="81"/>
      <c r="H64" s="81"/>
      <c r="I64" s="81"/>
      <c r="J64" s="82"/>
    </row>
    <row r="65" spans="1:10">
      <c r="A65" s="80"/>
      <c r="B65" s="81"/>
      <c r="C65" s="81"/>
      <c r="D65" s="81"/>
      <c r="E65" s="81"/>
      <c r="F65" s="81"/>
      <c r="G65" s="81"/>
      <c r="H65" s="81"/>
      <c r="I65" s="81"/>
      <c r="J65" s="82"/>
    </row>
    <row r="66" spans="1:10">
      <c r="A66" s="80"/>
      <c r="B66" s="81"/>
      <c r="C66" s="81"/>
      <c r="D66" s="81"/>
      <c r="E66" s="81"/>
      <c r="F66" s="81"/>
      <c r="G66" s="81"/>
      <c r="H66" s="81"/>
      <c r="I66" s="81"/>
      <c r="J66" s="82"/>
    </row>
    <row r="67" spans="1:10">
      <c r="A67" s="80"/>
      <c r="B67" s="81"/>
      <c r="C67" s="81"/>
      <c r="D67" s="81"/>
      <c r="E67" s="81"/>
      <c r="F67" s="81"/>
      <c r="G67" s="81"/>
      <c r="H67" s="81"/>
      <c r="I67" s="81"/>
      <c r="J67" s="82"/>
    </row>
    <row r="68" spans="1:10">
      <c r="A68" s="80"/>
      <c r="B68" s="81"/>
      <c r="C68" s="81"/>
      <c r="D68" s="81"/>
      <c r="E68" s="81"/>
      <c r="F68" s="81"/>
      <c r="G68" s="81"/>
      <c r="H68" s="81"/>
      <c r="I68" s="81"/>
      <c r="J68" s="82"/>
    </row>
    <row r="69" spans="1:10">
      <c r="A69" s="80"/>
      <c r="B69" s="81"/>
      <c r="C69" s="81"/>
      <c r="D69" s="81"/>
      <c r="E69" s="81"/>
      <c r="F69" s="81"/>
      <c r="G69" s="81"/>
      <c r="H69" s="81"/>
      <c r="I69" s="81"/>
      <c r="J69" s="82"/>
    </row>
    <row r="70" spans="1:10">
      <c r="A70" s="80"/>
      <c r="B70" s="81"/>
      <c r="C70" s="81"/>
      <c r="D70" s="81"/>
      <c r="E70" s="81"/>
      <c r="F70" s="81"/>
      <c r="G70" s="81"/>
      <c r="H70" s="81"/>
      <c r="I70" s="81"/>
      <c r="J70" s="82"/>
    </row>
    <row r="71" spans="1:10">
      <c r="A71" s="80"/>
      <c r="B71" s="81"/>
      <c r="C71" s="81"/>
      <c r="D71" s="81"/>
      <c r="E71" s="81"/>
      <c r="F71" s="81"/>
      <c r="G71" s="81"/>
      <c r="H71" s="81"/>
      <c r="I71" s="81"/>
      <c r="J71" s="82"/>
    </row>
    <row r="72" spans="1:10">
      <c r="A72" s="80"/>
      <c r="B72" s="81"/>
      <c r="C72" s="81"/>
      <c r="D72" s="81"/>
      <c r="E72" s="81"/>
      <c r="F72" s="81"/>
      <c r="G72" s="81"/>
      <c r="H72" s="81"/>
      <c r="I72" s="81"/>
      <c r="J72" s="82"/>
    </row>
    <row r="73" spans="1:10">
      <c r="A73" s="80"/>
      <c r="B73" s="81"/>
      <c r="C73" s="81"/>
      <c r="D73" s="81"/>
      <c r="E73" s="81"/>
      <c r="F73" s="81"/>
      <c r="G73" s="81"/>
      <c r="H73" s="81"/>
      <c r="I73" s="81"/>
      <c r="J73" s="82"/>
    </row>
    <row r="74" spans="1:10">
      <c r="A74" s="80"/>
      <c r="B74" s="81"/>
      <c r="C74" s="81"/>
      <c r="D74" s="81"/>
      <c r="E74" s="81"/>
      <c r="F74" s="81"/>
      <c r="G74" s="81"/>
      <c r="H74" s="81"/>
      <c r="I74" s="81"/>
      <c r="J74" s="82"/>
    </row>
    <row r="75" spans="1:10">
      <c r="A75" s="80"/>
      <c r="B75" s="81"/>
      <c r="C75" s="81"/>
      <c r="D75" s="81"/>
      <c r="E75" s="81"/>
      <c r="F75" s="81"/>
      <c r="G75" s="81"/>
      <c r="H75" s="81"/>
      <c r="I75" s="81"/>
      <c r="J75" s="82"/>
    </row>
    <row r="76" spans="1:10">
      <c r="A76" s="80"/>
      <c r="B76" s="81"/>
      <c r="C76" s="81"/>
      <c r="D76" s="81"/>
      <c r="E76" s="81"/>
      <c r="F76" s="81"/>
      <c r="G76" s="81"/>
      <c r="H76" s="81"/>
      <c r="I76" s="81"/>
      <c r="J76" s="82"/>
    </row>
    <row r="77" spans="1:10">
      <c r="A77" s="80"/>
      <c r="B77" s="81"/>
      <c r="C77" s="81"/>
      <c r="D77" s="81"/>
      <c r="E77" s="81"/>
      <c r="F77" s="81"/>
      <c r="G77" s="81"/>
      <c r="H77" s="81"/>
      <c r="I77" s="81"/>
      <c r="J77" s="82"/>
    </row>
    <row r="78" spans="1:10">
      <c r="A78" s="80"/>
      <c r="B78" s="81"/>
      <c r="C78" s="81"/>
      <c r="D78" s="81"/>
      <c r="E78" s="81"/>
      <c r="F78" s="81"/>
      <c r="G78" s="81"/>
      <c r="H78" s="81"/>
      <c r="I78" s="81"/>
      <c r="J78" s="82"/>
    </row>
    <row r="79" spans="1:10">
      <c r="A79" s="83"/>
      <c r="B79" s="84"/>
      <c r="C79" s="84"/>
      <c r="D79" s="84"/>
      <c r="E79" s="84"/>
      <c r="F79" s="84"/>
      <c r="G79" s="84"/>
      <c r="H79" s="84"/>
      <c r="I79" s="84"/>
      <c r="J79" s="85"/>
    </row>
    <row r="82" spans="1:10">
      <c r="A82" s="50" t="s">
        <v>53</v>
      </c>
    </row>
    <row r="83" spans="1:10">
      <c r="A83" s="77"/>
      <c r="B83" s="78"/>
      <c r="C83" s="78"/>
      <c r="D83" s="78"/>
      <c r="E83" s="78"/>
      <c r="F83" s="78"/>
      <c r="G83" s="78"/>
      <c r="H83" s="78"/>
      <c r="I83" s="78"/>
      <c r="J83" s="79"/>
    </row>
    <row r="84" spans="1:10">
      <c r="A84" s="80"/>
      <c r="B84" s="81"/>
      <c r="C84" s="81"/>
      <c r="D84" s="81"/>
      <c r="E84" s="81"/>
      <c r="F84" s="81"/>
      <c r="G84" s="81"/>
      <c r="H84" s="81"/>
      <c r="I84" s="81"/>
      <c r="J84" s="82"/>
    </row>
    <row r="85" spans="1:10">
      <c r="A85" s="80"/>
      <c r="B85" s="81"/>
      <c r="C85" s="81"/>
      <c r="D85" s="81"/>
      <c r="E85" s="81"/>
      <c r="F85" s="81"/>
      <c r="G85" s="81"/>
      <c r="H85" s="81"/>
      <c r="I85" s="81"/>
      <c r="J85" s="82"/>
    </row>
    <row r="86" spans="1:10">
      <c r="A86" s="80"/>
      <c r="B86" s="81"/>
      <c r="C86" s="81"/>
      <c r="D86" s="81"/>
      <c r="E86" s="81"/>
      <c r="F86" s="81"/>
      <c r="G86" s="81"/>
      <c r="H86" s="81"/>
      <c r="I86" s="81"/>
      <c r="J86" s="82"/>
    </row>
    <row r="87" spans="1:10">
      <c r="A87" s="80"/>
      <c r="B87" s="81"/>
      <c r="C87" s="81"/>
      <c r="D87" s="81"/>
      <c r="E87" s="81"/>
      <c r="F87" s="81"/>
      <c r="G87" s="81"/>
      <c r="H87" s="81"/>
      <c r="I87" s="81"/>
      <c r="J87" s="82"/>
    </row>
    <row r="88" spans="1:10">
      <c r="A88" s="80"/>
      <c r="B88" s="81"/>
      <c r="C88" s="81"/>
      <c r="D88" s="81"/>
      <c r="E88" s="81"/>
      <c r="F88" s="81"/>
      <c r="G88" s="81"/>
      <c r="H88" s="81"/>
      <c r="I88" s="81"/>
      <c r="J88" s="82"/>
    </row>
    <row r="89" spans="1:10">
      <c r="A89" s="80"/>
      <c r="B89" s="81"/>
      <c r="C89" s="81"/>
      <c r="D89" s="81"/>
      <c r="E89" s="81"/>
      <c r="F89" s="81"/>
      <c r="G89" s="81"/>
      <c r="H89" s="81"/>
      <c r="I89" s="81"/>
      <c r="J89" s="82"/>
    </row>
    <row r="90" spans="1:10">
      <c r="A90" s="80"/>
      <c r="B90" s="81"/>
      <c r="C90" s="81"/>
      <c r="D90" s="81"/>
      <c r="E90" s="81"/>
      <c r="F90" s="81"/>
      <c r="G90" s="81"/>
      <c r="H90" s="81"/>
      <c r="I90" s="81"/>
      <c r="J90" s="82"/>
    </row>
    <row r="91" spans="1:10">
      <c r="A91" s="80"/>
      <c r="B91" s="81"/>
      <c r="C91" s="81"/>
      <c r="D91" s="81"/>
      <c r="E91" s="81"/>
      <c r="F91" s="81"/>
      <c r="G91" s="81"/>
      <c r="H91" s="81"/>
      <c r="I91" s="81"/>
      <c r="J91" s="82"/>
    </row>
    <row r="92" spans="1:10">
      <c r="A92" s="80"/>
      <c r="B92" s="81"/>
      <c r="C92" s="81"/>
      <c r="D92" s="81"/>
      <c r="E92" s="81"/>
      <c r="F92" s="81"/>
      <c r="G92" s="81"/>
      <c r="H92" s="81"/>
      <c r="I92" s="81"/>
      <c r="J92" s="82"/>
    </row>
    <row r="93" spans="1:10">
      <c r="A93" s="80"/>
      <c r="B93" s="81"/>
      <c r="C93" s="81"/>
      <c r="D93" s="81"/>
      <c r="E93" s="81"/>
      <c r="F93" s="81"/>
      <c r="G93" s="81"/>
      <c r="H93" s="81"/>
      <c r="I93" s="81"/>
      <c r="J93" s="82"/>
    </row>
    <row r="94" spans="1:10">
      <c r="A94" s="80"/>
      <c r="B94" s="81"/>
      <c r="C94" s="81"/>
      <c r="D94" s="81"/>
      <c r="E94" s="81"/>
      <c r="F94" s="81"/>
      <c r="G94" s="81"/>
      <c r="H94" s="81"/>
      <c r="I94" s="81"/>
      <c r="J94" s="82"/>
    </row>
    <row r="95" spans="1:10">
      <c r="A95" s="80"/>
      <c r="B95" s="81"/>
      <c r="C95" s="81"/>
      <c r="D95" s="81"/>
      <c r="E95" s="81"/>
      <c r="F95" s="81"/>
      <c r="G95" s="81"/>
      <c r="H95" s="81"/>
      <c r="I95" s="81"/>
      <c r="J95" s="82"/>
    </row>
    <row r="96" spans="1:10">
      <c r="A96" s="80"/>
      <c r="B96" s="81"/>
      <c r="C96" s="81"/>
      <c r="D96" s="81"/>
      <c r="E96" s="81"/>
      <c r="F96" s="81"/>
      <c r="G96" s="81"/>
      <c r="H96" s="81"/>
      <c r="I96" s="81"/>
      <c r="J96" s="82"/>
    </row>
    <row r="97" spans="1:10">
      <c r="A97" s="80"/>
      <c r="B97" s="81"/>
      <c r="C97" s="81"/>
      <c r="D97" s="81"/>
      <c r="E97" s="81"/>
      <c r="F97" s="81"/>
      <c r="G97" s="81"/>
      <c r="H97" s="81"/>
      <c r="I97" s="81"/>
      <c r="J97" s="82"/>
    </row>
    <row r="98" spans="1:10">
      <c r="A98" s="80"/>
      <c r="B98" s="81"/>
      <c r="C98" s="81"/>
      <c r="D98" s="81"/>
      <c r="E98" s="81"/>
      <c r="F98" s="81"/>
      <c r="G98" s="81"/>
      <c r="H98" s="81"/>
      <c r="I98" s="81"/>
      <c r="J98" s="82"/>
    </row>
    <row r="99" spans="1:10">
      <c r="A99" s="80"/>
      <c r="B99" s="81"/>
      <c r="C99" s="81"/>
      <c r="D99" s="81"/>
      <c r="E99" s="81"/>
      <c r="F99" s="81"/>
      <c r="G99" s="81"/>
      <c r="H99" s="81"/>
      <c r="I99" s="81"/>
      <c r="J99" s="82"/>
    </row>
    <row r="100" spans="1:10">
      <c r="A100" s="80"/>
      <c r="B100" s="81"/>
      <c r="C100" s="81"/>
      <c r="D100" s="81"/>
      <c r="E100" s="81"/>
      <c r="F100" s="81"/>
      <c r="G100" s="81"/>
      <c r="H100" s="81"/>
      <c r="I100" s="81"/>
      <c r="J100" s="82"/>
    </row>
    <row r="101" spans="1:10">
      <c r="A101" s="80"/>
      <c r="B101" s="81"/>
      <c r="C101" s="81"/>
      <c r="D101" s="81"/>
      <c r="E101" s="81"/>
      <c r="F101" s="81"/>
      <c r="G101" s="81"/>
      <c r="H101" s="81"/>
      <c r="I101" s="81"/>
      <c r="J101" s="82"/>
    </row>
    <row r="102" spans="1:10">
      <c r="A102" s="80"/>
      <c r="B102" s="81"/>
      <c r="C102" s="81"/>
      <c r="D102" s="81"/>
      <c r="E102" s="81"/>
      <c r="F102" s="81"/>
      <c r="G102" s="81"/>
      <c r="H102" s="81"/>
      <c r="I102" s="81"/>
      <c r="J102" s="82"/>
    </row>
    <row r="103" spans="1:10">
      <c r="A103" s="80"/>
      <c r="B103" s="81"/>
      <c r="C103" s="81"/>
      <c r="D103" s="81"/>
      <c r="E103" s="81"/>
      <c r="F103" s="81"/>
      <c r="G103" s="81"/>
      <c r="H103" s="81"/>
      <c r="I103" s="81"/>
      <c r="J103" s="82"/>
    </row>
    <row r="104" spans="1:10">
      <c r="A104" s="80"/>
      <c r="B104" s="81"/>
      <c r="C104" s="81"/>
      <c r="D104" s="81"/>
      <c r="E104" s="81"/>
      <c r="F104" s="81"/>
      <c r="G104" s="81"/>
      <c r="H104" s="81"/>
      <c r="I104" s="81"/>
      <c r="J104" s="82"/>
    </row>
    <row r="105" spans="1:10">
      <c r="A105" s="83"/>
      <c r="B105" s="84"/>
      <c r="C105" s="84"/>
      <c r="D105" s="84"/>
      <c r="E105" s="84"/>
      <c r="F105" s="84"/>
      <c r="G105" s="84"/>
      <c r="H105" s="84"/>
      <c r="I105" s="84"/>
      <c r="J105" s="85"/>
    </row>
  </sheetData>
  <mergeCells count="28">
    <mergeCell ref="F28:J28"/>
    <mergeCell ref="A12:J12"/>
    <mergeCell ref="F21:J21"/>
    <mergeCell ref="F22:J22"/>
    <mergeCell ref="F23:J23"/>
    <mergeCell ref="F24:J24"/>
    <mergeCell ref="F25:J25"/>
    <mergeCell ref="A3:B3"/>
    <mergeCell ref="C3:J3"/>
    <mergeCell ref="F13:J13"/>
    <mergeCell ref="F26:J26"/>
    <mergeCell ref="F27:J27"/>
    <mergeCell ref="A56:J79"/>
    <mergeCell ref="A31:J53"/>
    <mergeCell ref="A83:J105"/>
    <mergeCell ref="A4:B4"/>
    <mergeCell ref="C4:J4"/>
    <mergeCell ref="A5:B5"/>
    <mergeCell ref="C5:J5"/>
    <mergeCell ref="A6:B6"/>
    <mergeCell ref="C6:J6"/>
    <mergeCell ref="F14:J14"/>
    <mergeCell ref="F15:J15"/>
    <mergeCell ref="F16:J16"/>
    <mergeCell ref="F17:J17"/>
    <mergeCell ref="F18:J18"/>
    <mergeCell ref="F19:J19"/>
    <mergeCell ref="F20:J20"/>
  </mergeCells>
  <phoneticPr fontId="2"/>
  <pageMargins left="0.25" right="0.25" top="0.75" bottom="0.75" header="0.3" footer="0.3"/>
  <pageSetup paperSize="9" scale="7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S38"/>
  <sheetViews>
    <sheetView tabSelected="1" view="pageBreakPreview" zoomScaleNormal="100" zoomScaleSheetLayoutView="100" workbookViewId="0">
      <selection activeCell="E11" sqref="E11"/>
    </sheetView>
  </sheetViews>
  <sheetFormatPr defaultColWidth="8.796875" defaultRowHeight="18"/>
  <cols>
    <col min="1" max="1" width="16.19921875" customWidth="1"/>
    <col min="2" max="2" width="15.3984375" customWidth="1"/>
    <col min="3" max="3" width="32.69921875" customWidth="1"/>
    <col min="4" max="4" width="45.19921875" customWidth="1"/>
    <col min="5" max="9" width="8.69921875" customWidth="1"/>
    <col min="10" max="10" width="15.19921875" customWidth="1"/>
    <col min="11" max="15" width="9.765625E-2" customWidth="1"/>
    <col min="16" max="18" width="15.19921875" customWidth="1"/>
    <col min="19" max="19" width="16" customWidth="1"/>
  </cols>
  <sheetData>
    <row r="1" spans="1:19" ht="35.25" customHeight="1">
      <c r="A1" s="29" t="s">
        <v>70</v>
      </c>
      <c r="B1" s="27"/>
      <c r="C1" s="27"/>
      <c r="D1" s="28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ht="22.5" customHeight="1">
      <c r="A2" s="108" t="s">
        <v>71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10"/>
    </row>
    <row r="3" spans="1:19">
      <c r="A3" s="126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8"/>
    </row>
    <row r="4" spans="1:19" ht="16.05" customHeight="1">
      <c r="A4" s="111" t="s">
        <v>76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3"/>
    </row>
    <row r="5" spans="1:19" ht="16.05" customHeight="1">
      <c r="A5" s="114" t="str">
        <f>"責任者名：" &amp;  利用目的等!C3</f>
        <v>責任者名：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6"/>
    </row>
    <row r="6" spans="1:19" ht="16.05" customHeight="1">
      <c r="A6" s="65" t="str">
        <f>"責任者アカウント："  &amp; 利用目的等!C4</f>
        <v>責任者アカウント：</v>
      </c>
      <c r="B6" s="66"/>
      <c r="C6" s="66"/>
      <c r="D6" s="66" t="s">
        <v>16</v>
      </c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7"/>
    </row>
    <row r="7" spans="1:19" ht="16.05" customHeight="1">
      <c r="A7" s="117" t="str">
        <f>"責任者所属：" &amp; 利用目的等!C5</f>
        <v>責任者所属：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9"/>
    </row>
    <row r="8" spans="1:19" ht="16.05" customHeight="1">
      <c r="A8" s="123" t="s">
        <v>0</v>
      </c>
      <c r="B8" s="123" t="s">
        <v>1</v>
      </c>
      <c r="C8" s="123" t="s">
        <v>4</v>
      </c>
      <c r="D8" s="125" t="s">
        <v>78</v>
      </c>
      <c r="E8" s="143" t="s">
        <v>79</v>
      </c>
      <c r="F8" s="144"/>
      <c r="G8" s="144"/>
      <c r="H8" s="144"/>
      <c r="I8" s="145"/>
      <c r="J8" s="120" t="s">
        <v>5</v>
      </c>
      <c r="K8" s="129" t="s">
        <v>25</v>
      </c>
      <c r="L8" s="141" t="s">
        <v>5</v>
      </c>
      <c r="M8" s="141" t="s">
        <v>42</v>
      </c>
      <c r="N8" s="141" t="s">
        <v>43</v>
      </c>
      <c r="O8" s="141" t="s">
        <v>44</v>
      </c>
      <c r="P8" s="137" t="s">
        <v>77</v>
      </c>
      <c r="Q8" s="139" t="s">
        <v>45</v>
      </c>
      <c r="R8" s="121" t="s">
        <v>46</v>
      </c>
      <c r="S8" s="103" t="s">
        <v>17</v>
      </c>
    </row>
    <row r="9" spans="1:19" ht="16.05" customHeight="1">
      <c r="A9" s="124"/>
      <c r="B9" s="124"/>
      <c r="C9" s="124"/>
      <c r="D9" s="104"/>
      <c r="E9" s="71"/>
      <c r="F9" s="72"/>
      <c r="G9" s="73"/>
      <c r="H9" s="73"/>
      <c r="I9" s="74"/>
      <c r="J9" s="120"/>
      <c r="K9" s="130"/>
      <c r="L9" s="142"/>
      <c r="M9" s="142"/>
      <c r="N9" s="142"/>
      <c r="O9" s="142"/>
      <c r="P9" s="138"/>
      <c r="Q9" s="140"/>
      <c r="R9" s="122"/>
      <c r="S9" s="104"/>
    </row>
    <row r="10" spans="1:19" ht="16.05" customHeight="1">
      <c r="A10" s="61">
        <v>44652</v>
      </c>
      <c r="B10" s="61">
        <v>45016</v>
      </c>
      <c r="C10" s="4"/>
      <c r="D10" s="5"/>
      <c r="E10" s="21"/>
      <c r="F10" s="21"/>
      <c r="G10" s="21"/>
      <c r="H10" s="21"/>
      <c r="I10" s="21"/>
      <c r="J10" s="23" t="str">
        <f>IF(AND(SUM(E10:I10)&gt;0,C10=Sheet1!$A$1),CONCATENATE(SUM(E10:I10),"TB"),IF(AND(SUM(E10:I10)&gt;0,C10=Sheet1!$A$2),CONCATENATE(SUM(E10:I10),"TB"),IF(AND(SUM(E10:I10)&gt;0,C10=Sheet1!$A$3),CONCATENATE(SUM(E10:I10),"単位"),IF(AND(SUM(E10:I10)&gt;0,C10=Sheet1!$A$4),CONCATENATE(SUM(E10:I10),"単位"),IF(AND(SUM(E10:I10)&gt;0,C10=Sheet1!$A$5),CONCATENATE(SUM(E10:I10),"単位"),"")))))</f>
        <v/>
      </c>
      <c r="K10" s="41" t="str">
        <f>C10&amp;D10</f>
        <v/>
      </c>
      <c r="L10" s="33">
        <f>SUM(E10:I10)</f>
        <v>0</v>
      </c>
      <c r="M10" s="33">
        <f>IF(AND($A10&lt;=DATE(年,4,1),$B10&gt;=DATE(年,7,31)),DATEDIF(DATE(年,4,1),DATE(年,7,31),"d")+1,IF(AND($A10&gt;DATE(年,4,1),$A10&lt;=DATE(年,7,31),$B10&gt;=DATE(年,7,31)),DATEDIF($A10,DATE(年,7,31),"d")+1,IF(AND($A10&lt;=DATE(年,4,1),$B10&gt;=DATE(年,4,1),$B10&lt;=DATE(年,7,31)),DATEDIF(DATE(年,4,1),$B10,"d")+1,IF(AND($A10&gt;=DATE(年,4,1),$A10&lt;=DATE(年,7,31),$B10&gt;=DATE(年,4,1),$B10&lt;=DATE(年,7,31)),DATEDIF(A10,B10,"d")+1,0))))</f>
        <v>122</v>
      </c>
      <c r="N10" s="33">
        <f t="shared" ref="N10:N24" si="0">IF(AND($A10&lt;=DATE(年,8,1),$B10&gt;=DATE(年,11,30)),DATEDIF(DATE(年,8,1),DATE(年,11,30),"d")+1,IF(AND($A10&gt;DATE(年,8,1),$A10&lt;=DATE(年,11,30),$B10&gt;=DATE(年,11,30)),DATEDIF($A10,DATE(年,11,30),"d")+1,IF(AND($A10&lt;=DATE(年,8,1),$B10&gt;=DATE(年,8,1),$B10&lt;=DATE(年,11,30)),DATEDIF(DATE(年,8,1),$B10,"d")+1,IF(AND($A10&gt;=DATE(年,8,1),$A10&lt;=DATE(年,11,30),$B10&gt;=DATE(年,8,1),$B10&lt;=DATE(年,11,30)),DATEDIF($A10,$B10,"d")+1,0))))</f>
        <v>122</v>
      </c>
      <c r="O10" s="33">
        <f>IF(AND($A10&lt;=DATE(年,12,1),$B10&gt;=DATE(年+1,3,31)),DATEDIF(DATE(年,12,1),DATE(年+1,3,31),"d")+1,IF(AND($A10&gt;DATE(年,12,1),$A10&lt;=DATE(年+1,3,31),$B10&gt;=DATE(年+1,3,31)),DATEDIF($A10,DATE(年+1,3,31),"d")+1,IF(AND($A10&lt;=DATE(年,12,1),$B10&gt;=DATE(年,12,1),$B10&lt;=DATE(年+1,3,31)),DATEDIF(DATE(年,12,1),$B10,"d")+1,IF(AND(A10&gt;=DATE(年,12,1),$A10&lt;=DATE(年+1,3,31),$B10&gt;=DATE(年,12,1),$B10&lt;=DATE(年+1,3,31)),DATEDIF($A10,$B10,"d")+1,0))))</f>
        <v>121</v>
      </c>
      <c r="P10" s="44" t="str">
        <f>IF(AND($K10=ストレージ一般解析容量保証なし,$L10&lt;=30),0,IF(AND($K10=ストレージ一般解析容量保証なし,$L10&gt;30),ROUND(ROUNDUP($L10/10,0)*ストレージ一般解析容量保証なし単価*(M10/年間日数)*消費税,0),IF(AND($K10=ストレージ個人ゲノム容量保証なし,$A10&gt;=DATE(年,4,1),$A10&lt;=DATE(年,7,31)),ROUND((ROUNDUP($L10/10,0)*ストレージ個人ゲノム容量保証なし単価*(M10/年間日数)+ストレージ個人ゲノム容量保証なし基本料金)*消費税,0),IF(AND($K10=ストレージ個人ゲノム容量保証なし),ROUND(ROUNDUP($L10/10,0)*ストレージ個人ゲノム容量保証なし単価*(M10/365)*消費税,0),IF($D10=ストレージ容量保証,ROUND(ROUNDUP($L10/10,0)*ストレージ容量保証単価*(M10/年間日数)*消費税,0),IF($D10=アーカイブ,ROUND(ROUNDUP($L10/10,0)*アーカイブ単価*(M10/年間日数)*消費税,0),IF(OR($D10=ThinAMD一般解析,$D10=ThinAMD個人ゲノム,$D10=ThinIntel),ROUND(($L10*ThinAMD単価*M10/30)*消費税,0),IF($D10=ThinIntelGPU,ROUND(($L10*ThinIntelGPU単価*M10/30)*消費税,0),IF($D10=Medium,ROUND(($L10*Medium単価*M10/30)*消費税,0),IF($D10=Fat,ROUND(($L10*Fat単価*M10/30)*消費税,0),""))))))))))</f>
        <v/>
      </c>
      <c r="Q10" s="44" t="str">
        <f>IF(AND($K10=ストレージ一般解析容量保証なし,$L10&lt;=30),0,IF(AND($K10=ストレージ一般解析容量保証なし,$L10&gt;30),ROUND(ROUNDUP($L10/10,0)*ストレージ一般解析容量保証なし単価*(N10/年間日数)*消費税,0),IF(AND($K10=ストレージ個人ゲノム容量保証なし,$A10&gt;=DATE(年,8,1),$A10&lt;=DATE(年,11,30)),ROUND((ROUNDUP($L10/10,0)*ストレージ個人ゲノム容量保証なし単価*(N10/年間日数)+ストレージ個人ゲノム容量保証なし基本料金)*消費税,0),IF(AND($K10=ストレージ個人ゲノム容量保証なし,A10),ROUND(ROUNDUP($L10/10,0)*ストレージ個人ゲノム容量保証なし単価*(N10/年間日数)*消費税,0),IF($D10=ストレージ容量保証,ROUND(ROUNDUP($L10/10,0)*ストレージ容量保証単価*(N10/年間日数)*消費税,0),IF($D10=アーカイブ,ROUND(ROUNDUP($L10/10,0)*アーカイブ単価*(N10/年間日数)*消費税,0),IF(OR($D10=ThinAMD一般解析,$D10=ThinAMD個人ゲノム,$D10=ThinIntel),ROUND(($L10*ThinAMD単価*N10/30)*消費税,0),IF($D10=ThinIntelGPU,ROUND(($L10*ThinIntelGPU単価*N10/30)*消費税,0),IF($D10=Medium,ROUND(($L10*Medium単価*N10/30)*消費税,0),IF($D10=Fat,ROUND(($L10*Fat単価*N10/30)*消費税,0),""))))))))))</f>
        <v/>
      </c>
      <c r="R10" s="49" t="str">
        <f>IF(AND($K10=ストレージ一般解析容量保証なし,$L10&lt;=30),0,IF(AND($K10=ストレージ一般解析容量保証なし,$L10&gt;30),ROUND(ROUNDUP($L10/10,0)*ストレージ一般解析容量保証なし単価*(O10/年間日数)*消費税,0),IF(AND($K10=ストレージ個人ゲノム容量保証なし,$A10&gt;=DATE(年,12,1),$A10&lt;=DATE(年+1,3,31)),ROUND((ROUNDUP($L10/10,0)*ストレージ個人ゲノム容量保証なし単価*(O10/年間日数)+ストレージ個人ゲノム容量保証なし基本料金)*消費税,0),IF(AND($K10=ストレージ個人ゲノム容量保証なし,B10),ROUND(ROUNDUP($L10/10,0)*ストレージ個人ゲノム容量保証なし単価*(O10/年間日数)*消費税,0),IF($D10=ストレージ容量保証,ROUND(ROUNDUP($L10/10,0)*ストレージ容量保証単価*(O10/年間日数)*消費税,0),IF($D10=アーカイブ,ROUND(ROUNDUP($L10/10,0)*アーカイブ単価*(O10/年間日数)*消費税,0),IF(OR($D10=ThinAMD一般解析,$D10=ThinAMD個人ゲノム,$D10=ThinIntel),ROUND(($L10*ThinAMD単価*O10/30)*消費税,0),IF($D10=ThinIntelGPU,ROUND(($L10*ThinIntelGPU単価*O10/30)*消費税,0),IF($D10=Medium,ROUND(($L10*Medium単価*O10/30)*消費税,0),IF($D10=Fat,ROUND(($L10*Fat単価*O10/30)*消費税,0),""))))))))))</f>
        <v/>
      </c>
      <c r="S10" s="11" t="str">
        <f t="shared" ref="S10:S24" si="1">IF(J10="","",SUM(P10:R10))</f>
        <v/>
      </c>
    </row>
    <row r="11" spans="1:19" ht="16.05" customHeight="1">
      <c r="A11" s="61"/>
      <c r="B11" s="61"/>
      <c r="C11" s="4"/>
      <c r="D11" s="5"/>
      <c r="E11" s="21"/>
      <c r="F11" s="21"/>
      <c r="G11" s="21"/>
      <c r="H11" s="21"/>
      <c r="I11" s="21"/>
      <c r="J11" s="23" t="str">
        <f>IF(AND(SUM(E11:I11)&gt;0,C11=Sheet1!$A$1),CONCATENATE(SUM(E11:I11),"TB"),IF(AND(SUM(E11:I11)&gt;0,C11=Sheet1!$A$2),CONCATENATE(SUM(E11:I11),"TB"),IF(AND(SUM(E11:I11)&gt;0,C11=Sheet1!$A$3),CONCATENATE(SUM(E11:I11),"単位"),IF(AND(SUM(E11:I11)&gt;0,C11=Sheet1!$A$4),CONCATENATE(SUM(E11:I11),"単位"),IF(AND(SUM(E11:I11)&gt;0,C11=Sheet1!$A$5),CONCATENATE(SUM(E11:I11),"単位"),"")))))</f>
        <v/>
      </c>
      <c r="K11" s="41" t="str">
        <f>C11&amp;D11</f>
        <v/>
      </c>
      <c r="L11" s="33">
        <f>SUM(E11:I11)</f>
        <v>0</v>
      </c>
      <c r="M11" s="33">
        <f>IF(AND($A11&lt;=DATE(年,4,1),$B11&gt;=DATE(年,7,31)),DATEDIF(DATE(年,4,1),DATE(年,7,31),"d")+1,IF(AND($A11&gt;DATE(年,4,1),$A11&lt;=DATE(年,7,31),$B11&gt;=DATE(年,7,31)),DATEDIF($A11,DATE(年,7,31),"d")+1,IF(AND($A11&lt;=DATE(年,4,1),$B11&gt;=DATE(年,4,1),$B11&lt;=DATE(年,7,31)),DATEDIF(DATE(年,4,1),$B11,"d")+1,IF(AND($A11&gt;=DATE(年,4,1),$A11&lt;=DATE(年,7,31),$B11&gt;=DATE(年,4,1),$B11&lt;=DATE(年,7,31)),DATEDIF(A11,B11,"d")+1,0))))</f>
        <v>0</v>
      </c>
      <c r="N11" s="33">
        <f t="shared" si="0"/>
        <v>0</v>
      </c>
      <c r="O11" s="33">
        <f>IF(AND($A11&lt;=DATE(年,12,1),$B11&gt;=DATE(年+1,3,31)),DATEDIF(DATE(年,12,1),DATE(年+1,3,31),"d")+1,IF(AND($A11&gt;DATE(年,12,1),$A11&lt;=DATE(年+1,3,31),$B11&gt;=DATE(年+1,3,31)),DATEDIF($A11,DATE(年+1,3,31),"d")+1,IF(AND($A11&lt;=DATE(年,12,1),$B11&gt;=DATE(年,12,1),$B11&lt;=DATE(年+1,3,31)),DATEDIF(DATE(年,12,1),$B11,"d")+1,IF(AND(A11&gt;=DATE(年,12,1),$A11&lt;=DATE(年+1,3,31),$B11&gt;=DATE(年,12,1),$B11&lt;=DATE(年+1,3,31)),DATEDIF($A11,$B11,"d")+1,0))))</f>
        <v>0</v>
      </c>
      <c r="P11" s="44" t="str">
        <f>IF(AND($K11=ストレージ一般解析容量保証なし,$L11&lt;=30),0,IF(AND($K11=ストレージ一般解析容量保証なし,$L11&gt;30),ROUND(ROUNDUP($L11/10,0)*ストレージ一般解析容量保証なし単価*(M11/年間日数)*消費税,0),IF(AND($K11=ストレージ個人ゲノム容量保証なし,$A11&gt;=DATE(年,4,1),$A11&lt;=DATE(年,7,31),NOT(COUNTIF($K$10:$K10,ストレージ個人ゲノム容量保証なし))),ROUND((ROUNDUP($L11/10,0)*ストレージ個人ゲノム容量保証なし単価*(M11/年間日数)+ストレージ個人ゲノム容量保証なし基本料金)*消費税,0),IF(AND($K11=ストレージ個人ゲノム容量保証なし),ROUND(ROUNDUP($L11/10,0)*ストレージ個人ゲノム容量保証なし単価*(M11/365)*消費税,0),IF($D11=ストレージ容量保証,ROUND(ROUNDUP($L11/10,0)*ストレージ容量保証単価*(M11/年間日数)*消費税,0),IF($D11=アーカイブ,ROUND(ROUNDUP($L11/10,0)*アーカイブ単価*(M11/年間日数)*消費税,0),IF(OR($D11=ThinAMD一般解析,$D11=ThinAMD個人ゲノム,$D11=ThinIntel),ROUND(($L11*ThinAMD単価*M11/30)*消費税,0),IF($D11=ThinIntelGPU,ROUND(($L11*ThinIntelGPU単価*M11/30)*消費税,0),IF($D11=Medium,ROUND(($L11*Medium単価*M11/30)*消費税,0),IF($D11=Fat,ROUND(($L11*Fat単価*M11/30)*消費税,0),""))))))))))</f>
        <v/>
      </c>
      <c r="Q11" s="44" t="str">
        <f>IF(AND($K11=ストレージ一般解析容量保証なし,$L11&lt;=30),0,IF(AND($K11=ストレージ一般解析容量保証なし,$L11&gt;30),ROUND(ROUNDUP($L11/10,0)*ストレージ一般解析容量保証なし単価*(N11/年間日数)*消費税,0),IF(AND($K11=ストレージ個人ゲノム容量保証なし,$A11&gt;=DATE(年,8,1),$A11&lt;=DATE(年,11,30),NOT(COUNTIF($K$10:$K10,ストレージ個人ゲノム容量保証なし))),ROUND((ROUNDUP($L11/10,0)*ストレージ個人ゲノム容量保証なし単価*(N11/年間日数)+ストレージ個人ゲノム容量保証なし基本料金)*消費税,0),IF(AND($K11=ストレージ個人ゲノム容量保証なし,A11),ROUND(ROUNDUP($L11/10,0)*ストレージ個人ゲノム容量保証なし単価*(N11/年間日数)*消費税,0),IF($D11=ストレージ容量保証,ROUND(ROUNDUP($L11/10,0)*ストレージ容量保証単価*(N11/年間日数)*消費税,0),IF($D11=アーカイブ,ROUND(ROUNDUP($L11/10,0)*アーカイブ単価*(N11/年間日数)*消費税,0),IF(OR($D11=ThinAMD一般解析,$D11=ThinAMD個人ゲノム,$D11=ThinIntel),ROUND(($L11*ThinAMD単価*N11/30)*消費税,0),IF($D11=ThinIntelGPU,ROUND(($L11*ThinIntelGPU単価*N11/30)*消費税,0),IF($D11=Medium,ROUND(($L11*Medium単価*N11/30)*消費税,0),IF($D11=Fat,ROUND(($L11*Fat単価*N11/30)*消費税,0),""))))))))))</f>
        <v/>
      </c>
      <c r="R11" s="49" t="str">
        <f>IF(AND($K11=ストレージ一般解析容量保証なし,$L11&lt;=30),0,IF(AND($K11=ストレージ一般解析容量保証なし,$L11&gt;30),ROUND(ROUNDUP($L11/10,0)*ストレージ一般解析容量保証なし単価*(O11/年間日数)*消費税,0),IF(AND($K11=ストレージ個人ゲノム容量保証なし,$A11&gt;=DATE(年,12,1),$A11&lt;=DATE(年+1,3,31),NOT(COUNTIF($K$10:$K10,ストレージ個人ゲノム容量保証なし))),ROUND((ROUNDUP($L11/10,0)*ストレージ個人ゲノム容量保証なし単価*(O11/年間日数)+ストレージ個人ゲノム容量保証なし基本料金)*消費税,0),IF(AND($K11=ストレージ個人ゲノム容量保証なし,B11),ROUND(ROUNDUP($L11/10,0)*ストレージ個人ゲノム容量保証なし単価*(O11/年間日数)*消費税,0),IF($D11=ストレージ容量保証,ROUND(ROUNDUP($L11/10,0)*ストレージ容量保証単価*(O11/年間日数)*消費税,0),IF($D11=アーカイブ,ROUND(ROUNDUP($L11/10,0)*アーカイブ単価*(O11/年間日数)*消費税,0),IF(OR($D11=ThinAMD一般解析,$D11=ThinAMD個人ゲノム,$D11=ThinIntel),ROUND(($L11*ThinAMD単価*O11/30)*消費税,0),IF($D11=ThinIntelGPU,ROUND(($L11*ThinIntelGPU単価*O11/30)*消費税,0),IF($D11=Medium,ROUND(($L11*Medium単価*O11/30)*消費税,0),IF($D11=Fat,ROUND(($L11*Fat単価*O11/30)*消費税,0),""))))))))))</f>
        <v/>
      </c>
      <c r="S11" s="11" t="str">
        <f t="shared" si="1"/>
        <v/>
      </c>
    </row>
    <row r="12" spans="1:19" ht="16.05" customHeight="1">
      <c r="A12" s="61"/>
      <c r="B12" s="61"/>
      <c r="C12" s="4"/>
      <c r="D12" s="5"/>
      <c r="E12" s="21"/>
      <c r="F12" s="21"/>
      <c r="G12" s="21"/>
      <c r="H12" s="21"/>
      <c r="I12" s="21"/>
      <c r="J12" s="23" t="str">
        <f>IF(AND(SUM(E12:I12)&gt;0,C12=Sheet1!$A$1),CONCATENATE(SUM(E12:I12),"TB"),IF(AND(SUM(E12:I12)&gt;0,C12=Sheet1!$A$2),CONCATENATE(SUM(E12:I12),"TB"),IF(AND(SUM(E12:I12)&gt;0,C12=Sheet1!$A$3),CONCATENATE(SUM(E12:I12),"単位"),IF(AND(SUM(E12:I12)&gt;0,C12=Sheet1!$A$4),CONCATENATE(SUM(E12:I12),"単位"),IF(AND(SUM(E12:I12)&gt;0,C12=Sheet1!$A$5),CONCATENATE(SUM(E12:I12),"単位"),"")))))</f>
        <v/>
      </c>
      <c r="K12" s="41" t="str">
        <f>C12&amp;D12</f>
        <v/>
      </c>
      <c r="L12" s="36">
        <f>SUM(E12:I12)</f>
        <v>0</v>
      </c>
      <c r="M12" s="33">
        <f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0</v>
      </c>
      <c r="N12" s="33">
        <f t="shared" si="0"/>
        <v>0</v>
      </c>
      <c r="O12" s="33">
        <f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0</v>
      </c>
      <c r="P12" s="44" t="str">
        <f>IF(AND($K12=ストレージ一般解析容量保証なし,$L12&lt;=30),0,IF(AND($K12=ストレージ一般解析容量保証なし,$L12&gt;30),ROUND(ROUNDUP($L12/10,0)*ストレージ一般解析容量保証なし単価*(M12/年間日数)*消費税,0),IF(AND($K12=ストレージ個人ゲノム容量保証なし,$A12&gt;=DATE(年,4,1),$A12&lt;=DATE(年,7,31),NOT(COUNTIF($K$10:$K11,ストレージ個人ゲノム容量保証なし))),ROUND((ROUNDUP($L12/10,0)*ストレージ個人ゲノム容量保証なし単価*(M12/年間日数)+ストレージ個人ゲノム容量保証なし基本料金)*消費税,0),IF(AND($K12=ストレージ個人ゲノム容量保証なし),ROUND(ROUNDUP($L12/10,0)*ストレージ個人ゲノム容量保証なし単価*(M12/365)*消費税,0),IF($D12=ストレージ容量保証,ROUND(ROUNDUP($L12/10,0)*ストレージ容量保証単価*(M12/年間日数)*消費税,0),IF($D12=アーカイブ,ROUND(ROUNDUP($L12/10,0)*アーカイブ単価*(M12/年間日数)*消費税,0),IF(OR($D12=ThinAMD一般解析,$D12=ThinAMD個人ゲノム,$D12=ThinIntel),ROUND(($L12*ThinAMD単価*M12/30)*消費税,0),IF($D12=ThinIntelGPU,ROUND(($L12*ThinIntelGPU単価*M12/30)*消費税,0),IF($D12=Medium,ROUND(($L12*Medium単価*M12/30)*消費税,0),IF($D12=Fat,ROUND(($L12*Fat単価*M12/30)*消費税,0),""))))))))))</f>
        <v/>
      </c>
      <c r="Q12" s="44" t="str">
        <f>IF(AND($K12=ストレージ一般解析容量保証なし,$L12&lt;=30),0,IF(AND($K12=ストレージ一般解析容量保証なし,$L12&gt;30),ROUND(ROUNDUP($L12/10,0)*ストレージ一般解析容量保証なし単価*(N12/年間日数)*消費税,0),IF(AND($K12=ストレージ個人ゲノム容量保証なし,$A12&gt;=DATE(年,8,1),$A12&lt;=DATE(年,11,30),NOT(COUNTIF($K$10:$K11,ストレージ個人ゲノム容量保証なし))),ROUND((ROUNDUP($L12/10,0)*ストレージ個人ゲノム容量保証なし単価*(N12/年間日数)+ストレージ個人ゲノム容量保証なし基本料金)*消費税,0),IF(AND($K12=ストレージ個人ゲノム容量保証なし,A12),ROUND(ROUNDUP($L12/10,0)*ストレージ個人ゲノム容量保証なし単価*(N12/年間日数)*消費税,0),IF($D12=ストレージ容量保証,ROUND(ROUNDUP($L12/10,0)*ストレージ容量保証単価*(N12/年間日数)*消費税,0),IF($D12=アーカイブ,ROUND(ROUNDUP($L12/10,0)*アーカイブ単価*(N12/年間日数)*消費税,0),IF(OR($D12=ThinAMD一般解析,$D12=ThinAMD個人ゲノム,$D12=ThinIntel),ROUND(($L12*ThinAMD単価*N12/30)*消費税,0),IF($D12=ThinIntelGPU,ROUND(($L12*ThinIntelGPU単価*N12/30)*消費税,0),IF($D12=Medium,ROUND(($L12*Medium単価*N12/30)*消費税,0),IF($D12=Fat,ROUND(($L12*Fat単価*N12/30)*消費税,0),""))))))))))</f>
        <v/>
      </c>
      <c r="R12" s="49" t="str">
        <f>IF(AND($K12=ストレージ一般解析容量保証なし,$L12&lt;=30),0,IF(AND($K12=ストレージ一般解析容量保証なし,$L12&gt;30),ROUND(ROUNDUP($L12/10,0)*ストレージ一般解析容量保証なし単価*(O12/年間日数)*消費税,0),IF(AND($K12=ストレージ個人ゲノム容量保証なし,$A12&gt;=DATE(年,12,1),$A12&lt;=DATE(年+1,3,31),NOT(COUNTIF($K$10:$K11,ストレージ個人ゲノム容量保証なし))),ROUND((ROUNDUP($L12/10,0)*ストレージ個人ゲノム容量保証なし単価*(O12/年間日数)+ストレージ個人ゲノム容量保証なし基本料金)*消費税,0),IF(AND($K12=ストレージ個人ゲノム容量保証なし,B12),ROUND(ROUNDUP($L12/10,0)*ストレージ個人ゲノム容量保証なし単価*(O12/年間日数)*消費税,0),IF($D12=ストレージ容量保証,ROUND(ROUNDUP($L12/10,0)*ストレージ容量保証単価*(O12/年間日数)*消費税,0),IF($D12=アーカイブ,ROUND(ROUNDUP($L12/10,0)*アーカイブ単価*(O12/年間日数)*消費税,0),IF(OR($D12=ThinAMD一般解析,$D12=ThinAMD個人ゲノム,$D12=ThinIntel),ROUND(($L12*ThinAMD単価*O12/30)*消費税,0),IF($D12=ThinIntelGPU,ROUND(($L12*ThinIntelGPU単価*O12/30)*消費税,0),IF($D12=Medium,ROUND(($L12*Medium単価*O12/30)*消費税,0),IF($D12=Fat,ROUND(($L12*Fat単価*O12/30)*消費税,0),""))))))))))</f>
        <v/>
      </c>
      <c r="S12" s="11" t="str">
        <f t="shared" si="1"/>
        <v/>
      </c>
    </row>
    <row r="13" spans="1:19" ht="16.05" customHeight="1">
      <c r="A13" s="3"/>
      <c r="B13" s="3"/>
      <c r="C13" s="4"/>
      <c r="D13" s="5"/>
      <c r="E13" s="21"/>
      <c r="F13" s="21"/>
      <c r="G13" s="21"/>
      <c r="H13" s="21"/>
      <c r="I13" s="21"/>
      <c r="J13" s="23" t="str">
        <f>IF(AND(SUM(E13:I13)&gt;0,C13=Sheet1!$A$1),CONCATENATE(SUM(E13:I13),"TB"),IF(AND(SUM(E13:I13)&gt;0,C13=Sheet1!$A$2),CONCATENATE(SUM(E13:I13),"TB"),IF(AND(SUM(E13:I13)&gt;0,C13=Sheet1!$A$3),CONCATENATE(SUM(E13:I13),"単位"),IF(AND(SUM(E13:I13)&gt;0,C13=Sheet1!$A$4),CONCATENATE(SUM(E13:I13),"単位"),IF(AND(SUM(E13:I13)&gt;0,C13=Sheet1!$A$5),CONCATENATE(SUM(E13:I13),"単位"),"")))))</f>
        <v/>
      </c>
      <c r="K13" s="41" t="str">
        <f>C13&amp;D13</f>
        <v/>
      </c>
      <c r="L13" s="33">
        <f>SUM(E13:I13)</f>
        <v>0</v>
      </c>
      <c r="M13" s="33">
        <f>IF(AND($A13&lt;=DATE(年,4,1),$B13&gt;=DATE(年,7,31)),DATEDIF(DATE(年,4,1),DATE(年,7,31),"d")+1,IF(AND($A13&gt;DATE(年,4,1),$A13&lt;=DATE(年,7,31),$B13&gt;=DATE(年,7,31)),DATEDIF($A13,DATE(年,7,31),"d")+1,IF(AND($A13&lt;=DATE(年,4,1),$B13&gt;=DATE(年,4,1),$B13&lt;=DATE(年,7,31)),DATEDIF(DATE(年,4,1),$B13,"d")+1,IF(AND($A13&gt;=DATE(年,4,1),$A13&lt;=DATE(年,7,31),$B13&gt;=DATE(年,4,1),$B13&lt;=DATE(年,7,31)),DATEDIF(A13,B13,"d")+1,0))))</f>
        <v>0</v>
      </c>
      <c r="N13" s="33">
        <f t="shared" si="0"/>
        <v>0</v>
      </c>
      <c r="O13" s="33">
        <f>IF(AND($A13&lt;=DATE(年,12,1),$B13&gt;=DATE(年+1,3,31)),DATEDIF(DATE(年,12,1),DATE(年+1,3,31),"d")+1,IF(AND($A13&gt;DATE(年,12,1),$A13&lt;=DATE(年+1,3,31),$B13&gt;=DATE(年+1,3,31)),DATEDIF($A13,DATE(年+1,3,31),"d")+1,IF(AND($A13&lt;=DATE(年,12,1),$B13&gt;=DATE(年,12,1),$B13&lt;=DATE(年+1,3,31)),DATEDIF(DATE(年,12,1),$B13,"d")+1,IF(AND(A13&gt;=DATE(年,12,1),$A13&lt;=DATE(年+1,3,31),$B13&gt;=DATE(年,12,1),$B13&lt;=DATE(年+1,3,31)),DATEDIF($A13,$B13,"d")+1,0))))</f>
        <v>0</v>
      </c>
      <c r="P13" s="44" t="str">
        <f>IF(AND($K13=ストレージ一般解析容量保証なし,$L13&lt;=30),0,IF(AND($K13=ストレージ一般解析容量保証なし,$L13&gt;30),ROUND(ROUNDUP($L13/10,0)*ストレージ一般解析容量保証なし単価*(M13/年間日数)*消費税,0),IF(AND($K13=ストレージ個人ゲノム容量保証なし,$A13&gt;=DATE(年,4,1),$A13&lt;=DATE(年,7,31),NOT(COUNTIF($K$10:$K12,ストレージ個人ゲノム容量保証なし))),ROUND((ROUNDUP($L13/10,0)*ストレージ個人ゲノム容量保証なし単価*(M13/年間日数)+ストレージ個人ゲノム容量保証なし基本料金)*消費税,0),IF(AND($K13=ストレージ個人ゲノム容量保証なし),ROUND(ROUNDUP($L13/10,0)*ストレージ個人ゲノム容量保証なし単価*(M13/365)*消費税,0),IF($D13=ストレージ容量保証,ROUND(ROUNDUP($L13/10,0)*ストレージ容量保証単価*(M13/年間日数)*消費税,0),IF($D13=アーカイブ,ROUND(ROUNDUP($L13/10,0)*アーカイブ単価*(M13/年間日数)*消費税,0),IF(OR($D13=ThinAMD一般解析,$D13=ThinAMD個人ゲノム,$D13=ThinIntel),ROUND(($L13*ThinAMD単価*M13/30)*消費税,0),IF($D13=ThinIntelGPU,ROUND(($L13*ThinIntelGPU単価*M13/30)*消費税,0),IF($D13=Medium,ROUND(($L13*Medium単価*M13/30)*消費税,0),IF($D13=Fat,ROUND(($L13*Fat単価*M13/30)*消費税,0),""))))))))))</f>
        <v/>
      </c>
      <c r="Q13" s="76" t="str">
        <f>IF(AND($K13=ストレージ一般解析容量保証なし,$L13&lt;=30),0,IF(AND($K13=ストレージ一般解析容量保証なし,$L13&gt;30),ROUND(ROUNDUP($L13/10,0)*ストレージ一般解析容量保証なし単価*(N13/年間日数)*消費税,0),IF(AND($K13=ストレージ個人ゲノム容量保証なし,$A13&gt;=DATE(年,8,1),$A13&lt;=DATE(年,11,30),NOT(COUNTIF($K$10:$K12,ストレージ個人ゲノム容量保証なし))),ROUND((ROUNDUP($L13/10,0)*ストレージ個人ゲノム容量保証なし単価*(N13/年間日数)+ストレージ個人ゲノム容量保証なし基本料金)*消費税,0),IF(AND($K13=ストレージ個人ゲノム容量保証なし,A13),ROUND(ROUNDUP($L13/10,0)*ストレージ個人ゲノム容量保証なし単価*(N13/年間日数)*消費税,0),IF($D13=ストレージ容量保証,ROUND(ROUNDUP($L13/10,0)*ストレージ容量保証単価*(N13/年間日数)*消費税,0),IF($D13=アーカイブ,ROUND(ROUNDUP($L13/10,0)*アーカイブ単価*(N13/年間日数)*消費税,0),IF(OR($D13=ThinAMD一般解析,$D13=ThinAMD個人ゲノム,$D13=ThinIntel),ROUND(($L13*ThinAMD単価*N13/30)*消費税,0),IF($D13=ThinIntelGPU,ROUND(($L13*ThinIntelGPU単価*N13/30)*消費税,0),IF($D13=Medium,ROUND(($L13*Medium単価*N13/30)*消費税,0),IF($D13=Fat,ROUND(($L13*Fat単価*N13/30)*消費税,0),""))))))))))</f>
        <v/>
      </c>
      <c r="R13" s="49" t="str">
        <f>IF(AND($K13=ストレージ一般解析容量保証なし,$L13&lt;=30),0,IF(AND($K13=ストレージ一般解析容量保証なし,$L13&gt;30),ROUND(ROUNDUP($L13/10,0)*ストレージ一般解析容量保証なし単価*(O13/年間日数)*消費税,0),IF(AND($K13=ストレージ個人ゲノム容量保証なし,$A13&gt;=DATE(年,12,1),$A13&lt;=DATE(年+1,3,31),NOT(COUNTIF($K$10:$K12,ストレージ個人ゲノム容量保証なし))),ROUND((ROUNDUP($L13/10,0)*ストレージ個人ゲノム容量保証なし単価*(O13/年間日数)+ストレージ個人ゲノム容量保証なし基本料金)*消費税,0),IF(AND($K13=ストレージ個人ゲノム容量保証なし,B13),ROUND(ROUNDUP($L13/10,0)*ストレージ個人ゲノム容量保証なし単価*(O13/年間日数)*消費税,0),IF($D13=ストレージ容量保証,ROUND(ROUNDUP($L13/10,0)*ストレージ容量保証単価*(O13/年間日数)*消費税,0),IF($D13=アーカイブ,ROUND(ROUNDUP($L13/10,0)*アーカイブ単価*(O13/年間日数)*消費税,0),IF(OR($D13=ThinAMD一般解析,$D13=ThinAMD個人ゲノム,$D13=ThinIntel),ROUND(($L13*ThinAMD単価*O13/30)*消費税,0),IF($D13=ThinIntelGPU,ROUND(($L13*ThinIntelGPU単価*O13/30)*消費税,0),IF($D13=Medium,ROUND(($L13*Medium単価*O13/30)*消費税,0),IF($D13=Fat,ROUND(($L13*Fat単価*O13/30)*消費税,0),""))))))))))</f>
        <v/>
      </c>
      <c r="S13" s="11" t="str">
        <f t="shared" si="1"/>
        <v/>
      </c>
    </row>
    <row r="14" spans="1:19" ht="16.05" customHeight="1">
      <c r="A14" s="3"/>
      <c r="B14" s="3"/>
      <c r="C14" s="3"/>
      <c r="D14" s="5"/>
      <c r="E14" s="21"/>
      <c r="F14" s="21"/>
      <c r="G14" s="21"/>
      <c r="H14" s="21"/>
      <c r="I14" s="21"/>
      <c r="J14" s="23" t="str">
        <f>IF(AND(SUM(E14:I14)&gt;0,C14=Sheet1!$A$1),CONCATENATE(SUM(E14:I14),"TB"),IF(AND(SUM(E14:I14)&gt;0,C14=Sheet1!$A$2),CONCATENATE(SUM(E14:I14),"TB"),IF(AND(SUM(E14:I14)&gt;0,C14=Sheet1!$A$3),CONCATENATE(SUM(E14:I14),"単位"),IF(AND(SUM(E14:I14)&gt;0,C14=Sheet1!$A$4),CONCATENATE(SUM(E14:I14),"単位"),IF(AND(SUM(E14:I14)&gt;0,C14=Sheet1!$A$5),CONCATENATE(SUM(E14:I14),"単位"),"")))))</f>
        <v/>
      </c>
      <c r="K14" s="41" t="str">
        <f>C14&amp;D14</f>
        <v/>
      </c>
      <c r="L14" s="36">
        <f>SUM(E14:I14)</f>
        <v>0</v>
      </c>
      <c r="M14" s="33">
        <f>IF(AND($A14&lt;=DATE(年,4,1),$B14&gt;=DATE(年,7,31)),DATEDIF(DATE(年,4,1),DATE(年,7,31),"d")+1,IF(AND($A14&gt;DATE(年,4,1),$A14&lt;=DATE(年,7,31),$B14&gt;=DATE(年,7,31)),DATEDIF($A14,DATE(年,7,31),"d")+1,IF(AND($A14&lt;=DATE(年,4,1),$B14&gt;=DATE(年,4,1),$B14&lt;=DATE(年,7,31)),DATEDIF(DATE(年,4,1),$B14,"d")+1,IF(AND($A14&gt;=DATE(年,4,1),$A14&lt;=DATE(年,7,31),$B14&gt;=DATE(年,4,1),$B14&lt;=DATE(年,7,31)),DATEDIF(A14,B14,"d")+1,0))))</f>
        <v>0</v>
      </c>
      <c r="N14" s="33">
        <f t="shared" si="0"/>
        <v>0</v>
      </c>
      <c r="O14" s="33">
        <f>IF(AND($A14&lt;=DATE(年,12,1),$B14&gt;=DATE(年+1,3,31)),DATEDIF(DATE(年,12,1),DATE(年+1,3,31),"d")+1,IF(AND($A14&gt;DATE(年,12,1),$A14&lt;=DATE(年+1,3,31),$B14&gt;=DATE(年+1,3,31)),DATEDIF($A14,DATE(年+1,3,31),"d")+1,IF(AND($A14&lt;=DATE(年,12,1),$B14&gt;=DATE(年,12,1),$B14&lt;=DATE(年+1,3,31)),DATEDIF(DATE(年,12,1),$B14,"d")+1,IF(AND(A14&gt;=DATE(年,12,1),$A14&lt;=DATE(年+1,3,31),$B14&gt;=DATE(年,12,1),$B14&lt;=DATE(年+1,3,31)),DATEDIF($A14,$B14,"d")+1,0))))</f>
        <v>0</v>
      </c>
      <c r="P14" s="44" t="str">
        <f>IF(AND($K14=ストレージ一般解析容量保証なし,$L14&lt;=30),0,IF(AND($K14=ストレージ一般解析容量保証なし,$L14&gt;30),ROUND(ROUNDUP($L14/10,0)*ストレージ一般解析容量保証なし単価*(M14/年間日数)*消費税,0),IF(AND($K14=ストレージ個人ゲノム容量保証なし,$A14&gt;=DATE(年,4,1),$A14&lt;=DATE(年,7,31),NOT(COUNTIF($K$10:$K13,ストレージ個人ゲノム容量保証なし))),ROUND((ROUNDUP($L14/10,0)*ストレージ個人ゲノム容量保証なし単価*(M14/年間日数)+ストレージ個人ゲノム容量保証なし基本料金)*消費税,0),IF(AND($K14=ストレージ個人ゲノム容量保証なし),ROUND(ROUNDUP($L14/10,0)*ストレージ個人ゲノム容量保証なし単価*(M14/365)*消費税,0),IF($D14=ストレージ容量保証,ROUND(ROUNDUP($L14/10,0)*ストレージ容量保証単価*(M14/年間日数)*消費税,0),IF($D14=アーカイブ,ROUND(ROUNDUP($L14/10,0)*アーカイブ単価*(M14/年間日数)*消費税,0),IF(OR($D14=ThinAMD一般解析,$D14=ThinAMD個人ゲノム,$D14=ThinIntel),ROUND(($L14*ThinAMD単価*M14/30)*消費税,0),IF($D14=ThinIntelGPU,ROUND(($L14*ThinIntelGPU単価*M14/30)*消費税,0),IF($D14=Medium,ROUND(($L14*Medium単価*M14/30)*消費税,0),IF($D14=Fat,ROUND(($L14*Fat単価*M14/30)*消費税,0),""))))))))))</f>
        <v/>
      </c>
      <c r="Q14" s="44" t="str">
        <f>IF(AND($K14=ストレージ一般解析容量保証なし,$L14&lt;=30),0,IF(AND($K14=ストレージ一般解析容量保証なし,$L14&gt;30),ROUND(ROUNDUP($L14/10,0)*ストレージ一般解析容量保証なし単価*(N14/年間日数)*消費税,0),IF(AND($K14=ストレージ個人ゲノム容量保証なし,$A14&gt;=DATE(年,8,1),$A14&lt;=DATE(年,11,30),NOT(COUNTIF($K$10:$K13,ストレージ個人ゲノム容量保証なし))),ROUND((ROUNDUP($L14/10,0)*ストレージ個人ゲノム容量保証なし単価*(N14/年間日数)+ストレージ個人ゲノム容量保証なし基本料金)*消費税,0),IF(AND($K14=ストレージ個人ゲノム容量保証なし,A14),ROUND(ROUNDUP($L14/10,0)*ストレージ個人ゲノム容量保証なし単価*(N14/年間日数)*消費税,0),IF($D14=ストレージ容量保証,ROUND(ROUNDUP($L14/10,0)*ストレージ容量保証単価*(N14/年間日数)*消費税,0),IF($D14=アーカイブ,ROUND(ROUNDUP($L14/10,0)*アーカイブ単価*(N14/年間日数)*消費税,0),IF(OR($D14=ThinAMD一般解析,$D14=ThinAMD個人ゲノム,$D14=ThinIntel),ROUND(($L14*ThinAMD単価*N14/30)*消費税,0),IF($D14=ThinIntelGPU,ROUND(($L14*ThinIntelGPU単価*N14/30)*消費税,0),IF($D14=Medium,ROUND(($L14*Medium単価*N14/30)*消費税,0),IF($D14=Fat,ROUND(($L14*Fat単価*N14/30)*消費税,0),""))))))))))</f>
        <v/>
      </c>
      <c r="R14" s="49" t="str">
        <f>IF(AND($K14=ストレージ一般解析容量保証なし,$L14&lt;=30),0,IF(AND($K14=ストレージ一般解析容量保証なし,$L14&gt;30),ROUND(ROUNDUP($L14/10,0)*ストレージ一般解析容量保証なし単価*(O14/年間日数)*消費税,0),IF(AND($K14=ストレージ個人ゲノム容量保証なし,$A14&gt;=DATE(年,12,1),$A14&lt;=DATE(年+1,3,31),NOT(COUNTIF($K$10:$K13,ストレージ個人ゲノム容量保証なし))),ROUND((ROUNDUP($L14/10,0)*ストレージ個人ゲノム容量保証なし単価*(O14/年間日数)+ストレージ個人ゲノム容量保証なし基本料金)*消費税,0),IF(AND($K14=ストレージ個人ゲノム容量保証なし,B14),ROUND(ROUNDUP($L14/10,0)*ストレージ個人ゲノム容量保証なし単価*(O14/年間日数)*消費税,0),IF($D14=ストレージ容量保証,ROUND(ROUNDUP($L14/10,0)*ストレージ容量保証単価*(O14/年間日数)*消費税,0),IF($D14=アーカイブ,ROUND(ROUNDUP($L14/10,0)*アーカイブ単価*(O14/年間日数)*消費税,0),IF(OR($D14=ThinAMD一般解析,$D14=ThinAMD個人ゲノム,$D14=ThinIntel),ROUND(($L14*ThinAMD単価*O14/30)*消費税,0),IF($D14=ThinIntelGPU,ROUND(($L14*ThinIntelGPU単価*O14/30)*消費税,0),IF($D14=Medium,ROUND(($L14*Medium単価*O14/30)*消費税,0),IF($D14=Fat,ROUND(($L14*Fat単価*O14/30)*消費税,0),""))))))))))</f>
        <v/>
      </c>
      <c r="S14" s="11" t="str">
        <f t="shared" si="1"/>
        <v/>
      </c>
    </row>
    <row r="15" spans="1:19" ht="16.05" customHeight="1">
      <c r="A15" s="3"/>
      <c r="B15" s="3"/>
      <c r="C15" s="4"/>
      <c r="D15" s="5"/>
      <c r="E15" s="21"/>
      <c r="F15" s="21"/>
      <c r="G15" s="21"/>
      <c r="H15" s="21"/>
      <c r="I15" s="21"/>
      <c r="J15" s="23" t="str">
        <f>IF(AND(SUM(E15:I15)&gt;0,C15=Sheet1!$A$1),CONCATENATE(SUM(E15:I15),"TB"),IF(AND(SUM(E15:I15)&gt;0,C15=Sheet1!$A$2),CONCATENATE(SUM(E15:I15),"TB"),IF(AND(SUM(E15:I15)&gt;0,C15=Sheet1!$A$3),CONCATENATE(SUM(E15:I15),"単位"),IF(AND(SUM(E15:I15)&gt;0,C15=Sheet1!$A$4),CONCATENATE(SUM(E15:I15),"単位"),IF(AND(SUM(E15:I15)&gt;0,C15=Sheet1!$A$5),CONCATENATE(SUM(E15:I15),"単位"),"")))))</f>
        <v/>
      </c>
      <c r="K15" s="41" t="str">
        <f>C15&amp;D15</f>
        <v/>
      </c>
      <c r="L15" s="33">
        <f>SUM(E15:I15)</f>
        <v>0</v>
      </c>
      <c r="M15" s="33">
        <f>IF(AND($A15&lt;=DATE(年,4,1),$B15&gt;=DATE(年,7,31)),DATEDIF(DATE(年,4,1),DATE(年,7,31),"d")+1,IF(AND($A15&gt;DATE(年,4,1),$A15&lt;=DATE(年,7,31),$B15&gt;=DATE(年,7,31)),DATEDIF($A15,DATE(年,7,31),"d")+1,IF(AND($A15&lt;=DATE(年,4,1),$B15&gt;=DATE(年,4,1),$B15&lt;=DATE(年,7,31)),DATEDIF(DATE(年,4,1),$B15,"d")+1,IF(AND($A15&gt;=DATE(年,4,1),$A15&lt;=DATE(年,7,31),$B15&gt;=DATE(年,4,1),$B15&lt;=DATE(年,7,31)),DATEDIF(A15,B15,"d")+1,0))))</f>
        <v>0</v>
      </c>
      <c r="N15" s="33">
        <f t="shared" si="0"/>
        <v>0</v>
      </c>
      <c r="O15" s="33">
        <f>IF(AND($A15&lt;=DATE(年,12,1),$B15&gt;=DATE(年+1,3,31)),DATEDIF(DATE(年,12,1),DATE(年+1,3,31),"d")+1,IF(AND($A15&gt;DATE(年,12,1),$A15&lt;=DATE(年+1,3,31),$B15&gt;=DATE(年+1,3,31)),DATEDIF($A15,DATE(年+1,3,31),"d")+1,IF(AND($A15&lt;=DATE(年,12,1),$B15&gt;=DATE(年,12,1),$B15&lt;=DATE(年+1,3,31)),DATEDIF(DATE(年,12,1),$B15,"d")+1,IF(AND(A15&gt;=DATE(年,12,1),$A15&lt;=DATE(年+1,3,31),$B15&gt;=DATE(年,12,1),$B15&lt;=DATE(年+1,3,31)),DATEDIF($A15,$B15,"d")+1,0))))</f>
        <v>0</v>
      </c>
      <c r="P15" s="44" t="str">
        <f>IF(AND($K15=ストレージ一般解析容量保証なし,$L15&lt;=30),0,IF(AND($K15=ストレージ一般解析容量保証なし,$L15&gt;30),ROUND(ROUNDUP($L15/10,0)*ストレージ一般解析容量保証なし単価*(M15/年間日数)*消費税,0),IF(AND($K15=ストレージ個人ゲノム容量保証なし,$A15&gt;=DATE(年,4,1),$A15&lt;=DATE(年,7,31),NOT(COUNTIF($K$10:$K14,ストレージ個人ゲノム容量保証なし))),ROUND((ROUNDUP($L15/10,0)*ストレージ個人ゲノム容量保証なし単価*(M15/年間日数)+ストレージ個人ゲノム容量保証なし基本料金)*消費税,0),IF(AND($K15=ストレージ個人ゲノム容量保証なし),ROUND(ROUNDUP($L15/10,0)*ストレージ個人ゲノム容量保証なし単価*(M15/365)*消費税,0),IF($D15=ストレージ容量保証,ROUND(ROUNDUP($L15/10,0)*ストレージ容量保証単価*(M15/年間日数)*消費税,0),IF($D15=アーカイブ,ROUND(ROUNDUP($L15/10,0)*アーカイブ単価*(M15/年間日数)*消費税,0),IF(OR($D15=ThinAMD一般解析,$D15=ThinAMD個人ゲノム,$D15=ThinIntel),ROUND(($L15*ThinAMD単価*M15/30)*消費税,0),IF($D15=ThinIntelGPU,ROUND(($L15*ThinIntelGPU単価*M15/30)*消費税,0),IF($D15=Medium,ROUND(($L15*Medium単価*M15/30)*消費税,0),IF($D15=Fat,ROUND(($L15*Fat単価*M15/30)*消費税,0),""))))))))))</f>
        <v/>
      </c>
      <c r="Q15" s="44" t="str">
        <f>IF(AND($K15=ストレージ一般解析容量保証なし,$L15&lt;=30),0,IF(AND($K15=ストレージ一般解析容量保証なし,$L15&gt;30),ROUND(ROUNDUP($L15/10,0)*ストレージ一般解析容量保証なし単価*(N15/年間日数)*消費税,0),IF(AND($K15=ストレージ個人ゲノム容量保証なし,$A15&gt;=DATE(年,8,1),$A15&lt;=DATE(年,11,30),NOT(COUNTIF($K$10:$K14,ストレージ個人ゲノム容量保証なし))),ROUND((ROUNDUP($L15/10,0)*ストレージ個人ゲノム容量保証なし単価*(N15/年間日数)+ストレージ個人ゲノム容量保証なし基本料金)*消費税,0),IF(AND($K15=ストレージ個人ゲノム容量保証なし,A15),ROUND(ROUNDUP($L15/10,0)*ストレージ個人ゲノム容量保証なし単価*(N15/年間日数)*消費税,0),IF($D15=ストレージ容量保証,ROUND(ROUNDUP($L15/10,0)*ストレージ容量保証単価*(N15/年間日数)*消費税,0),IF($D15=アーカイブ,ROUND(ROUNDUP($L15/10,0)*アーカイブ単価*(N15/年間日数)*消費税,0),IF(OR($D15=ThinAMD一般解析,$D15=ThinAMD個人ゲノム,$D15=ThinIntel),ROUND(($L15*ThinAMD単価*N15/30)*消費税,0),IF($D15=ThinIntelGPU,ROUND(($L15*ThinIntelGPU単価*N15/30)*消費税,0),IF($D15=Medium,ROUND(($L15*Medium単価*N15/30)*消費税,0),IF($D15=Fat,ROUND(($L15*Fat単価*N15/30)*消費税,0),""))))))))))</f>
        <v/>
      </c>
      <c r="R15" s="49" t="str">
        <f>IF(AND($K15=ストレージ一般解析容量保証なし,$L15&lt;=30),0,IF(AND($K15=ストレージ一般解析容量保証なし,$L15&gt;30),ROUND(ROUNDUP($L15/10,0)*ストレージ一般解析容量保証なし単価*(O15/年間日数)*消費税,0),IF(AND($K15=ストレージ個人ゲノム容量保証なし,$A15&gt;=DATE(年,12,1),$A15&lt;=DATE(年+1,3,31),NOT(COUNTIF($K$10:$K14,ストレージ個人ゲノム容量保証なし))),ROUND((ROUNDUP($L15/10,0)*ストレージ個人ゲノム容量保証なし単価*(O15/年間日数)+ストレージ個人ゲノム容量保証なし基本料金)*消費税,0),IF(AND($K15=ストレージ個人ゲノム容量保証なし,B15),ROUND(ROUNDUP($L15/10,0)*ストレージ個人ゲノム容量保証なし単価*(O15/年間日数)*消費税,0),IF($D15=ストレージ容量保証,ROUND(ROUNDUP($L15/10,0)*ストレージ容量保証単価*(O15/年間日数)*消費税,0),IF($D15=アーカイブ,ROUND(ROUNDUP($L15/10,0)*アーカイブ単価*(O15/年間日数)*消費税,0),IF(OR($D15=ThinAMD一般解析,$D15=ThinAMD個人ゲノム,$D15=ThinIntel),ROUND(($L15*ThinAMD単価*O15/30)*消費税,0),IF($D15=ThinIntelGPU,ROUND(($L15*ThinIntelGPU単価*O15/30)*消費税,0),IF($D15=Medium,ROUND(($L15*Medium単価*O15/30)*消費税,0),IF($D15=Fat,ROUND(($L15*Fat単価*O15/30)*消費税,0),""))))))))))</f>
        <v/>
      </c>
      <c r="S15" s="11" t="str">
        <f t="shared" si="1"/>
        <v/>
      </c>
    </row>
    <row r="16" spans="1:19" ht="16.05" customHeight="1">
      <c r="A16" s="3"/>
      <c r="B16" s="3"/>
      <c r="C16" s="4"/>
      <c r="D16" s="5"/>
      <c r="E16" s="21"/>
      <c r="F16" s="21"/>
      <c r="G16" s="21"/>
      <c r="H16" s="21"/>
      <c r="I16" s="21"/>
      <c r="J16" s="23" t="str">
        <f>IF(AND(SUM(E16:I16)&gt;0,C16=Sheet1!$A$1),CONCATENATE(SUM(E16:I16),"TB"),IF(AND(SUM(E16:I16)&gt;0,C16=Sheet1!$A$2),CONCATENATE(SUM(E16:I16),"TB"),IF(AND(SUM(E16:I16)&gt;0,C16=Sheet1!$A$3),CONCATENATE(SUM(E16:I16),"単位"),IF(AND(SUM(E16:I16)&gt;0,C16=Sheet1!$A$4),CONCATENATE(SUM(E16:I16),"単位"),IF(AND(SUM(E16:I16)&gt;0,C16=Sheet1!$A$5),CONCATENATE(SUM(E16:I16),"単位"),"")))))</f>
        <v/>
      </c>
      <c r="K16" s="41" t="str">
        <f>C16&amp;D16</f>
        <v/>
      </c>
      <c r="L16" s="36">
        <f>SUM(E16:I16)</f>
        <v>0</v>
      </c>
      <c r="M16" s="33">
        <f>IF(AND($A16&lt;=DATE(年,4,1),$B16&gt;=DATE(年,7,31)),DATEDIF(DATE(年,4,1),DATE(年,7,31),"d")+1,IF(AND($A16&gt;DATE(年,4,1),$A16&lt;=DATE(年,7,31),$B16&gt;=DATE(年,7,31)),DATEDIF($A16,DATE(年,7,31),"d")+1,IF(AND($A16&lt;=DATE(年,4,1),$B16&gt;=DATE(年,4,1),$B16&lt;=DATE(年,7,31)),DATEDIF(DATE(年,4,1),$B16,"d")+1,IF(AND($A16&gt;=DATE(年,4,1),$A16&lt;=DATE(年,7,31),$B16&gt;=DATE(年,4,1),$B16&lt;=DATE(年,7,31)),DATEDIF(A16,B16,"d")+1,0))))</f>
        <v>0</v>
      </c>
      <c r="N16" s="33">
        <f t="shared" si="0"/>
        <v>0</v>
      </c>
      <c r="O16" s="33">
        <f>IF(AND($A16&lt;=DATE(年,12,1),$B16&gt;=DATE(年+1,3,31)),DATEDIF(DATE(年,12,1),DATE(年+1,3,31),"d")+1,IF(AND($A16&gt;DATE(年,12,1),$A16&lt;=DATE(年+1,3,31),$B16&gt;=DATE(年+1,3,31)),DATEDIF($A16,DATE(年+1,3,31),"d")+1,IF(AND($A16&lt;=DATE(年,12,1),$B16&gt;=DATE(年,12,1),$B16&lt;=DATE(年+1,3,31)),DATEDIF(DATE(年,12,1),$B16,"d")+1,IF(AND(A16&gt;=DATE(年,12,1),$A16&lt;=DATE(年+1,3,31),$B16&gt;=DATE(年,12,1),$B16&lt;=DATE(年+1,3,31)),DATEDIF($A16,$B16,"d")+1,0))))</f>
        <v>0</v>
      </c>
      <c r="P16" s="44" t="str">
        <f>IF(AND($K16=ストレージ一般解析容量保証なし,$L16&lt;=30),0,IF(AND($K16=ストレージ一般解析容量保証なし,$L16&gt;30),ROUND(ROUNDUP($L16/10,0)*ストレージ一般解析容量保証なし単価*(M16/年間日数)*消費税,0),IF(AND($K16=ストレージ個人ゲノム容量保証なし,$A16&gt;=DATE(年,4,1),$A16&lt;=DATE(年,7,31),NOT(COUNTIF($K$10:$K15,ストレージ個人ゲノム容量保証なし))),ROUND((ROUNDUP($L16/10,0)*ストレージ個人ゲノム容量保証なし単価*(M16/年間日数)+ストレージ個人ゲノム容量保証なし基本料金)*消費税,0),IF(AND($K16=ストレージ個人ゲノム容量保証なし),ROUND(ROUNDUP($L16/10,0)*ストレージ個人ゲノム容量保証なし単価*(M16/365)*消費税,0),IF($D16=ストレージ容量保証,ROUND(ROUNDUP($L16/10,0)*ストレージ容量保証単価*(M16/年間日数)*消費税,0),IF($D16=アーカイブ,ROUND(ROUNDUP($L16/10,0)*アーカイブ単価*(M16/年間日数)*消費税,0),IF(OR($D16=ThinAMD一般解析,$D16=ThinAMD個人ゲノム,$D16=ThinIntel),ROUND(($L16*ThinAMD単価*M16/30)*消費税,0),IF($D16=ThinIntelGPU,ROUND(($L16*ThinIntelGPU単価*M16/30)*消費税,0),IF($D16=Medium,ROUND(($L16*Medium単価*M16/30)*消費税,0),IF($D16=Fat,ROUND(($L16*Fat単価*M16/30)*消費税,0),""))))))))))</f>
        <v/>
      </c>
      <c r="Q16" s="44" t="str">
        <f>IF(AND($K16=ストレージ一般解析容量保証なし,$L16&lt;=30),0,IF(AND($K16=ストレージ一般解析容量保証なし,$L16&gt;30),ROUND(ROUNDUP($L16/10,0)*ストレージ一般解析容量保証なし単価*(N16/年間日数)*消費税,0),IF(AND($K16=ストレージ個人ゲノム容量保証なし,$A16&gt;=DATE(年,8,1),$A16&lt;=DATE(年,11,30),NOT(COUNTIF($K$10:$K15,ストレージ個人ゲノム容量保証なし))),ROUND((ROUNDUP($L16/10,0)*ストレージ個人ゲノム容量保証なし単価*(N16/年間日数)+ストレージ個人ゲノム容量保証なし基本料金)*消費税,0),IF(AND($K16=ストレージ個人ゲノム容量保証なし,A16),ROUND(ROUNDUP($L16/10,0)*ストレージ個人ゲノム容量保証なし単価*(N16/年間日数)*消費税,0),IF($D16=ストレージ容量保証,ROUND(ROUNDUP($L16/10,0)*ストレージ容量保証単価*(N16/年間日数)*消費税,0),IF($D16=アーカイブ,ROUND(ROUNDUP($L16/10,0)*アーカイブ単価*(N16/年間日数)*消費税,0),IF(OR($D16=ThinAMD一般解析,$D16=ThinAMD個人ゲノム,$D16=ThinIntel),ROUND(($L16*ThinAMD単価*N16/30)*消費税,0),IF($D16=ThinIntelGPU,ROUND(($L16*ThinIntelGPU単価*N16/30)*消費税,0),IF($D16=Medium,ROUND(($L16*Medium単価*N16/30)*消費税,0),IF($D16=Fat,ROUND(($L16*Fat単価*N16/30)*消費税,0),""))))))))))</f>
        <v/>
      </c>
      <c r="R16" s="49" t="str">
        <f>IF(AND($K16=ストレージ一般解析容量保証なし,$L16&lt;=30),0,IF(AND($K16=ストレージ一般解析容量保証なし,$L16&gt;30),ROUND(ROUNDUP($L16/10,0)*ストレージ一般解析容量保証なし単価*(O16/年間日数)*消費税,0),IF(AND($K16=ストレージ個人ゲノム容量保証なし,$A16&gt;=DATE(年,12,1),$A16&lt;=DATE(年+1,3,31),NOT(COUNTIF($K$10:$K15,ストレージ個人ゲノム容量保証なし))),ROUND((ROUNDUP($L16/10,0)*ストレージ個人ゲノム容量保証なし単価*(O16/年間日数)+ストレージ個人ゲノム容量保証なし基本料金)*消費税,0),IF(AND($K16=ストレージ個人ゲノム容量保証なし,B16),ROUND(ROUNDUP($L16/10,0)*ストレージ個人ゲノム容量保証なし単価*(O16/年間日数)*消費税,0),IF($D16=ストレージ容量保証,ROUND(ROUNDUP($L16/10,0)*ストレージ容量保証単価*(O16/年間日数)*消費税,0),IF($D16=アーカイブ,ROUND(ROUNDUP($L16/10,0)*アーカイブ単価*(O16/年間日数)*消費税,0),IF(OR($D16=ThinAMD一般解析,$D16=ThinAMD個人ゲノム,$D16=ThinIntel),ROUND(($L16*ThinAMD単価*O16/30)*消費税,0),IF($D16=ThinIntelGPU,ROUND(($L16*ThinIntelGPU単価*O16/30)*消費税,0),IF($D16=Medium,ROUND(($L16*Medium単価*O16/30)*消費税,0),IF($D16=Fat,ROUND(($L16*Fat単価*O16/30)*消費税,0),""))))))))))</f>
        <v/>
      </c>
      <c r="S16" s="11" t="str">
        <f t="shared" si="1"/>
        <v/>
      </c>
    </row>
    <row r="17" spans="1:19" ht="16.05" customHeight="1">
      <c r="A17" s="3"/>
      <c r="B17" s="3"/>
      <c r="C17" s="4"/>
      <c r="D17" s="5"/>
      <c r="E17" s="21"/>
      <c r="F17" s="21"/>
      <c r="G17" s="21"/>
      <c r="H17" s="21"/>
      <c r="I17" s="21"/>
      <c r="J17" s="23" t="str">
        <f>IF(AND(SUM(E17:I17)&gt;0,C17=Sheet1!$A$1),CONCATENATE(SUM(E17:I17),"TB"),IF(AND(SUM(E17:I17)&gt;0,C17=Sheet1!$A$2),CONCATENATE(SUM(E17:I17),"TB"),IF(AND(SUM(E17:I17)&gt;0,C17=Sheet1!$A$3),CONCATENATE(SUM(E17:I17),"単位"),IF(AND(SUM(E17:I17)&gt;0,C17=Sheet1!$A$4),CONCATENATE(SUM(E17:I17),"単位"),IF(AND(SUM(E17:I17)&gt;0,C17=Sheet1!$A$5),CONCATENATE(SUM(E17:I17),"単位"),"")))))</f>
        <v/>
      </c>
      <c r="K17" s="41" t="str">
        <f>C17&amp;D17</f>
        <v/>
      </c>
      <c r="L17" s="33">
        <f>SUM(E17:I17)</f>
        <v>0</v>
      </c>
      <c r="M17" s="33">
        <f>IF(AND($A17&lt;=DATE(年,4,1),$B17&gt;=DATE(年,7,31)),DATEDIF(DATE(年,4,1),DATE(年,7,31),"d")+1,IF(AND($A17&gt;DATE(年,4,1),$A17&lt;=DATE(年,7,31),$B17&gt;=DATE(年,7,31)),DATEDIF($A17,DATE(年,7,31),"d")+1,IF(AND($A17&lt;=DATE(年,4,1),$B17&gt;=DATE(年,4,1),$B17&lt;=DATE(年,7,31)),DATEDIF(DATE(年,4,1),$B17,"d")+1,IF(AND($A17&gt;=DATE(年,4,1),$A17&lt;=DATE(年,7,31),$B17&gt;=DATE(年,4,1),$B17&lt;=DATE(年,7,31)),DATEDIF(A17,B17,"d")+1,0))))</f>
        <v>0</v>
      </c>
      <c r="N17" s="33">
        <f t="shared" si="0"/>
        <v>0</v>
      </c>
      <c r="O17" s="33">
        <f>IF(AND($A17&lt;=DATE(年,12,1),$B17&gt;=DATE(年+1,3,31)),DATEDIF(DATE(年,12,1),DATE(年+1,3,31),"d")+1,IF(AND($A17&gt;DATE(年,12,1),$A17&lt;=DATE(年+1,3,31),$B17&gt;=DATE(年+1,3,31)),DATEDIF($A17,DATE(年+1,3,31),"d")+1,IF(AND($A17&lt;=DATE(年,12,1),$B17&gt;=DATE(年,12,1),$B17&lt;=DATE(年+1,3,31)),DATEDIF(DATE(年,12,1),$B17,"d")+1,IF(AND(A17&gt;=DATE(年,12,1),$A17&lt;=DATE(年+1,3,31),$B17&gt;=DATE(年,12,1),$B17&lt;=DATE(年+1,3,31)),DATEDIF($A17,$B17,"d")+1,0))))</f>
        <v>0</v>
      </c>
      <c r="P17" s="44" t="str">
        <f>IF(AND($K17=ストレージ一般解析容量保証なし,$L17&lt;=30),0,IF(AND($K17=ストレージ一般解析容量保証なし,$L17&gt;30),ROUND(ROUNDUP($L17/10,0)*ストレージ一般解析容量保証なし単価*(M17/年間日数)*消費税,0),IF(AND($K17=ストレージ個人ゲノム容量保証なし,$A17&gt;=DATE(年,4,1),$A17&lt;=DATE(年,7,31),NOT(COUNTIF($K$10:$K16,ストレージ個人ゲノム容量保証なし))),ROUND((ROUNDUP($L17/10,0)*ストレージ個人ゲノム容量保証なし単価*(M17/年間日数)+ストレージ個人ゲノム容量保証なし基本料金)*消費税,0),IF(AND($K17=ストレージ個人ゲノム容量保証なし),ROUND(ROUNDUP($L17/10,0)*ストレージ個人ゲノム容量保証なし単価*(M17/365)*消費税,0),IF($D17=ストレージ容量保証,ROUND(ROUNDUP($L17/10,0)*ストレージ容量保証単価*(M17/年間日数)*消費税,0),IF($D17=アーカイブ,ROUND(ROUNDUP($L17/10,0)*アーカイブ単価*(M17/年間日数)*消費税,0),IF(OR($D17=ThinAMD一般解析,$D17=ThinAMD個人ゲノム,$D17=ThinIntel),ROUND(($L17*ThinAMD単価*M17/30)*消費税,0),IF($D17=ThinIntelGPU,ROUND(($L17*ThinIntelGPU単価*M17/30)*消費税,0),IF($D17=Medium,ROUND(($L17*Medium単価*M17/30)*消費税,0),IF($D17=Fat,ROUND(($L17*Fat単価*M17/30)*消費税,0),""))))))))))</f>
        <v/>
      </c>
      <c r="Q17" s="44" t="str">
        <f>IF(AND($K17=ストレージ一般解析容量保証なし,$L17&lt;=30),0,IF(AND($K17=ストレージ一般解析容量保証なし,$L17&gt;30),ROUND(ROUNDUP($L17/10,0)*ストレージ一般解析容量保証なし単価*(N17/年間日数)*消費税,0),IF(AND($K17=ストレージ個人ゲノム容量保証なし,$A17&gt;=DATE(年,8,1),$A17&lt;=DATE(年,11,30),NOT(COUNTIF($K$10:$K16,ストレージ個人ゲノム容量保証なし))),ROUND((ROUNDUP($L17/10,0)*ストレージ個人ゲノム容量保証なし単価*(N17/年間日数)+ストレージ個人ゲノム容量保証なし基本料金)*消費税,0),IF(AND($K17=ストレージ個人ゲノム容量保証なし,A17),ROUND(ROUNDUP($L17/10,0)*ストレージ個人ゲノム容量保証なし単価*(N17/年間日数)*消費税,0),IF($D17=ストレージ容量保証,ROUND(ROUNDUP($L17/10,0)*ストレージ容量保証単価*(N17/年間日数)*消費税,0),IF($D17=アーカイブ,ROUND(ROUNDUP($L17/10,0)*アーカイブ単価*(N17/年間日数)*消費税,0),IF(OR($D17=ThinAMD一般解析,$D17=ThinAMD個人ゲノム,$D17=ThinIntel),ROUND(($L17*ThinAMD単価*N17/30)*消費税,0),IF($D17=ThinIntelGPU,ROUND(($L17*ThinIntelGPU単価*N17/30)*消費税,0),IF($D17=Medium,ROUND(($L17*Medium単価*N17/30)*消費税,0),IF($D17=Fat,ROUND(($L17*Fat単価*N17/30)*消費税,0),""))))))))))</f>
        <v/>
      </c>
      <c r="R17" s="49" t="str">
        <f>IF(AND($K17=ストレージ一般解析容量保証なし,$L17&lt;=30),0,IF(AND($K17=ストレージ一般解析容量保証なし,$L17&gt;30),ROUND(ROUNDUP($L17/10,0)*ストレージ一般解析容量保証なし単価*(O17/年間日数)*消費税,0),IF(AND($K17=ストレージ個人ゲノム容量保証なし,$A17&gt;=DATE(年,12,1),$A17&lt;=DATE(年+1,3,31),NOT(COUNTIF($K$10:$K16,ストレージ個人ゲノム容量保証なし))),ROUND((ROUNDUP($L17/10,0)*ストレージ個人ゲノム容量保証なし単価*(O17/年間日数)+ストレージ個人ゲノム容量保証なし基本料金)*消費税,0),IF(AND($K17=ストレージ個人ゲノム容量保証なし,B17),ROUND(ROUNDUP($L17/10,0)*ストレージ個人ゲノム容量保証なし単価*(O17/年間日数)*消費税,0),IF($D17=ストレージ容量保証,ROUND(ROUNDUP($L17/10,0)*ストレージ容量保証単価*(O17/年間日数)*消費税,0),IF($D17=アーカイブ,ROUND(ROUNDUP($L17/10,0)*アーカイブ単価*(O17/年間日数)*消費税,0),IF(OR($D17=ThinAMD一般解析,$D17=ThinAMD個人ゲノム,$D17=ThinIntel),ROUND(($L17*ThinAMD単価*O17/30)*消費税,0),IF($D17=ThinIntelGPU,ROUND(($L17*ThinIntelGPU単価*O17/30)*消費税,0),IF($D17=Medium,ROUND(($L17*Medium単価*O17/30)*消費税,0),IF($D17=Fat,ROUND(($L17*Fat単価*O17/30)*消費税,0),""))))))))))</f>
        <v/>
      </c>
      <c r="S17" s="11" t="str">
        <f t="shared" si="1"/>
        <v/>
      </c>
    </row>
    <row r="18" spans="1:19" ht="16.05" customHeight="1">
      <c r="A18" s="3"/>
      <c r="B18" s="3"/>
      <c r="C18" s="4"/>
      <c r="D18" s="5"/>
      <c r="E18" s="21"/>
      <c r="F18" s="6"/>
      <c r="G18" s="6"/>
      <c r="H18" s="6"/>
      <c r="I18" s="6"/>
      <c r="J18" s="23" t="str">
        <f>IF(AND(SUM(E18:I18)&gt;0,C18=Sheet1!$A$1),CONCATENATE(SUM(E18:I18),"TB"),IF(AND(SUM(E18:I18)&gt;0,C18=Sheet1!$A$2),CONCATENATE(SUM(E18:I18),"TB"),IF(AND(SUM(E18:I18)&gt;0,C18=Sheet1!$A$3),CONCATENATE(SUM(E18:I18),"単位"),IF(AND(SUM(E18:I18)&gt;0,C18=Sheet1!$A$4),CONCATENATE(SUM(E18:I18),"単位"),IF(AND(SUM(E18:I18)&gt;0,C18=Sheet1!$A$5),CONCATENATE(SUM(E18:I18),"単位"),"")))))</f>
        <v/>
      </c>
      <c r="K18" s="41" t="str">
        <f>C18&amp;D18</f>
        <v/>
      </c>
      <c r="L18" s="36">
        <f>SUM(E18:I18)</f>
        <v>0</v>
      </c>
      <c r="M18" s="33">
        <f>IF(AND($A18&lt;=DATE(年,4,1),$B18&gt;=DATE(年,7,31)),DATEDIF(DATE(年,4,1),DATE(年,7,31),"d")+1,IF(AND($A18&gt;DATE(年,4,1),$A18&lt;=DATE(年,7,31),$B18&gt;=DATE(年,7,31)),DATEDIF($A18,DATE(年,7,31),"d")+1,IF(AND($A18&lt;=DATE(年,4,1),$B18&gt;=DATE(年,4,1),$B18&lt;=DATE(年,7,31)),DATEDIF(DATE(年,4,1),$B18,"d")+1,IF(AND($A18&gt;=DATE(年,4,1),$A18&lt;=DATE(年,7,31),$B18&gt;=DATE(年,4,1),$B18&lt;=DATE(年,7,31)),DATEDIF(A18,B18,"d")+1,0))))</f>
        <v>0</v>
      </c>
      <c r="N18" s="33">
        <f t="shared" si="0"/>
        <v>0</v>
      </c>
      <c r="O18" s="33">
        <f>IF(AND($A18&lt;=DATE(年,12,1),$B18&gt;=DATE(年+1,3,31)),DATEDIF(DATE(年,12,1),DATE(年+1,3,31),"d")+1,IF(AND($A18&gt;DATE(年,12,1),$A18&lt;=DATE(年+1,3,31),$B18&gt;=DATE(年+1,3,31)),DATEDIF($A18,DATE(年+1,3,31),"d")+1,IF(AND($A18&lt;=DATE(年,12,1),$B18&gt;=DATE(年,12,1),$B18&lt;=DATE(年+1,3,31)),DATEDIF(DATE(年,12,1),$B18,"d")+1,IF(AND(A18&gt;=DATE(年,12,1),$A18&lt;=DATE(年+1,3,31),$B18&gt;=DATE(年,12,1),$B18&lt;=DATE(年+1,3,31)),DATEDIF($A18,$B18,"d")+1,0))))</f>
        <v>0</v>
      </c>
      <c r="P18" s="44" t="str">
        <f>IF(AND($K18=ストレージ一般解析容量保証なし,$L18&lt;=30),0,IF(AND($K18=ストレージ一般解析容量保証なし,$L18&gt;30),ROUND(ROUNDUP($L18/10,0)*ストレージ一般解析容量保証なし単価*(M18/年間日数)*消費税,0),IF(AND($K18=ストレージ個人ゲノム容量保証なし,$A18&gt;=DATE(年,4,1),$A18&lt;=DATE(年,7,31),NOT(COUNTIF($K$10:$K17,ストレージ個人ゲノム容量保証なし))),ROUND((ROUNDUP($L18/10,0)*ストレージ個人ゲノム容量保証なし単価*(M18/年間日数)+ストレージ個人ゲノム容量保証なし基本料金)*消費税,0),IF(AND($K18=ストレージ個人ゲノム容量保証なし),ROUND(ROUNDUP($L18/10,0)*ストレージ個人ゲノム容量保証なし単価*(M18/365)*消費税,0),IF($D18=ストレージ容量保証,ROUND(ROUNDUP($L18/10,0)*ストレージ容量保証単価*(M18/年間日数)*消費税,0),IF($D18=アーカイブ,ROUND(ROUNDUP($L18/10,0)*アーカイブ単価*(M18/年間日数)*消費税,0),IF(OR($D18=ThinAMD一般解析,$D18=ThinAMD個人ゲノム,$D18=ThinIntel),ROUND(($L18*ThinAMD単価*M18/30)*消費税,0),IF($D18=ThinIntelGPU,ROUND(($L18*ThinIntelGPU単価*M18/30)*消費税,0),IF($D18=Medium,ROUND(($L18*Medium単価*M18/30)*消費税,0),IF($D18=Fat,ROUND(($L18*Fat単価*M18/30)*消費税,0),""))))))))))</f>
        <v/>
      </c>
      <c r="Q18" s="44" t="str">
        <f>IF(AND($K18=ストレージ一般解析容量保証なし,$L18&lt;=30),0,IF(AND($K18=ストレージ一般解析容量保証なし,$L18&gt;30),ROUND(ROUNDUP($L18/10,0)*ストレージ一般解析容量保証なし単価*(N18/年間日数)*消費税,0),IF(AND($K18=ストレージ個人ゲノム容量保証なし,$A18&gt;=DATE(年,8,1),$A18&lt;=DATE(年,11,30),NOT(COUNTIF($K$10:$K17,ストレージ個人ゲノム容量保証なし))),ROUND((ROUNDUP($L18/10,0)*ストレージ個人ゲノム容量保証なし単価*(N18/年間日数)+ストレージ個人ゲノム容量保証なし基本料金)*消費税,0),IF(AND($K18=ストレージ個人ゲノム容量保証なし,A18),ROUND(ROUNDUP($L18/10,0)*ストレージ個人ゲノム容量保証なし単価*(N18/年間日数)*消費税,0),IF($D18=ストレージ容量保証,ROUND(ROUNDUP($L18/10,0)*ストレージ容量保証単価*(N18/年間日数)*消費税,0),IF($D18=アーカイブ,ROUND(ROUNDUP($L18/10,0)*アーカイブ単価*(N18/年間日数)*消費税,0),IF(OR($D18=ThinAMD一般解析,$D18=ThinAMD個人ゲノム,$D18=ThinIntel),ROUND(($L18*ThinAMD単価*N18/30)*消費税,0),IF($D18=ThinIntelGPU,ROUND(($L18*ThinIntelGPU単価*N18/30)*消費税,0),IF($D18=Medium,ROUND(($L18*Medium単価*N18/30)*消費税,0),IF($D18=Fat,ROUND(($L18*Fat単価*N18/30)*消費税,0),""))))))))))</f>
        <v/>
      </c>
      <c r="R18" s="49" t="str">
        <f>IF(AND($K18=ストレージ一般解析容量保証なし,$L18&lt;=30),0,IF(AND($K18=ストレージ一般解析容量保証なし,$L18&gt;30),ROUND(ROUNDUP($L18/10,0)*ストレージ一般解析容量保証なし単価*(O18/年間日数)*消費税,0),IF(AND($K18=ストレージ個人ゲノム容量保証なし,$A18&gt;=DATE(年,12,1),$A18&lt;=DATE(年+1,3,31),NOT(COUNTIF($K$10:$K17,ストレージ個人ゲノム容量保証なし))),ROUND((ROUNDUP($L18/10,0)*ストレージ個人ゲノム容量保証なし単価*(O18/年間日数)+ストレージ個人ゲノム容量保証なし基本料金)*消費税,0),IF(AND($K18=ストレージ個人ゲノム容量保証なし,B18),ROUND(ROUNDUP($L18/10,0)*ストレージ個人ゲノム容量保証なし単価*(O18/年間日数)*消費税,0),IF($D18=ストレージ容量保証,ROUND(ROUNDUP($L18/10,0)*ストレージ容量保証単価*(O18/年間日数)*消費税,0),IF($D18=アーカイブ,ROUND(ROUNDUP($L18/10,0)*アーカイブ単価*(O18/年間日数)*消費税,0),IF(OR($D18=ThinAMD一般解析,$D18=ThinAMD個人ゲノム,$D18=ThinIntel),ROUND(($L18*ThinAMD単価*O18/30)*消費税,0),IF($D18=ThinIntelGPU,ROUND(($L18*ThinIntelGPU単価*O18/30)*消費税,0),IF($D18=Medium,ROUND(($L18*Medium単価*O18/30)*消費税,0),IF($D18=Fat,ROUND(($L18*Fat単価*O18/30)*消費税,0),""))))))))))</f>
        <v/>
      </c>
      <c r="S18" s="11" t="str">
        <f t="shared" si="1"/>
        <v/>
      </c>
    </row>
    <row r="19" spans="1:19" ht="16.05" customHeight="1">
      <c r="A19" s="3"/>
      <c r="B19" s="3"/>
      <c r="C19" s="4"/>
      <c r="D19" s="5"/>
      <c r="E19" s="21"/>
      <c r="F19" s="6"/>
      <c r="G19" s="6"/>
      <c r="H19" s="6"/>
      <c r="I19" s="6"/>
      <c r="J19" s="23" t="str">
        <f>IF(AND(SUM(E19:I19)&gt;0,C19=Sheet1!$A$1),CONCATENATE(SUM(E19:I19),"TB"),IF(AND(SUM(E19:I19)&gt;0,C19=Sheet1!$A$2),CONCATENATE(SUM(E19:I19),"TB"),IF(AND(SUM(E19:I19)&gt;0,C19=Sheet1!$A$3),CONCATENATE(SUM(E19:I19),"単位"),IF(AND(SUM(E19:I19)&gt;0,C19=Sheet1!$A$4),CONCATENATE(SUM(E19:I19),"単位"),IF(AND(SUM(E19:I19)&gt;0,C19=Sheet1!$A$5),CONCATENATE(SUM(E19:I19),"単位"),"")))))</f>
        <v/>
      </c>
      <c r="K19" s="41" t="str">
        <f>C19&amp;D19</f>
        <v/>
      </c>
      <c r="L19" s="33">
        <f>SUM(E19:I19)</f>
        <v>0</v>
      </c>
      <c r="M19" s="33">
        <f>IF(AND($A19&lt;=DATE(年,4,1),$B19&gt;=DATE(年,7,31)),DATEDIF(DATE(年,4,1),DATE(年,7,31),"d")+1,IF(AND($A19&gt;DATE(年,4,1),$A19&lt;=DATE(年,7,31),$B19&gt;=DATE(年,7,31)),DATEDIF($A19,DATE(年,7,31),"d")+1,IF(AND($A19&lt;=DATE(年,4,1),$B19&gt;=DATE(年,4,1),$B19&lt;=DATE(年,7,31)),DATEDIF(DATE(年,4,1),$B19,"d")+1,IF(AND($A19&gt;=DATE(年,4,1),$A19&lt;=DATE(年,7,31),$B19&gt;=DATE(年,4,1),$B19&lt;=DATE(年,7,31)),DATEDIF(A19,B19,"d")+1,0))))</f>
        <v>0</v>
      </c>
      <c r="N19" s="33">
        <f t="shared" si="0"/>
        <v>0</v>
      </c>
      <c r="O19" s="33">
        <f>IF(AND($A19&lt;=DATE(年,12,1),$B19&gt;=DATE(年+1,3,31)),DATEDIF(DATE(年,12,1),DATE(年+1,3,31),"d")+1,IF(AND($A19&gt;DATE(年,12,1),$A19&lt;=DATE(年+1,3,31),$B19&gt;=DATE(年+1,3,31)),DATEDIF($A19,DATE(年+1,3,31),"d")+1,IF(AND($A19&lt;=DATE(年,12,1),$B19&gt;=DATE(年,12,1),$B19&lt;=DATE(年+1,3,31)),DATEDIF(DATE(年,12,1),$B19,"d")+1,IF(AND(A19&gt;=DATE(年,12,1),$A19&lt;=DATE(年+1,3,31),$B19&gt;=DATE(年,12,1),$B19&lt;=DATE(年+1,3,31)),DATEDIF($A19,$B19,"d")+1,0))))</f>
        <v>0</v>
      </c>
      <c r="P19" s="44" t="str">
        <f>IF(AND($K19=ストレージ一般解析容量保証なし,$L19&lt;=30),0,IF(AND($K19=ストレージ一般解析容量保証なし,$L19&gt;30),ROUND(ROUNDUP($L19/10,0)*ストレージ一般解析容量保証なし単価*(M19/年間日数)*消費税,0),IF(AND($K19=ストレージ個人ゲノム容量保証なし,$A19&gt;=DATE(年,4,1),$A19&lt;=DATE(年,7,31),NOT(COUNTIF($K$10:$K18,ストレージ個人ゲノム容量保証なし))),ROUND((ROUNDUP($L19/10,0)*ストレージ個人ゲノム容量保証なし単価*(M19/年間日数)+ストレージ個人ゲノム容量保証なし基本料金)*消費税,0),IF(AND($K19=ストレージ個人ゲノム容量保証なし),ROUND(ROUNDUP($L19/10,0)*ストレージ個人ゲノム容量保証なし単価*(M19/365)*消費税,0),IF($D19=ストレージ容量保証,ROUND(ROUNDUP($L19/10,0)*ストレージ容量保証単価*(M19/年間日数)*消費税,0),IF($D19=アーカイブ,ROUND(ROUNDUP($L19/10,0)*アーカイブ単価*(M19/年間日数)*消費税,0),IF(OR($D19=ThinAMD一般解析,$D19=ThinAMD個人ゲノム,$D19=ThinIntel),ROUND(($L19*ThinAMD単価*M19/30)*消費税,0),IF($D19=ThinIntelGPU,ROUND(($L19*ThinIntelGPU単価*M19/30)*消費税,0),IF($D19=Medium,ROUND(($L19*Medium単価*M19/30)*消費税,0),IF($D19=Fat,ROUND(($L19*Fat単価*M19/30)*消費税,0),""))))))))))</f>
        <v/>
      </c>
      <c r="Q19" s="44" t="str">
        <f>IF(AND($K19=ストレージ一般解析容量保証なし,$L19&lt;=30),0,IF(AND($K19=ストレージ一般解析容量保証なし,$L19&gt;30),ROUND(ROUNDUP($L19/10,0)*ストレージ一般解析容量保証なし単価*(N19/年間日数)*消費税,0),IF(AND($K19=ストレージ個人ゲノム容量保証なし,$A19&gt;=DATE(年,8,1),$A19&lt;=DATE(年,11,30),NOT(COUNTIF($K$10:$K18,ストレージ個人ゲノム容量保証なし))),ROUND((ROUNDUP($L19/10,0)*ストレージ個人ゲノム容量保証なし単価*(N19/年間日数)+ストレージ個人ゲノム容量保証なし基本料金)*消費税,0),IF(AND($K19=ストレージ個人ゲノム容量保証なし,A19),ROUND(ROUNDUP($L19/10,0)*ストレージ個人ゲノム容量保証なし単価*(N19/年間日数)*消費税,0),IF($D19=ストレージ容量保証,ROUND(ROUNDUP($L19/10,0)*ストレージ容量保証単価*(N19/年間日数)*消費税,0),IF($D19=アーカイブ,ROUND(ROUNDUP($L19/10,0)*アーカイブ単価*(N19/年間日数)*消費税,0),IF(OR($D19=ThinAMD一般解析,$D19=ThinAMD個人ゲノム,$D19=ThinIntel),ROUND(($L19*ThinAMD単価*N19/30)*消費税,0),IF($D19=ThinIntelGPU,ROUND(($L19*ThinIntelGPU単価*N19/30)*消費税,0),IF($D19=Medium,ROUND(($L19*Medium単価*N19/30)*消費税,0),IF($D19=Fat,ROUND(($L19*Fat単価*N19/30)*消費税,0),""))))))))))</f>
        <v/>
      </c>
      <c r="R19" s="49" t="str">
        <f>IF(AND($K19=ストレージ一般解析容量保証なし,$L19&lt;=30),0,IF(AND($K19=ストレージ一般解析容量保証なし,$L19&gt;30),ROUND(ROUNDUP($L19/10,0)*ストレージ一般解析容量保証なし単価*(O19/年間日数)*消費税,0),IF(AND($K19=ストレージ個人ゲノム容量保証なし,$A19&gt;=DATE(年,12,1),$A19&lt;=DATE(年+1,3,31),NOT(COUNTIF($K$10:$K18,ストレージ個人ゲノム容量保証なし))),ROUND((ROUNDUP($L19/10,0)*ストレージ個人ゲノム容量保証なし単価*(O19/年間日数)+ストレージ個人ゲノム容量保証なし基本料金)*消費税,0),IF(AND($K19=ストレージ個人ゲノム容量保証なし,B19),ROUND(ROUNDUP($L19/10,0)*ストレージ個人ゲノム容量保証なし単価*(O19/年間日数)*消費税,0),IF($D19=ストレージ容量保証,ROUND(ROUNDUP($L19/10,0)*ストレージ容量保証単価*(O19/年間日数)*消費税,0),IF($D19=アーカイブ,ROUND(ROUNDUP($L19/10,0)*アーカイブ単価*(O19/年間日数)*消費税,0),IF(OR($D19=ThinAMD一般解析,$D19=ThinAMD個人ゲノム,$D19=ThinIntel),ROUND(($L19*ThinAMD単価*O19/30)*消費税,0),IF($D19=ThinIntelGPU,ROUND(($L19*ThinIntelGPU単価*O19/30)*消費税,0),IF($D19=Medium,ROUND(($L19*Medium単価*O19/30)*消費税,0),IF($D19=Fat,ROUND(($L19*Fat単価*O19/30)*消費税,0),""))))))))))</f>
        <v/>
      </c>
      <c r="S19" s="11" t="str">
        <f t="shared" si="1"/>
        <v/>
      </c>
    </row>
    <row r="20" spans="1:19" ht="16.05" customHeight="1">
      <c r="A20" s="3"/>
      <c r="B20" s="3"/>
      <c r="C20" s="4"/>
      <c r="D20" s="5"/>
      <c r="E20" s="21"/>
      <c r="F20" s="21"/>
      <c r="G20" s="6"/>
      <c r="H20" s="21"/>
      <c r="I20" s="21"/>
      <c r="J20" s="23" t="str">
        <f>IF(AND(SUM(E20:I20)&gt;0,C20=Sheet1!$A$1),CONCATENATE(SUM(E20:I20),"TB"),IF(AND(SUM(E20:I20)&gt;0,C20=Sheet1!$A$2),CONCATENATE(SUM(E20:I20),"TB"),IF(AND(SUM(E20:I20)&gt;0,C20=Sheet1!$A$3),CONCATENATE(SUM(E20:I20),"単位"),IF(AND(SUM(E20:I20)&gt;0,C20=Sheet1!$A$4),CONCATENATE(SUM(E20:I20),"単位"),IF(AND(SUM(E20:I20)&gt;0,C20=Sheet1!$A$5),CONCATENATE(SUM(E20:I20),"単位"),"")))))</f>
        <v/>
      </c>
      <c r="K20" s="41" t="str">
        <f>C20&amp;D20</f>
        <v/>
      </c>
      <c r="L20" s="36">
        <f>SUM(E20:I20)</f>
        <v>0</v>
      </c>
      <c r="M20" s="33">
        <f>IF(AND($A20&lt;=DATE(年,4,1),$B20&gt;=DATE(年,7,31)),DATEDIF(DATE(年,4,1),DATE(年,7,31),"d")+1,IF(AND($A20&gt;DATE(年,4,1),$A20&lt;=DATE(年,7,31),$B20&gt;=DATE(年,7,31)),DATEDIF($A20,DATE(年,7,31),"d")+1,IF(AND($A20&lt;=DATE(年,4,1),$B20&gt;=DATE(年,4,1),$B20&lt;=DATE(年,7,31)),DATEDIF(DATE(年,4,1),$B20,"d")+1,IF(AND($A20&gt;=DATE(年,4,1),$A20&lt;=DATE(年,7,31),$B20&gt;=DATE(年,4,1),$B20&lt;=DATE(年,7,31)),DATEDIF(A20,B20,"d")+1,0))))</f>
        <v>0</v>
      </c>
      <c r="N20" s="33">
        <f t="shared" si="0"/>
        <v>0</v>
      </c>
      <c r="O20" s="33">
        <f>IF(AND($A20&lt;=DATE(年,12,1),$B20&gt;=DATE(年+1,3,31)),DATEDIF(DATE(年,12,1),DATE(年+1,3,31),"d")+1,IF(AND($A20&gt;DATE(年,12,1),$A20&lt;=DATE(年+1,3,31),$B20&gt;=DATE(年+1,3,31)),DATEDIF($A20,DATE(年+1,3,31),"d")+1,IF(AND($A20&lt;=DATE(年,12,1),$B20&gt;=DATE(年,12,1),$B20&lt;=DATE(年+1,3,31)),DATEDIF(DATE(年,12,1),$B20,"d")+1,IF(AND(A20&gt;=DATE(年,12,1),$A20&lt;=DATE(年+1,3,31),$B20&gt;=DATE(年,12,1),$B20&lt;=DATE(年+1,3,31)),DATEDIF($A20,$B20,"d")+1,0))))</f>
        <v>0</v>
      </c>
      <c r="P20" s="44" t="str">
        <f>IF(AND($K20=ストレージ一般解析容量保証なし,$L20&lt;=30),0,IF(AND($K20=ストレージ一般解析容量保証なし,$L20&gt;30),ROUND(ROUNDUP($L20/10,0)*ストレージ一般解析容量保証なし単価*(M20/年間日数)*消費税,0),IF(AND($K20=ストレージ個人ゲノム容量保証なし,$A20&gt;=DATE(年,4,1),$A20&lt;=DATE(年,7,31),NOT(COUNTIF($K$10:$K19,ストレージ個人ゲノム容量保証なし))),ROUND((ROUNDUP($L20/10,0)*ストレージ個人ゲノム容量保証なし単価*(M20/年間日数)+ストレージ個人ゲノム容量保証なし基本料金)*消費税,0),IF(AND($K20=ストレージ個人ゲノム容量保証なし),ROUND(ROUNDUP($L20/10,0)*ストレージ個人ゲノム容量保証なし単価*(M20/365)*消費税,0),IF($D20=ストレージ容量保証,ROUND(ROUNDUP($L20/10,0)*ストレージ容量保証単価*(M20/年間日数)*消費税,0),IF($D20=アーカイブ,ROUND(ROUNDUP($L20/10,0)*アーカイブ単価*(M20/年間日数)*消費税,0),IF(OR($D20=ThinAMD一般解析,$D20=ThinAMD個人ゲノム,$D20=ThinIntel),ROUND(($L20*ThinAMD単価*M20/30)*消費税,0),IF($D20=ThinIntelGPU,ROUND(($L20*ThinIntelGPU単価*M20/30)*消費税,0),IF($D20=Medium,ROUND(($L20*Medium単価*M20/30)*消費税,0),IF($D20=Fat,ROUND(($L20*Fat単価*M20/30)*消費税,0),""))))))))))</f>
        <v/>
      </c>
      <c r="Q20" s="44" t="str">
        <f>IF(AND($K20=ストレージ一般解析容量保証なし,$L20&lt;=30),0,IF(AND($K20=ストレージ一般解析容量保証なし,$L20&gt;30),ROUND(ROUNDUP($L20/10,0)*ストレージ一般解析容量保証なし単価*(N20/年間日数)*消費税,0),IF(AND($K20=ストレージ個人ゲノム容量保証なし,$A20&gt;=DATE(年,8,1),$A20&lt;=DATE(年,11,30),NOT(COUNTIF($K$10:$K19,ストレージ個人ゲノム容量保証なし))),ROUND((ROUNDUP($L20/10,0)*ストレージ個人ゲノム容量保証なし単価*(N20/年間日数)+ストレージ個人ゲノム容量保証なし基本料金)*消費税,0),IF(AND($K20=ストレージ個人ゲノム容量保証なし,A20),ROUND(ROUNDUP($L20/10,0)*ストレージ個人ゲノム容量保証なし単価*(N20/年間日数)*消費税,0),IF($D20=ストレージ容量保証,ROUND(ROUNDUP($L20/10,0)*ストレージ容量保証単価*(N20/年間日数)*消費税,0),IF($D20=アーカイブ,ROUND(ROUNDUP($L20/10,0)*アーカイブ単価*(N20/年間日数)*消費税,0),IF(OR($D20=ThinAMD一般解析,$D20=ThinAMD個人ゲノム,$D20=ThinIntel),ROUND(($L20*ThinAMD単価*N20/30)*消費税,0),IF($D20=ThinIntelGPU,ROUND(($L20*ThinIntelGPU単価*N20/30)*消費税,0),IF($D20=Medium,ROUND(($L20*Medium単価*N20/30)*消費税,0),IF($D20=Fat,ROUND(($L20*Fat単価*N20/30)*消費税,0),""))))))))))</f>
        <v/>
      </c>
      <c r="R20" s="49" t="str">
        <f>IF(AND($K20=ストレージ一般解析容量保証なし,$L20&lt;=30),0,IF(AND($K20=ストレージ一般解析容量保証なし,$L20&gt;30),ROUND(ROUNDUP($L20/10,0)*ストレージ一般解析容量保証なし単価*(O20/年間日数)*消費税,0),IF(AND($K20=ストレージ個人ゲノム容量保証なし,$A20&gt;=DATE(年,12,1),$A20&lt;=DATE(年+1,3,31),NOT(COUNTIF($K$10:$K19,ストレージ個人ゲノム容量保証なし))),ROUND((ROUNDUP($L20/10,0)*ストレージ個人ゲノム容量保証なし単価*(O20/年間日数)+ストレージ個人ゲノム容量保証なし基本料金)*消費税,0),IF(AND($K20=ストレージ個人ゲノム容量保証なし,B20),ROUND(ROUNDUP($L20/10,0)*ストレージ個人ゲノム容量保証なし単価*(O20/年間日数)*消費税,0),IF($D20=ストレージ容量保証,ROUND(ROUNDUP($L20/10,0)*ストレージ容量保証単価*(O20/年間日数)*消費税,0),IF($D20=アーカイブ,ROUND(ROUNDUP($L20/10,0)*アーカイブ単価*(O20/年間日数)*消費税,0),IF(OR($D20=ThinAMD一般解析,$D20=ThinAMD個人ゲノム,$D20=ThinIntel),ROUND(($L20*ThinAMD単価*O20/30)*消費税,0),IF($D20=ThinIntelGPU,ROUND(($L20*ThinIntelGPU単価*O20/30)*消費税,0),IF($D20=Medium,ROUND(($L20*Medium単価*O20/30)*消費税,0),IF($D20=Fat,ROUND(($L20*Fat単価*O20/30)*消費税,0),""))))))))))</f>
        <v/>
      </c>
      <c r="S20" s="11" t="str">
        <f t="shared" si="1"/>
        <v/>
      </c>
    </row>
    <row r="21" spans="1:19" ht="16.05" customHeight="1">
      <c r="A21" s="3"/>
      <c r="B21" s="3"/>
      <c r="C21" s="4"/>
      <c r="D21" s="5"/>
      <c r="E21" s="21"/>
      <c r="F21" s="6"/>
      <c r="G21" s="6"/>
      <c r="H21" s="6"/>
      <c r="I21" s="6"/>
      <c r="J21" s="23" t="str">
        <f>IF(AND(SUM(E21:I21)&gt;0,C21=Sheet1!$A$1),CONCATENATE(SUM(E21:I21),"TB"),IF(AND(SUM(E21:I21)&gt;0,C21=Sheet1!$A$2),CONCATENATE(SUM(E21:I21),"TB"),IF(AND(SUM(E21:I21)&gt;0,C21=Sheet1!$A$3),CONCATENATE(SUM(E21:I21),"単位"),IF(AND(SUM(E21:I21)&gt;0,C21=Sheet1!$A$4),CONCATENATE(SUM(E21:I21),"単位"),IF(AND(SUM(E21:I21)&gt;0,C21=Sheet1!$A$5),CONCATENATE(SUM(E21:I21),"単位"),"")))))</f>
        <v/>
      </c>
      <c r="K21" s="41" t="str">
        <f>C21&amp;D21</f>
        <v/>
      </c>
      <c r="L21" s="33">
        <f>SUM(E21:I21)</f>
        <v>0</v>
      </c>
      <c r="M21" s="33">
        <f>IF(AND($A21&lt;=DATE(年,4,1),$B21&gt;=DATE(年,7,31)),DATEDIF(DATE(年,4,1),DATE(年,7,31),"d")+1,IF(AND($A21&gt;DATE(年,4,1),$A21&lt;=DATE(年,7,31),$B21&gt;=DATE(年,7,31)),DATEDIF($A21,DATE(年,7,31),"d")+1,IF(AND($A21&lt;=DATE(年,4,1),$B21&gt;=DATE(年,4,1),$B21&lt;=DATE(年,7,31)),DATEDIF(DATE(年,4,1),$B21,"d")+1,IF(AND($A21&gt;=DATE(年,4,1),$A21&lt;=DATE(年,7,31),$B21&gt;=DATE(年,4,1),$B21&lt;=DATE(年,7,31)),DATEDIF(A21,B21,"d")+1,0))))</f>
        <v>0</v>
      </c>
      <c r="N21" s="33">
        <f t="shared" si="0"/>
        <v>0</v>
      </c>
      <c r="O21" s="33">
        <f>IF(AND($A21&lt;=DATE(年,12,1),$B21&gt;=DATE(年+1,3,31)),DATEDIF(DATE(年,12,1),DATE(年+1,3,31),"d")+1,IF(AND($A21&gt;DATE(年,12,1),$A21&lt;=DATE(年+1,3,31),$B21&gt;=DATE(年+1,3,31)),DATEDIF($A21,DATE(年+1,3,31),"d")+1,IF(AND($A21&lt;=DATE(年,12,1),$B21&gt;=DATE(年,12,1),$B21&lt;=DATE(年+1,3,31)),DATEDIF(DATE(年,12,1),$B21,"d")+1,IF(AND(A21&gt;=DATE(年,12,1),$A21&lt;=DATE(年+1,3,31),$B21&gt;=DATE(年,12,1),$B21&lt;=DATE(年+1,3,31)),DATEDIF($A21,$B21,"d")+1,0))))</f>
        <v>0</v>
      </c>
      <c r="P21" s="44" t="str">
        <f>IF(AND($K21=ストレージ一般解析容量保証なし,$L21&lt;=30),0,IF(AND($K21=ストレージ一般解析容量保証なし,$L21&gt;30),ROUND(ROUNDUP($L21/10,0)*ストレージ一般解析容量保証なし単価*(M21/年間日数)*消費税,0),IF(AND($K21=ストレージ個人ゲノム容量保証なし,$A21&gt;=DATE(年,4,1),$A21&lt;=DATE(年,7,31),NOT(COUNTIF($K$10:$K20,ストレージ個人ゲノム容量保証なし))),ROUND((ROUNDUP($L21/10,0)*ストレージ個人ゲノム容量保証なし単価*(M21/年間日数)+ストレージ個人ゲノム容量保証なし基本料金)*消費税,0),IF(AND($K21=ストレージ個人ゲノム容量保証なし),ROUND(ROUNDUP($L21/10,0)*ストレージ個人ゲノム容量保証なし単価*(M21/365)*消費税,0),IF($D21=ストレージ容量保証,ROUND(ROUNDUP($L21/10,0)*ストレージ容量保証単価*(M21/年間日数)*消費税,0),IF($D21=アーカイブ,ROUND(ROUNDUP($L21/10,0)*アーカイブ単価*(M21/年間日数)*消費税,0),IF(OR($D21=ThinAMD一般解析,$D21=ThinAMD個人ゲノム,$D21=ThinIntel),ROUND(($L21*ThinAMD単価*M21/30)*消費税,0),IF($D21=ThinIntelGPU,ROUND(($L21*ThinIntelGPU単価*M21/30)*消費税,0),IF($D21=Medium,ROUND(($L21*Medium単価*M21/30)*消費税,0),IF($D21=Fat,ROUND(($L21*Fat単価*M21/30)*消費税,0),""))))))))))</f>
        <v/>
      </c>
      <c r="Q21" s="44" t="str">
        <f>IF(AND($K21=ストレージ一般解析容量保証なし,$L21&lt;=30),0,IF(AND($K21=ストレージ一般解析容量保証なし,$L21&gt;30),ROUND(ROUNDUP($L21/10,0)*ストレージ一般解析容量保証なし単価*(N21/年間日数)*消費税,0),IF(AND($K21=ストレージ個人ゲノム容量保証なし,$A21&gt;=DATE(年,8,1),$A21&lt;=DATE(年,11,30),NOT(COUNTIF($K$10:$K20,ストレージ個人ゲノム容量保証なし))),ROUND((ROUNDUP($L21/10,0)*ストレージ個人ゲノム容量保証なし単価*(N21/年間日数)+ストレージ個人ゲノム容量保証なし基本料金)*消費税,0),IF(AND($K21=ストレージ個人ゲノム容量保証なし,A21),ROUND(ROUNDUP($L21/10,0)*ストレージ個人ゲノム容量保証なし単価*(N21/年間日数)*消費税,0),IF($D21=ストレージ容量保証,ROUND(ROUNDUP($L21/10,0)*ストレージ容量保証単価*(N21/年間日数)*消費税,0),IF($D21=アーカイブ,ROUND(ROUNDUP($L21/10,0)*アーカイブ単価*(N21/年間日数)*消費税,0),IF(OR($D21=ThinAMD一般解析,$D21=ThinAMD個人ゲノム,$D21=ThinIntel),ROUND(($L21*ThinAMD単価*N21/30)*消費税,0),IF($D21=ThinIntelGPU,ROUND(($L21*ThinIntelGPU単価*N21/30)*消費税,0),IF($D21=Medium,ROUND(($L21*Medium単価*N21/30)*消費税,0),IF($D21=Fat,ROUND(($L21*Fat単価*N21/30)*消費税,0),""))))))))))</f>
        <v/>
      </c>
      <c r="R21" s="49" t="str">
        <f>IF(AND($K21=ストレージ一般解析容量保証なし,$L21&lt;=30),0,IF(AND($K21=ストレージ一般解析容量保証なし,$L21&gt;30),ROUND(ROUNDUP($L21/10,0)*ストレージ一般解析容量保証なし単価*(O21/年間日数)*消費税,0),IF(AND($K21=ストレージ個人ゲノム容量保証なし,$A21&gt;=DATE(年,12,1),$A21&lt;=DATE(年+1,3,31),NOT(COUNTIF($K$10:$K20,ストレージ個人ゲノム容量保証なし))),ROUND((ROUNDUP($L21/10,0)*ストレージ個人ゲノム容量保証なし単価*(O21/年間日数)+ストレージ個人ゲノム容量保証なし基本料金)*消費税,0),IF(AND($K21=ストレージ個人ゲノム容量保証なし,B21),ROUND(ROUNDUP($L21/10,0)*ストレージ個人ゲノム容量保証なし単価*(O21/年間日数)*消費税,0),IF($D21=ストレージ容量保証,ROUND(ROUNDUP($L21/10,0)*ストレージ容量保証単価*(O21/年間日数)*消費税,0),IF($D21=アーカイブ,ROUND(ROUNDUP($L21/10,0)*アーカイブ単価*(O21/年間日数)*消費税,0),IF(OR($D21=ThinAMD一般解析,$D21=ThinAMD個人ゲノム,$D21=ThinIntel),ROUND(($L21*ThinAMD単価*O21/30)*消費税,0),IF($D21=ThinIntelGPU,ROUND(($L21*ThinIntelGPU単価*O21/30)*消費税,0),IF($D21=Medium,ROUND(($L21*Medium単価*O21/30)*消費税,0),IF($D21=Fat,ROUND(($L21*Fat単価*O21/30)*消費税,0),""))))))))))</f>
        <v/>
      </c>
      <c r="S21" s="11" t="str">
        <f t="shared" si="1"/>
        <v/>
      </c>
    </row>
    <row r="22" spans="1:19" ht="16.05" customHeight="1">
      <c r="A22" s="3"/>
      <c r="B22" s="3"/>
      <c r="C22" s="4"/>
      <c r="D22" s="5"/>
      <c r="E22" s="21"/>
      <c r="F22" s="6"/>
      <c r="G22" s="6"/>
      <c r="H22" s="6"/>
      <c r="I22" s="6"/>
      <c r="J22" s="23" t="str">
        <f>IF(AND(SUM(E22:I22)&gt;0,C22=Sheet1!$A$1),CONCATENATE(SUM(E22:I22),"TB"),IF(AND(SUM(E22:I22)&gt;0,C22=Sheet1!$A$2),CONCATENATE(SUM(E22:I22),"TB"),IF(AND(SUM(E22:I22)&gt;0,C22=Sheet1!$A$3),CONCATENATE(SUM(E22:I22),"単位"),IF(AND(SUM(E22:I22)&gt;0,C22=Sheet1!$A$4),CONCATENATE(SUM(E22:I22),"単位"),IF(AND(SUM(E22:I22)&gt;0,C22=Sheet1!$A$5),CONCATENATE(SUM(E22:I22),"単位"),"")))))</f>
        <v/>
      </c>
      <c r="K22" s="41" t="str">
        <f>C22&amp;D22</f>
        <v/>
      </c>
      <c r="L22" s="36">
        <f>SUM(E22:I22)</f>
        <v>0</v>
      </c>
      <c r="M22" s="33">
        <f>IF(AND($A22&lt;=DATE(年,4,1),$B22&gt;=DATE(年,7,31)),DATEDIF(DATE(年,4,1),DATE(年,7,31),"d")+1,IF(AND($A22&gt;DATE(年,4,1),$A22&lt;=DATE(年,7,31),$B22&gt;=DATE(年,7,31)),DATEDIF($A22,DATE(年,7,31),"d")+1,IF(AND($A22&lt;=DATE(年,4,1),$B22&gt;=DATE(年,4,1),$B22&lt;=DATE(年,7,31)),DATEDIF(DATE(年,4,1),$B22,"d")+1,IF(AND($A22&gt;=DATE(年,4,1),$A22&lt;=DATE(年,7,31),$B22&gt;=DATE(年,4,1),$B22&lt;=DATE(年,7,31)),DATEDIF(A22,B22,"d")+1,0))))</f>
        <v>0</v>
      </c>
      <c r="N22" s="33">
        <f t="shared" si="0"/>
        <v>0</v>
      </c>
      <c r="O22" s="33">
        <f>IF(AND($A22&lt;=DATE(年,12,1),$B22&gt;=DATE(年+1,3,31)),DATEDIF(DATE(年,12,1),DATE(年+1,3,31),"d")+1,IF(AND($A22&gt;DATE(年,12,1),$A22&lt;=DATE(年+1,3,31),$B22&gt;=DATE(年+1,3,31)),DATEDIF($A22,DATE(年+1,3,31),"d")+1,IF(AND($A22&lt;=DATE(年,12,1),$B22&gt;=DATE(年,12,1),$B22&lt;=DATE(年+1,3,31)),DATEDIF(DATE(年,12,1),$B22,"d")+1,IF(AND(A22&gt;=DATE(年,12,1),$A22&lt;=DATE(年+1,3,31),$B22&gt;=DATE(年,12,1),$B22&lt;=DATE(年+1,3,31)),DATEDIF($A22,$B22,"d")+1,0))))</f>
        <v>0</v>
      </c>
      <c r="P22" s="44" t="str">
        <f>IF(AND($K22=ストレージ一般解析容量保証なし,$L22&lt;=30),0,IF(AND($K22=ストレージ一般解析容量保証なし,$L22&gt;30),ROUND(ROUNDUP($L22/10,0)*ストレージ一般解析容量保証なし単価*(M22/年間日数)*消費税,0),IF(AND($K22=ストレージ個人ゲノム容量保証なし,$A22&gt;=DATE(年,4,1),$A22&lt;=DATE(年,7,31),NOT(COUNTIF($K$10:$K21,ストレージ個人ゲノム容量保証なし))),ROUND((ROUNDUP($L22/10,0)*ストレージ個人ゲノム容量保証なし単価*(M22/年間日数)+ストレージ個人ゲノム容量保証なし基本料金)*消費税,0),IF(AND($K22=ストレージ個人ゲノム容量保証なし),ROUND(ROUNDUP($L22/10,0)*ストレージ個人ゲノム容量保証なし単価*(M22/365)*消費税,0),IF($D22=ストレージ容量保証,ROUND(ROUNDUP($L22/10,0)*ストレージ容量保証単価*(M22/年間日数)*消費税,0),IF($D22=アーカイブ,ROUND(ROUNDUP($L22/10,0)*アーカイブ単価*(M22/年間日数)*消費税,0),IF(OR($D22=ThinAMD一般解析,$D22=ThinAMD個人ゲノム,$D22=ThinIntel),ROUND(($L22*ThinAMD単価*M22/30)*消費税,0),IF($D22=ThinIntelGPU,ROUND(($L22*ThinIntelGPU単価*M22/30)*消費税,0),IF($D22=Medium,ROUND(($L22*Medium単価*M22/30)*消費税,0),IF($D22=Fat,ROUND(($L22*Fat単価*M22/30)*消費税,0),""))))))))))</f>
        <v/>
      </c>
      <c r="Q22" s="44" t="str">
        <f>IF(AND($K22=ストレージ一般解析容量保証なし,$L22&lt;=30),0,IF(AND($K22=ストレージ一般解析容量保証なし,$L22&gt;30),ROUND(ROUNDUP($L22/10,0)*ストレージ一般解析容量保証なし単価*(N22/年間日数)*消費税,0),IF(AND($K22=ストレージ個人ゲノム容量保証なし,$A22&gt;=DATE(年,8,1),$A22&lt;=DATE(年,11,30),NOT(COUNTIF($K$10:$K21,ストレージ個人ゲノム容量保証なし))),ROUND((ROUNDUP($L22/10,0)*ストレージ個人ゲノム容量保証なし単価*(N22/年間日数)+ストレージ個人ゲノム容量保証なし基本料金)*消費税,0),IF(AND($K22=ストレージ個人ゲノム容量保証なし,A22),ROUND(ROUNDUP($L22/10,0)*ストレージ個人ゲノム容量保証なし単価*(N22/年間日数)*消費税,0),IF($D22=ストレージ容量保証,ROUND(ROUNDUP($L22/10,0)*ストレージ容量保証単価*(N22/年間日数)*消費税,0),IF($D22=アーカイブ,ROUND(ROUNDUP($L22/10,0)*アーカイブ単価*(N22/年間日数)*消費税,0),IF(OR($D22=ThinAMD一般解析,$D22=ThinAMD個人ゲノム,$D22=ThinIntel),ROUND(($L22*ThinAMD単価*N22/30)*消費税,0),IF($D22=ThinIntelGPU,ROUND(($L22*ThinIntelGPU単価*N22/30)*消費税,0),IF($D22=Medium,ROUND(($L22*Medium単価*N22/30)*消費税,0),IF($D22=Fat,ROUND(($L22*Fat単価*N22/30)*消費税,0),""))))))))))</f>
        <v/>
      </c>
      <c r="R22" s="49" t="str">
        <f>IF(AND($K22=ストレージ一般解析容量保証なし,$L22&lt;=30),0,IF(AND($K22=ストレージ一般解析容量保証なし,$L22&gt;30),ROUND(ROUNDUP($L22/10,0)*ストレージ一般解析容量保証なし単価*(O22/年間日数)*消費税,0),IF(AND($K22=ストレージ個人ゲノム容量保証なし,$A22&gt;=DATE(年,12,1),$A22&lt;=DATE(年+1,3,31),NOT(COUNTIF($K$10:$K21,ストレージ個人ゲノム容量保証なし))),ROUND((ROUNDUP($L22/10,0)*ストレージ個人ゲノム容量保証なし単価*(O22/年間日数)+ストレージ個人ゲノム容量保証なし基本料金)*消費税,0),IF(AND($K22=ストレージ個人ゲノム容量保証なし,B22),ROUND(ROUNDUP($L22/10,0)*ストレージ個人ゲノム容量保証なし単価*(O22/年間日数)*消費税,0),IF($D22=ストレージ容量保証,ROUND(ROUNDUP($L22/10,0)*ストレージ容量保証単価*(O22/年間日数)*消費税,0),IF($D22=アーカイブ,ROUND(ROUNDUP($L22/10,0)*アーカイブ単価*(O22/年間日数)*消費税,0),IF(OR($D22=ThinAMD一般解析,$D22=ThinAMD個人ゲノム,$D22=ThinIntel),ROUND(($L22*ThinAMD単価*O22/30)*消費税,0),IF($D22=ThinIntelGPU,ROUND(($L22*ThinIntelGPU単価*O22/30)*消費税,0),IF($D22=Medium,ROUND(($L22*Medium単価*O22/30)*消費税,0),IF($D22=Fat,ROUND(($L22*Fat単価*O22/30)*消費税,0),""))))))))))</f>
        <v/>
      </c>
      <c r="S22" s="11" t="str">
        <f t="shared" si="1"/>
        <v/>
      </c>
    </row>
    <row r="23" spans="1:19" ht="16.05" customHeight="1">
      <c r="A23" s="3"/>
      <c r="B23" s="3"/>
      <c r="C23" s="3"/>
      <c r="D23" s="7"/>
      <c r="E23" s="21"/>
      <c r="F23" s="6"/>
      <c r="G23" s="6"/>
      <c r="H23" s="6"/>
      <c r="I23" s="6"/>
      <c r="J23" s="23" t="str">
        <f>IF(AND(SUM(E23:I23)&gt;0,C23=Sheet1!$A$1),CONCATENATE(SUM(E23:I23),"TB"),IF(AND(SUM(E23:I23)&gt;0,C23=Sheet1!$A$2),CONCATENATE(SUM(E23:I23),"TB"),IF(AND(SUM(E23:I23)&gt;0,C23=Sheet1!$A$3),CONCATENATE(SUM(E23:I23),"単位"),IF(AND(SUM(E23:I23)&gt;0,C23=Sheet1!$A$4),CONCATENATE(SUM(E23:I23),"単位"),IF(AND(SUM(E23:I23)&gt;0,C23=Sheet1!$A$5),CONCATENATE(SUM(E23:I23),"単位"),"")))))</f>
        <v/>
      </c>
      <c r="K23" s="41" t="str">
        <f>C23&amp;D23</f>
        <v/>
      </c>
      <c r="L23" s="33">
        <f>SUM(E23:I23)</f>
        <v>0</v>
      </c>
      <c r="M23" s="33">
        <f>IF(AND($A23&lt;=DATE(年,4,1),$B23&gt;=DATE(年,7,31)),DATEDIF(DATE(年,4,1),DATE(年,7,31),"d")+1,IF(AND($A23&gt;DATE(年,4,1),$A23&lt;=DATE(年,7,31),$B23&gt;=DATE(年,7,31)),DATEDIF($A23,DATE(年,7,31),"d")+1,IF(AND($A23&lt;=DATE(年,4,1),$B23&gt;=DATE(年,4,1),$B23&lt;=DATE(年,7,31)),DATEDIF(DATE(年,4,1),$B23,"d")+1,IF(AND($A23&gt;=DATE(年,4,1),$A23&lt;=DATE(年,7,31),$B23&gt;=DATE(年,4,1),$B23&lt;=DATE(年,7,31)),DATEDIF(A23,B23,"d")+1,0))))</f>
        <v>0</v>
      </c>
      <c r="N23" s="33">
        <f t="shared" si="0"/>
        <v>0</v>
      </c>
      <c r="O23" s="33">
        <f>IF(AND($A23&lt;=DATE(年,12,1),$B23&gt;=DATE(年+1,3,31)),DATEDIF(DATE(年,12,1),DATE(年+1,3,31),"d")+1,IF(AND($A23&gt;DATE(年,12,1),$A23&lt;=DATE(年+1,3,31),$B23&gt;=DATE(年+1,3,31)),DATEDIF($A23,DATE(年+1,3,31),"d")+1,IF(AND($A23&lt;=DATE(年,12,1),$B23&gt;=DATE(年,12,1),$B23&lt;=DATE(年+1,3,31)),DATEDIF(DATE(年,12,1),$B23,"d")+1,IF(AND(A23&gt;=DATE(年,12,1),$A23&lt;=DATE(年+1,3,31),$B23&gt;=DATE(年,12,1),$B23&lt;=DATE(年+1,3,31)),DATEDIF($A23,$B23,"d")+1,0))))</f>
        <v>0</v>
      </c>
      <c r="P23" s="44" t="str">
        <f>IF(AND($K23=ストレージ一般解析容量保証なし,$L23&lt;=30),0,IF(AND($K23=ストレージ一般解析容量保証なし,$L23&gt;30),ROUND(ROUNDUP($L23/10,0)*ストレージ一般解析容量保証なし単価*(M23/年間日数)*消費税,0),IF(AND($K23=ストレージ個人ゲノム容量保証なし,$A23&gt;=DATE(年,4,1),$A23&lt;=DATE(年,7,31),NOT(COUNTIF($K$10:$K22,ストレージ個人ゲノム容量保証なし))),ROUND((ROUNDUP($L23/10,0)*ストレージ個人ゲノム容量保証なし単価*(M23/年間日数)+ストレージ個人ゲノム容量保証なし基本料金)*消費税,0),IF(AND($K23=ストレージ個人ゲノム容量保証なし),ROUND(ROUNDUP($L23/10,0)*ストレージ個人ゲノム容量保証なし単価*(M23/365)*消費税,0),IF($D23=ストレージ容量保証,ROUND(ROUNDUP($L23/10,0)*ストレージ容量保証単価*(M23/年間日数)*消費税,0),IF($D23=アーカイブ,ROUND(ROUNDUP($L23/10,0)*アーカイブ単価*(M23/年間日数)*消費税,0),IF(OR($D23=ThinAMD一般解析,$D23=ThinAMD個人ゲノム,$D23=ThinIntel),ROUND(($L23*ThinAMD単価*M23/30)*消費税,0),IF($D23=ThinIntelGPU,ROUND(($L23*ThinIntelGPU単価*M23/30)*消費税,0),IF($D23=Medium,ROUND(($L23*Medium単価*M23/30)*消費税,0),IF($D23=Fat,ROUND(($L23*Fat単価*M23/30)*消費税,0),""))))))))))</f>
        <v/>
      </c>
      <c r="Q23" s="44" t="str">
        <f>IF(AND($K23=ストレージ一般解析容量保証なし,$L23&lt;=30),0,IF(AND($K23=ストレージ一般解析容量保証なし,$L23&gt;30),ROUND(ROUNDUP($L23/10,0)*ストレージ一般解析容量保証なし単価*(N23/年間日数)*消費税,0),IF(AND($K23=ストレージ個人ゲノム容量保証なし,$A23&gt;=DATE(年,8,1),$A23&lt;=DATE(年,11,30),NOT(COUNTIF($K$10:$K22,ストレージ個人ゲノム容量保証なし))),ROUND((ROUNDUP($L23/10,0)*ストレージ個人ゲノム容量保証なし単価*(N23/年間日数)+ストレージ個人ゲノム容量保証なし基本料金)*消費税,0),IF(AND($K23=ストレージ個人ゲノム容量保証なし,A23),ROUND(ROUNDUP($L23/10,0)*ストレージ個人ゲノム容量保証なし単価*(N23/年間日数)*消費税,0),IF($D23=ストレージ容量保証,ROUND(ROUNDUP($L23/10,0)*ストレージ容量保証単価*(N23/年間日数)*消費税,0),IF($D23=アーカイブ,ROUND(ROUNDUP($L23/10,0)*アーカイブ単価*(N23/年間日数)*消費税,0),IF(OR($D23=ThinAMD一般解析,$D23=ThinAMD個人ゲノム,$D23=ThinIntel),ROUND(($L23*ThinAMD単価*N23/30)*消費税,0),IF($D23=ThinIntelGPU,ROUND(($L23*ThinIntelGPU単価*N23/30)*消費税,0),IF($D23=Medium,ROUND(($L23*Medium単価*N23/30)*消費税,0),IF($D23=Fat,ROUND(($L23*Fat単価*N23/30)*消費税,0),""))))))))))</f>
        <v/>
      </c>
      <c r="R23" s="49" t="str">
        <f>IF(AND($K23=ストレージ一般解析容量保証なし,$L23&lt;=30),0,IF(AND($K23=ストレージ一般解析容量保証なし,$L23&gt;30),ROUND(ROUNDUP($L23/10,0)*ストレージ一般解析容量保証なし単価*(O23/年間日数)*消費税,0),IF(AND($K23=ストレージ個人ゲノム容量保証なし,$A23&gt;=DATE(年,12,1),$A23&lt;=DATE(年+1,3,31),NOT(COUNTIF($K$10:$K22,ストレージ個人ゲノム容量保証なし))),ROUND((ROUNDUP($L23/10,0)*ストレージ個人ゲノム容量保証なし単価*(O23/年間日数)+ストレージ個人ゲノム容量保証なし基本料金)*消費税,0),IF(AND($K23=ストレージ個人ゲノム容量保証なし,B23),ROUND(ROUNDUP($L23/10,0)*ストレージ個人ゲノム容量保証なし単価*(O23/年間日数)*消費税,0),IF($D23=ストレージ容量保証,ROUND(ROUNDUP($L23/10,0)*ストレージ容量保証単価*(O23/年間日数)*消費税,0),IF($D23=アーカイブ,ROUND(ROUNDUP($L23/10,0)*アーカイブ単価*(O23/年間日数)*消費税,0),IF(OR($D23=ThinAMD一般解析,$D23=ThinAMD個人ゲノム,$D23=ThinIntel),ROUND(($L23*ThinAMD単価*O23/30)*消費税,0),IF($D23=ThinIntelGPU,ROUND(($L23*ThinIntelGPU単価*O23/30)*消費税,0),IF($D23=Medium,ROUND(($L23*Medium単価*O23/30)*消費税,0),IF($D23=Fat,ROUND(($L23*Fat単価*O23/30)*消費税,0),""))))))))))</f>
        <v/>
      </c>
      <c r="S23" s="11" t="str">
        <f t="shared" si="1"/>
        <v/>
      </c>
    </row>
    <row r="24" spans="1:19" ht="16.05" customHeight="1" thickBot="1">
      <c r="A24" s="8"/>
      <c r="B24" s="8"/>
      <c r="C24" s="8"/>
      <c r="D24" s="9"/>
      <c r="E24" s="22"/>
      <c r="F24" s="10"/>
      <c r="G24" s="10"/>
      <c r="H24" s="10"/>
      <c r="I24" s="10"/>
      <c r="J24" s="24" t="str">
        <f>IF(AND(SUM(E24:I24)&gt;0,C24=Sheet1!$A$1),CONCATENATE(SUM(E24:I24),"TB"),IF(AND(SUM(E24:I24)&gt;0,C24=Sheet1!$A$2),CONCATENATE(SUM(E24:I24),"TB"),IF(AND(SUM(E24:I24)&gt;0,C24=Sheet1!$A$3),CONCATENATE(SUM(E24:I24),"単位"),IF(AND(SUM(E24:I24)&gt;0,C24=Sheet1!$A$4),CONCATENATE(SUM(E24:I24),"単位"),IF(AND(SUM(E24:I24)&gt;0,C24=Sheet1!$A$5),CONCATENATE(SUM(E24:I24),"単位"),"")))))</f>
        <v/>
      </c>
      <c r="K24" s="42" t="str">
        <f>C24&amp;D24</f>
        <v/>
      </c>
      <c r="L24" s="37">
        <f>SUM(E24:I24)</f>
        <v>0</v>
      </c>
      <c r="M24" s="33">
        <f>IF(AND($A24&lt;=DATE(年,4,1),$B24&gt;=DATE(年,7,31)),DATEDIF(DATE(年,4,1),DATE(年,7,31),"d")+1,IF(AND($A24&gt;DATE(年,4,1),$A24&lt;=DATE(年,7,31),$B24&gt;=DATE(年,7,31)),DATEDIF($A24,DATE(年,7,31),"d")+1,IF(AND($A24&lt;=DATE(年,4,1),$B24&gt;=DATE(年,4,1),$B24&lt;=DATE(年,7,31)),DATEDIF(DATE(年,4,1),$B24,"d")+1,IF(AND($A24&gt;=DATE(年,4,1),$A24&lt;=DATE(年,7,31),$B24&gt;=DATE(年,4,1),$B24&lt;=DATE(年,7,31)),DATEDIF(A24,B24,"d")+1,0))))</f>
        <v>0</v>
      </c>
      <c r="N24" s="33">
        <f t="shared" si="0"/>
        <v>0</v>
      </c>
      <c r="O24" s="33">
        <f>IF(AND($A24&lt;=DATE(年,12,1),$B24&gt;=DATE(年+1,3,31)),DATEDIF(DATE(年,12,1),DATE(年+1,3,31),"d")+1,IF(AND($A24&gt;DATE(年,12,1),$A24&lt;=DATE(年+1,3,31),$B24&gt;=DATE(年+1,3,31)),DATEDIF($A24,DATE(年+1,3,31),"d")+1,IF(AND($A24&lt;=DATE(年,12,1),$B24&gt;=DATE(年,12,1),$B24&lt;=DATE(年+1,3,31)),DATEDIF(DATE(年,12,1),$B24,"d")+1,IF(AND(A24&gt;=DATE(年,12,1),$A24&lt;=DATE(年+1,3,31),$B24&gt;=DATE(年,12,1),$B24&lt;=DATE(年+1,3,31)),DATEDIF($A24,$B24,"d")+1,0))))</f>
        <v>0</v>
      </c>
      <c r="P24" s="44" t="str">
        <f>IF(AND($K24=ストレージ一般解析容量保証なし,$L24&lt;=30),0,IF(AND($K24=ストレージ一般解析容量保証なし,$L24&gt;30),ROUND(ROUNDUP($L24/10,0)*ストレージ一般解析容量保証なし単価*(M24/年間日数)*消費税,0),IF(AND($K24=ストレージ個人ゲノム容量保証なし,$A24&gt;=DATE(年,4,1),$A24&lt;=DATE(年,7,31),NOT(COUNTIF($K$10:$K23,ストレージ個人ゲノム容量保証なし))),ROUND((ROUNDUP($L24/10,0)*ストレージ個人ゲノム容量保証なし単価*(M24/年間日数)+ストレージ個人ゲノム容量保証なし基本料金)*消費税,0),IF(AND($K24=ストレージ個人ゲノム容量保証なし),ROUND(ROUNDUP($L24/10,0)*ストレージ個人ゲノム容量保証なし単価*(M24/365)*消費税,0),IF($D24=ストレージ容量保証,ROUND(ROUNDUP($L24/10,0)*ストレージ容量保証単価*(M24/年間日数)*消費税,0),IF($D24=アーカイブ,ROUND(ROUNDUP($L24/10,0)*アーカイブ単価*(M24/年間日数)*消費税,0),IF(OR($D24=ThinAMD一般解析,$D24=ThinAMD個人ゲノム,$D24=ThinIntel),ROUND(($L24*ThinAMD単価*M24/30)*消費税,0),IF($D24=ThinIntelGPU,ROUND(($L24*ThinIntelGPU単価*M24/30)*消費税,0),IF($D24=Medium,ROUND(($L24*Medium単価*M24/30)*消費税,0),IF($D24=Fat,ROUND(($L24*Fat単価*M24/30)*消費税,0),""))))))))))</f>
        <v/>
      </c>
      <c r="Q24" s="44" t="str">
        <f>IF(AND($K24=ストレージ一般解析容量保証なし,$L24&lt;=30),0,IF(AND($K24=ストレージ一般解析容量保証なし,$L24&gt;30),ROUND(ROUNDUP($L24/10,0)*ストレージ一般解析容量保証なし単価*(N24/年間日数)*消費税,0),IF(AND($K24=ストレージ個人ゲノム容量保証なし,$A24&gt;=DATE(年,8,1),$A24&lt;=DATE(年,11,30),NOT(COUNTIF($K$10:$K23,ストレージ個人ゲノム容量保証なし))),ROUND((ROUNDUP($L24/10,0)*ストレージ個人ゲノム容量保証なし単価*(N24/年間日数)+ストレージ個人ゲノム容量保証なし基本料金)*消費税,0),IF(AND($K24=ストレージ個人ゲノム容量保証なし,A24),ROUND(ROUNDUP($L24/10,0)*ストレージ個人ゲノム容量保証なし単価*(N24/年間日数)*消費税,0),IF($D24=ストレージ容量保証,ROUND(ROUNDUP($L24/10,0)*ストレージ容量保証単価*(N24/年間日数)*消費税,0),IF($D24=アーカイブ,ROUND(ROUNDUP($L24/10,0)*アーカイブ単価*(N24/年間日数)*消費税,0),IF(OR($D24=ThinAMD一般解析,$D24=ThinAMD個人ゲノム,$D24=ThinIntel),ROUND(($L24*ThinAMD単価*N24/30)*消費税,0),IF($D24=ThinIntelGPU,ROUND(($L24*ThinIntelGPU単価*N24/30)*消費税,0),IF($D24=Medium,ROUND(($L24*Medium単価*N24/30)*消費税,0),IF($D24=Fat,ROUND(($L24*Fat単価*N24/30)*消費税,0),""))))))))))</f>
        <v/>
      </c>
      <c r="R24" s="49" t="str">
        <f>IF(AND($K24=ストレージ一般解析容量保証なし,$L24&lt;=30),0,IF(AND($K24=ストレージ一般解析容量保証なし,$L24&gt;30),ROUND(ROUNDUP($L24/10,0)*ストレージ一般解析容量保証なし単価*(O24/年間日数)*消費税,0),IF(AND($K24=ストレージ個人ゲノム容量保証なし,$A24&gt;=DATE(年,12,1),$A24&lt;=DATE(年+1,3,31),NOT(COUNTIF($K$10:$K23,ストレージ個人ゲノム容量保証なし))),ROUND((ROUNDUP($L24/10,0)*ストレージ個人ゲノム容量保証なし単価*(O24/年間日数)+ストレージ個人ゲノム容量保証なし基本料金)*消費税,0),IF(AND($K24=ストレージ個人ゲノム容量保証なし,B24),ROUND(ROUNDUP($L24/10,0)*ストレージ個人ゲノム容量保証なし単価*(O24/年間日数)*消費税,0),IF($D24=ストレージ容量保証,ROUND(ROUNDUP($L24/10,0)*ストレージ容量保証単価*(O24/年間日数)*消費税,0),IF($D24=アーカイブ,ROUND(ROUNDUP($L24/10,0)*アーカイブ単価*(O24/年間日数)*消費税,0),IF(OR($D24=ThinAMD一般解析,$D24=ThinAMD個人ゲノム,$D24=ThinIntel),ROUND(($L24*ThinAMD単価*O24/30)*消費税,0),IF($D24=ThinIntelGPU,ROUND(($L24*ThinIntelGPU単価*O24/30)*消費税,0),IF($D24=Medium,ROUND(($L24*Medium単価*O24/30)*消費税,0),IF($D24=Fat,ROUND(($L24*Fat単価*O24/30)*消費税,0),""))))))))))</f>
        <v/>
      </c>
      <c r="S24" s="30" t="str">
        <f t="shared" si="1"/>
        <v/>
      </c>
    </row>
    <row r="25" spans="1:19" ht="16.05" customHeight="1" thickTop="1">
      <c r="A25" s="131" t="s">
        <v>20</v>
      </c>
      <c r="B25" s="132"/>
      <c r="C25" s="132"/>
      <c r="D25" s="132"/>
      <c r="E25" s="132"/>
      <c r="F25" s="132"/>
      <c r="G25" s="132"/>
      <c r="H25" s="132"/>
      <c r="I25" s="132"/>
      <c r="J25" s="133"/>
      <c r="K25" s="45"/>
      <c r="L25" s="46"/>
      <c r="M25" s="46"/>
      <c r="N25" s="46"/>
      <c r="O25" s="46"/>
      <c r="P25" s="34">
        <f>SUMIFS(P10:P24,$C10:$C24,Sheet1!$A$3)</f>
        <v>0</v>
      </c>
      <c r="Q25" s="34">
        <f>SUMIFS(Q10:Q24,$C10:$C24,Sheet1!$A$3)</f>
        <v>0</v>
      </c>
      <c r="R25" s="47">
        <f>SUMIFS(R10:R24,$C10:$C24,Sheet1!$A$3)</f>
        <v>0</v>
      </c>
      <c r="S25" s="48">
        <f t="shared" ref="S25:S34" si="2">SUM(P25:R25)</f>
        <v>0</v>
      </c>
    </row>
    <row r="26" spans="1:19" ht="16.05" customHeight="1">
      <c r="A26" s="105" t="s">
        <v>41</v>
      </c>
      <c r="B26" s="106"/>
      <c r="C26" s="106"/>
      <c r="D26" s="106"/>
      <c r="E26" s="106"/>
      <c r="F26" s="106"/>
      <c r="G26" s="106"/>
      <c r="H26" s="106"/>
      <c r="I26" s="106"/>
      <c r="J26" s="107"/>
      <c r="K26" s="43"/>
      <c r="L26" s="36"/>
      <c r="M26" s="36"/>
      <c r="N26" s="36"/>
      <c r="O26" s="36"/>
      <c r="P26" s="2">
        <f>SUMIFS(P10:P24,$C10:$C24,Sheet1!$A$4)</f>
        <v>0</v>
      </c>
      <c r="Q26" s="2">
        <f>SUMIFS(Q10:Q24,$C10:$C24,Sheet1!$A$4)</f>
        <v>0</v>
      </c>
      <c r="R26" s="31">
        <f>SUMIFS(R10:R24,$C10:$C24,Sheet1!$A$4)</f>
        <v>0</v>
      </c>
      <c r="S26" s="32">
        <f t="shared" si="2"/>
        <v>0</v>
      </c>
    </row>
    <row r="27" spans="1:19" ht="16.05" customHeight="1">
      <c r="A27" s="134" t="s">
        <v>72</v>
      </c>
      <c r="B27" s="135"/>
      <c r="C27" s="135"/>
      <c r="D27" s="135"/>
      <c r="E27" s="135"/>
      <c r="F27" s="135"/>
      <c r="G27" s="135"/>
      <c r="H27" s="135"/>
      <c r="I27" s="135"/>
      <c r="J27" s="136"/>
      <c r="K27" s="39"/>
      <c r="L27" s="33"/>
      <c r="M27" s="33"/>
      <c r="N27" s="33"/>
      <c r="O27" s="33"/>
      <c r="P27" s="1">
        <f>SUMIFS(P10:P24,$C10:$C24,Sheet1!$A$5)</f>
        <v>0</v>
      </c>
      <c r="Q27" s="2">
        <f>SUMIFS(Q10:Q24,$C10:$C24,Sheet1!$A$5)</f>
        <v>0</v>
      </c>
      <c r="R27" s="40">
        <f>SUMIFS(R10:R24,$C10:$C24,Sheet1!$A$5)</f>
        <v>0</v>
      </c>
      <c r="S27" s="11">
        <f t="shared" si="2"/>
        <v>0</v>
      </c>
    </row>
    <row r="28" spans="1:19" ht="16.05" customHeight="1">
      <c r="A28" s="100" t="s">
        <v>21</v>
      </c>
      <c r="B28" s="101"/>
      <c r="C28" s="101"/>
      <c r="D28" s="101"/>
      <c r="E28" s="101"/>
      <c r="F28" s="101"/>
      <c r="G28" s="101"/>
      <c r="H28" s="101"/>
      <c r="I28" s="101"/>
      <c r="J28" s="102"/>
      <c r="K28" s="43"/>
      <c r="L28" s="36"/>
      <c r="M28" s="36"/>
      <c r="N28" s="36"/>
      <c r="O28" s="36"/>
      <c r="P28" s="18">
        <f>SUMIFS(P10:P24,$C10:$C24,Sheet1!$A$1,$D10:$D24,Sheet1!$B$1)</f>
        <v>0</v>
      </c>
      <c r="Q28" s="18">
        <f>SUMIFS(Q10:Q24,$C10:$C24,Sheet1!$A$1,$D10:$D24,Sheet1!$B$1)</f>
        <v>0</v>
      </c>
      <c r="R28" s="19">
        <f>SUMIFS(R10:R24,$C10:$C24,Sheet1!$A$1,$D10:$D24,Sheet1!$B$1)</f>
        <v>0</v>
      </c>
      <c r="S28" s="20">
        <f t="shared" si="2"/>
        <v>0</v>
      </c>
    </row>
    <row r="29" spans="1:19" ht="16.05" customHeight="1">
      <c r="A29" s="146" t="s">
        <v>22</v>
      </c>
      <c r="B29" s="147"/>
      <c r="C29" s="147"/>
      <c r="D29" s="147"/>
      <c r="E29" s="147"/>
      <c r="F29" s="147"/>
      <c r="G29" s="147"/>
      <c r="H29" s="147"/>
      <c r="I29" s="147"/>
      <c r="J29" s="148"/>
      <c r="K29" s="43"/>
      <c r="L29" s="36"/>
      <c r="M29" s="36"/>
      <c r="N29" s="36"/>
      <c r="O29" s="36"/>
      <c r="P29" s="14">
        <f>SUMIFS(P10:P24,$C10:$C24,Sheet1!$A$1,$D10:$D24,Sheet1!$C$1)</f>
        <v>0</v>
      </c>
      <c r="Q29" s="14">
        <f>SUMIFS(Q10:Q24,$C10:$C24,Sheet1!$A$1,$D10:$D24,Sheet1!$C$1)</f>
        <v>0</v>
      </c>
      <c r="R29" s="26">
        <f>SUMIFS(R10:R24,$C10:$C24,Sheet1!$A$1,$D10:$D24,Sheet1!$C$1)</f>
        <v>0</v>
      </c>
      <c r="S29" s="25">
        <f t="shared" si="2"/>
        <v>0</v>
      </c>
    </row>
    <row r="30" spans="1:19" ht="16.05" customHeight="1">
      <c r="A30" s="105" t="s">
        <v>23</v>
      </c>
      <c r="B30" s="106"/>
      <c r="C30" s="106"/>
      <c r="D30" s="106"/>
      <c r="E30" s="106"/>
      <c r="F30" s="106"/>
      <c r="G30" s="106"/>
      <c r="H30" s="106"/>
      <c r="I30" s="106"/>
      <c r="J30" s="107"/>
      <c r="K30" s="38"/>
      <c r="L30" s="35"/>
      <c r="M30" s="35"/>
      <c r="N30" s="35"/>
      <c r="O30" s="35"/>
      <c r="P30" s="2">
        <f>SUMIFS(P10:P24,$C10:$C24,Sheet1!$A$1,$D10:$D24,Sheet1!$D$1)</f>
        <v>0</v>
      </c>
      <c r="Q30" s="2">
        <f>SUMIFS(Q10:Q24,$C10:$C24,Sheet1!$A$1,$D10:$D24,Sheet1!$D$1)</f>
        <v>0</v>
      </c>
      <c r="R30" s="13">
        <f>SUMIFS(R10:R24,$C10:$C24,Sheet1!$A$1,$D10:$D24,Sheet1!$D$1)</f>
        <v>0</v>
      </c>
      <c r="S30" s="12">
        <f t="shared" si="2"/>
        <v>0</v>
      </c>
    </row>
    <row r="31" spans="1:19" ht="16.05" customHeight="1">
      <c r="A31" s="97" t="s">
        <v>73</v>
      </c>
      <c r="B31" s="98"/>
      <c r="C31" s="98"/>
      <c r="D31" s="98"/>
      <c r="E31" s="98"/>
      <c r="F31" s="98"/>
      <c r="G31" s="98"/>
      <c r="H31" s="98"/>
      <c r="I31" s="98"/>
      <c r="J31" s="99"/>
      <c r="K31" s="43"/>
      <c r="L31" s="36"/>
      <c r="M31" s="36"/>
      <c r="N31" s="36"/>
      <c r="O31" s="36"/>
      <c r="P31" s="15">
        <f>SUMIFS(P10:P24,$C10:$C24,Sheet1!$A$2,$D10:$D24,Sheet1!$B$2)</f>
        <v>0</v>
      </c>
      <c r="Q31" s="17">
        <f>SUMIFS(Q10:Q24,$C10:$C24,Sheet1!$A$2,$D10:$D24,Sheet1!$B$2)</f>
        <v>0</v>
      </c>
      <c r="R31" s="16">
        <f>SUMIFS(R10:R24,$C10:$C24,Sheet1!$A$2,$D10:$D24,Sheet1!$B$2)</f>
        <v>0</v>
      </c>
      <c r="S31" s="17">
        <f t="shared" si="2"/>
        <v>0</v>
      </c>
    </row>
    <row r="32" spans="1:19" ht="16.05" customHeight="1">
      <c r="A32" s="100" t="s">
        <v>74</v>
      </c>
      <c r="B32" s="101"/>
      <c r="C32" s="101"/>
      <c r="D32" s="101"/>
      <c r="E32" s="101"/>
      <c r="F32" s="101"/>
      <c r="G32" s="101"/>
      <c r="H32" s="101"/>
      <c r="I32" s="101"/>
      <c r="J32" s="102"/>
      <c r="K32" s="43"/>
      <c r="L32" s="36"/>
      <c r="M32" s="36"/>
      <c r="N32" s="36"/>
      <c r="O32" s="36"/>
      <c r="P32" s="18">
        <f>SUMIFS(P10:P24,$C10:$C24,Sheet1!$A$2,$D10:$D24,Sheet1!$C$2)</f>
        <v>0</v>
      </c>
      <c r="Q32" s="18">
        <f>SUMIFS(Q10:Q24,$C10:$C24,Sheet1!$A$2,$D10:$D24,Sheet1!$C$2)</f>
        <v>0</v>
      </c>
      <c r="R32" s="19">
        <f>SUMIFS(R10:R24,$C10:$C24,Sheet1!$A$2,$D10:$D24,Sheet1!$C$2)</f>
        <v>0</v>
      </c>
      <c r="S32" s="20">
        <f t="shared" si="2"/>
        <v>0</v>
      </c>
    </row>
    <row r="33" spans="1:19" ht="16.05" customHeight="1">
      <c r="A33" s="105" t="s">
        <v>75</v>
      </c>
      <c r="B33" s="106"/>
      <c r="C33" s="106"/>
      <c r="D33" s="106"/>
      <c r="E33" s="106"/>
      <c r="F33" s="106"/>
      <c r="G33" s="106"/>
      <c r="H33" s="106"/>
      <c r="I33" s="106"/>
      <c r="J33" s="107"/>
      <c r="K33" s="38"/>
      <c r="L33" s="35"/>
      <c r="M33" s="35"/>
      <c r="N33" s="35"/>
      <c r="O33" s="35"/>
      <c r="P33" s="2">
        <f>SUMIFS(P10:P24,$C10:$C24,Sheet1!$A$2,$D10:$D24,Sheet1!$D$2)</f>
        <v>0</v>
      </c>
      <c r="Q33" s="2">
        <f>SUMIFS(Q10:Q24,$C10:$C24,Sheet1!$A$2,$D10:$D24,Sheet1!$D$2)</f>
        <v>0</v>
      </c>
      <c r="R33" s="13">
        <f>SUMIFS(R10:R24,$C10:$C24,Sheet1!$A$2,$D10:$D24,Sheet1!$D$2)</f>
        <v>0</v>
      </c>
      <c r="S33" s="12">
        <f t="shared" si="2"/>
        <v>0</v>
      </c>
    </row>
    <row r="34" spans="1:19" ht="16.05" customHeight="1">
      <c r="A34" s="105" t="s">
        <v>8</v>
      </c>
      <c r="B34" s="106"/>
      <c r="C34" s="106"/>
      <c r="D34" s="106"/>
      <c r="E34" s="106"/>
      <c r="F34" s="106"/>
      <c r="G34" s="106"/>
      <c r="H34" s="106"/>
      <c r="I34" s="106"/>
      <c r="J34" s="107"/>
      <c r="K34" s="43"/>
      <c r="L34" s="36"/>
      <c r="M34" s="36"/>
      <c r="N34" s="36"/>
      <c r="O34" s="36"/>
      <c r="P34" s="2">
        <f>SUM(P10:P24)</f>
        <v>0</v>
      </c>
      <c r="Q34" s="2">
        <f>SUM(Q10:Q24)</f>
        <v>0</v>
      </c>
      <c r="R34" s="13">
        <f>SUM(R10:R24)</f>
        <v>0</v>
      </c>
      <c r="S34" s="12">
        <f t="shared" si="2"/>
        <v>0</v>
      </c>
    </row>
    <row r="35" spans="1:19">
      <c r="M35" s="36"/>
      <c r="N35" s="36"/>
    </row>
    <row r="36" spans="1:19">
      <c r="M36" s="36"/>
    </row>
    <row r="37" spans="1:19">
      <c r="M37" s="36"/>
    </row>
    <row r="38" spans="1:19">
      <c r="M38" s="36"/>
    </row>
  </sheetData>
  <sheetProtection sheet="1" formatCells="0" formatColumns="0" formatRows="0" insertColumns="0" insertRows="0" insertHyperlinks="0" deleteColumns="0" deleteRows="0" sort="0" autoFilter="0" pivotTables="0"/>
  <mergeCells count="30">
    <mergeCell ref="A34:J34"/>
    <mergeCell ref="A25:J25"/>
    <mergeCell ref="A27:J27"/>
    <mergeCell ref="P8:P9"/>
    <mergeCell ref="Q8:Q9"/>
    <mergeCell ref="L8:L9"/>
    <mergeCell ref="M8:M9"/>
    <mergeCell ref="N8:N9"/>
    <mergeCell ref="O8:O9"/>
    <mergeCell ref="E8:I8"/>
    <mergeCell ref="A8:A9"/>
    <mergeCell ref="B8:B9"/>
    <mergeCell ref="A28:J28"/>
    <mergeCell ref="A33:J33"/>
    <mergeCell ref="A29:J29"/>
    <mergeCell ref="A30:J30"/>
    <mergeCell ref="A31:J31"/>
    <mergeCell ref="A32:J32"/>
    <mergeCell ref="S8:S9"/>
    <mergeCell ref="A26:J26"/>
    <mergeCell ref="A2:S2"/>
    <mergeCell ref="A4:S4"/>
    <mergeCell ref="A5:S5"/>
    <mergeCell ref="A7:S7"/>
    <mergeCell ref="J8:J9"/>
    <mergeCell ref="R8:R9"/>
    <mergeCell ref="C8:C9"/>
    <mergeCell ref="D8:D9"/>
    <mergeCell ref="A3:S3"/>
    <mergeCell ref="K8:K9"/>
  </mergeCells>
  <phoneticPr fontId="2"/>
  <dataValidations count="2">
    <dataValidation type="list" allowBlank="1" showInputMessage="1" showErrorMessage="1" sqref="C10:C24" xr:uid="{00000000-0002-0000-0000-000000000000}">
      <formula1>サービス</formula1>
    </dataValidation>
    <dataValidation type="list" allowBlank="1" showInputMessage="1" showErrorMessage="1" sqref="D10:D24" xr:uid="{00000000-0002-0000-0000-000001000000}">
      <formula1>INDIRECT(C10)</formula1>
    </dataValidation>
  </dataValidations>
  <pageMargins left="0.25" right="0.25" top="0.75" bottom="0.75" header="0.3" footer="0.3"/>
  <pageSetup paperSize="9" scale="57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B7E5-41F4-4A91-AEA2-A831446E0340}">
  <sheetPr>
    <tabColor theme="9" tint="0.39997558519241921"/>
    <pageSetUpPr fitToPage="1"/>
  </sheetPr>
  <dimension ref="A1:X38"/>
  <sheetViews>
    <sheetView view="pageBreakPreview" topLeftCell="C1" zoomScaleNormal="100" zoomScaleSheetLayoutView="100" workbookViewId="0">
      <selection activeCell="F12" sqref="F12"/>
    </sheetView>
  </sheetViews>
  <sheetFormatPr defaultColWidth="8.796875" defaultRowHeight="18"/>
  <cols>
    <col min="1" max="1" width="16.19921875" customWidth="1"/>
    <col min="2" max="2" width="15.3984375" customWidth="1"/>
    <col min="3" max="3" width="39.69921875" customWidth="1"/>
    <col min="4" max="4" width="55.796875" customWidth="1"/>
    <col min="5" max="6" width="11.8984375" customWidth="1"/>
    <col min="7" max="14" width="8.69921875" customWidth="1"/>
    <col min="15" max="15" width="17.19921875" bestFit="1" customWidth="1"/>
    <col min="16" max="20" width="0.19921875" customWidth="1"/>
    <col min="21" max="23" width="15.19921875" customWidth="1"/>
    <col min="24" max="24" width="16" customWidth="1"/>
  </cols>
  <sheetData>
    <row r="1" spans="1:24" ht="35.25" customHeight="1">
      <c r="A1" s="29" t="s">
        <v>70</v>
      </c>
      <c r="B1" s="27"/>
      <c r="C1" s="27"/>
      <c r="D1" s="28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22.5" customHeight="1">
      <c r="A2" s="108" t="s">
        <v>71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10"/>
    </row>
    <row r="3" spans="1:24">
      <c r="A3" s="126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8"/>
    </row>
    <row r="4" spans="1:24" ht="16.05" customHeight="1">
      <c r="A4" s="111" t="s">
        <v>76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3"/>
    </row>
    <row r="5" spans="1:24" ht="16.05" customHeight="1">
      <c r="A5" s="114" t="str">
        <f>"責任者名：" &amp;  利用目的等!C3</f>
        <v>責任者名：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6"/>
    </row>
    <row r="6" spans="1:24" ht="16.05" customHeight="1">
      <c r="A6" s="65" t="str">
        <f>"責任者アカウント："  &amp; 利用目的等!C4</f>
        <v>責任者アカウント：</v>
      </c>
      <c r="B6" s="66"/>
      <c r="C6" s="66"/>
      <c r="D6" s="66" t="s">
        <v>16</v>
      </c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7"/>
    </row>
    <row r="7" spans="1:24" ht="16.05" customHeight="1">
      <c r="A7" s="117" t="str">
        <f>"責任者所属：" &amp; 利用目的等!C5</f>
        <v>責任者所属：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9"/>
    </row>
    <row r="8" spans="1:24" ht="16.05" customHeight="1">
      <c r="A8" s="123" t="s">
        <v>0</v>
      </c>
      <c r="B8" s="123" t="s">
        <v>1</v>
      </c>
      <c r="C8" s="123" t="s">
        <v>4</v>
      </c>
      <c r="D8" s="125" t="s">
        <v>78</v>
      </c>
      <c r="E8" s="143" t="s">
        <v>79</v>
      </c>
      <c r="F8" s="144"/>
      <c r="G8" s="144"/>
      <c r="H8" s="144"/>
      <c r="I8" s="144"/>
      <c r="J8" s="144"/>
      <c r="K8" s="144"/>
      <c r="L8" s="144"/>
      <c r="M8" s="144"/>
      <c r="N8" s="145"/>
      <c r="O8" s="120" t="s">
        <v>5</v>
      </c>
      <c r="P8" s="129" t="s">
        <v>25</v>
      </c>
      <c r="Q8" s="141" t="s">
        <v>5</v>
      </c>
      <c r="R8" s="141" t="s">
        <v>42</v>
      </c>
      <c r="S8" s="141" t="s">
        <v>43</v>
      </c>
      <c r="T8" s="141" t="s">
        <v>44</v>
      </c>
      <c r="U8" s="137" t="s">
        <v>77</v>
      </c>
      <c r="V8" s="139" t="s">
        <v>45</v>
      </c>
      <c r="W8" s="121" t="s">
        <v>46</v>
      </c>
      <c r="X8" s="103" t="s">
        <v>17</v>
      </c>
    </row>
    <row r="9" spans="1:24" ht="16.05" customHeight="1">
      <c r="A9" s="124"/>
      <c r="B9" s="124"/>
      <c r="C9" s="124"/>
      <c r="D9" s="104"/>
      <c r="E9" s="71" t="s">
        <v>80</v>
      </c>
      <c r="F9" s="72" t="s">
        <v>81</v>
      </c>
      <c r="G9" s="73"/>
      <c r="H9" s="73"/>
      <c r="I9" s="73"/>
      <c r="J9" s="74"/>
      <c r="K9" s="74"/>
      <c r="L9" s="75"/>
      <c r="M9" s="74"/>
      <c r="N9" s="74"/>
      <c r="O9" s="120"/>
      <c r="P9" s="130"/>
      <c r="Q9" s="142"/>
      <c r="R9" s="142"/>
      <c r="S9" s="142"/>
      <c r="T9" s="142"/>
      <c r="U9" s="138"/>
      <c r="V9" s="140"/>
      <c r="W9" s="122"/>
      <c r="X9" s="104"/>
    </row>
    <row r="10" spans="1:24" ht="16.05" customHeight="1">
      <c r="A10" s="61">
        <v>44652</v>
      </c>
      <c r="B10" s="61">
        <v>45016</v>
      </c>
      <c r="C10" s="4" t="s">
        <v>18</v>
      </c>
      <c r="D10" s="5" t="s">
        <v>6</v>
      </c>
      <c r="E10" s="21">
        <v>90</v>
      </c>
      <c r="F10" s="21">
        <v>20</v>
      </c>
      <c r="G10" s="21"/>
      <c r="H10" s="21"/>
      <c r="I10" s="21"/>
      <c r="J10" s="21"/>
      <c r="K10" s="21"/>
      <c r="L10" s="21"/>
      <c r="M10" s="21"/>
      <c r="N10" s="21"/>
      <c r="O10" s="23" t="str">
        <f>IF(AND(SUM(E10:N10)&gt;0,C10=Sheet1!$A$1),CONCATENATE(SUM(E10:N10),"TB"),IF(AND(SUM(E10:N10)&gt;0,C10=Sheet1!$A$2),CONCATENATE(SUM(E10:N10),"TB"),IF(AND(SUM(E10:N10)&gt;0,C10=Sheet1!$A$3),CONCATENATE(SUM(E10:N10),"単位"),IF(AND(SUM(E10:N10)&gt;0,C10=Sheet1!$A$4),CONCATENATE(SUM(E10:N10),"単位"),IF(AND(SUM(E10:N10)&gt;0,C10=Sheet1!$A$5),CONCATENATE(SUM(E10:N10),"単位"),"")))))</f>
        <v>110TB</v>
      </c>
      <c r="P10" s="41" t="str">
        <f>C10&amp;D10</f>
        <v>ストレージ大規模利用_一般解析区画Quota設定のみ容量保証なし</v>
      </c>
      <c r="Q10" s="33">
        <f>SUM(E10:N10)</f>
        <v>110</v>
      </c>
      <c r="R10" s="33">
        <f t="shared" ref="R10:R24" si="0">IF(AND($A10&lt;=DATE(年,4,1),$B10&gt;=DATE(年,7,31)),DATEDIF(DATE(年,4,1),DATE(年,7,31),"d")+1,IF(AND($A10&gt;DATE(年,4,1),$A10&lt;=DATE(年,7,31),$B10&gt;=DATE(年,7,31)),DATEDIF($A10,DATE(年,7,31),"d")+1,IF(AND($A10&lt;=DATE(年,4,1),$B10&gt;=DATE(年,4,1),$B10&lt;=DATE(年,7,31)),DATEDIF(DATE(年,4,1),$B10,"d")+1,IF(AND($A10&gt;=DATE(年,4,1),$A10&lt;=DATE(年,7,31),$B10&gt;=DATE(年,4,1),$B10&lt;=DATE(年,7,31)),DATEDIF(A10,B10,"d")+1,0))))</f>
        <v>122</v>
      </c>
      <c r="S10" s="33">
        <f t="shared" ref="S10:S24" si="1">IF(AND($A10&lt;=DATE(年,8,1),$B10&gt;=DATE(年,11,30)),DATEDIF(DATE(年,8,1),DATE(年,11,30),"d")+1,IF(AND($A10&gt;DATE(年,8,1),$A10&lt;=DATE(年,11,30),$B10&gt;=DATE(年,11,30)),DATEDIF($A10,DATE(年,11,30),"d")+1,IF(AND($A10&lt;=DATE(年,8,1),$B10&gt;=DATE(年,8,1),$B10&lt;=DATE(年,11,30)),DATEDIF(DATE(年,8,1),$B10,"d")+1,IF(AND($A10&gt;=DATE(年,8,1),$A10&lt;=DATE(年,11,30),$B10&gt;=DATE(年,8,1),$B10&lt;=DATE(年,11,30)),DATEDIF($A10,$B10,"d")+1,0))))</f>
        <v>122</v>
      </c>
      <c r="T10" s="33">
        <f t="shared" ref="T10:T24" si="2">IF(AND($A10&lt;=DATE(年,12,1),$B10&gt;=DATE(年+1,3,31)),DATEDIF(DATE(年,12,1),DATE(年+1,3,31),"d")+1,IF(AND($A10&gt;DATE(年,12,1),$A10&lt;=DATE(年+1,3,31),$B10&gt;=DATE(年+1,3,31)),DATEDIF($A10,DATE(年+1,3,31),"d")+1,IF(AND($A10&lt;=DATE(年,12,1),$B10&gt;=DATE(年,12,1),$B10&lt;=DATE(年+1,3,31)),DATEDIF(DATE(年,12,1),$B10,"d")+1,IF(AND(A10&gt;=DATE(年,12,1),$A10&lt;=DATE(年+1,3,31),$B10&gt;=DATE(年,12,1),$B10&lt;=DATE(年+1,3,31)),DATEDIF($A10,$B10,"d")+1,0))))</f>
        <v>121</v>
      </c>
      <c r="U10" s="44">
        <f>IF(AND($P10=ストレージ一般解析容量保証なし,$Q10&lt;=30),0,IF(AND($P10=ストレージ一般解析容量保証なし,$Q10&gt;30),ROUND(ROUNDUP($Q10/10,0)*ストレージ一般解析容量保証なし単価*(R10/年間日数)*消費税,0),IF(AND($P10=ストレージ個人ゲノム容量保証なし,$A10&gt;=DATE(年,4,1),$A10&lt;=DATE(年,7,31)),ROUND((ROUNDUP($Q10/10,0)*ストレージ個人ゲノム容量保証なし単価*(R10/年間日数)+ストレージ個人ゲノム容量保証なし基本料金)*消費税,0),IF(AND($P10=ストレージ個人ゲノム容量保証なし),ROUND(ROUNDUP($Q10/10,0)*ストレージ個人ゲノム容量保証なし単価*(R10/365)*消費税,0),IF($D10=ストレージ容量保証,ROUND(ROUNDUP($Q10/10,0)*ストレージ容量保証単価*(R10/年間日数)*消費税,0),IF($D10=アーカイブ,ROUND(ROUNDUP($Q10/10,0)*アーカイブ単価*(R10/年間日数)*消費税,0),IF(OR($D10=ThinAMD一般解析,$D10=ThinAMD個人ゲノム,$D10=ThinIntel),ROUND(($Q10*ThinAMD単価*R10/30)*消費税,0),IF($D10=ThinIntelGPU,ROUND(($Q10*ThinIntelGPU単価*R10/30)*消費税,0),IF($D10=Medium,ROUND(($Q10*Medium単価*R10/30)*消費税,0),IF($D10=Fat,ROUND(($Q10*Fat単価*R10/30)*消費税,0),""))))))))))</f>
        <v>112345</v>
      </c>
      <c r="V10" s="44">
        <f t="shared" ref="V10" si="3">IF(AND($P10=ストレージ一般解析容量保証なし,$Q10&lt;=30),0,IF(AND($P10=ストレージ一般解析容量保証なし,$Q10&gt;30),ROUND(ROUNDUP($Q10/10,0)*ストレージ一般解析容量保証なし単価*(S10/年間日数)*消費税,0),IF(AND($P10=ストレージ個人ゲノム容量保証なし,$A10&gt;=DATE(年,8,1),$A10&lt;=DATE(年,11,30)),ROUND((ROUNDUP($Q10/10,0)*ストレージ個人ゲノム容量保証なし単価*(S10/年間日数)+ストレージ個人ゲノム容量保証なし基本料金)*消費税,0),IF(AND($P10=ストレージ個人ゲノム容量保証なし,A10),ROUND(ROUNDUP($Q10/10,0)*ストレージ個人ゲノム容量保証なし単価*(S10/年間日数)*消費税,0),IF($D10=ストレージ容量保証,ROUND(ROUNDUP($Q10/10,0)*ストレージ容量保証単価*(S10/年間日数)*消費税,0),IF($D10=アーカイブ,ROUND(ROUNDUP($Q10/10,0)*アーカイブ単価*(S10/年間日数)*消費税,0),IF(OR($D10=ThinAMD一般解析,$D10=ThinAMD個人ゲノム,$D10=ThinIntel),ROUND(($Q10*ThinAMD単価*S10/30)*消費税,0),IF($D10=ThinIntelGPU,ROUND(($Q10*ThinIntelGPU単価*S10/30)*消費税,0),IF($D10=Medium,ROUND(($Q10*Medium単価*S10/30)*消費税,0),IF($D10=Fat,ROUND(($Q10*Fat単価*S10/30)*消費税,0),""))))))))))</f>
        <v>112345</v>
      </c>
      <c r="W10" s="49">
        <f t="shared" ref="W10" si="4">IF(AND($P10=ストレージ一般解析容量保証なし,$Q10&lt;=30),0,IF(AND($P10=ストレージ一般解析容量保証なし,$Q10&gt;30),ROUND(ROUNDUP($Q10/10,0)*ストレージ一般解析容量保証なし単価*(T10/年間日数)*消費税,0),IF(AND($P10=ストレージ個人ゲノム容量保証なし,$A10&gt;=DATE(年,12,1),$A10&lt;=DATE(年+1,3,31)),ROUND((ROUNDUP($Q10/10,0)*ストレージ個人ゲノム容量保証なし単価*(T10/年間日数)+ストレージ個人ゲノム容量保証なし基本料金)*消費税,0),IF(AND($P10=ストレージ個人ゲノム容量保証なし,B10),ROUND(ROUNDUP($Q10/10,0)*ストレージ個人ゲノム容量保証なし単価*(T10/年間日数)*消費税,0),IF($D10=ストレージ容量保証,ROUND(ROUNDUP($Q10/10,0)*ストレージ容量保証単価*(T10/年間日数)*消費税,0),IF($D10=アーカイブ,ROUND(ROUNDUP($Q10/10,0)*アーカイブ単価*(T10/年間日数)*消費税,0),IF(OR($D10=ThinAMD一般解析,$D10=ThinAMD個人ゲノム,$D10=ThinIntel),ROUND(($Q10*ThinAMD単価*T10/30)*消費税,0),IF($D10=ThinIntelGPU,ROUND(($Q10*ThinIntelGPU単価*T10/30)*消費税,0),IF($D10=Medium,ROUND(($Q10*Medium単価*T10/30)*消費税,0),IF($D10=Fat,ROUND(($Q10*Fat単価*T10/30)*消費税,0),""))))))))))</f>
        <v>111424</v>
      </c>
      <c r="X10" s="11">
        <f t="shared" ref="X10:X24" si="5">IF(O10="","",SUM(U10:W10))</f>
        <v>336114</v>
      </c>
    </row>
    <row r="11" spans="1:24" ht="16.05" customHeight="1">
      <c r="A11" s="61">
        <v>44835</v>
      </c>
      <c r="B11" s="61">
        <v>45016</v>
      </c>
      <c r="C11" s="4" t="s">
        <v>18</v>
      </c>
      <c r="D11" s="5" t="s">
        <v>14</v>
      </c>
      <c r="E11" s="21">
        <v>90</v>
      </c>
      <c r="F11" s="21">
        <v>30</v>
      </c>
      <c r="G11" s="21"/>
      <c r="H11" s="21"/>
      <c r="I11" s="21"/>
      <c r="J11" s="21"/>
      <c r="K11" s="21"/>
      <c r="L11" s="21"/>
      <c r="M11" s="21"/>
      <c r="N11" s="21"/>
      <c r="O11" s="23" t="str">
        <f>IF(AND(SUM(E11:N11)&gt;0,C11=Sheet1!$A$1),CONCATENATE(SUM(E11:N11),"TB"),IF(AND(SUM(E11:N11)&gt;0,C11=Sheet1!$A$2),CONCATENATE(SUM(E11:N11),"TB"),IF(AND(SUM(E11:N11)&gt;0,C11=Sheet1!$A$3),CONCATENATE(SUM(E11:N11),"単位"),IF(AND(SUM(E11:N11)&gt;0,C11=Sheet1!$A$4),CONCATENATE(SUM(E11:N11),"単位"),IF(AND(SUM(E11:N11)&gt;0,C11=Sheet1!$A$5),CONCATENATE(SUM(E11:N11),"単位"),"")))))</f>
        <v>120TB</v>
      </c>
      <c r="P11" s="41" t="str">
        <f t="shared" ref="P11:P24" si="6">C11&amp;D11</f>
        <v>ストレージ大規模利用_一般解析区画高速ストレージ容量保証</v>
      </c>
      <c r="Q11" s="33">
        <f t="shared" ref="Q11:Q24" si="7">SUM(E11:N11)</f>
        <v>120</v>
      </c>
      <c r="R11" s="33">
        <f t="shared" si="0"/>
        <v>0</v>
      </c>
      <c r="S11" s="33">
        <f t="shared" si="1"/>
        <v>61</v>
      </c>
      <c r="T11" s="33">
        <f t="shared" si="2"/>
        <v>121</v>
      </c>
      <c r="U11" s="44">
        <f>IF(AND($P11=ストレージ一般解析容量保証なし,$Q11&lt;=30),0,IF(AND($P11=ストレージ一般解析容量保証なし,$Q11&gt;30),ROUND(ROUNDUP($Q11/10,0)*ストレージ一般解析容量保証なし単価*(R11/年間日数)*消費税,0),IF(AND($P11=ストレージ個人ゲノム容量保証なし,$A11&gt;=DATE(年,4,1),$A11&lt;=DATE(年,7,31),NOT(COUNTIF($P$10:$P10,ストレージ個人ゲノム容量保証なし))),ROUND((ROUNDUP($Q11/10,0)*ストレージ個人ゲノム容量保証なし単価*(R11/年間日数)+ストレージ個人ゲノム容量保証なし基本料金)*消費税,0),IF(AND($P11=ストレージ個人ゲノム容量保証なし),ROUND(ROUNDUP($Q11/10,0)*ストレージ個人ゲノム容量保証なし単価*(R11/365)*消費税,0),IF($D11=ストレージ容量保証,ROUND(ROUNDUP($Q11/10,0)*ストレージ容量保証単価*(R11/年間日数)*消費税,0),IF($D11=アーカイブ,ROUND(ROUNDUP($Q11/10,0)*アーカイブ単価*(R11/年間日数)*消費税,0),IF(OR($D11=ThinAMD一般解析,$D11=ThinAMD個人ゲノム,$D11=ThinIntel),ROUND(($Q11*ThinAMD単価*R11/30)*消費税,0),IF($D11=ThinIntelGPU,ROUND(($Q11*ThinIntelGPU単価*R11/30)*消費税,0),IF($D11=Medium,ROUND(($Q11*Medium単価*R11/30)*消費税,0),IF($D11=Fat,ROUND(($Q11*Fat単価*R11/30)*消費税,0),""))))))))))</f>
        <v>0</v>
      </c>
      <c r="V11" s="44">
        <f>IF(AND($P11=ストレージ一般解析容量保証なし,$Q11&lt;=30),0,IF(AND($P11=ストレージ一般解析容量保証なし,$Q11&gt;30),ROUND(ROUNDUP($Q11/10,0)*ストレージ一般解析容量保証なし単価*(S11/年間日数)*消費税,0),IF(AND($P11=ストレージ個人ゲノム容量保証なし,$A11&gt;=DATE(年,8,1),$A11&lt;=DATE(年,11,30),NOT(COUNTIF($P$10:$P10,ストレージ個人ゲノム容量保証なし))),ROUND((ROUNDUP($Q11/10,0)*ストレージ個人ゲノム容量保証なし単価*(S11/年間日数)+ストレージ個人ゲノム容量保証なし基本料金)*消費税,0),IF(AND($P11=ストレージ個人ゲノム容量保証なし,A11),ROUND(ROUNDUP($Q11/10,0)*ストレージ個人ゲノム容量保証なし単価*(S11/年間日数)*消費税,0),IF($D11=ストレージ容量保証,ROUND(ROUNDUP($Q11/10,0)*ストレージ容量保証単価*(S11/年間日数)*消費税,0),IF($D11=アーカイブ,ROUND(ROUNDUP($Q11/10,0)*アーカイブ単価*(S11/年間日数)*消費税,0),IF(OR($D11=ThinAMD一般解析,$D11=ThinAMD個人ゲノム,$D11=ThinIntel),ROUND(($Q11*ThinAMD単価*S11/30)*消費税,0),IF($D11=ThinIntelGPU,ROUND(($Q11*ThinIntelGPU単価*S11/30)*消費税,0),IF($D11=Medium,ROUND(($Q11*Medium単価*S11/30)*消費税,0),IF($D11=Fat,ROUND(($Q11*Fat単価*S11/30)*消費税,0),""))))))))))</f>
        <v>408523</v>
      </c>
      <c r="W11" s="49">
        <f>IF(AND($P11=ストレージ一般解析容量保証なし,$Q11&lt;=30),0,IF(AND($P11=ストレージ一般解析容量保証なし,$Q11&gt;30),ROUND(ROUNDUP($Q11/10,0)*ストレージ一般解析容量保証なし単価*(T11/年間日数)*消費税,0),IF(AND($P11=ストレージ個人ゲノム容量保証なし,$A11&gt;=DATE(年,12,1),$A11&lt;=DATE(年+1,3,31),NOT(COUNTIF($P$10:$P10,ストレージ個人ゲノム容量保証なし))),ROUND((ROUNDUP($Q11/10,0)*ストレージ個人ゲノム容量保証なし単価*(T11/年間日数)+ストレージ個人ゲノム容量保証なし基本料金)*消費税,0),IF(AND($P11=ストレージ個人ゲノム容量保証なし,B11),ROUND(ROUNDUP($Q11/10,0)*ストレージ個人ゲノム容量保証なし単価*(T11/年間日数)*消費税,0),IF($D11=ストレージ容量保証,ROUND(ROUNDUP($Q11/10,0)*ストレージ容量保証単価*(T11/年間日数)*消費税,0),IF($D11=アーカイブ,ROUND(ROUNDUP($Q11/10,0)*アーカイブ単価*(T11/年間日数)*消費税,0),IF(OR($D11=ThinAMD一般解析,$D11=ThinAMD個人ゲノム,$D11=ThinIntel),ROUND(($Q11*ThinAMD単価*T11/30)*消費税,0),IF($D11=ThinIntelGPU,ROUND(($Q11*ThinIntelGPU単価*T11/30)*消費税,0),IF($D11=Medium,ROUND(($Q11*Medium単価*T11/30)*消費税,0),IF($D11=Fat,ROUND(($Q11*Fat単価*T11/30)*消費税,0),""))))))))))</f>
        <v>810349</v>
      </c>
      <c r="X11" s="11">
        <f t="shared" si="5"/>
        <v>1218872</v>
      </c>
    </row>
    <row r="12" spans="1:24" ht="16.05" customHeight="1">
      <c r="A12" s="61">
        <v>44652</v>
      </c>
      <c r="B12" s="61">
        <v>45016</v>
      </c>
      <c r="C12" s="4" t="s">
        <v>68</v>
      </c>
      <c r="D12" s="5" t="s">
        <v>6</v>
      </c>
      <c r="E12" s="21">
        <v>90</v>
      </c>
      <c r="F12" s="21"/>
      <c r="G12" s="21"/>
      <c r="H12" s="21"/>
      <c r="I12" s="21"/>
      <c r="J12" s="21"/>
      <c r="K12" s="21"/>
      <c r="L12" s="21"/>
      <c r="M12" s="21"/>
      <c r="N12" s="21"/>
      <c r="O12" s="23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$5),CONCATENATE(SUM(E12:N12),"単位"),"")))))</f>
        <v>90TB</v>
      </c>
      <c r="P12" s="41" t="str">
        <f t="shared" si="6"/>
        <v>ストレージ大規模利用_個人ゲノム解析区画Quota設定のみ容量保証なし</v>
      </c>
      <c r="Q12" s="36">
        <f t="shared" si="7"/>
        <v>90</v>
      </c>
      <c r="R12" s="33">
        <f t="shared" si="0"/>
        <v>122</v>
      </c>
      <c r="S12" s="33">
        <f t="shared" si="1"/>
        <v>122</v>
      </c>
      <c r="T12" s="33">
        <f t="shared" si="2"/>
        <v>121</v>
      </c>
      <c r="U12" s="44">
        <f>IF(AND($P12=ストレージ一般解析容量保証なし,$Q12&lt;=30),0,IF(AND($P12=ストレージ一般解析容量保証なし,$Q12&gt;30),ROUND(ROUNDUP($Q12/10,0)*ストレージ一般解析容量保証なし単価*(R12/年間日数)*消費税,0),IF(AND($P12=ストレージ個人ゲノム容量保証なし,$A12&gt;=DATE(年,4,1),$A12&lt;=DATE(年,7,31),NOT(COUNTIF($P$10:$P11,ストレージ個人ゲノム容量保証なし))),ROUND((ROUNDUP($Q12/10,0)*ストレージ個人ゲノム容量保証なし単価*(R12/年間日数)+ストレージ個人ゲノム容量保証なし基本料金)*消費税,0),IF(AND($P12=ストレージ個人ゲノム容量保証なし),ROUND(ROUNDUP($Q12/10,0)*ストレージ個人ゲノム容量保証なし単価*(R12/365)*消費税,0),IF($D12=ストレージ容量保証,ROUND(ROUNDUP($Q12/10,0)*ストレージ容量保証単価*(R12/年間日数)*消費税,0),IF($D12=アーカイブ,ROUND(ROUNDUP($Q12/10,0)*アーカイブ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))</f>
        <v>183585</v>
      </c>
      <c r="V12" s="44">
        <f>IF(AND($P12=ストレージ一般解析容量保証なし,$Q12&lt;=30),0,IF(AND($P12=ストレージ一般解析容量保証なし,$Q12&gt;30),ROUND(ROUNDUP($Q12/10,0)*ストレージ一般解析容量保証なし単価*(S12/年間日数)*消費税,0),IF(AND($P12=ストレージ個人ゲノム容量保証なし,$A12&gt;=DATE(年,8,1),$A12&lt;=DATE(年,11,30),NOT(COUNTIF($P$10:$P11,ストレージ個人ゲノム容量保証なし))),ROUND((ROUNDUP($Q12/10,0)*ストレージ個人ゲノム容量保証なし単価*(S12/年間日数)+ストレージ個人ゲノム容量保証なし基本料金)*消費税,0),IF(AND($P12=ストレージ個人ゲノム容量保証なし,A12),ROUND(ROUNDUP($Q12/10,0)*ストレージ個人ゲノム容量保証なし単価*(S12/年間日数)*消費税,0),IF($D12=ストレージ容量保証,ROUND(ROUNDUP($Q12/10,0)*ストレージ容量保証単価*(S12/年間日数)*消費税,0),IF($D12=アーカイブ,ROUND(ROUNDUP($Q12/10,0)*アーカイブ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))</f>
        <v>91919</v>
      </c>
      <c r="W12" s="49">
        <f>IF(AND($P12=ストレージ一般解析容量保証なし,$Q12&lt;=30),0,IF(AND($P12=ストレージ一般解析容量保証なし,$Q12&gt;30),ROUND(ROUNDUP($Q12/10,0)*ストレージ一般解析容量保証なし単価*(T12/年間日数)*消費税,0),IF(AND($P12=ストレージ個人ゲノム容量保証なし,$A12&gt;=DATE(年,12,1),$A12&lt;=DATE(年+1,3,31),NOT(COUNTIF($P$10:$P11,ストレージ個人ゲノム容量保証なし))),ROUND((ROUNDUP($Q12/10,0)*ストレージ個人ゲノム容量保証なし単価*(T12/年間日数)+ストレージ個人ゲノム容量保証なし基本料金)*消費税,0),IF(AND($P12=ストレージ個人ゲノム容量保証なし,B12),ROUND(ROUNDUP($Q12/10,0)*ストレージ個人ゲノム容量保証なし単価*(T12/年間日数)*消費税,0),IF($D12=ストレージ容量保証,ROUND(ROUNDUP($Q12/10,0)*ストレージ容量保証単価*(T12/年間日数)*消費税,0),IF($D12=アーカイブ,ROUND(ROUNDUP($Q12/10,0)*アーカイブ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))</f>
        <v>91165</v>
      </c>
      <c r="X12" s="11">
        <f t="shared" si="5"/>
        <v>366669</v>
      </c>
    </row>
    <row r="13" spans="1:24" ht="16.05" customHeight="1">
      <c r="A13" s="61">
        <v>44835</v>
      </c>
      <c r="B13" s="61">
        <v>45016</v>
      </c>
      <c r="C13" s="4" t="s">
        <v>18</v>
      </c>
      <c r="D13" s="5" t="s">
        <v>15</v>
      </c>
      <c r="E13" s="21">
        <v>90</v>
      </c>
      <c r="F13" s="21"/>
      <c r="G13" s="21"/>
      <c r="H13" s="21"/>
      <c r="I13" s="21"/>
      <c r="J13" s="21"/>
      <c r="K13" s="21"/>
      <c r="L13" s="21"/>
      <c r="M13" s="21"/>
      <c r="N13" s="21"/>
      <c r="O13" s="23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$5),CONCATENATE(SUM(E13:N13),"単位"),"")))))</f>
        <v>90TB</v>
      </c>
      <c r="P13" s="41" t="str">
        <f t="shared" si="6"/>
        <v>ストレージ大規模利用_一般解析区画アーカイブ</v>
      </c>
      <c r="Q13" s="33">
        <f>SUM(E13:N13)</f>
        <v>90</v>
      </c>
      <c r="R13" s="33">
        <f t="shared" si="0"/>
        <v>0</v>
      </c>
      <c r="S13" s="33">
        <f t="shared" si="1"/>
        <v>61</v>
      </c>
      <c r="T13" s="33">
        <f t="shared" si="2"/>
        <v>121</v>
      </c>
      <c r="U13" s="44">
        <f>IF(AND($P13=ストレージ一般解析容量保証なし,$Q13&lt;=30),0,IF(AND($P13=ストレージ一般解析容量保証なし,$Q13&gt;30),ROUND(ROUNDUP($Q13/10,0)*ストレージ一般解析容量保証なし単価*(R13/年間日数)*消費税,0),IF(AND($P13=ストレージ個人ゲノム容量保証なし,$A13&gt;=DATE(年,4,1),$A13&lt;=DATE(年,7,31),NOT(COUNTIF($P$10:$P12,ストレージ個人ゲノム容量保証なし))),ROUND((ROUNDUP($Q13/10,0)*ストレージ個人ゲノム容量保証なし単価*(R13/年間日数)+ストレージ個人ゲノム容量保証なし基本料金)*消費税,0),IF(AND($P13=ストレージ個人ゲノム容量保証なし),ROUND(ROUNDUP($Q13/10,0)*ストレージ個人ゲノム容量保証なし単価*(R13/365)*消費税,0),IF($D13=ストレージ容量保証,ROUND(ROUNDUP($Q13/10,0)*ストレージ容量保証単価*(R13/年間日数)*消費税,0),IF($D13=アーカイブ,ROUND(ROUNDUP($Q13/10,0)*アーカイブ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))</f>
        <v>0</v>
      </c>
      <c r="V13" s="76">
        <f>IF(AND($P13=ストレージ一般解析容量保証なし,$Q13&lt;=30),0,IF(AND($P13=ストレージ一般解析容量保証なし,$Q13&gt;30),ROUND(ROUNDUP($Q13/10,0)*ストレージ一般解析容量保証なし単価*(S13/年間日数)*消費税,0),IF(AND($P13=ストレージ個人ゲノム容量保証なし,$A13&gt;=DATE(年,8,1),$A13&lt;=DATE(年,11,30),NOT(COUNTIF($P$10:$P12,ストレージ個人ゲノム容量保証なし))),ROUND((ROUNDUP($Q13/10,0)*ストレージ個人ゲノム容量保証なし単価*(S13/年間日数)+ストレージ個人ゲノム容量保証なし基本料金)*消費税,0),IF(AND($P13=ストレージ個人ゲノム容量保証なし,A13),ROUND(ROUNDUP($Q13/10,0)*ストレージ個人ゲノム容量保証なし単価*(S13/年間日数)*消費税,0),IF($D13=ストレージ容量保証,ROUND(ROUNDUP($Q13/10,0)*ストレージ容量保証単価*(S13/年間日数)*消費税,0),IF($D13=アーカイブ,ROUND(ROUNDUP($Q13/10,0)*アーカイブ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))</f>
        <v>179239</v>
      </c>
      <c r="W13" s="49">
        <f>IF(AND($P13=ストレージ一般解析容量保証なし,$Q13&lt;=30),0,IF(AND($P13=ストレージ一般解析容量保証なし,$Q13&gt;30),ROUND(ROUNDUP($Q13/10,0)*ストレージ一般解析容量保証なし単価*(T13/年間日数)*消費税,0),IF(AND($P13=ストレージ個人ゲノム容量保証なし,$A13&gt;=DATE(年,12,1),$A13&lt;=DATE(年+1,3,31),NOT(COUNTIF($P$10:$P12,ストレージ個人ゲノム容量保証なし))),ROUND((ROUNDUP($Q13/10,0)*ストレージ個人ゲノム容量保証なし単価*(T13/年間日数)+ストレージ個人ゲノム容量保証なし基本料金)*消費税,0),IF(AND($P13=ストレージ個人ゲノム容量保証なし,B13),ROUND(ROUNDUP($Q13/10,0)*ストレージ個人ゲノム容量保証なし単価*(T13/年間日数)*消費税,0),IF($D13=ストレージ容量保証,ROUND(ROUNDUP($Q13/10,0)*ストレージ容量保証単価*(T13/年間日数)*消費税,0),IF($D13=アーカイブ,ROUND(ROUNDUP($Q13/10,0)*アーカイブ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))</f>
        <v>355540</v>
      </c>
      <c r="X13" s="11">
        <f t="shared" si="5"/>
        <v>534779</v>
      </c>
    </row>
    <row r="14" spans="1:24" ht="16.05" customHeight="1">
      <c r="A14" s="61">
        <v>44835</v>
      </c>
      <c r="B14" s="61">
        <v>45016</v>
      </c>
      <c r="C14" s="3" t="s">
        <v>68</v>
      </c>
      <c r="D14" s="5" t="s">
        <v>15</v>
      </c>
      <c r="E14" s="21">
        <v>90</v>
      </c>
      <c r="F14" s="21"/>
      <c r="G14" s="21"/>
      <c r="H14" s="21"/>
      <c r="I14" s="21"/>
      <c r="J14" s="21"/>
      <c r="K14" s="21"/>
      <c r="L14" s="21"/>
      <c r="M14" s="21"/>
      <c r="N14" s="21"/>
      <c r="O14" s="23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$5),CONCATENATE(SUM(E14:N14),"単位"),"")))))</f>
        <v>90TB</v>
      </c>
      <c r="P14" s="41" t="str">
        <f t="shared" si="6"/>
        <v>ストレージ大規模利用_個人ゲノム解析区画アーカイブ</v>
      </c>
      <c r="Q14" s="36">
        <f t="shared" si="7"/>
        <v>90</v>
      </c>
      <c r="R14" s="33">
        <f t="shared" si="0"/>
        <v>0</v>
      </c>
      <c r="S14" s="33">
        <f t="shared" si="1"/>
        <v>61</v>
      </c>
      <c r="T14" s="33">
        <f t="shared" si="2"/>
        <v>121</v>
      </c>
      <c r="U14" s="44">
        <f>IF(AND($P14=ストレージ一般解析容量保証なし,$Q14&lt;=30),0,IF(AND($P14=ストレージ一般解析容量保証なし,$Q14&gt;30),ROUND(ROUNDUP($Q14/10,0)*ストレージ一般解析容量保証なし単価*(R14/年間日数)*消費税,0),IF(AND($P14=ストレージ個人ゲノム容量保証なし,$A14&gt;=DATE(年,4,1),$A14&lt;=DATE(年,7,31),NOT(COUNTIF($P$10:$P13,ストレージ個人ゲノム容量保証なし))),ROUND((ROUNDUP($Q14/10,0)*ストレージ個人ゲノム容量保証なし単価*(R14/年間日数)+ストレージ個人ゲノム容量保証なし基本料金)*消費税,0),IF(AND($P14=ストレージ個人ゲノム容量保証なし),ROUND(ROUNDUP($Q14/10,0)*ストレージ個人ゲノム容量保証なし単価*(R14/365)*消費税,0),IF($D14=ストレージ容量保証,ROUND(ROUNDUP($Q14/10,0)*ストレージ容量保証単価*(R14/年間日数)*消費税,0),IF($D14=アーカイブ,ROUND(ROUNDUP($Q14/10,0)*アーカイブ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))</f>
        <v>0</v>
      </c>
      <c r="V14" s="44">
        <f>IF(AND($P14=ストレージ一般解析容量保証なし,$Q14&lt;=30),0,IF(AND($P14=ストレージ一般解析容量保証なし,$Q14&gt;30),ROUND(ROUNDUP($Q14/10,0)*ストレージ一般解析容量保証なし単価*(S14/年間日数)*消費税,0),IF(AND($P14=ストレージ個人ゲノム容量保証なし,$A14&gt;=DATE(年,8,1),$A14&lt;=DATE(年,11,30),NOT(COUNTIF($P$10:$P13,ストレージ個人ゲノム容量保証なし))),ROUND((ROUNDUP($Q14/10,0)*ストレージ個人ゲノム容量保証なし単価*(S14/年間日数)+ストレージ個人ゲノム容量保証なし基本料金)*消費税,0),IF(AND($P14=ストレージ個人ゲノム容量保証なし,A14),ROUND(ROUNDUP($Q14/10,0)*ストレージ個人ゲノム容量保証なし単価*(S14/年間日数)*消費税,0),IF($D14=ストレージ容量保証,ROUND(ROUNDUP($Q14/10,0)*ストレージ容量保証単価*(S14/年間日数)*消費税,0),IF($D14=アーカイブ,ROUND(ROUNDUP($Q14/10,0)*アーカイブ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))</f>
        <v>179239</v>
      </c>
      <c r="W14" s="49">
        <f>IF(AND($P14=ストレージ一般解析容量保証なし,$Q14&lt;=30),0,IF(AND($P14=ストレージ一般解析容量保証なし,$Q14&gt;30),ROUND(ROUNDUP($Q14/10,0)*ストレージ一般解析容量保証なし単価*(T14/年間日数)*消費税,0),IF(AND($P14=ストレージ個人ゲノム容量保証なし,$A14&gt;=DATE(年,12,1),$A14&lt;=DATE(年+1,3,31),NOT(COUNTIF($P$10:$P13,ストレージ個人ゲノム容量保証なし))),ROUND((ROUNDUP($Q14/10,0)*ストレージ個人ゲノム容量保証なし単価*(T14/年間日数)+ストレージ個人ゲノム容量保証なし基本料金)*消費税,0),IF(AND($P14=ストレージ個人ゲノム容量保証なし,B14),ROUND(ROUNDUP($Q14/10,0)*ストレージ個人ゲノム容量保証なし単価*(T14/年間日数)*消費税,0),IF($D14=ストレージ容量保証,ROUND(ROUNDUP($Q14/10,0)*ストレージ容量保証単価*(T14/年間日数)*消費税,0),IF($D14=アーカイブ,ROUND(ROUNDUP($Q14/10,0)*アーカイブ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))</f>
        <v>355540</v>
      </c>
      <c r="X14" s="11">
        <f t="shared" si="5"/>
        <v>534779</v>
      </c>
    </row>
    <row r="15" spans="1:24" ht="16.05" customHeight="1">
      <c r="A15" s="61">
        <v>44652</v>
      </c>
      <c r="B15" s="61">
        <v>44681</v>
      </c>
      <c r="C15" s="4" t="s">
        <v>40</v>
      </c>
      <c r="D15" s="5" t="s">
        <v>12</v>
      </c>
      <c r="E15" s="21">
        <v>2</v>
      </c>
      <c r="F15" s="21"/>
      <c r="G15" s="21"/>
      <c r="H15" s="21"/>
      <c r="I15" s="21"/>
      <c r="J15" s="21"/>
      <c r="K15" s="21"/>
      <c r="L15" s="21"/>
      <c r="M15" s="21"/>
      <c r="N15" s="21"/>
      <c r="O15" s="23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$5),CONCATENATE(SUM(E15:N15),"単位"),"")))))</f>
        <v>2単位</v>
      </c>
      <c r="P15" s="41" t="str">
        <f t="shared" si="6"/>
        <v>計算ノード占有利用_一般解析区画Medium(1単位 = 13CPUコア 512GBメモリ)</v>
      </c>
      <c r="Q15" s="33">
        <f t="shared" si="7"/>
        <v>2</v>
      </c>
      <c r="R15" s="33">
        <f t="shared" si="0"/>
        <v>30</v>
      </c>
      <c r="S15" s="33">
        <f t="shared" si="1"/>
        <v>0</v>
      </c>
      <c r="T15" s="33">
        <f t="shared" si="2"/>
        <v>0</v>
      </c>
      <c r="U15" s="44">
        <f>IF(AND($P15=ストレージ一般解析容量保証なし,$Q15&lt;=30),0,IF(AND($P15=ストレージ一般解析容量保証なし,$Q15&gt;30),ROUND(ROUNDUP($Q15/10,0)*ストレージ一般解析容量保証なし単価*(R15/年間日数)*消費税,0),IF(AND($P15=ストレージ個人ゲノム容量保証なし,$A15&gt;=DATE(年,4,1),$A15&lt;=DATE(年,7,31),NOT(COUNTIF($P$10:$P14,ストレージ個人ゲノム容量保証なし))),ROUND((ROUNDUP($Q15/10,0)*ストレージ個人ゲノム容量保証なし単価*(R15/年間日数)+ストレージ個人ゲノム容量保証なし基本料金)*消費税,0),IF(AND($P15=ストレージ個人ゲノム容量保証なし),ROUND(ROUNDUP($Q15/10,0)*ストレージ個人ゲノム容量保証なし単価*(R15/365)*消費税,0),IF($D15=ストレージ容量保証,ROUND(ROUNDUP($Q15/10,0)*ストレージ容量保証単価*(R15/年間日数)*消費税,0),IF($D15=アーカイブ,ROUND(ROUNDUP($Q15/10,0)*アーカイブ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))</f>
        <v>64141</v>
      </c>
      <c r="V15" s="44">
        <f>IF(AND($P15=ストレージ一般解析容量保証なし,$Q15&lt;=30),0,IF(AND($P15=ストレージ一般解析容量保証なし,$Q15&gt;30),ROUND(ROUNDUP($Q15/10,0)*ストレージ一般解析容量保証なし単価*(S15/年間日数)*消費税,0),IF(AND($P15=ストレージ個人ゲノム容量保証なし,$A15&gt;=DATE(年,8,1),$A15&lt;=DATE(年,11,30),NOT(COUNTIF($P$10:$P14,ストレージ個人ゲノム容量保証なし))),ROUND((ROUNDUP($Q15/10,0)*ストレージ個人ゲノム容量保証なし単価*(S15/年間日数)+ストレージ個人ゲノム容量保証なし基本料金)*消費税,0),IF(AND($P15=ストレージ個人ゲノム容量保証なし,A15),ROUND(ROUNDUP($Q15/10,0)*ストレージ個人ゲノム容量保証なし単価*(S15/年間日数)*消費税,0),IF($D15=ストレージ容量保証,ROUND(ROUNDUP($Q15/10,0)*ストレージ容量保証単価*(S15/年間日数)*消費税,0),IF($D15=アーカイブ,ROUND(ROUNDUP($Q15/10,0)*アーカイブ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))</f>
        <v>0</v>
      </c>
      <c r="W15" s="49">
        <f>IF(AND($P15=ストレージ一般解析容量保証なし,$Q15&lt;=30),0,IF(AND($P15=ストレージ一般解析容量保証なし,$Q15&gt;30),ROUND(ROUNDUP($Q15/10,0)*ストレージ一般解析容量保証なし単価*(T15/年間日数)*消費税,0),IF(AND($P15=ストレージ個人ゲノム容量保証なし,$A15&gt;=DATE(年,12,1),$A15&lt;=DATE(年+1,3,31),NOT(COUNTIF($P$10:$P14,ストレージ個人ゲノム容量保証なし))),ROUND((ROUNDUP($Q15/10,0)*ストレージ個人ゲノム容量保証なし単価*(T15/年間日数)+ストレージ個人ゲノム容量保証なし基本料金)*消費税,0),IF(AND($P15=ストレージ個人ゲノム容量保証なし,B15),ROUND(ROUNDUP($Q15/10,0)*ストレージ個人ゲノム容量保証なし単価*(T15/年間日数)*消費税,0),IF($D15=ストレージ容量保証,ROUND(ROUNDUP($Q15/10,0)*ストレージ容量保証単価*(T15/年間日数)*消費税,0),IF($D15=アーカイブ,ROUND(ROUNDUP($Q15/10,0)*アーカイブ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))</f>
        <v>0</v>
      </c>
      <c r="X15" s="11">
        <f t="shared" si="5"/>
        <v>64141</v>
      </c>
    </row>
    <row r="16" spans="1:24" ht="16.05" customHeight="1">
      <c r="A16" s="61">
        <v>44835</v>
      </c>
      <c r="B16" s="61">
        <v>44864</v>
      </c>
      <c r="C16" s="4" t="s">
        <v>40</v>
      </c>
      <c r="D16" s="5" t="s">
        <v>12</v>
      </c>
      <c r="E16" s="21">
        <v>2</v>
      </c>
      <c r="F16" s="21"/>
      <c r="G16" s="21"/>
      <c r="H16" s="21"/>
      <c r="I16" s="21"/>
      <c r="J16" s="21"/>
      <c r="K16" s="21"/>
      <c r="L16" s="21"/>
      <c r="M16" s="21"/>
      <c r="N16" s="21"/>
      <c r="O16" s="23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$5),CONCATENATE(SUM(E16:N16),"単位"),"")))))</f>
        <v>2単位</v>
      </c>
      <c r="P16" s="41" t="str">
        <f t="shared" si="6"/>
        <v>計算ノード占有利用_一般解析区画Medium(1単位 = 13CPUコア 512GBメモリ)</v>
      </c>
      <c r="Q16" s="36">
        <f t="shared" si="7"/>
        <v>2</v>
      </c>
      <c r="R16" s="33">
        <f t="shared" si="0"/>
        <v>0</v>
      </c>
      <c r="S16" s="33">
        <f t="shared" si="1"/>
        <v>30</v>
      </c>
      <c r="T16" s="33">
        <f t="shared" si="2"/>
        <v>0</v>
      </c>
      <c r="U16" s="44">
        <f>IF(AND($P16=ストレージ一般解析容量保証なし,$Q16&lt;=30),0,IF(AND($P16=ストレージ一般解析容量保証なし,$Q16&gt;30),ROUND(ROUNDUP($Q16/10,0)*ストレージ一般解析容量保証なし単価*(R16/年間日数)*消費税,0),IF(AND($P16=ストレージ個人ゲノム容量保証なし,$A16&gt;=DATE(年,4,1),$A16&lt;=DATE(年,7,31),NOT(COUNTIF($P$10:$P15,ストレージ個人ゲノム容量保証なし))),ROUND((ROUNDUP($Q16/10,0)*ストレージ個人ゲノム容量保証なし単価*(R16/年間日数)+ストレージ個人ゲノム容量保証なし基本料金)*消費税,0),IF(AND($P16=ストレージ個人ゲノム容量保証なし),ROUND(ROUNDUP($Q16/10,0)*ストレージ個人ゲノム容量保証なし単価*(R16/365)*消費税,0),IF($D16=ストレージ容量保証,ROUND(ROUNDUP($Q16/10,0)*ストレージ容量保証単価*(R16/年間日数)*消費税,0),IF($D16=アーカイブ,ROUND(ROUNDUP($Q16/10,0)*アーカイブ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))</f>
        <v>0</v>
      </c>
      <c r="V16" s="44">
        <f>IF(AND($P16=ストレージ一般解析容量保証なし,$Q16&lt;=30),0,IF(AND($P16=ストレージ一般解析容量保証なし,$Q16&gt;30),ROUND(ROUNDUP($Q16/10,0)*ストレージ一般解析容量保証なし単価*(S16/年間日数)*消費税,0),IF(AND($P16=ストレージ個人ゲノム容量保証なし,$A16&gt;=DATE(年,8,1),$A16&lt;=DATE(年,11,30),NOT(COUNTIF($P$10:$P15,ストレージ個人ゲノム容量保証なし))),ROUND((ROUNDUP($Q16/10,0)*ストレージ個人ゲノム容量保証なし単価*(S16/年間日数)+ストレージ個人ゲノム容量保証なし基本料金)*消費税,0),IF(AND($P16=ストレージ個人ゲノム容量保証なし,A16),ROUND(ROUNDUP($Q16/10,0)*ストレージ個人ゲノム容量保証なし単価*(S16/年間日数)*消費税,0),IF($D16=ストレージ容量保証,ROUND(ROUNDUP($Q16/10,0)*ストレージ容量保証単価*(S16/年間日数)*消費税,0),IF($D16=アーカイブ,ROUND(ROUNDUP($Q16/10,0)*アーカイブ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))</f>
        <v>64141</v>
      </c>
      <c r="W16" s="49">
        <f>IF(AND($P16=ストレージ一般解析容量保証なし,$Q16&lt;=30),0,IF(AND($P16=ストレージ一般解析容量保証なし,$Q16&gt;30),ROUND(ROUNDUP($Q16/10,0)*ストレージ一般解析容量保証なし単価*(T16/年間日数)*消費税,0),IF(AND($P16=ストレージ個人ゲノム容量保証なし,$A16&gt;=DATE(年,12,1),$A16&lt;=DATE(年+1,3,31),NOT(COUNTIF($P$10:$P15,ストレージ個人ゲノム容量保証なし))),ROUND((ROUNDUP($Q16/10,0)*ストレージ個人ゲノム容量保証なし単価*(T16/年間日数)+ストレージ個人ゲノム容量保証なし基本料金)*消費税,0),IF(AND($P16=ストレージ個人ゲノム容量保証なし,B16),ROUND(ROUNDUP($Q16/10,0)*ストレージ個人ゲノム容量保証なし単価*(T16/年間日数)*消費税,0),IF($D16=ストレージ容量保証,ROUND(ROUNDUP($Q16/10,0)*ストレージ容量保証単価*(T16/年間日数)*消費税,0),IF($D16=アーカイブ,ROUND(ROUNDUP($Q16/10,0)*アーカイブ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))</f>
        <v>0</v>
      </c>
      <c r="X16" s="11">
        <f t="shared" si="5"/>
        <v>64141</v>
      </c>
    </row>
    <row r="17" spans="1:24" ht="16.05" customHeight="1">
      <c r="A17" s="61">
        <v>44954</v>
      </c>
      <c r="B17" s="61">
        <v>45016</v>
      </c>
      <c r="C17" s="4" t="s">
        <v>67</v>
      </c>
      <c r="D17" s="5" t="s">
        <v>10</v>
      </c>
      <c r="E17" s="21">
        <v>5</v>
      </c>
      <c r="F17" s="21"/>
      <c r="G17" s="21"/>
      <c r="H17" s="21"/>
      <c r="I17" s="21"/>
      <c r="J17" s="21"/>
      <c r="K17" s="21"/>
      <c r="L17" s="21"/>
      <c r="M17" s="21"/>
      <c r="N17" s="21"/>
      <c r="O17" s="23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$5),CONCATENATE(SUM(E17:N17),"単位"),"")))))</f>
        <v>5単位</v>
      </c>
      <c r="P17" s="41" t="str">
        <f t="shared" si="6"/>
        <v>計算ノード占有利用_個人ゲノム解析区画Thin(Intel)(1単位 = 1CPUコア 12GBメモリ)</v>
      </c>
      <c r="Q17" s="33">
        <f t="shared" si="7"/>
        <v>5</v>
      </c>
      <c r="R17" s="33">
        <f t="shared" si="0"/>
        <v>0</v>
      </c>
      <c r="S17" s="33">
        <f t="shared" si="1"/>
        <v>0</v>
      </c>
      <c r="T17" s="33">
        <f t="shared" si="2"/>
        <v>63</v>
      </c>
      <c r="U17" s="44">
        <f>IF(AND($P17=ストレージ一般解析容量保証なし,$Q17&lt;=30),0,IF(AND($P17=ストレージ一般解析容量保証なし,$Q17&gt;30),ROUND(ROUNDUP($Q17/10,0)*ストレージ一般解析容量保証なし単価*(R17/年間日数)*消費税,0),IF(AND($P17=ストレージ個人ゲノム容量保証なし,$A17&gt;=DATE(年,4,1),$A17&lt;=DATE(年,7,31),NOT(COUNTIF($P$10:$P16,ストレージ個人ゲノム容量保証なし))),ROUND((ROUNDUP($Q17/10,0)*ストレージ個人ゲノム容量保証なし単価*(R17/年間日数)+ストレージ個人ゲノム容量保証なし基本料金)*消費税,0),IF(AND($P17=ストレージ個人ゲノム容量保証なし),ROUND(ROUNDUP($Q17/10,0)*ストレージ個人ゲノム容量保証なし単価*(R17/365)*消費税,0),IF($D17=ストレージ容量保証,ROUND(ROUNDUP($Q17/10,0)*ストレージ容量保証単価*(R17/年間日数)*消費税,0),IF($D17=アーカイブ,ROUND(ROUNDUP($Q17/10,0)*アーカイブ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))</f>
        <v>0</v>
      </c>
      <c r="V17" s="44">
        <f>IF(AND($P17=ストレージ一般解析容量保証なし,$Q17&lt;=30),0,IF(AND($P17=ストレージ一般解析容量保証なし,$Q17&gt;30),ROUND(ROUNDUP($Q17/10,0)*ストレージ一般解析容量保証なし単価*(S17/年間日数)*消費税,0),IF(AND($P17=ストレージ個人ゲノム容量保証なし,$A17&gt;=DATE(年,8,1),$A17&lt;=DATE(年,11,30),NOT(COUNTIF($P$10:$P16,ストレージ個人ゲノム容量保証なし))),ROUND((ROUNDUP($Q17/10,0)*ストレージ個人ゲノム容量保証なし単価*(S17/年間日数)+ストレージ個人ゲノム容量保証なし基本料金)*消費税,0),IF(AND($P17=ストレージ個人ゲノム容量保証なし,A17),ROUND(ROUNDUP($Q17/10,0)*ストレージ個人ゲノム容量保証なし単価*(S17/年間日数)*消費税,0),IF($D17=ストレージ容量保証,ROUND(ROUNDUP($Q17/10,0)*ストレージ容量保証単価*(S17/年間日数)*消費税,0),IF($D17=アーカイブ,ROUND(ROUNDUP($Q17/10,0)*アーカイブ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))</f>
        <v>0</v>
      </c>
      <c r="W17" s="49">
        <f>IF(AND($P17=ストレージ一般解析容量保証なし,$Q17&lt;=30),0,IF(AND($P17=ストレージ一般解析容量保証なし,$Q17&gt;30),ROUND(ROUNDUP($Q17/10,0)*ストレージ一般解析容量保証なし単価*(T17/年間日数)*消費税,0),IF(AND($P17=ストレージ個人ゲノム容量保証なし,$A17&gt;=DATE(年,12,1),$A17&lt;=DATE(年+1,3,31),NOT(COUNTIF($P$10:$P16,ストレージ個人ゲノム容量保証なし))),ROUND((ROUNDUP($Q17/10,0)*ストレージ個人ゲノム容量保証なし単価*(T17/年間日数)+ストレージ個人ゲノム容量保証なし基本料金)*消費税,0),IF(AND($P17=ストレージ個人ゲノム容量保証なし,B17),ROUND(ROUNDUP($Q17/10,0)*ストレージ個人ゲノム容量保証なし単価*(T17/年間日数)*消費税,0),IF($D17=ストレージ容量保証,ROUND(ROUNDUP($Q17/10,0)*ストレージ容量保証単価*(T17/年間日数)*消費税,0),IF($D17=アーカイブ,ROUND(ROUNDUP($Q17/10,0)*アーカイブ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))</f>
        <v>5174</v>
      </c>
      <c r="X17" s="11">
        <f t="shared" si="5"/>
        <v>5174</v>
      </c>
    </row>
    <row r="18" spans="1:24" ht="16.05" customHeight="1">
      <c r="A18" s="61">
        <v>44954</v>
      </c>
      <c r="B18" s="61">
        <v>45016</v>
      </c>
      <c r="C18" s="4" t="s">
        <v>67</v>
      </c>
      <c r="D18" s="5" t="s">
        <v>11</v>
      </c>
      <c r="E18" s="21">
        <v>5</v>
      </c>
      <c r="F18" s="6"/>
      <c r="G18" s="6"/>
      <c r="H18" s="6"/>
      <c r="I18" s="6"/>
      <c r="J18" s="6"/>
      <c r="K18" s="6"/>
      <c r="L18" s="6"/>
      <c r="M18" s="6"/>
      <c r="N18" s="6"/>
      <c r="O18" s="23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$5),CONCATENATE(SUM(E18:N18),"単位"),"")))))</f>
        <v>5単位</v>
      </c>
      <c r="P18" s="41" t="str">
        <f t="shared" si="6"/>
        <v>計算ノード占有利用_個人ゲノム解析区画Thin(Intel/NVIDIA GPU)(1単位 = 1GPU 4CPUコア 48GBメモリ)</v>
      </c>
      <c r="Q18" s="36">
        <f t="shared" si="7"/>
        <v>5</v>
      </c>
      <c r="R18" s="33">
        <f t="shared" si="0"/>
        <v>0</v>
      </c>
      <c r="S18" s="33">
        <f t="shared" si="1"/>
        <v>0</v>
      </c>
      <c r="T18" s="33">
        <f t="shared" si="2"/>
        <v>63</v>
      </c>
      <c r="U18" s="44">
        <f>IF(AND($P18=ストレージ一般解析容量保証なし,$Q18&lt;=30),0,IF(AND($P18=ストレージ一般解析容量保証なし,$Q18&gt;30),ROUND(ROUNDUP($Q18/10,0)*ストレージ一般解析容量保証なし単価*(R18/年間日数)*消費税,0),IF(AND($P18=ストレージ個人ゲノム容量保証なし,$A18&gt;=DATE(年,4,1),$A18&lt;=DATE(年,7,31),NOT(COUNTIF($P$10:$P17,ストレージ個人ゲノム容量保証なし))),ROUND((ROUNDUP($Q18/10,0)*ストレージ個人ゲノム容量保証なし単価*(R18/年間日数)+ストレージ個人ゲノム容量保証なし基本料金)*消費税,0),IF(AND($P18=ストレージ個人ゲノム容量保証なし),ROUND(ROUNDUP($Q18/10,0)*ストレージ個人ゲノム容量保証なし単価*(R18/365)*消費税,0),IF($D18=ストレージ容量保証,ROUND(ROUNDUP($Q18/10,0)*ストレージ容量保証単価*(R18/年間日数)*消費税,0),IF($D18=アーカイブ,ROUND(ROUNDUP($Q18/10,0)*アーカイブ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))</f>
        <v>0</v>
      </c>
      <c r="V18" s="44">
        <f>IF(AND($P18=ストレージ一般解析容量保証なし,$Q18&lt;=30),0,IF(AND($P18=ストレージ一般解析容量保証なし,$Q18&gt;30),ROUND(ROUNDUP($Q18/10,0)*ストレージ一般解析容量保証なし単価*(S18/年間日数)*消費税,0),IF(AND($P18=ストレージ個人ゲノム容量保証なし,$A18&gt;=DATE(年,8,1),$A18&lt;=DATE(年,11,30),NOT(COUNTIF($P$10:$P17,ストレージ個人ゲノム容量保証なし))),ROUND((ROUNDUP($Q18/10,0)*ストレージ個人ゲノム容量保証なし単価*(S18/年間日数)+ストレージ個人ゲノム容量保証なし基本料金)*消費税,0),IF(AND($P18=ストレージ個人ゲノム容量保証なし,A18),ROUND(ROUNDUP($Q18/10,0)*ストレージ個人ゲノム容量保証なし単価*(S18/年間日数)*消費税,0),IF($D18=ストレージ容量保証,ROUND(ROUNDUP($Q18/10,0)*ストレージ容量保証単価*(S18/年間日数)*消費税,0),IF($D18=アーカイブ,ROUND(ROUNDUP($Q18/10,0)*アーカイブ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))</f>
        <v>0</v>
      </c>
      <c r="W18" s="49">
        <f>IF(AND($P18=ストレージ一般解析容量保証なし,$Q18&lt;=30),0,IF(AND($P18=ストレージ一般解析容量保証なし,$Q18&gt;30),ROUND(ROUNDUP($Q18/10,0)*ストレージ一般解析容量保証なし単価*(T18/年間日数)*消費税,0),IF(AND($P18=ストレージ個人ゲノム容量保証なし,$A18&gt;=DATE(年,12,1),$A18&lt;=DATE(年+1,3,31),NOT(COUNTIF($P$10:$P17,ストレージ個人ゲノム容量保証なし))),ROUND((ROUNDUP($Q18/10,0)*ストレージ個人ゲノム容量保証なし単価*(T18/年間日数)+ストレージ個人ゲノム容量保証なし基本料金)*消費税,0),IF(AND($P18=ストレージ個人ゲノム容量保証なし,B18),ROUND(ROUNDUP($Q18/10,0)*ストレージ個人ゲノム容量保証なし単価*(T18/年間日数)*消費税,0),IF($D18=ストレージ容量保証,ROUND(ROUNDUP($Q18/10,0)*ストレージ容量保証単価*(T18/年間日数)*消費税,0),IF($D18=アーカイブ,ROUND(ROUNDUP($Q18/10,0)*アーカイブ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))</f>
        <v>31070</v>
      </c>
      <c r="X18" s="11">
        <f t="shared" si="5"/>
        <v>31070</v>
      </c>
    </row>
    <row r="19" spans="1:24" ht="16.05" customHeight="1">
      <c r="A19" s="61">
        <v>44954</v>
      </c>
      <c r="B19" s="61">
        <v>45016</v>
      </c>
      <c r="C19" s="4" t="s">
        <v>67</v>
      </c>
      <c r="D19" s="5" t="s">
        <v>12</v>
      </c>
      <c r="E19" s="21">
        <v>5</v>
      </c>
      <c r="F19" s="6"/>
      <c r="G19" s="6"/>
      <c r="H19" s="6"/>
      <c r="I19" s="6"/>
      <c r="J19" s="6"/>
      <c r="K19" s="6"/>
      <c r="L19" s="6"/>
      <c r="M19" s="6"/>
      <c r="N19" s="6"/>
      <c r="O19" s="23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$5),CONCATENATE(SUM(E19:N19),"単位"),"")))))</f>
        <v>5単位</v>
      </c>
      <c r="P19" s="41" t="str">
        <f t="shared" si="6"/>
        <v>計算ノード占有利用_個人ゲノム解析区画Medium(1単位 = 13CPUコア 512GBメモリ)</v>
      </c>
      <c r="Q19" s="33">
        <f t="shared" si="7"/>
        <v>5</v>
      </c>
      <c r="R19" s="33">
        <f t="shared" si="0"/>
        <v>0</v>
      </c>
      <c r="S19" s="33">
        <f t="shared" si="1"/>
        <v>0</v>
      </c>
      <c r="T19" s="33">
        <f t="shared" si="2"/>
        <v>63</v>
      </c>
      <c r="U19" s="44">
        <f>IF(AND($P19=ストレージ一般解析容量保証なし,$Q19&lt;=30),0,IF(AND($P19=ストレージ一般解析容量保証なし,$Q19&gt;30),ROUND(ROUNDUP($Q19/10,0)*ストレージ一般解析容量保証なし単価*(R19/年間日数)*消費税,0),IF(AND($P19=ストレージ個人ゲノム容量保証なし,$A19&gt;=DATE(年,4,1),$A19&lt;=DATE(年,7,31),NOT(COUNTIF($P$10:$P18,ストレージ個人ゲノム容量保証なし))),ROUND((ROUNDUP($Q19/10,0)*ストレージ個人ゲノム容量保証なし単価*(R19/年間日数)+ストレージ個人ゲノム容量保証なし基本料金)*消費税,0),IF(AND($P19=ストレージ個人ゲノム容量保証なし),ROUND(ROUNDUP($Q19/10,0)*ストレージ個人ゲノム容量保証なし単価*(R19/365)*消費税,0),IF($D19=ストレージ容量保証,ROUND(ROUNDUP($Q19/10,0)*ストレージ容量保証単価*(R19/年間日数)*消費税,0),IF($D19=アーカイブ,ROUND(ROUNDUP($Q19/10,0)*アーカイブ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))</f>
        <v>0</v>
      </c>
      <c r="V19" s="44">
        <f>IF(AND($P19=ストレージ一般解析容量保証なし,$Q19&lt;=30),0,IF(AND($P19=ストレージ一般解析容量保証なし,$Q19&gt;30),ROUND(ROUNDUP($Q19/10,0)*ストレージ一般解析容量保証なし単価*(S19/年間日数)*消費税,0),IF(AND($P19=ストレージ個人ゲノム容量保証なし,$A19&gt;=DATE(年,8,1),$A19&lt;=DATE(年,11,30),NOT(COUNTIF($P$10:$P18,ストレージ個人ゲノム容量保証なし))),ROUND((ROUNDUP($Q19/10,0)*ストレージ個人ゲノム容量保証なし単価*(S19/年間日数)+ストレージ個人ゲノム容量保証なし基本料金)*消費税,0),IF(AND($P19=ストレージ個人ゲノム容量保証なし,A19),ROUND(ROUNDUP($Q19/10,0)*ストレージ個人ゲノム容量保証なし単価*(S19/年間日数)*消費税,0),IF($D19=ストレージ容量保証,ROUND(ROUNDUP($Q19/10,0)*ストレージ容量保証単価*(S19/年間日数)*消費税,0),IF($D19=アーカイブ,ROUND(ROUNDUP($Q19/10,0)*アーカイブ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))</f>
        <v>0</v>
      </c>
      <c r="W19" s="49">
        <f>IF(AND($P19=ストレージ一般解析容量保証なし,$Q19&lt;=30),0,IF(AND($P19=ストレージ一般解析容量保証なし,$Q19&gt;30),ROUND(ROUNDUP($Q19/10,0)*ストレージ一般解析容量保証なし単価*(T19/年間日数)*消費税,0),IF(AND($P19=ストレージ個人ゲノム容量保証なし,$A19&gt;=DATE(年,12,1),$A19&lt;=DATE(年+1,3,31),NOT(COUNTIF($P$10:$P18,ストレージ個人ゲノム容量保証なし))),ROUND((ROUNDUP($Q19/10,0)*ストレージ個人ゲノム容量保証なし単価*(T19/年間日数)+ストレージ個人ゲノム容量保証なし基本料金)*消費税,0),IF(AND($P19=ストレージ個人ゲノム容量保証なし,B19),ROUND(ROUNDUP($Q19/10,0)*ストレージ個人ゲノム容量保証なし単価*(T19/年間日数)*消費税,0),IF($D19=ストレージ容量保証,ROUND(ROUNDUP($Q19/10,0)*ストレージ容量保証単価*(T19/年間日数)*消費税,0),IF($D19=アーカイブ,ROUND(ROUNDUP($Q19/10,0)*アーカイブ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))</f>
        <v>336740</v>
      </c>
      <c r="X19" s="11">
        <f t="shared" si="5"/>
        <v>336740</v>
      </c>
    </row>
    <row r="20" spans="1:24" ht="16.05" customHeight="1">
      <c r="A20" s="3"/>
      <c r="B20" s="3"/>
      <c r="C20" s="4"/>
      <c r="D20" s="5"/>
      <c r="E20" s="21"/>
      <c r="F20" s="21"/>
      <c r="G20" s="6"/>
      <c r="H20" s="21"/>
      <c r="I20" s="6"/>
      <c r="J20" s="21"/>
      <c r="K20" s="6"/>
      <c r="L20" s="21"/>
      <c r="M20" s="6"/>
      <c r="N20" s="21"/>
      <c r="O20" s="23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$5),CONCATENATE(SUM(E20:N20),"単位"),"")))))</f>
        <v/>
      </c>
      <c r="P20" s="41" t="str">
        <f t="shared" si="6"/>
        <v/>
      </c>
      <c r="Q20" s="36">
        <f t="shared" si="7"/>
        <v>0</v>
      </c>
      <c r="R20" s="33">
        <f t="shared" si="0"/>
        <v>0</v>
      </c>
      <c r="S20" s="33">
        <f t="shared" si="1"/>
        <v>0</v>
      </c>
      <c r="T20" s="33">
        <f t="shared" si="2"/>
        <v>0</v>
      </c>
      <c r="U20" s="44" t="str">
        <f>IF(AND($P20=ストレージ一般解析容量保証なし,$Q20&lt;=30),0,IF(AND($P20=ストレージ一般解析容量保証なし,$Q20&gt;30),ROUND(ROUNDUP($Q20/10,0)*ストレージ一般解析容量保証なし単価*(R20/年間日数)*消費税,0),IF(AND($P20=ストレージ個人ゲノム容量保証なし,$A20&gt;=DATE(年,4,1),$A20&lt;=DATE(年,7,31),NOT(COUNTIF($P$10:$P19,ストレージ個人ゲノム容量保証なし))),ROUND((ROUNDUP($Q20/10,0)*ストレージ個人ゲノム容量保証なし単価*(R20/年間日数)+ストレージ個人ゲノム容量保証なし基本料金)*消費税,0),IF(AND($P20=ストレージ個人ゲノム容量保証なし),ROUND(ROUNDUP($Q20/10,0)*ストレージ個人ゲノム容量保証なし単価*(R20/365)*消費税,0),IF($D20=ストレージ容量保証,ROUND(ROUNDUP($Q20/10,0)*ストレージ容量保証単価*(R20/年間日数)*消費税,0),IF($D20=アーカイブ,ROUND(ROUNDUP($Q20/10,0)*アーカイブ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))</f>
        <v/>
      </c>
      <c r="V20" s="44" t="str">
        <f>IF(AND($P20=ストレージ一般解析容量保証なし,$Q20&lt;=30),0,IF(AND($P20=ストレージ一般解析容量保証なし,$Q20&gt;30),ROUND(ROUNDUP($Q20/10,0)*ストレージ一般解析容量保証なし単価*(S20/年間日数)*消費税,0),IF(AND($P20=ストレージ個人ゲノム容量保証なし,$A20&gt;=DATE(年,8,1),$A20&lt;=DATE(年,11,30),NOT(COUNTIF($P$10:$P19,ストレージ個人ゲノム容量保証なし))),ROUND((ROUNDUP($Q20/10,0)*ストレージ個人ゲノム容量保証なし単価*(S20/年間日数)+ストレージ個人ゲノム容量保証なし基本料金)*消費税,0),IF(AND($P20=ストレージ個人ゲノム容量保証なし,A20),ROUND(ROUNDUP($Q20/10,0)*ストレージ個人ゲノム容量保証なし単価*(S20/年間日数)*消費税,0),IF($D20=ストレージ容量保証,ROUND(ROUNDUP($Q20/10,0)*ストレージ容量保証単価*(S20/年間日数)*消費税,0),IF($D20=アーカイブ,ROUND(ROUNDUP($Q20/10,0)*アーカイブ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))</f>
        <v/>
      </c>
      <c r="W20" s="49" t="str">
        <f>IF(AND($P20=ストレージ一般解析容量保証なし,$Q20&lt;=30),0,IF(AND($P20=ストレージ一般解析容量保証なし,$Q20&gt;30),ROUND(ROUNDUP($Q20/10,0)*ストレージ一般解析容量保証なし単価*(T20/年間日数)*消費税,0),IF(AND($P20=ストレージ個人ゲノム容量保証なし,$A20&gt;=DATE(年,12,1),$A20&lt;=DATE(年+1,3,31),NOT(COUNTIF($P$10:$P19,ストレージ個人ゲノム容量保証なし))),ROUND((ROUNDUP($Q20/10,0)*ストレージ個人ゲノム容量保証なし単価*(T20/年間日数)+ストレージ個人ゲノム容量保証なし基本料金)*消費税,0),IF(AND($P20=ストレージ個人ゲノム容量保証なし,B20),ROUND(ROUNDUP($Q20/10,0)*ストレージ個人ゲノム容量保証なし単価*(T20/年間日数)*消費税,0),IF($D20=ストレージ容量保証,ROUND(ROUNDUP($Q20/10,0)*ストレージ容量保証単価*(T20/年間日数)*消費税,0),IF($D20=アーカイブ,ROUND(ROUNDUP($Q20/10,0)*アーカイブ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))</f>
        <v/>
      </c>
      <c r="X20" s="11" t="str">
        <f t="shared" si="5"/>
        <v/>
      </c>
    </row>
    <row r="21" spans="1:24" ht="16.05" customHeight="1">
      <c r="A21" s="3"/>
      <c r="B21" s="3"/>
      <c r="C21" s="4"/>
      <c r="D21" s="5"/>
      <c r="E21" s="21"/>
      <c r="F21" s="6"/>
      <c r="G21" s="6"/>
      <c r="H21" s="6"/>
      <c r="I21" s="6"/>
      <c r="J21" s="6"/>
      <c r="K21" s="6"/>
      <c r="L21" s="6"/>
      <c r="M21" s="6"/>
      <c r="N21" s="6"/>
      <c r="O21" s="23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$5),CONCATENATE(SUM(E21:N21),"単位"),"")))))</f>
        <v/>
      </c>
      <c r="P21" s="41" t="str">
        <f t="shared" si="6"/>
        <v/>
      </c>
      <c r="Q21" s="33">
        <f t="shared" si="7"/>
        <v>0</v>
      </c>
      <c r="R21" s="33">
        <f t="shared" si="0"/>
        <v>0</v>
      </c>
      <c r="S21" s="33">
        <f t="shared" si="1"/>
        <v>0</v>
      </c>
      <c r="T21" s="33">
        <f t="shared" si="2"/>
        <v>0</v>
      </c>
      <c r="U21" s="44" t="str">
        <f>IF(AND($P21=ストレージ一般解析容量保証なし,$Q21&lt;=30),0,IF(AND($P21=ストレージ一般解析容量保証なし,$Q21&gt;30),ROUND(ROUNDUP($Q21/10,0)*ストレージ一般解析容量保証なし単価*(R21/年間日数)*消費税,0),IF(AND($P21=ストレージ個人ゲノム容量保証なし,$A21&gt;=DATE(年,4,1),$A21&lt;=DATE(年,7,31),NOT(COUNTIF($P$10:$P20,ストレージ個人ゲノム容量保証なし))),ROUND((ROUNDUP($Q21/10,0)*ストレージ個人ゲノム容量保証なし単価*(R21/年間日数)+ストレージ個人ゲノム容量保証なし基本料金)*消費税,0),IF(AND($P21=ストレージ個人ゲノム容量保証なし),ROUND(ROUNDUP($Q21/10,0)*ストレージ個人ゲノム容量保証なし単価*(R21/365)*消費税,0),IF($D21=ストレージ容量保証,ROUND(ROUNDUP($Q21/10,0)*ストレージ容量保証単価*(R21/年間日数)*消費税,0),IF($D21=アーカイブ,ROUND(ROUNDUP($Q21/10,0)*アーカイブ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))</f>
        <v/>
      </c>
      <c r="V21" s="44" t="str">
        <f>IF(AND($P21=ストレージ一般解析容量保証なし,$Q21&lt;=30),0,IF(AND($P21=ストレージ一般解析容量保証なし,$Q21&gt;30),ROUND(ROUNDUP($Q21/10,0)*ストレージ一般解析容量保証なし単価*(S21/年間日数)*消費税,0),IF(AND($P21=ストレージ個人ゲノム容量保証なし,$A21&gt;=DATE(年,8,1),$A21&lt;=DATE(年,11,30),NOT(COUNTIF($P$10:$P20,ストレージ個人ゲノム容量保証なし))),ROUND((ROUNDUP($Q21/10,0)*ストレージ個人ゲノム容量保証なし単価*(S21/年間日数)+ストレージ個人ゲノム容量保証なし基本料金)*消費税,0),IF(AND($P21=ストレージ個人ゲノム容量保証なし,A21),ROUND(ROUNDUP($Q21/10,0)*ストレージ個人ゲノム容量保証なし単価*(S21/年間日数)*消費税,0),IF($D21=ストレージ容量保証,ROUND(ROUNDUP($Q21/10,0)*ストレージ容量保証単価*(S21/年間日数)*消費税,0),IF($D21=アーカイブ,ROUND(ROUNDUP($Q21/10,0)*アーカイブ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))</f>
        <v/>
      </c>
      <c r="W21" s="49" t="str">
        <f>IF(AND($P21=ストレージ一般解析容量保証なし,$Q21&lt;=30),0,IF(AND($P21=ストレージ一般解析容量保証なし,$Q21&gt;30),ROUND(ROUNDUP($Q21/10,0)*ストレージ一般解析容量保証なし単価*(T21/年間日数)*消費税,0),IF(AND($P21=ストレージ個人ゲノム容量保証なし,$A21&gt;=DATE(年,12,1),$A21&lt;=DATE(年+1,3,31),NOT(COUNTIF($P$10:$P20,ストレージ個人ゲノム容量保証なし))),ROUND((ROUNDUP($Q21/10,0)*ストレージ個人ゲノム容量保証なし単価*(T21/年間日数)+ストレージ個人ゲノム容量保証なし基本料金)*消費税,0),IF(AND($P21=ストレージ個人ゲノム容量保証なし,B21),ROUND(ROUNDUP($Q21/10,0)*ストレージ個人ゲノム容量保証なし単価*(T21/年間日数)*消費税,0),IF($D21=ストレージ容量保証,ROUND(ROUNDUP($Q21/10,0)*ストレージ容量保証単価*(T21/年間日数)*消費税,0),IF($D21=アーカイブ,ROUND(ROUNDUP($Q21/10,0)*アーカイブ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))</f>
        <v/>
      </c>
      <c r="X21" s="11" t="str">
        <f t="shared" si="5"/>
        <v/>
      </c>
    </row>
    <row r="22" spans="1:24" ht="16.05" customHeight="1">
      <c r="A22" s="3"/>
      <c r="B22" s="3"/>
      <c r="C22" s="4"/>
      <c r="D22" s="5"/>
      <c r="E22" s="21"/>
      <c r="F22" s="6"/>
      <c r="G22" s="6"/>
      <c r="H22" s="6"/>
      <c r="I22" s="6"/>
      <c r="J22" s="6"/>
      <c r="K22" s="6"/>
      <c r="L22" s="6"/>
      <c r="M22" s="6"/>
      <c r="N22" s="6"/>
      <c r="O22" s="23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$5),CONCATENATE(SUM(E22:N22),"単位"),"")))))</f>
        <v/>
      </c>
      <c r="P22" s="41" t="str">
        <f t="shared" si="6"/>
        <v/>
      </c>
      <c r="Q22" s="36">
        <f t="shared" si="7"/>
        <v>0</v>
      </c>
      <c r="R22" s="33">
        <f t="shared" si="0"/>
        <v>0</v>
      </c>
      <c r="S22" s="33">
        <f t="shared" si="1"/>
        <v>0</v>
      </c>
      <c r="T22" s="33">
        <f t="shared" si="2"/>
        <v>0</v>
      </c>
      <c r="U22" s="44" t="str">
        <f>IF(AND($P22=ストレージ一般解析容量保証なし,$Q22&lt;=30),0,IF(AND($P22=ストレージ一般解析容量保証なし,$Q22&gt;30),ROUND(ROUNDUP($Q22/10,0)*ストレージ一般解析容量保証なし単価*(R22/年間日数)*消費税,0),IF(AND($P22=ストレージ個人ゲノム容量保証なし,$A22&gt;=DATE(年,4,1),$A22&lt;=DATE(年,7,31),NOT(COUNTIF($P$10:$P21,ストレージ個人ゲノム容量保証なし))),ROUND((ROUNDUP($Q22/10,0)*ストレージ個人ゲノム容量保証なし単価*(R22/年間日数)+ストレージ個人ゲノム容量保証なし基本料金)*消費税,0),IF(AND($P22=ストレージ個人ゲノム容量保証なし),ROUND(ROUNDUP($Q22/10,0)*ストレージ個人ゲノム容量保証なし単価*(R22/365)*消費税,0),IF($D22=ストレージ容量保証,ROUND(ROUNDUP($Q22/10,0)*ストレージ容量保証単価*(R22/年間日数)*消費税,0),IF($D22=アーカイブ,ROUND(ROUNDUP($Q22/10,0)*アーカイブ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))</f>
        <v/>
      </c>
      <c r="V22" s="44" t="str">
        <f>IF(AND($P22=ストレージ一般解析容量保証なし,$Q22&lt;=30),0,IF(AND($P22=ストレージ一般解析容量保証なし,$Q22&gt;30),ROUND(ROUNDUP($Q22/10,0)*ストレージ一般解析容量保証なし単価*(S22/年間日数)*消費税,0),IF(AND($P22=ストレージ個人ゲノム容量保証なし,$A22&gt;=DATE(年,8,1),$A22&lt;=DATE(年,11,30),NOT(COUNTIF($P$10:$P21,ストレージ個人ゲノム容量保証なし))),ROUND((ROUNDUP($Q22/10,0)*ストレージ個人ゲノム容量保証なし単価*(S22/年間日数)+ストレージ個人ゲノム容量保証なし基本料金)*消費税,0),IF(AND($P22=ストレージ個人ゲノム容量保証なし,A22),ROUND(ROUNDUP($Q22/10,0)*ストレージ個人ゲノム容量保証なし単価*(S22/年間日数)*消費税,0),IF($D22=ストレージ容量保証,ROUND(ROUNDUP($Q22/10,0)*ストレージ容量保証単価*(S22/年間日数)*消費税,0),IF($D22=アーカイブ,ROUND(ROUNDUP($Q22/10,0)*アーカイブ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))</f>
        <v/>
      </c>
      <c r="W22" s="49" t="str">
        <f>IF(AND($P22=ストレージ一般解析容量保証なし,$Q22&lt;=30),0,IF(AND($P22=ストレージ一般解析容量保証なし,$Q22&gt;30),ROUND(ROUNDUP($Q22/10,0)*ストレージ一般解析容量保証なし単価*(T22/年間日数)*消費税,0),IF(AND($P22=ストレージ個人ゲノム容量保証なし,$A22&gt;=DATE(年,12,1),$A22&lt;=DATE(年+1,3,31),NOT(COUNTIF($P$10:$P21,ストレージ個人ゲノム容量保証なし))),ROUND((ROUNDUP($Q22/10,0)*ストレージ個人ゲノム容量保証なし単価*(T22/年間日数)+ストレージ個人ゲノム容量保証なし基本料金)*消費税,0),IF(AND($P22=ストレージ個人ゲノム容量保証なし,B22),ROUND(ROUNDUP($Q22/10,0)*ストレージ個人ゲノム容量保証なし単価*(T22/年間日数)*消費税,0),IF($D22=ストレージ容量保証,ROUND(ROUNDUP($Q22/10,0)*ストレージ容量保証単価*(T22/年間日数)*消費税,0),IF($D22=アーカイブ,ROUND(ROUNDUP($Q22/10,0)*アーカイブ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))</f>
        <v/>
      </c>
      <c r="X22" s="11" t="str">
        <f t="shared" si="5"/>
        <v/>
      </c>
    </row>
    <row r="23" spans="1:24" ht="16.05" customHeight="1">
      <c r="A23" s="3"/>
      <c r="B23" s="3"/>
      <c r="C23" s="3"/>
      <c r="D23" s="7"/>
      <c r="E23" s="21"/>
      <c r="F23" s="6"/>
      <c r="G23" s="6"/>
      <c r="H23" s="6"/>
      <c r="I23" s="6"/>
      <c r="J23" s="6"/>
      <c r="K23" s="6"/>
      <c r="L23" s="6"/>
      <c r="M23" s="6"/>
      <c r="N23" s="6"/>
      <c r="O23" s="23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$5),CONCATENATE(SUM(E23:N23),"単位"),"")))))</f>
        <v/>
      </c>
      <c r="P23" s="41" t="str">
        <f t="shared" si="6"/>
        <v/>
      </c>
      <c r="Q23" s="33">
        <f t="shared" si="7"/>
        <v>0</v>
      </c>
      <c r="R23" s="33">
        <f t="shared" si="0"/>
        <v>0</v>
      </c>
      <c r="S23" s="33">
        <f t="shared" si="1"/>
        <v>0</v>
      </c>
      <c r="T23" s="33">
        <f t="shared" si="2"/>
        <v>0</v>
      </c>
      <c r="U23" s="44" t="str">
        <f>IF(AND($P23=ストレージ一般解析容量保証なし,$Q23&lt;=30),0,IF(AND($P23=ストレージ一般解析容量保証なし,$Q23&gt;30),ROUND(ROUNDUP($Q23/10,0)*ストレージ一般解析容量保証なし単価*(R23/年間日数)*消費税,0),IF(AND($P23=ストレージ個人ゲノム容量保証なし,$A23&gt;=DATE(年,4,1),$A23&lt;=DATE(年,7,31),NOT(COUNTIF($P$10:$P22,ストレージ個人ゲノム容量保証なし))),ROUND((ROUNDUP($Q23/10,0)*ストレージ個人ゲノム容量保証なし単価*(R23/年間日数)+ストレージ個人ゲノム容量保証なし基本料金)*消費税,0),IF(AND($P23=ストレージ個人ゲノム容量保証なし),ROUND(ROUNDUP($Q23/10,0)*ストレージ個人ゲノム容量保証なし単価*(R23/365)*消費税,0),IF($D23=ストレージ容量保証,ROUND(ROUNDUP($Q23/10,0)*ストレージ容量保証単価*(R23/年間日数)*消費税,0),IF($D23=アーカイブ,ROUND(ROUNDUP($Q23/10,0)*アーカイブ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))</f>
        <v/>
      </c>
      <c r="V23" s="44" t="str">
        <f>IF(AND($P23=ストレージ一般解析容量保証なし,$Q23&lt;=30),0,IF(AND($P23=ストレージ一般解析容量保証なし,$Q23&gt;30),ROUND(ROUNDUP($Q23/10,0)*ストレージ一般解析容量保証なし単価*(S23/年間日数)*消費税,0),IF(AND($P23=ストレージ個人ゲノム容量保証なし,$A23&gt;=DATE(年,8,1),$A23&lt;=DATE(年,11,30),NOT(COUNTIF($P$10:$P22,ストレージ個人ゲノム容量保証なし))),ROUND((ROUNDUP($Q23/10,0)*ストレージ個人ゲノム容量保証なし単価*(S23/年間日数)+ストレージ個人ゲノム容量保証なし基本料金)*消費税,0),IF(AND($P23=ストレージ個人ゲノム容量保証なし,A23),ROUND(ROUNDUP($Q23/10,0)*ストレージ個人ゲノム容量保証なし単価*(S23/年間日数)*消費税,0),IF($D23=ストレージ容量保証,ROUND(ROUNDUP($Q23/10,0)*ストレージ容量保証単価*(S23/年間日数)*消費税,0),IF($D23=アーカイブ,ROUND(ROUNDUP($Q23/10,0)*アーカイブ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))</f>
        <v/>
      </c>
      <c r="W23" s="49" t="str">
        <f>IF(AND($P23=ストレージ一般解析容量保証なし,$Q23&lt;=30),0,IF(AND($P23=ストレージ一般解析容量保証なし,$Q23&gt;30),ROUND(ROUNDUP($Q23/10,0)*ストレージ一般解析容量保証なし単価*(T23/年間日数)*消費税,0),IF(AND($P23=ストレージ個人ゲノム容量保証なし,$A23&gt;=DATE(年,12,1),$A23&lt;=DATE(年+1,3,31),NOT(COUNTIF($P$10:$P22,ストレージ個人ゲノム容量保証なし))),ROUND((ROUNDUP($Q23/10,0)*ストレージ個人ゲノム容量保証なし単価*(T23/年間日数)+ストレージ個人ゲノム容量保証なし基本料金)*消費税,0),IF(AND($P23=ストレージ個人ゲノム容量保証なし,B23),ROUND(ROUNDUP($Q23/10,0)*ストレージ個人ゲノム容量保証なし単価*(T23/年間日数)*消費税,0),IF($D23=ストレージ容量保証,ROUND(ROUNDUP($Q23/10,0)*ストレージ容量保証単価*(T23/年間日数)*消費税,0),IF($D23=アーカイブ,ROUND(ROUNDUP($Q23/10,0)*アーカイブ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))</f>
        <v/>
      </c>
      <c r="X23" s="11" t="str">
        <f t="shared" si="5"/>
        <v/>
      </c>
    </row>
    <row r="24" spans="1:24" ht="16.05" customHeight="1" thickBot="1">
      <c r="A24" s="8"/>
      <c r="B24" s="8"/>
      <c r="C24" s="8"/>
      <c r="D24" s="9"/>
      <c r="E24" s="22"/>
      <c r="F24" s="10"/>
      <c r="G24" s="10"/>
      <c r="H24" s="10"/>
      <c r="I24" s="10"/>
      <c r="J24" s="10"/>
      <c r="K24" s="10"/>
      <c r="L24" s="10"/>
      <c r="M24" s="10"/>
      <c r="N24" s="10"/>
      <c r="O24" s="2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$5),CONCATENATE(SUM(E24:N24),"単位"),"")))))</f>
        <v/>
      </c>
      <c r="P24" s="42" t="str">
        <f t="shared" si="6"/>
        <v/>
      </c>
      <c r="Q24" s="37">
        <f t="shared" si="7"/>
        <v>0</v>
      </c>
      <c r="R24" s="33">
        <f t="shared" si="0"/>
        <v>0</v>
      </c>
      <c r="S24" s="33">
        <f t="shared" si="1"/>
        <v>0</v>
      </c>
      <c r="T24" s="33">
        <f t="shared" si="2"/>
        <v>0</v>
      </c>
      <c r="U24" s="44" t="str">
        <f>IF(AND($P24=ストレージ一般解析容量保証なし,$Q24&lt;=30),0,IF(AND($P24=ストレージ一般解析容量保証なし,$Q24&gt;30),ROUND(ROUNDUP($Q24/10,0)*ストレージ一般解析容量保証なし単価*(R24/年間日数)*消費税,0),IF(AND($P24=ストレージ個人ゲノム容量保証なし,$A24&gt;=DATE(年,4,1),$A24&lt;=DATE(年,7,31),NOT(COUNTIF($P$10:$P23,ストレージ個人ゲノム容量保証なし))),ROUND((ROUNDUP($Q24/10,0)*ストレージ個人ゲノム容量保証なし単価*(R24/年間日数)+ストレージ個人ゲノム容量保証なし基本料金)*消費税,0),IF(AND($P24=ストレージ個人ゲノム容量保証なし),ROUND(ROUNDUP($Q24/10,0)*ストレージ個人ゲノム容量保証なし単価*(R24/365)*消費税,0),IF($D24=ストレージ容量保証,ROUND(ROUNDUP($Q24/10,0)*ストレージ容量保証単価*(R24/年間日数)*消費税,0),IF($D24=アーカイブ,ROUND(ROUNDUP($Q24/10,0)*アーカイブ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))</f>
        <v/>
      </c>
      <c r="V24" s="44" t="str">
        <f>IF(AND($P24=ストレージ一般解析容量保証なし,$Q24&lt;=30),0,IF(AND($P24=ストレージ一般解析容量保証なし,$Q24&gt;30),ROUND(ROUNDUP($Q24/10,0)*ストレージ一般解析容量保証なし単価*(S24/年間日数)*消費税,0),IF(AND($P24=ストレージ個人ゲノム容量保証なし,$A24&gt;=DATE(年,8,1),$A24&lt;=DATE(年,11,30),NOT(COUNTIF($P$10:$P23,ストレージ個人ゲノム容量保証なし))),ROUND((ROUNDUP($Q24/10,0)*ストレージ個人ゲノム容量保証なし単価*(S24/年間日数)+ストレージ個人ゲノム容量保証なし基本料金)*消費税,0),IF(AND($P24=ストレージ個人ゲノム容量保証なし,A24),ROUND(ROUNDUP($Q24/10,0)*ストレージ個人ゲノム容量保証なし単価*(S24/年間日数)*消費税,0),IF($D24=ストレージ容量保証,ROUND(ROUNDUP($Q24/10,0)*ストレージ容量保証単価*(S24/年間日数)*消費税,0),IF($D24=アーカイブ,ROUND(ROUNDUP($Q24/10,0)*アーカイブ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))</f>
        <v/>
      </c>
      <c r="W24" s="49" t="str">
        <f>IF(AND($P24=ストレージ一般解析容量保証なし,$Q24&lt;=30),0,IF(AND($P24=ストレージ一般解析容量保証なし,$Q24&gt;30),ROUND(ROUNDUP($Q24/10,0)*ストレージ一般解析容量保証なし単価*(T24/年間日数)*消費税,0),IF(AND($P24=ストレージ個人ゲノム容量保証なし,$A24&gt;=DATE(年,12,1),$A24&lt;=DATE(年+1,3,31),NOT(COUNTIF($P$10:$P23,ストレージ個人ゲノム容量保証なし))),ROUND((ROUNDUP($Q24/10,0)*ストレージ個人ゲノム容量保証なし単価*(T24/年間日数)+ストレージ個人ゲノム容量保証なし基本料金)*消費税,0),IF(AND($P24=ストレージ個人ゲノム容量保証なし,B24),ROUND(ROUNDUP($Q24/10,0)*ストレージ個人ゲノム容量保証なし単価*(T24/年間日数)*消費税,0),IF($D24=ストレージ容量保証,ROUND(ROUNDUP($Q24/10,0)*ストレージ容量保証単価*(T24/年間日数)*消費税,0),IF($D24=アーカイブ,ROUND(ROUNDUP($Q24/10,0)*アーカイブ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))</f>
        <v/>
      </c>
      <c r="X24" s="30" t="str">
        <f t="shared" si="5"/>
        <v/>
      </c>
    </row>
    <row r="25" spans="1:24" ht="16.05" customHeight="1" thickTop="1">
      <c r="A25" s="131" t="s">
        <v>20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3"/>
      <c r="P25" s="69"/>
      <c r="Q25" s="46"/>
      <c r="R25" s="46"/>
      <c r="S25" s="46"/>
      <c r="T25" s="46"/>
      <c r="U25" s="34">
        <f>SUMIFS(U10:U24,$C10:$C24,Sheet1!$A$3)</f>
        <v>0</v>
      </c>
      <c r="V25" s="34">
        <f>SUMIFS(V10:V24,$C10:$C24,Sheet1!$A$3)</f>
        <v>0</v>
      </c>
      <c r="W25" s="47">
        <f>SUMIFS(W10:W24,$C10:$C24,Sheet1!$A$3)</f>
        <v>0</v>
      </c>
      <c r="X25" s="48">
        <f t="shared" ref="X25:X34" si="8">SUM(U25:W25)</f>
        <v>0</v>
      </c>
    </row>
    <row r="26" spans="1:24" ht="16.05" customHeight="1">
      <c r="A26" s="105" t="s">
        <v>41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7"/>
      <c r="P26" s="43"/>
      <c r="Q26" s="36"/>
      <c r="R26" s="36"/>
      <c r="S26" s="36"/>
      <c r="T26" s="36"/>
      <c r="U26" s="2">
        <f>SUMIFS(U10:U24,$C10:$C24,Sheet1!$A$4)</f>
        <v>64141</v>
      </c>
      <c r="V26" s="2">
        <f>SUMIFS(V10:V24,$C10:$C24,Sheet1!$A$4)</f>
        <v>64141</v>
      </c>
      <c r="W26" s="31">
        <f>SUMIFS(W10:W24,$C10:$C24,Sheet1!$A$4)</f>
        <v>0</v>
      </c>
      <c r="X26" s="32">
        <f t="shared" si="8"/>
        <v>128282</v>
      </c>
    </row>
    <row r="27" spans="1:24" ht="16.05" customHeight="1">
      <c r="A27" s="134" t="s">
        <v>72</v>
      </c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6"/>
      <c r="P27" s="70"/>
      <c r="Q27" s="33"/>
      <c r="R27" s="33"/>
      <c r="S27" s="33"/>
      <c r="T27" s="33"/>
      <c r="U27" s="1">
        <f>SUMIFS(U10:U24,$C10:$C24,Sheet1!$A$5)</f>
        <v>0</v>
      </c>
      <c r="V27" s="2">
        <f>SUMIFS(V10:V24,$C10:$C24,Sheet1!$A$5)</f>
        <v>0</v>
      </c>
      <c r="W27" s="40">
        <f>SUMIFS(W10:W24,$C10:$C24,Sheet1!$A$5)</f>
        <v>372984</v>
      </c>
      <c r="X27" s="11">
        <f t="shared" si="8"/>
        <v>372984</v>
      </c>
    </row>
    <row r="28" spans="1:24" ht="16.05" customHeight="1">
      <c r="A28" s="100" t="s">
        <v>21</v>
      </c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2"/>
      <c r="P28" s="43"/>
      <c r="Q28" s="36"/>
      <c r="R28" s="36"/>
      <c r="S28" s="36"/>
      <c r="T28" s="36"/>
      <c r="U28" s="18">
        <f>SUMIFS(U10:U24,$C10:$C24,Sheet1!$A$1,$D10:$D24,Sheet1!$B$1)</f>
        <v>112345</v>
      </c>
      <c r="V28" s="18">
        <f>SUMIFS(V10:V24,$C10:$C24,Sheet1!$A$1,$D10:$D24,Sheet1!$B$1)</f>
        <v>112345</v>
      </c>
      <c r="W28" s="19">
        <f>SUMIFS(W10:W24,$C10:$C24,Sheet1!$A$1,$D10:$D24,Sheet1!$B$1)</f>
        <v>111424</v>
      </c>
      <c r="X28" s="20">
        <f t="shared" si="8"/>
        <v>336114</v>
      </c>
    </row>
    <row r="29" spans="1:24" ht="16.05" customHeight="1">
      <c r="A29" s="146" t="s">
        <v>22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8"/>
      <c r="P29" s="43"/>
      <c r="Q29" s="36"/>
      <c r="R29" s="36"/>
      <c r="S29" s="36"/>
      <c r="T29" s="36"/>
      <c r="U29" s="14">
        <f>SUMIFS(U10:U24,$C10:$C24,Sheet1!$A$1,$D10:$D24,Sheet1!$C$1)</f>
        <v>0</v>
      </c>
      <c r="V29" s="14">
        <f>SUMIFS(V10:V24,$C10:$C24,Sheet1!$A$1,$D10:$D24,Sheet1!$C$1)</f>
        <v>408523</v>
      </c>
      <c r="W29" s="26">
        <f>SUMIFS(W10:W24,$C10:$C24,Sheet1!$A$1,$D10:$D24,Sheet1!$C$1)</f>
        <v>810349</v>
      </c>
      <c r="X29" s="25">
        <f t="shared" si="8"/>
        <v>1218872</v>
      </c>
    </row>
    <row r="30" spans="1:24" ht="16.05" customHeight="1">
      <c r="A30" s="105" t="s">
        <v>23</v>
      </c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7"/>
      <c r="P30" s="68"/>
      <c r="Q30" s="35"/>
      <c r="R30" s="35"/>
      <c r="S30" s="35"/>
      <c r="T30" s="35"/>
      <c r="U30" s="2">
        <f>SUMIFS(U10:U24,$C10:$C24,Sheet1!$A$1,$D10:$D24,Sheet1!$D$1)</f>
        <v>0</v>
      </c>
      <c r="V30" s="2">
        <f>SUMIFS(V10:V24,$C10:$C24,Sheet1!$A$1,$D10:$D24,Sheet1!$D$1)</f>
        <v>179239</v>
      </c>
      <c r="W30" s="13">
        <f>SUMIFS(W10:W24,$C10:$C24,Sheet1!$A$1,$D10:$D24,Sheet1!$D$1)</f>
        <v>355540</v>
      </c>
      <c r="X30" s="12">
        <f t="shared" si="8"/>
        <v>534779</v>
      </c>
    </row>
    <row r="31" spans="1:24" ht="16.05" customHeight="1">
      <c r="A31" s="97" t="s">
        <v>73</v>
      </c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9"/>
      <c r="P31" s="43"/>
      <c r="Q31" s="36"/>
      <c r="R31" s="36"/>
      <c r="S31" s="36"/>
      <c r="T31" s="36"/>
      <c r="U31" s="15">
        <f>SUMIFS(U10:U24,$C10:$C24,Sheet1!$A$2,$D10:$D24,Sheet1!$B$2)</f>
        <v>183585</v>
      </c>
      <c r="V31" s="17">
        <f>SUMIFS(V10:V24,$C10:$C24,Sheet1!$A$2,$D10:$D24,Sheet1!$B$2)</f>
        <v>91919</v>
      </c>
      <c r="W31" s="16">
        <f>SUMIFS(W10:W24,$C10:$C24,Sheet1!$A$2,$D10:$D24,Sheet1!$B$2)</f>
        <v>91165</v>
      </c>
      <c r="X31" s="17">
        <f t="shared" si="8"/>
        <v>366669</v>
      </c>
    </row>
    <row r="32" spans="1:24" ht="16.05" customHeight="1">
      <c r="A32" s="100" t="s">
        <v>74</v>
      </c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2"/>
      <c r="P32" s="43"/>
      <c r="Q32" s="36"/>
      <c r="R32" s="36"/>
      <c r="S32" s="36"/>
      <c r="T32" s="36"/>
      <c r="U32" s="18">
        <f>SUMIFS(U10:U24,$C10:$C24,Sheet1!$A$2,$D10:$D24,Sheet1!$C$2)</f>
        <v>0</v>
      </c>
      <c r="V32" s="18">
        <f>SUMIFS(V10:V24,$C10:$C24,Sheet1!$A$2,$D10:$D24,Sheet1!$C$2)</f>
        <v>0</v>
      </c>
      <c r="W32" s="19">
        <f>SUMIFS(W10:W24,$C10:$C24,Sheet1!$A$2,$D10:$D24,Sheet1!$C$2)</f>
        <v>0</v>
      </c>
      <c r="X32" s="20">
        <f t="shared" si="8"/>
        <v>0</v>
      </c>
    </row>
    <row r="33" spans="1:24" ht="16.05" customHeight="1">
      <c r="A33" s="105" t="s">
        <v>75</v>
      </c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7"/>
      <c r="P33" s="68"/>
      <c r="Q33" s="35"/>
      <c r="R33" s="35"/>
      <c r="S33" s="35"/>
      <c r="T33" s="35"/>
      <c r="U33" s="2">
        <f>SUMIFS(U10:U24,$C10:$C24,Sheet1!$A$2,$D10:$D24,Sheet1!$D$2)</f>
        <v>0</v>
      </c>
      <c r="V33" s="2">
        <f>SUMIFS(V10:V24,$C10:$C24,Sheet1!$A$2,$D10:$D24,Sheet1!$D$2)</f>
        <v>179239</v>
      </c>
      <c r="W33" s="13">
        <f>SUMIFS(W10:W24,$C10:$C24,Sheet1!$A$2,$D10:$D24,Sheet1!$D$2)</f>
        <v>355540</v>
      </c>
      <c r="X33" s="12">
        <f t="shared" si="8"/>
        <v>534779</v>
      </c>
    </row>
    <row r="34" spans="1:24" ht="16.05" customHeight="1">
      <c r="A34" s="105" t="s">
        <v>8</v>
      </c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7"/>
      <c r="P34" s="43"/>
      <c r="Q34" s="36"/>
      <c r="R34" s="36"/>
      <c r="S34" s="36"/>
      <c r="T34" s="36"/>
      <c r="U34" s="2">
        <f>SUM(U10:U24)</f>
        <v>360071</v>
      </c>
      <c r="V34" s="2">
        <f>SUM(V10:V24)</f>
        <v>1035406</v>
      </c>
      <c r="W34" s="13">
        <f>SUM(W10:W24)</f>
        <v>2097002</v>
      </c>
      <c r="X34" s="12">
        <f t="shared" si="8"/>
        <v>3492479</v>
      </c>
    </row>
    <row r="35" spans="1:24">
      <c r="R35" s="36"/>
      <c r="S35" s="36"/>
    </row>
    <row r="36" spans="1:24">
      <c r="R36" s="36"/>
    </row>
    <row r="37" spans="1:24">
      <c r="R37" s="36"/>
    </row>
    <row r="38" spans="1:24">
      <c r="R38" s="36"/>
    </row>
  </sheetData>
  <sheetProtection sheet="1" formatCells="0" formatColumns="0" formatRows="0" insertColumns="0" insertRows="0" insertHyperlinks="0" deleteColumns="0" deleteRows="0" sort="0" autoFilter="0" pivotTables="0"/>
  <mergeCells count="30">
    <mergeCell ref="A2:X2"/>
    <mergeCell ref="A3:X3"/>
    <mergeCell ref="A4:X4"/>
    <mergeCell ref="A5:X5"/>
    <mergeCell ref="A7:X7"/>
    <mergeCell ref="A26:O26"/>
    <mergeCell ref="O8:O9"/>
    <mergeCell ref="P8:P9"/>
    <mergeCell ref="Q8:Q9"/>
    <mergeCell ref="R8:R9"/>
    <mergeCell ref="A8:A9"/>
    <mergeCell ref="B8:B9"/>
    <mergeCell ref="C8:C9"/>
    <mergeCell ref="D8:D9"/>
    <mergeCell ref="E8:N8"/>
    <mergeCell ref="U8:U9"/>
    <mergeCell ref="V8:V9"/>
    <mergeCell ref="W8:W9"/>
    <mergeCell ref="X8:X9"/>
    <mergeCell ref="A25:O25"/>
    <mergeCell ref="S8:S9"/>
    <mergeCell ref="T8:T9"/>
    <mergeCell ref="A33:O33"/>
    <mergeCell ref="A34:O34"/>
    <mergeCell ref="A27:O27"/>
    <mergeCell ref="A28:O28"/>
    <mergeCell ref="A29:O29"/>
    <mergeCell ref="A30:O30"/>
    <mergeCell ref="A31:O31"/>
    <mergeCell ref="A32:O32"/>
  </mergeCells>
  <phoneticPr fontId="2"/>
  <dataValidations count="2">
    <dataValidation type="list" allowBlank="1" showInputMessage="1" showErrorMessage="1" sqref="D10:D24" xr:uid="{AD5E5C16-3797-452A-A0C6-7EB31785883A}">
      <formula1>INDIRECT(C10)</formula1>
    </dataValidation>
    <dataValidation type="list" allowBlank="1" showInputMessage="1" showErrorMessage="1" sqref="C10:C24" xr:uid="{2993BB14-317F-455D-B4AC-AFF196296296}">
      <formula1>サービス</formula1>
    </dataValidation>
  </dataValidations>
  <pageMargins left="0.25" right="0.25" top="0.75" bottom="0.75" header="0.3" footer="0.3"/>
  <pageSetup paperSize="9" scale="4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F21"/>
  <sheetViews>
    <sheetView workbookViewId="0">
      <selection activeCell="D28" sqref="D28"/>
    </sheetView>
  </sheetViews>
  <sheetFormatPr defaultColWidth="8.796875" defaultRowHeight="18"/>
  <cols>
    <col min="1" max="1" width="35.796875" bestFit="1" customWidth="1"/>
    <col min="2" max="2" width="29.19921875" bestFit="1" customWidth="1"/>
    <col min="3" max="3" width="30.19921875" bestFit="1" customWidth="1"/>
    <col min="4" max="4" width="48.19921875" bestFit="1" customWidth="1"/>
    <col min="5" max="5" width="30" bestFit="1" customWidth="1"/>
    <col min="6" max="6" width="23.69921875" bestFit="1" customWidth="1"/>
  </cols>
  <sheetData>
    <row r="1" spans="1:6">
      <c r="A1" t="s">
        <v>18</v>
      </c>
      <c r="B1" t="s">
        <v>7</v>
      </c>
      <c r="C1" t="s">
        <v>2</v>
      </c>
      <c r="D1" t="s">
        <v>3</v>
      </c>
    </row>
    <row r="2" spans="1:6">
      <c r="A2" t="s">
        <v>68</v>
      </c>
      <c r="B2" t="s">
        <v>7</v>
      </c>
      <c r="C2" t="s">
        <v>2</v>
      </c>
      <c r="D2" t="s">
        <v>3</v>
      </c>
    </row>
    <row r="3" spans="1:6">
      <c r="A3" t="s">
        <v>19</v>
      </c>
      <c r="B3" t="s">
        <v>39</v>
      </c>
      <c r="C3" t="s">
        <v>10</v>
      </c>
      <c r="D3" t="s">
        <v>26</v>
      </c>
      <c r="E3" t="s">
        <v>12</v>
      </c>
    </row>
    <row r="4" spans="1:6">
      <c r="A4" t="s">
        <v>40</v>
      </c>
      <c r="B4" t="s">
        <v>9</v>
      </c>
      <c r="C4" t="s">
        <v>10</v>
      </c>
      <c r="D4" t="s">
        <v>11</v>
      </c>
      <c r="E4" t="s">
        <v>12</v>
      </c>
      <c r="F4" t="s">
        <v>13</v>
      </c>
    </row>
    <row r="5" spans="1:6">
      <c r="A5" t="s">
        <v>67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7" spans="1:6">
      <c r="A7" t="s">
        <v>24</v>
      </c>
    </row>
    <row r="8" spans="1:6">
      <c r="A8" t="s">
        <v>69</v>
      </c>
    </row>
    <row r="10" spans="1:6">
      <c r="A10" t="s">
        <v>27</v>
      </c>
      <c r="B10">
        <v>2022</v>
      </c>
    </row>
    <row r="11" spans="1:6">
      <c r="A11" t="s">
        <v>28</v>
      </c>
      <c r="B11">
        <v>1.1000000000000001</v>
      </c>
    </row>
    <row r="12" spans="1:6">
      <c r="A12" t="s">
        <v>34</v>
      </c>
      <c r="B12">
        <v>27778</v>
      </c>
    </row>
    <row r="13" spans="1:6">
      <c r="A13" t="s">
        <v>35</v>
      </c>
      <c r="B13">
        <v>27778</v>
      </c>
    </row>
    <row r="14" spans="1:6">
      <c r="A14" t="s">
        <v>36</v>
      </c>
      <c r="B14">
        <v>83333</v>
      </c>
    </row>
    <row r="15" spans="1:6">
      <c r="A15" t="s">
        <v>37</v>
      </c>
      <c r="B15">
        <v>185185</v>
      </c>
    </row>
    <row r="16" spans="1:6">
      <c r="A16" t="s">
        <v>38</v>
      </c>
      <c r="B16">
        <v>108333</v>
      </c>
    </row>
    <row r="17" spans="1:2">
      <c r="A17" t="s">
        <v>29</v>
      </c>
      <c r="B17">
        <v>448</v>
      </c>
    </row>
    <row r="18" spans="1:2">
      <c r="A18" t="s">
        <v>30</v>
      </c>
      <c r="B18">
        <v>448</v>
      </c>
    </row>
    <row r="19" spans="1:2">
      <c r="A19" t="s">
        <v>31</v>
      </c>
      <c r="B19">
        <v>2690</v>
      </c>
    </row>
    <row r="20" spans="1:2">
      <c r="A20" t="s">
        <v>32</v>
      </c>
      <c r="B20">
        <v>29155</v>
      </c>
    </row>
    <row r="21" spans="1:2">
      <c r="A21" t="s">
        <v>33</v>
      </c>
      <c r="B21">
        <v>55977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30</vt:i4>
      </vt:variant>
    </vt:vector>
  </HeadingPairs>
  <TitlesOfParts>
    <vt:vector size="34" baseType="lpstr">
      <vt:lpstr>利用目的等</vt:lpstr>
      <vt:lpstr>料金試算表</vt:lpstr>
      <vt:lpstr>記入例</vt:lpstr>
      <vt:lpstr>Sheet1</vt:lpstr>
      <vt:lpstr>Fat</vt:lpstr>
      <vt:lpstr>Fat単価</vt:lpstr>
      <vt:lpstr>Medium</vt:lpstr>
      <vt:lpstr>Medium単価</vt:lpstr>
      <vt:lpstr>記入例!Print_Area</vt:lpstr>
      <vt:lpstr>料金試算表!Print_Area</vt:lpstr>
      <vt:lpstr>ThinAMD一般解析</vt:lpstr>
      <vt:lpstr>ThinAMD個人ゲノム</vt:lpstr>
      <vt:lpstr>ThinAMD単価</vt:lpstr>
      <vt:lpstr>ThinIntel</vt:lpstr>
      <vt:lpstr>ThinIntelGPU</vt:lpstr>
      <vt:lpstr>ThinIntelGPU単価</vt:lpstr>
      <vt:lpstr>ThinIntel単価</vt:lpstr>
      <vt:lpstr>アーカイブ</vt:lpstr>
      <vt:lpstr>アーカイブ単価</vt:lpstr>
      <vt:lpstr>サービス</vt:lpstr>
      <vt:lpstr>ストレージ一般解析容量保証なし</vt:lpstr>
      <vt:lpstr>ストレージ一般解析容量保証なし単価</vt:lpstr>
      <vt:lpstr>ストレージ個人ゲノム容量保証なし</vt:lpstr>
      <vt:lpstr>ストレージ個人ゲノム容量保証なし基本料金</vt:lpstr>
      <vt:lpstr>ストレージ個人ゲノム容量保証なし単価</vt:lpstr>
      <vt:lpstr>ストレージ大規模利用_一般解析区画</vt:lpstr>
      <vt:lpstr>ストレージ大規模利用_個人ゲノム解析区画</vt:lpstr>
      <vt:lpstr>ストレージ容量保証</vt:lpstr>
      <vt:lpstr>ストレージ容量保証単価</vt:lpstr>
      <vt:lpstr>計算ノード占有利用_一般解析区画</vt:lpstr>
      <vt:lpstr>計算ノード占有利用_個人ゲノム解析区画</vt:lpstr>
      <vt:lpstr>計算ノード優先利用_一般解析区画</vt:lpstr>
      <vt:lpstr>消費税</vt:lpstr>
      <vt:lpstr>年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tohirai</dc:creator>
  <cp:lastModifiedBy>滝口八重子</cp:lastModifiedBy>
  <cp:lastPrinted>2022-01-14T05:13:50Z</cp:lastPrinted>
  <dcterms:created xsi:type="dcterms:W3CDTF">2017-02-07T08:19:39Z</dcterms:created>
  <dcterms:modified xsi:type="dcterms:W3CDTF">2022-01-18T05:42:33Z</dcterms:modified>
</cp:coreProperties>
</file>