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50"/>
  </bookViews>
  <sheets>
    <sheet name="PRESENTACION" sheetId="1" r:id="rId1"/>
    <sheet name="DATOS" sheetId="9" r:id="rId2"/>
    <sheet name="CALCULO UTILIDADES" sheetId="10" r:id="rId3"/>
    <sheet name="LIQUIDACION" sheetId="11" r:id="rId4"/>
  </sheets>
  <definedNames>
    <definedName name="_xlnm._FilterDatabase" localSheetId="2" hidden="1">'CALCULO UTILIDADES'!$A$33:$P$59</definedName>
    <definedName name="_xlnm.Print_Area" localSheetId="3">LIQUIDACION!$A$3:$J$44</definedName>
    <definedName name="Codigos">'CALCULO UTILIDADES'!$A$12:$A$53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0" l="1"/>
  <c r="H28" i="11" l="1"/>
  <c r="H29" i="11"/>
  <c r="H33" i="11" s="1"/>
  <c r="H27" i="11"/>
  <c r="C27" i="11"/>
  <c r="C28" i="11"/>
  <c r="H24" i="11"/>
  <c r="H32" i="11" s="1"/>
  <c r="H35" i="11" s="1"/>
  <c r="H23" i="11"/>
  <c r="H22" i="11"/>
  <c r="C23" i="11"/>
  <c r="C22" i="11"/>
  <c r="F17" i="11"/>
  <c r="F16" i="11"/>
  <c r="F15" i="11"/>
  <c r="E2" i="11"/>
  <c r="B7" i="11" s="1"/>
  <c r="C38" i="11" l="1"/>
  <c r="G79" i="10" l="1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A64" i="10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N53" i="10"/>
  <c r="H53" i="10"/>
  <c r="N52" i="10"/>
  <c r="H52" i="10"/>
  <c r="N51" i="10"/>
  <c r="H51" i="10"/>
  <c r="N50" i="10"/>
  <c r="H50" i="10"/>
  <c r="N49" i="10"/>
  <c r="H49" i="10"/>
  <c r="N48" i="10"/>
  <c r="H48" i="10"/>
  <c r="N47" i="10"/>
  <c r="H47" i="10"/>
  <c r="N46" i="10"/>
  <c r="H46" i="10"/>
  <c r="N45" i="10"/>
  <c r="H45" i="10"/>
  <c r="N44" i="10"/>
  <c r="H44" i="10"/>
  <c r="N43" i="10"/>
  <c r="H43" i="10"/>
  <c r="N42" i="10"/>
  <c r="H42" i="10"/>
  <c r="N41" i="10"/>
  <c r="H41" i="10"/>
  <c r="N40" i="10"/>
  <c r="H40" i="10"/>
  <c r="N39" i="10"/>
  <c r="H39" i="10"/>
  <c r="N38" i="10"/>
  <c r="H38" i="10"/>
  <c r="N37" i="10"/>
  <c r="H37" i="10"/>
  <c r="N36" i="10"/>
  <c r="H36" i="10"/>
  <c r="N35" i="10"/>
  <c r="H35" i="10"/>
  <c r="N34" i="10"/>
  <c r="H34" i="10"/>
  <c r="N33" i="10"/>
  <c r="H33" i="10"/>
  <c r="N32" i="10"/>
  <c r="H32" i="10"/>
  <c r="N31" i="10"/>
  <c r="H31" i="10"/>
  <c r="N30" i="10"/>
  <c r="H30" i="10"/>
  <c r="N29" i="10"/>
  <c r="H29" i="10"/>
  <c r="N28" i="10"/>
  <c r="H28" i="10"/>
  <c r="N27" i="10"/>
  <c r="H27" i="10"/>
  <c r="N26" i="10"/>
  <c r="H26" i="10"/>
  <c r="N25" i="10"/>
  <c r="H25" i="10"/>
  <c r="N24" i="10"/>
  <c r="H24" i="10"/>
  <c r="N23" i="10"/>
  <c r="H23" i="10"/>
  <c r="N22" i="10"/>
  <c r="H22" i="10"/>
  <c r="N21" i="10"/>
  <c r="H21" i="10"/>
  <c r="N20" i="10"/>
  <c r="H20" i="10"/>
  <c r="N19" i="10"/>
  <c r="H19" i="10"/>
  <c r="N18" i="10"/>
  <c r="H18" i="10"/>
  <c r="N17" i="10"/>
  <c r="H17" i="10"/>
  <c r="N16" i="10"/>
  <c r="H16" i="10"/>
  <c r="N15" i="10"/>
  <c r="H15" i="10"/>
  <c r="N14" i="10"/>
  <c r="H14" i="10"/>
  <c r="N13" i="10"/>
  <c r="H13" i="10"/>
  <c r="A13" i="10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N12" i="10"/>
  <c r="H12" i="10"/>
  <c r="H79" i="10" s="1"/>
  <c r="C8" i="10"/>
  <c r="L7" i="10" s="1"/>
  <c r="I7" i="10"/>
  <c r="I78" i="10" l="1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50" i="10"/>
  <c r="I46" i="10"/>
  <c r="I42" i="10"/>
  <c r="I38" i="10"/>
  <c r="I34" i="10"/>
  <c r="I30" i="10"/>
  <c r="I26" i="10"/>
  <c r="I53" i="10"/>
  <c r="I49" i="10"/>
  <c r="I45" i="10"/>
  <c r="I41" i="10"/>
  <c r="I37" i="10"/>
  <c r="I33" i="10"/>
  <c r="I29" i="10"/>
  <c r="I25" i="10"/>
  <c r="I52" i="10"/>
  <c r="I48" i="10"/>
  <c r="I44" i="10"/>
  <c r="I40" i="10"/>
  <c r="I36" i="10"/>
  <c r="I32" i="10"/>
  <c r="I28" i="10"/>
  <c r="I24" i="10"/>
  <c r="I47" i="10"/>
  <c r="I31" i="10"/>
  <c r="I23" i="10"/>
  <c r="I22" i="10"/>
  <c r="I18" i="10"/>
  <c r="I14" i="10"/>
  <c r="I51" i="10"/>
  <c r="I35" i="10"/>
  <c r="I21" i="10"/>
  <c r="I17" i="10"/>
  <c r="I13" i="10"/>
  <c r="I43" i="10"/>
  <c r="I27" i="10"/>
  <c r="I19" i="10"/>
  <c r="I39" i="10"/>
  <c r="I20" i="10"/>
  <c r="I16" i="10"/>
  <c r="I12" i="10"/>
  <c r="I15" i="10"/>
  <c r="I6" i="10"/>
  <c r="L6" i="10" s="1"/>
  <c r="J43" i="10" l="1"/>
  <c r="J39" i="10"/>
  <c r="J35" i="10"/>
  <c r="J31" i="10"/>
  <c r="K31" i="10" s="1"/>
  <c r="M31" i="10" s="1"/>
  <c r="O31" i="10" s="1"/>
  <c r="P31" i="10" s="1"/>
  <c r="J27" i="10"/>
  <c r="K27" i="10" s="1"/>
  <c r="M27" i="10" s="1"/>
  <c r="O27" i="10" s="1"/>
  <c r="P27" i="10" s="1"/>
  <c r="J78" i="10"/>
  <c r="J74" i="10"/>
  <c r="J70" i="10"/>
  <c r="J66" i="10"/>
  <c r="K66" i="10" s="1"/>
  <c r="M66" i="10" s="1"/>
  <c r="O66" i="10" s="1"/>
  <c r="P66" i="10" s="1"/>
  <c r="J46" i="10"/>
  <c r="J30" i="10"/>
  <c r="J42" i="10"/>
  <c r="J26" i="10"/>
  <c r="J23" i="10"/>
  <c r="J75" i="10"/>
  <c r="J71" i="10"/>
  <c r="J67" i="10"/>
  <c r="J50" i="10"/>
  <c r="J34" i="10"/>
  <c r="J22" i="10"/>
  <c r="K22" i="10" s="1"/>
  <c r="M22" i="10" s="1"/>
  <c r="O22" i="10" s="1"/>
  <c r="P22" i="10" s="1"/>
  <c r="J14" i="10"/>
  <c r="J76" i="10"/>
  <c r="K76" i="10" s="1"/>
  <c r="M76" i="10" s="1"/>
  <c r="O76" i="10" s="1"/>
  <c r="P76" i="10" s="1"/>
  <c r="J72" i="10"/>
  <c r="J68" i="10"/>
  <c r="J64" i="10"/>
  <c r="J38" i="10"/>
  <c r="K38" i="10" s="1"/>
  <c r="M38" i="10" s="1"/>
  <c r="O38" i="10" s="1"/>
  <c r="P38" i="10" s="1"/>
  <c r="J77" i="10"/>
  <c r="J73" i="10"/>
  <c r="J69" i="10"/>
  <c r="K69" i="10" s="1"/>
  <c r="M69" i="10" s="1"/>
  <c r="O69" i="10" s="1"/>
  <c r="P69" i="10" s="1"/>
  <c r="J65" i="10"/>
  <c r="J18" i="10"/>
  <c r="J12" i="10"/>
  <c r="J20" i="10"/>
  <c r="K19" i="10"/>
  <c r="M19" i="10" s="1"/>
  <c r="O19" i="10" s="1"/>
  <c r="P19" i="10" s="1"/>
  <c r="K67" i="10"/>
  <c r="M67" i="10" s="1"/>
  <c r="O67" i="10" s="1"/>
  <c r="P67" i="10" s="1"/>
  <c r="K71" i="10"/>
  <c r="M71" i="10" s="1"/>
  <c r="O71" i="10" s="1"/>
  <c r="P71" i="10" s="1"/>
  <c r="K75" i="10"/>
  <c r="M75" i="10" s="1"/>
  <c r="O75" i="10" s="1"/>
  <c r="P75" i="10" s="1"/>
  <c r="J40" i="10"/>
  <c r="J53" i="10"/>
  <c r="K53" i="10" s="1"/>
  <c r="M53" i="10" s="1"/>
  <c r="O53" i="10" s="1"/>
  <c r="P53" i="10" s="1"/>
  <c r="J44" i="10"/>
  <c r="J52" i="10"/>
  <c r="J48" i="10"/>
  <c r="K48" i="10" s="1"/>
  <c r="M48" i="10" s="1"/>
  <c r="O48" i="10" s="1"/>
  <c r="P48" i="10" s="1"/>
  <c r="J16" i="10"/>
  <c r="K16" i="10" s="1"/>
  <c r="M16" i="10" s="1"/>
  <c r="O16" i="10" s="1"/>
  <c r="P16" i="10" s="1"/>
  <c r="J15" i="10"/>
  <c r="K15" i="10" s="1"/>
  <c r="M15" i="10" s="1"/>
  <c r="O15" i="10" s="1"/>
  <c r="P15" i="10" s="1"/>
  <c r="K21" i="10"/>
  <c r="M21" i="10" s="1"/>
  <c r="O21" i="10" s="1"/>
  <c r="P21" i="10" s="1"/>
  <c r="K18" i="10"/>
  <c r="M18" i="10" s="1"/>
  <c r="O18" i="10" s="1"/>
  <c r="P18" i="10" s="1"/>
  <c r="K36" i="10"/>
  <c r="M36" i="10" s="1"/>
  <c r="O36" i="10" s="1"/>
  <c r="P36" i="10" s="1"/>
  <c r="K52" i="10"/>
  <c r="M52" i="10" s="1"/>
  <c r="O52" i="10" s="1"/>
  <c r="P52" i="10" s="1"/>
  <c r="K64" i="10"/>
  <c r="M64" i="10" s="1"/>
  <c r="O64" i="10" s="1"/>
  <c r="P64" i="10" s="1"/>
  <c r="K68" i="10"/>
  <c r="M68" i="10" s="1"/>
  <c r="O68" i="10" s="1"/>
  <c r="P68" i="10" s="1"/>
  <c r="K72" i="10"/>
  <c r="M72" i="10" s="1"/>
  <c r="O72" i="10" s="1"/>
  <c r="P72" i="10" s="1"/>
  <c r="K12" i="10"/>
  <c r="K14" i="10"/>
  <c r="M14" i="10" s="1"/>
  <c r="O14" i="10" s="1"/>
  <c r="P14" i="10" s="1"/>
  <c r="K34" i="10"/>
  <c r="M34" i="10" s="1"/>
  <c r="O34" i="10" s="1"/>
  <c r="P34" i="10" s="1"/>
  <c r="J25" i="10"/>
  <c r="J29" i="10"/>
  <c r="K29" i="10" s="1"/>
  <c r="M29" i="10" s="1"/>
  <c r="O29" i="10" s="1"/>
  <c r="P29" i="10" s="1"/>
  <c r="J33" i="10"/>
  <c r="J13" i="10"/>
  <c r="K43" i="10"/>
  <c r="M43" i="10" s="1"/>
  <c r="O43" i="10" s="1"/>
  <c r="P43" i="10" s="1"/>
  <c r="K35" i="10"/>
  <c r="M35" i="10" s="1"/>
  <c r="O35" i="10" s="1"/>
  <c r="P35" i="10" s="1"/>
  <c r="K40" i="10"/>
  <c r="M40" i="10" s="1"/>
  <c r="O40" i="10" s="1"/>
  <c r="P40" i="10" s="1"/>
  <c r="K25" i="10"/>
  <c r="M25" i="10" s="1"/>
  <c r="O25" i="10" s="1"/>
  <c r="P25" i="10" s="1"/>
  <c r="K26" i="10"/>
  <c r="M26" i="10" s="1"/>
  <c r="O26" i="10" s="1"/>
  <c r="P26" i="10" s="1"/>
  <c r="K42" i="10"/>
  <c r="M42" i="10" s="1"/>
  <c r="O42" i="10" s="1"/>
  <c r="P42" i="10" s="1"/>
  <c r="K65" i="10"/>
  <c r="M65" i="10" s="1"/>
  <c r="O65" i="10" s="1"/>
  <c r="P65" i="10" s="1"/>
  <c r="K73" i="10"/>
  <c r="M73" i="10" s="1"/>
  <c r="O73" i="10" s="1"/>
  <c r="P73" i="10" s="1"/>
  <c r="K77" i="10"/>
  <c r="M77" i="10" s="1"/>
  <c r="O77" i="10" s="1"/>
  <c r="P77" i="10" s="1"/>
  <c r="J41" i="10"/>
  <c r="K41" i="10" s="1"/>
  <c r="M41" i="10" s="1"/>
  <c r="O41" i="10" s="1"/>
  <c r="P41" i="10" s="1"/>
  <c r="J45" i="10"/>
  <c r="J49" i="10"/>
  <c r="K49" i="10" s="1"/>
  <c r="M49" i="10" s="1"/>
  <c r="O49" i="10" s="1"/>
  <c r="P49" i="10" s="1"/>
  <c r="J17" i="10"/>
  <c r="K17" i="10"/>
  <c r="M17" i="10" s="1"/>
  <c r="O17" i="10" s="1"/>
  <c r="P17" i="10" s="1"/>
  <c r="K33" i="10"/>
  <c r="M33" i="10" s="1"/>
  <c r="O33" i="10" s="1"/>
  <c r="P33" i="10" s="1"/>
  <c r="K50" i="10"/>
  <c r="M50" i="10" s="1"/>
  <c r="O50" i="10" s="1"/>
  <c r="P50" i="10" s="1"/>
  <c r="J37" i="10"/>
  <c r="K37" i="10" s="1"/>
  <c r="M37" i="10" s="1"/>
  <c r="O37" i="10" s="1"/>
  <c r="P37" i="10" s="1"/>
  <c r="J36" i="10"/>
  <c r="J21" i="10"/>
  <c r="K20" i="10"/>
  <c r="M20" i="10" s="1"/>
  <c r="O20" i="10" s="1"/>
  <c r="P20" i="10" s="1"/>
  <c r="J24" i="10"/>
  <c r="K24" i="10" s="1"/>
  <c r="M24" i="10" s="1"/>
  <c r="O24" i="10" s="1"/>
  <c r="P24" i="10" s="1"/>
  <c r="J47" i="10"/>
  <c r="K47" i="10" s="1"/>
  <c r="M47" i="10" s="1"/>
  <c r="O47" i="10" s="1"/>
  <c r="P47" i="10" s="1"/>
  <c r="J28" i="10"/>
  <c r="J51" i="10"/>
  <c r="K51" i="10" s="1"/>
  <c r="M51" i="10" s="1"/>
  <c r="O51" i="10" s="1"/>
  <c r="P51" i="10" s="1"/>
  <c r="J32" i="10"/>
  <c r="K32" i="10" s="1"/>
  <c r="M32" i="10" s="1"/>
  <c r="O32" i="10" s="1"/>
  <c r="P32" i="10" s="1"/>
  <c r="J19" i="10"/>
  <c r="K39" i="10"/>
  <c r="M39" i="10" s="1"/>
  <c r="O39" i="10" s="1"/>
  <c r="P39" i="10" s="1"/>
  <c r="K13" i="10"/>
  <c r="M13" i="10" s="1"/>
  <c r="O13" i="10" s="1"/>
  <c r="P13" i="10" s="1"/>
  <c r="K23" i="10"/>
  <c r="M23" i="10" s="1"/>
  <c r="O23" i="10" s="1"/>
  <c r="P23" i="10" s="1"/>
  <c r="K28" i="10"/>
  <c r="M28" i="10" s="1"/>
  <c r="O28" i="10" s="1"/>
  <c r="P28" i="10" s="1"/>
  <c r="K44" i="10"/>
  <c r="M44" i="10" s="1"/>
  <c r="O44" i="10" s="1"/>
  <c r="P44" i="10" s="1"/>
  <c r="K45" i="10"/>
  <c r="M45" i="10" s="1"/>
  <c r="O45" i="10" s="1"/>
  <c r="P45" i="10" s="1"/>
  <c r="K30" i="10"/>
  <c r="M30" i="10" s="1"/>
  <c r="O30" i="10" s="1"/>
  <c r="P30" i="10" s="1"/>
  <c r="K46" i="10"/>
  <c r="M46" i="10" s="1"/>
  <c r="O46" i="10" s="1"/>
  <c r="P46" i="10" s="1"/>
  <c r="K70" i="10"/>
  <c r="M70" i="10" s="1"/>
  <c r="O70" i="10" s="1"/>
  <c r="P70" i="10" s="1"/>
  <c r="K74" i="10"/>
  <c r="M74" i="10" s="1"/>
  <c r="O74" i="10" s="1"/>
  <c r="P74" i="10" s="1"/>
  <c r="K78" i="10"/>
  <c r="M78" i="10" s="1"/>
  <c r="O78" i="10" s="1"/>
  <c r="P78" i="10" s="1"/>
  <c r="K79" i="10" l="1"/>
  <c r="M12" i="10"/>
  <c r="P59" i="10"/>
  <c r="P79" i="10"/>
  <c r="P81" i="10" s="1"/>
  <c r="M79" i="10" l="1"/>
  <c r="O12" i="10"/>
  <c r="P12" i="10" s="1"/>
</calcChain>
</file>

<file path=xl/comments1.xml><?xml version="1.0" encoding="utf-8"?>
<comments xmlns="http://schemas.openxmlformats.org/spreadsheetml/2006/main">
  <authors>
    <author>www.excelnegocios.com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www.excelnegocios.com:</t>
        </r>
        <r>
          <rPr>
            <sz val="9"/>
            <color indexed="81"/>
            <rFont val="Tahoma"/>
            <family val="2"/>
          </rPr>
          <t xml:space="preserve">
Renta Neta antes de impuesto.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www.excelnegocios.com:</t>
        </r>
        <r>
          <rPr>
            <sz val="9"/>
            <color indexed="81"/>
            <rFont val="Tahoma"/>
            <family val="2"/>
          </rPr>
          <t xml:space="preserve">
10% Empresas pesqueras, telecomunicaciones e industriales.
 8%  Mineras, empresas comerciales y restaurantes.
 5%  Otras actividades.  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www.excelnegocios.com:</t>
        </r>
        <r>
          <rPr>
            <sz val="9"/>
            <color indexed="81"/>
            <rFont val="Tahoma"/>
            <family val="2"/>
          </rPr>
          <t xml:space="preserve">
Ingresar su información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www.excelnegocios.com:</t>
        </r>
        <r>
          <rPr>
            <sz val="9"/>
            <color indexed="81"/>
            <rFont val="Tahoma"/>
            <family val="2"/>
          </rPr>
          <t xml:space="preserve">
Ingresar su información.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www.excelnegocios.com:</t>
        </r>
        <r>
          <rPr>
            <sz val="9"/>
            <color indexed="81"/>
            <rFont val="Tahoma"/>
            <family val="2"/>
          </rPr>
          <t xml:space="preserve">
Ingrese su información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www.excelnegocios.com:</t>
        </r>
        <r>
          <rPr>
            <sz val="9"/>
            <color indexed="81"/>
            <rFont val="Tahoma"/>
            <family val="2"/>
          </rPr>
          <t xml:space="preserve">
Ingrese su información.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www.excelnegocios.com:</t>
        </r>
        <r>
          <rPr>
            <sz val="9"/>
            <color indexed="81"/>
            <rFont val="Tahoma"/>
            <family val="2"/>
          </rPr>
          <t xml:space="preserve">
Ingrese su información.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www.excelnegocios.com:</t>
        </r>
        <r>
          <rPr>
            <sz val="9"/>
            <color indexed="81"/>
            <rFont val="Tahoma"/>
            <family val="2"/>
          </rPr>
          <t xml:space="preserve">
Ingrese su información.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www.excelnegocios.com:</t>
        </r>
        <r>
          <rPr>
            <sz val="9"/>
            <color indexed="81"/>
            <rFont val="Tahoma"/>
            <family val="2"/>
          </rPr>
          <t xml:space="preserve">
El importe máximo que puede recibir cada trabajador no podrá ser mayor a 18 remuneraciones mensuales.</t>
        </r>
      </text>
    </comment>
  </commentList>
</comments>
</file>

<file path=xl/comments2.xml><?xml version="1.0" encoding="utf-8"?>
<comments xmlns="http://schemas.openxmlformats.org/spreadsheetml/2006/main">
  <authors>
    <author>SEBASTIANI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SEBASTIANI:</t>
        </r>
        <r>
          <rPr>
            <sz val="9"/>
            <color indexed="81"/>
            <rFont val="Tahoma"/>
            <family val="2"/>
          </rPr>
          <t xml:space="preserve">
Use la lista desplegable</t>
        </r>
      </text>
    </comment>
  </commentList>
</comments>
</file>

<file path=xl/sharedStrings.xml><?xml version="1.0" encoding="utf-8"?>
<sst xmlns="http://schemas.openxmlformats.org/spreadsheetml/2006/main" count="176" uniqueCount="122">
  <si>
    <t>www.excelnegocios.com</t>
  </si>
  <si>
    <t>Contacto: Gustavo@excelnegocios.com</t>
  </si>
  <si>
    <t>AÑO</t>
  </si>
  <si>
    <t>Marzo</t>
  </si>
  <si>
    <t>MES</t>
  </si>
  <si>
    <t>DÍA</t>
  </si>
  <si>
    <t>Lima</t>
  </si>
  <si>
    <t>CIUDAD</t>
  </si>
  <si>
    <t>JUAN CARLOS CHAVEZ MORENO</t>
  </si>
  <si>
    <t>GERENTE GENERAL</t>
  </si>
  <si>
    <t>Av. Federico Villarreal 2010</t>
  </si>
  <si>
    <t>DOMICILIO FISCAL</t>
  </si>
  <si>
    <t>RUC</t>
  </si>
  <si>
    <t>EXCEL NEGOCIOS</t>
  </si>
  <si>
    <t>EMPRESA</t>
  </si>
  <si>
    <t>CÁLCULO DE PARTICIPACIÓN DE UTILIDADES Y HOJA DE LIQUIDACIÓN</t>
  </si>
  <si>
    <t>Archivo descargado de:</t>
  </si>
  <si>
    <t>RENTA NETA IMPONIBLE S/.</t>
  </si>
  <si>
    <t>TOTAL REMUNER. PAGADAS</t>
  </si>
  <si>
    <t>FACTOR INGRESOS</t>
  </si>
  <si>
    <t>% DE PARTICIPACIÓN</t>
  </si>
  <si>
    <t>TOTAL DE DÍAS TRABAJADOS</t>
  </si>
  <si>
    <t>FACTOR DÍAS</t>
  </si>
  <si>
    <t>MONTO DE PARTICIPACIÓN S/.</t>
  </si>
  <si>
    <t>Nº</t>
  </si>
  <si>
    <t>DOCUMENTO</t>
  </si>
  <si>
    <t>APELLIDOS Y NOMBRES</t>
  </si>
  <si>
    <t>FECHA
INGRESO</t>
  </si>
  <si>
    <t>FECHA 
CESE</t>
  </si>
  <si>
    <t>BASICO</t>
  </si>
  <si>
    <t>DIAS</t>
  </si>
  <si>
    <t>INGRESOS</t>
  </si>
  <si>
    <t>POR DIAS</t>
  </si>
  <si>
    <t>POR INGRESOS</t>
  </si>
  <si>
    <t>UTILIDAD CALCULADA</t>
  </si>
  <si>
    <t>INTERES</t>
  </si>
  <si>
    <t>TOTAL UTILIDAD</t>
  </si>
  <si>
    <t>LIMITE</t>
  </si>
  <si>
    <t>EVAL.</t>
  </si>
  <si>
    <t>TOTAL UTILIDAD FINAL</t>
  </si>
  <si>
    <t>IRIS CAROLINA GALVEZ LOPEZ</t>
  </si>
  <si>
    <t>-</t>
  </si>
  <si>
    <t>LAURA BRENDA PIERINA GARCIA GUEVARA</t>
  </si>
  <si>
    <t>SAMANTHA GARCIA JUNCO</t>
  </si>
  <si>
    <t>MONICA BEATRIZ GARCIA VILLACORTA</t>
  </si>
  <si>
    <t>DANY EDDY GAVILAN CALLE</t>
  </si>
  <si>
    <t>LINDA PAMELA GIL GONZALEZ</t>
  </si>
  <si>
    <t>CRISTHIAN BENJAMIN GOMEZ RIOS</t>
  </si>
  <si>
    <t>GRECIA DEL ROSARIO GUILLEN ROCA</t>
  </si>
  <si>
    <t>ROLY JAVIER GUTARRA ROMERO</t>
  </si>
  <si>
    <t>RAUL HEREDIA BENAVIDES</t>
  </si>
  <si>
    <t>EDWIN HUALPA CUTIPA</t>
  </si>
  <si>
    <t>PATRICIA RAQUEL HUAMAN CHIPANA</t>
  </si>
  <si>
    <t>07260166</t>
  </si>
  <si>
    <t>NORMA SILVIA HUAMAN HUILLCA</t>
  </si>
  <si>
    <t>EDITH KARINA HUANCA FLORES</t>
  </si>
  <si>
    <t>LEAO BUTRON GOTUZZO</t>
  </si>
  <si>
    <t>JUAN PEREZ CORREA</t>
  </si>
  <si>
    <t>JOSE MIGUEL MIRANDA FLORES</t>
  </si>
  <si>
    <t>WALDIR SAENZ ARCE BARSAYA</t>
  </si>
  <si>
    <t>GERSON PAOLO GUERRERO PERALTA</t>
  </si>
  <si>
    <t>VICTOR MANUEL JUAREZ TESEN</t>
  </si>
  <si>
    <t>KATTIA AURISTELA BECERRA JUAREZ</t>
  </si>
  <si>
    <t>VALDIVIESO VELARDE HELDER YOMER</t>
  </si>
  <si>
    <t>LEÓN ARANGURÍ ALEXANDER ESTUARDO</t>
  </si>
  <si>
    <t>MALPICA DIAZ WILLIAM JOSE</t>
  </si>
  <si>
    <t>CASTILLO NUREÑA CARLOS ADRIAN</t>
  </si>
  <si>
    <t>ACUÑA PASTOR LENIN MELNIKOV</t>
  </si>
  <si>
    <t>RODRIGUEZ GARCIA JULISSA RAQUEL</t>
  </si>
  <si>
    <t>URQUIAGA CUBA MARIA TERESA</t>
  </si>
  <si>
    <t>SEBASTIAN LOZANO WILLI ARNALDO</t>
  </si>
  <si>
    <t>VARAS CUSTODIO MIRIAM JANET</t>
  </si>
  <si>
    <t>ALVARADO RODRIGUEZ WILINTON MANUEL</t>
  </si>
  <si>
    <t>03658464</t>
  </si>
  <si>
    <t>ESCOBEDO PAREDES CINDY CHERYL</t>
  </si>
  <si>
    <t>MOSTACERO APONTE PAOLA DEL PILAR</t>
  </si>
  <si>
    <t>NAVARRETE FLORES JUAN ALONSO</t>
  </si>
  <si>
    <t>HILARIO MENDEZ ADOLFO EDUARDO</t>
  </si>
  <si>
    <t>JUAN GUILLERMO CUADRADO</t>
  </si>
  <si>
    <t>LIENDO BODERO LUZ MARIA</t>
  </si>
  <si>
    <t>CABRERA MARCELO JUAN ALEJANDRO</t>
  </si>
  <si>
    <t>LOPEZ LAU LUCIANA MARIA</t>
  </si>
  <si>
    <t>VARGAS VENTURA NILTHON WILFREDO</t>
  </si>
  <si>
    <t>HERNANDEZ RAMOS CINDY ANABEL</t>
  </si>
  <si>
    <t>CARRILLOS FERNANDEZ CARLOS ENRIQUE</t>
  </si>
  <si>
    <t>GERENTES</t>
  </si>
  <si>
    <t>Marco Antonio Alvarez Echaiz</t>
  </si>
  <si>
    <t>Carlos Alberto Gonzales Camargo</t>
  </si>
  <si>
    <t>Fernando Romero Belismelis</t>
  </si>
  <si>
    <t>Julio Mayanz csato</t>
  </si>
  <si>
    <t xml:space="preserve">Antenor Rafael Aysanoa Pasco </t>
  </si>
  <si>
    <t>Victor Hugo Calero Manrique</t>
  </si>
  <si>
    <t>Maria Josefina Elisa De Asin Zarak</t>
  </si>
  <si>
    <t>Jesús Arturo de los Rios Ochoa</t>
  </si>
  <si>
    <t>Luis Fernando Jaguande Pierobon</t>
  </si>
  <si>
    <t>Shila Elizabeth Lem Vasquez</t>
  </si>
  <si>
    <t>Walter Malaga Suarez</t>
  </si>
  <si>
    <t>Julio Cesar Olivera Vega</t>
  </si>
  <si>
    <t>Otto Gonzalo Paredes Ascuña</t>
  </si>
  <si>
    <t>Paul Enrique Soria Sanchez</t>
  </si>
  <si>
    <t>Rooth Risler Carl Gustav</t>
  </si>
  <si>
    <t>▼</t>
  </si>
  <si>
    <t>Archivo descargado de</t>
  </si>
  <si>
    <t>Llene valores en las celdas de color</t>
  </si>
  <si>
    <t>N° de Trabajador</t>
  </si>
  <si>
    <t>CÁLCULO DEL MONTO DE LA PARTICIPACIÓN EN LAS UTILIDADES</t>
  </si>
  <si>
    <t xml:space="preserve">1. Utilidad por distribuir </t>
  </si>
  <si>
    <t xml:space="preserve">2. Cálculo de la participación </t>
  </si>
  <si>
    <t>2.1 Según el tiempo laborado:</t>
  </si>
  <si>
    <t>Participación del trabajador según los días laborados</t>
  </si>
  <si>
    <t>2.1 Según las remuneraciones percibidas:</t>
  </si>
  <si>
    <t>Participación del trabajador según las remuneraciones percibidas</t>
  </si>
  <si>
    <t>3. Monto de la participación a percibir por el trabajador</t>
  </si>
  <si>
    <t>Participación según los días (u horas) laborados</t>
  </si>
  <si>
    <t>Participación según las remuneraciones percibidas</t>
  </si>
  <si>
    <t>Total de la participación del trabajador en las utilidades</t>
  </si>
  <si>
    <t>EMPLEADOR</t>
  </si>
  <si>
    <t>TRABAJADOR</t>
  </si>
  <si>
    <t>- Renta anual de la empresa antes de impuestos:</t>
  </si>
  <si>
    <t>- Porcentaje a distribuir:</t>
  </si>
  <si>
    <t>- Monto a distribuir:</t>
  </si>
  <si>
    <t>LIQUIDACIÓN DE DISTRIBUCIÓN DE UTILIDADES CORRESPONDIENTE AL EJERCICIO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</si>
</sst>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_ &quot;S/.&quot;* #,##0.00_ ;_ &quot;S/.&quot;* \-#,##0.00_ ;_ &quot;S/.&quot;* &quot;-&quot;??_ ;_ @_ "/>
    <numFmt numFmtId="165" formatCode="_ * #,##0.00000000_ ;_ * \-#,##0.00000000_ ;_ * &quot;-&quot;??_ ;_ @_ "/>
    <numFmt numFmtId="166" formatCode="_ * #,##0_ ;_ * \-#,##0_ ;_ * &quot;-&quot;??_ ;_ @_ "/>
    <numFmt numFmtId="167" formatCode="#,##0.00_);\-#,##0.00"/>
    <numFmt numFmtId="168" formatCode="&quot;S/.&quot;#,##0.00"/>
  </numFmts>
  <fonts count="48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u/>
      <sz val="20"/>
      <color rgb="FF0070C0"/>
      <name val="Calibri"/>
      <family val="2"/>
    </font>
    <font>
      <b/>
      <sz val="11"/>
      <color rgb="FF002060"/>
      <name val="Arial"/>
      <family val="2"/>
    </font>
    <font>
      <b/>
      <u/>
      <sz val="11"/>
      <color rgb="FF1108C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20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30"/>
      <name val="MS Sans Serif"/>
      <family val="2"/>
    </font>
    <font>
      <sz val="10"/>
      <color indexed="10"/>
      <name val="MS Sans Serif"/>
      <family val="2"/>
    </font>
    <font>
      <b/>
      <sz val="9.9499999999999993"/>
      <color indexed="18"/>
      <name val="Tahoma"/>
      <family val="2"/>
    </font>
    <font>
      <sz val="8"/>
      <color indexed="8"/>
      <name val="MS Sans Serif"/>
      <family val="2"/>
    </font>
    <font>
      <sz val="19"/>
      <color theme="0"/>
      <name val="Arial Black"/>
      <family val="2"/>
    </font>
    <font>
      <sz val="8"/>
      <color indexed="8"/>
      <name val="Tahoma"/>
      <family val="2"/>
    </font>
    <font>
      <b/>
      <sz val="8"/>
      <color indexed="30"/>
      <name val="TAHOMA"/>
      <family val="2"/>
    </font>
    <font>
      <b/>
      <sz val="8"/>
      <color indexed="10"/>
      <name val="TAHOMA"/>
      <family val="2"/>
    </font>
    <font>
      <b/>
      <sz val="10"/>
      <color rgb="FF00206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18"/>
      <name val="Calibri"/>
      <family val="2"/>
      <scheme val="minor"/>
    </font>
    <font>
      <sz val="10"/>
      <color indexed="30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indexed="5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30"/>
      <name val="Calibri"/>
      <family val="2"/>
      <scheme val="minor"/>
    </font>
    <font>
      <b/>
      <sz val="10"/>
      <color indexed="53"/>
      <name val="Calibri"/>
      <family val="2"/>
      <scheme val="minor"/>
    </font>
    <font>
      <sz val="10"/>
      <color indexed="60"/>
      <name val="Calibri"/>
      <family val="2"/>
      <scheme val="minor"/>
    </font>
    <font>
      <sz val="8.0500000000000007"/>
      <color indexed="8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indexed="8"/>
      <name val="MS Sans Serif"/>
    </font>
    <font>
      <b/>
      <sz val="11"/>
      <color rgb="FFFF0000"/>
      <name val="Calibri"/>
      <family val="2"/>
      <scheme val="minor"/>
    </font>
    <font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3"/>
        <bgColor indexed="64"/>
      </patternFill>
    </fill>
  </fills>
  <borders count="57">
    <border>
      <left/>
      <right/>
      <top/>
      <bottom/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auto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theme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8" fillId="0" borderId="0"/>
    <xf numFmtId="43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44" fillId="0" borderId="0" applyFont="0" applyFill="0" applyBorder="0" applyAlignment="0" applyProtection="0"/>
  </cellStyleXfs>
  <cellXfs count="2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8" fillId="0" borderId="0" xfId="3"/>
    <xf numFmtId="0" fontId="8" fillId="3" borderId="11" xfId="3" applyFill="1" applyBorder="1"/>
    <xf numFmtId="0" fontId="8" fillId="3" borderId="12" xfId="3" applyFill="1" applyBorder="1"/>
    <xf numFmtId="0" fontId="8" fillId="3" borderId="13" xfId="3" applyFill="1" applyBorder="1"/>
    <xf numFmtId="0" fontId="8" fillId="3" borderId="14" xfId="3" applyFill="1" applyBorder="1"/>
    <xf numFmtId="0" fontId="8" fillId="3" borderId="0" xfId="3" applyFill="1" applyBorder="1"/>
    <xf numFmtId="0" fontId="7" fillId="3" borderId="0" xfId="3" applyFont="1" applyFill="1" applyBorder="1" applyAlignment="1">
      <alignment horizontal="center"/>
    </xf>
    <xf numFmtId="0" fontId="7" fillId="3" borderId="18" xfId="3" applyFont="1" applyFill="1" applyBorder="1" applyAlignment="1">
      <alignment horizontal="center"/>
    </xf>
    <xf numFmtId="0" fontId="8" fillId="3" borderId="0" xfId="3" applyFill="1" applyBorder="1" applyAlignment="1">
      <alignment horizontal="center"/>
    </xf>
    <xf numFmtId="0" fontId="8" fillId="4" borderId="0" xfId="3" applyFill="1" applyBorder="1"/>
    <xf numFmtId="0" fontId="8" fillId="3" borderId="18" xfId="3" applyFill="1" applyBorder="1"/>
    <xf numFmtId="0" fontId="1" fillId="3" borderId="0" xfId="1" applyFill="1" applyBorder="1" applyAlignment="1" applyProtection="1"/>
    <xf numFmtId="0" fontId="10" fillId="3" borderId="0" xfId="3" applyFont="1" applyFill="1" applyBorder="1"/>
    <xf numFmtId="0" fontId="8" fillId="0" borderId="0" xfId="3" applyNumberFormat="1" applyFill="1" applyBorder="1" applyAlignment="1" applyProtection="1">
      <alignment vertical="center"/>
    </xf>
    <xf numFmtId="14" fontId="11" fillId="0" borderId="0" xfId="3" applyNumberFormat="1" applyFont="1" applyFill="1" applyBorder="1" applyAlignment="1" applyProtection="1">
      <alignment horizontal="center" vertical="center"/>
    </xf>
    <xf numFmtId="14" fontId="12" fillId="0" borderId="0" xfId="3" applyNumberFormat="1" applyFont="1" applyFill="1" applyBorder="1" applyAlignment="1" applyProtection="1">
      <alignment horizontal="center" vertical="center"/>
    </xf>
    <xf numFmtId="0" fontId="8" fillId="0" borderId="0" xfId="3" applyNumberFormat="1" applyFill="1" applyBorder="1" applyAlignment="1" applyProtection="1">
      <alignment horizontal="center" vertical="center"/>
    </xf>
    <xf numFmtId="43" fontId="0" fillId="0" borderId="0" xfId="4" applyFont="1" applyFill="1" applyBorder="1" applyAlignment="1" applyProtection="1">
      <alignment vertical="center"/>
    </xf>
    <xf numFmtId="0" fontId="14" fillId="0" borderId="0" xfId="3" applyNumberFormat="1" applyFont="1" applyFill="1" applyBorder="1" applyAlignment="1" applyProtection="1">
      <alignment vertical="center"/>
    </xf>
    <xf numFmtId="0" fontId="16" fillId="0" borderId="0" xfId="3" applyNumberFormat="1" applyFont="1" applyFill="1" applyBorder="1" applyAlignment="1" applyProtection="1">
      <alignment vertical="center"/>
    </xf>
    <xf numFmtId="14" fontId="17" fillId="0" borderId="0" xfId="3" applyNumberFormat="1" applyFont="1" applyAlignment="1">
      <alignment horizontal="center" vertical="center"/>
    </xf>
    <xf numFmtId="14" fontId="18" fillId="0" borderId="0" xfId="3" applyNumberFormat="1" applyFont="1" applyAlignment="1">
      <alignment horizontal="center" vertical="center"/>
    </xf>
    <xf numFmtId="0" fontId="16" fillId="0" borderId="0" xfId="3" applyNumberFormat="1" applyFont="1" applyFill="1" applyBorder="1" applyAlignment="1" applyProtection="1">
      <alignment horizontal="center" vertical="center"/>
    </xf>
    <xf numFmtId="0" fontId="19" fillId="0" borderId="0" xfId="3" applyFont="1" applyFill="1" applyBorder="1" applyAlignment="1" applyProtection="1">
      <alignment vertical="center"/>
      <protection hidden="1"/>
    </xf>
    <xf numFmtId="0" fontId="20" fillId="0" borderId="0" xfId="3" applyFont="1" applyBorder="1" applyAlignment="1">
      <alignment vertical="center"/>
    </xf>
    <xf numFmtId="0" fontId="22" fillId="0" borderId="0" xfId="3" applyNumberFormat="1" applyFont="1" applyFill="1" applyBorder="1" applyAlignment="1" applyProtection="1">
      <alignment horizontal="center" vertical="center"/>
    </xf>
    <xf numFmtId="43" fontId="23" fillId="0" borderId="0" xfId="4" applyFont="1" applyFill="1" applyBorder="1" applyAlignment="1" applyProtection="1">
      <alignment horizontal="center" vertical="center"/>
    </xf>
    <xf numFmtId="43" fontId="21" fillId="2" borderId="28" xfId="4" applyFont="1" applyFill="1" applyBorder="1" applyAlignment="1" applyProtection="1">
      <alignment vertical="center" wrapText="1"/>
      <protection hidden="1"/>
    </xf>
    <xf numFmtId="0" fontId="20" fillId="0" borderId="0" xfId="3" applyNumberFormat="1" applyFont="1" applyFill="1" applyBorder="1" applyAlignment="1" applyProtection="1">
      <alignment vertical="center"/>
    </xf>
    <xf numFmtId="165" fontId="21" fillId="2" borderId="28" xfId="4" applyNumberFormat="1" applyFont="1" applyFill="1" applyBorder="1" applyAlignment="1" applyProtection="1">
      <alignment vertical="center" wrapText="1"/>
      <protection hidden="1"/>
    </xf>
    <xf numFmtId="0" fontId="24" fillId="0" borderId="0" xfId="3" applyNumberFormat="1" applyFont="1" applyFill="1" applyBorder="1" applyAlignment="1" applyProtection="1">
      <alignment horizontal="center" vertical="center"/>
    </xf>
    <xf numFmtId="166" fontId="21" fillId="2" borderId="28" xfId="4" applyNumberFormat="1" applyFont="1" applyFill="1" applyBorder="1" applyAlignment="1" applyProtection="1">
      <alignment vertical="center" wrapText="1"/>
      <protection hidden="1"/>
    </xf>
    <xf numFmtId="43" fontId="20" fillId="0" borderId="0" xfId="3" applyNumberFormat="1" applyFont="1" applyFill="1" applyBorder="1" applyAlignment="1" applyProtection="1">
      <alignment vertical="center"/>
    </xf>
    <xf numFmtId="4" fontId="24" fillId="0" borderId="0" xfId="3" applyNumberFormat="1" applyFont="1" applyFill="1" applyBorder="1" applyAlignment="1" applyProtection="1">
      <alignment vertical="center"/>
    </xf>
    <xf numFmtId="43" fontId="23" fillId="0" borderId="29" xfId="4" applyFont="1" applyFill="1" applyBorder="1" applyAlignment="1" applyProtection="1">
      <alignment horizontal="center" vertical="center"/>
    </xf>
    <xf numFmtId="0" fontId="25" fillId="0" borderId="0" xfId="3" applyNumberFormat="1" applyFont="1" applyFill="1" applyBorder="1" applyAlignment="1" applyProtection="1">
      <alignment vertical="center"/>
    </xf>
    <xf numFmtId="14" fontId="26" fillId="0" borderId="0" xfId="3" applyNumberFormat="1" applyFont="1" applyFill="1" applyBorder="1" applyAlignment="1" applyProtection="1">
      <alignment horizontal="center" vertical="center"/>
    </xf>
    <xf numFmtId="14" fontId="22" fillId="0" borderId="0" xfId="3" applyNumberFormat="1" applyFont="1" applyFill="1" applyBorder="1" applyAlignment="1" applyProtection="1">
      <alignment horizontal="center" vertical="center"/>
    </xf>
    <xf numFmtId="0" fontId="27" fillId="0" borderId="0" xfId="3" applyNumberFormat="1" applyFont="1" applyFill="1" applyBorder="1" applyAlignment="1" applyProtection="1">
      <alignment horizontal="center" vertical="center"/>
    </xf>
    <xf numFmtId="0" fontId="27" fillId="0" borderId="30" xfId="3" applyNumberFormat="1" applyFont="1" applyFill="1" applyBorder="1" applyAlignment="1" applyProtection="1">
      <alignment horizontal="center" vertical="center"/>
    </xf>
    <xf numFmtId="0" fontId="20" fillId="0" borderId="30" xfId="3" applyNumberFormat="1" applyFont="1" applyFill="1" applyBorder="1" applyAlignment="1" applyProtection="1">
      <alignment vertical="center"/>
    </xf>
    <xf numFmtId="0" fontId="21" fillId="2" borderId="10" xfId="3" applyFont="1" applyFill="1" applyBorder="1" applyAlignment="1">
      <alignment horizontal="center" vertical="center" wrapText="1"/>
    </xf>
    <xf numFmtId="0" fontId="21" fillId="2" borderId="31" xfId="3" applyFont="1" applyFill="1" applyBorder="1" applyAlignment="1">
      <alignment horizontal="center" vertical="center" wrapText="1"/>
    </xf>
    <xf numFmtId="0" fontId="21" fillId="2" borderId="32" xfId="3" applyFont="1" applyFill="1" applyBorder="1" applyAlignment="1">
      <alignment horizontal="center" vertical="center" wrapText="1"/>
    </xf>
    <xf numFmtId="0" fontId="28" fillId="8" borderId="33" xfId="3" applyFont="1" applyFill="1" applyBorder="1" applyAlignment="1">
      <alignment horizontal="center" vertical="center" wrapText="1"/>
    </xf>
    <xf numFmtId="0" fontId="21" fillId="2" borderId="28" xfId="3" applyFont="1" applyFill="1" applyBorder="1" applyAlignment="1">
      <alignment horizontal="center" vertical="center" wrapText="1"/>
    </xf>
    <xf numFmtId="0" fontId="28" fillId="8" borderId="10" xfId="3" applyFont="1" applyFill="1" applyBorder="1" applyAlignment="1">
      <alignment horizontal="center" vertical="center" wrapText="1"/>
    </xf>
    <xf numFmtId="0" fontId="21" fillId="2" borderId="34" xfId="3" applyFont="1" applyFill="1" applyBorder="1" applyAlignment="1">
      <alignment horizontal="center" vertical="center" wrapText="1"/>
    </xf>
    <xf numFmtId="0" fontId="28" fillId="8" borderId="35" xfId="3" applyFont="1" applyFill="1" applyBorder="1" applyAlignment="1">
      <alignment horizontal="center" vertical="center" wrapText="1"/>
    </xf>
    <xf numFmtId="0" fontId="20" fillId="3" borderId="0" xfId="3" applyNumberFormat="1" applyFont="1" applyFill="1" applyBorder="1" applyAlignment="1" applyProtection="1">
      <alignment horizontal="center" vertical="center"/>
    </xf>
    <xf numFmtId="0" fontId="20" fillId="9" borderId="0" xfId="3" applyNumberFormat="1" applyFont="1" applyFill="1" applyBorder="1" applyAlignment="1" applyProtection="1">
      <alignment horizontal="center" vertical="center"/>
    </xf>
    <xf numFmtId="1" fontId="23" fillId="3" borderId="0" xfId="3" applyNumberFormat="1" applyFont="1" applyFill="1" applyAlignment="1">
      <alignment horizontal="center" vertical="center"/>
    </xf>
    <xf numFmtId="43" fontId="20" fillId="3" borderId="0" xfId="4" applyFont="1" applyFill="1" applyAlignment="1">
      <alignment vertical="center"/>
    </xf>
    <xf numFmtId="43" fontId="20" fillId="3" borderId="29" xfId="4" applyFont="1" applyFill="1" applyBorder="1" applyAlignment="1">
      <alignment horizontal="right" vertical="center"/>
    </xf>
    <xf numFmtId="43" fontId="20" fillId="3" borderId="0" xfId="4" applyFont="1" applyFill="1" applyBorder="1" applyAlignment="1">
      <alignment horizontal="right" vertical="center"/>
    </xf>
    <xf numFmtId="43" fontId="20" fillId="3" borderId="36" xfId="4" applyFont="1" applyFill="1" applyBorder="1" applyAlignment="1">
      <alignment horizontal="right" vertical="center"/>
    </xf>
    <xf numFmtId="43" fontId="29" fillId="3" borderId="0" xfId="3" applyNumberFormat="1" applyFont="1" applyFill="1" applyBorder="1" applyAlignment="1" applyProtection="1">
      <alignment vertical="center"/>
    </xf>
    <xf numFmtId="0" fontId="29" fillId="3" borderId="0" xfId="3" applyFont="1" applyFill="1" applyBorder="1" applyAlignment="1">
      <alignment horizontal="center" vertical="center"/>
    </xf>
    <xf numFmtId="43" fontId="23" fillId="3" borderId="29" xfId="4" applyFont="1" applyFill="1" applyBorder="1" applyAlignment="1">
      <alignment horizontal="center" vertical="center"/>
    </xf>
    <xf numFmtId="0" fontId="20" fillId="3" borderId="0" xfId="3" applyNumberFormat="1" applyFont="1" applyFill="1" applyBorder="1" applyAlignment="1" applyProtection="1">
      <alignment vertical="center"/>
    </xf>
    <xf numFmtId="14" fontId="22" fillId="3" borderId="0" xfId="3" applyNumberFormat="1" applyFont="1" applyFill="1" applyAlignment="1">
      <alignment horizontal="center" vertical="center"/>
    </xf>
    <xf numFmtId="43" fontId="20" fillId="3" borderId="37" xfId="4" applyFont="1" applyFill="1" applyBorder="1" applyAlignment="1">
      <alignment horizontal="right" vertical="center"/>
    </xf>
    <xf numFmtId="0" fontId="22" fillId="3" borderId="0" xfId="3" applyFont="1" applyFill="1" applyBorder="1" applyAlignment="1">
      <alignment horizontal="center" vertical="center"/>
    </xf>
    <xf numFmtId="43" fontId="23" fillId="3" borderId="0" xfId="4" applyFont="1" applyFill="1" applyBorder="1" applyAlignment="1">
      <alignment horizontal="center" vertical="center"/>
    </xf>
    <xf numFmtId="0" fontId="22" fillId="3" borderId="0" xfId="3" applyNumberFormat="1" applyFont="1" applyFill="1" applyBorder="1" applyAlignment="1" applyProtection="1">
      <alignment vertical="center"/>
    </xf>
    <xf numFmtId="1" fontId="20" fillId="3" borderId="0" xfId="3" applyNumberFormat="1" applyFont="1" applyFill="1" applyAlignment="1">
      <alignment horizontal="center" vertical="center"/>
    </xf>
    <xf numFmtId="0" fontId="22" fillId="3" borderId="0" xfId="3" applyFont="1" applyFill="1" applyAlignment="1">
      <alignment horizontal="center" vertical="center"/>
    </xf>
    <xf numFmtId="14" fontId="26" fillId="3" borderId="0" xfId="3" applyNumberFormat="1" applyFont="1" applyFill="1" applyAlignment="1">
      <alignment horizontal="center" vertical="center"/>
    </xf>
    <xf numFmtId="43" fontId="20" fillId="3" borderId="0" xfId="4" applyFont="1" applyFill="1" applyAlignment="1">
      <alignment horizontal="right" vertical="center"/>
    </xf>
    <xf numFmtId="0" fontId="22" fillId="3" borderId="0" xfId="3" applyFont="1" applyFill="1" applyAlignment="1">
      <alignment vertical="center"/>
    </xf>
    <xf numFmtId="1" fontId="30" fillId="3" borderId="39" xfId="3" applyNumberFormat="1" applyFont="1" applyFill="1" applyBorder="1" applyAlignment="1">
      <alignment horizontal="center" vertical="center"/>
    </xf>
    <xf numFmtId="0" fontId="27" fillId="3" borderId="39" xfId="3" applyFont="1" applyFill="1" applyBorder="1" applyAlignment="1">
      <alignment horizontal="center" vertical="center"/>
    </xf>
    <xf numFmtId="0" fontId="27" fillId="3" borderId="39" xfId="3" applyFont="1" applyFill="1" applyBorder="1" applyAlignment="1">
      <alignment vertical="center"/>
    </xf>
    <xf numFmtId="14" fontId="31" fillId="3" borderId="39" xfId="3" applyNumberFormat="1" applyFont="1" applyFill="1" applyBorder="1" applyAlignment="1">
      <alignment horizontal="center" vertical="center"/>
    </xf>
    <xf numFmtId="14" fontId="27" fillId="3" borderId="39" xfId="3" applyNumberFormat="1" applyFont="1" applyFill="1" applyBorder="1" applyAlignment="1">
      <alignment horizontal="center" vertical="center"/>
    </xf>
    <xf numFmtId="43" fontId="10" fillId="3" borderId="39" xfId="4" applyFont="1" applyFill="1" applyBorder="1" applyAlignment="1">
      <alignment vertical="center"/>
    </xf>
    <xf numFmtId="1" fontId="10" fillId="3" borderId="39" xfId="3" applyNumberFormat="1" applyFont="1" applyFill="1" applyBorder="1" applyAlignment="1">
      <alignment horizontal="center" vertical="center"/>
    </xf>
    <xf numFmtId="43" fontId="10" fillId="3" borderId="39" xfId="4" applyFont="1" applyFill="1" applyBorder="1" applyAlignment="1">
      <alignment horizontal="right" vertical="center"/>
    </xf>
    <xf numFmtId="43" fontId="10" fillId="3" borderId="40" xfId="4" applyFont="1" applyFill="1" applyBorder="1" applyAlignment="1">
      <alignment horizontal="right" vertical="center"/>
    </xf>
    <xf numFmtId="43" fontId="32" fillId="3" borderId="39" xfId="3" applyNumberFormat="1" applyFont="1" applyFill="1" applyBorder="1" applyAlignment="1" applyProtection="1">
      <alignment vertical="center"/>
    </xf>
    <xf numFmtId="0" fontId="32" fillId="3" borderId="39" xfId="3" applyFont="1" applyFill="1" applyBorder="1" applyAlignment="1">
      <alignment horizontal="center" vertical="center"/>
    </xf>
    <xf numFmtId="43" fontId="30" fillId="3" borderId="39" xfId="4" applyFont="1" applyFill="1" applyBorder="1" applyAlignment="1">
      <alignment horizontal="center" vertical="center"/>
    </xf>
    <xf numFmtId="0" fontId="10" fillId="3" borderId="0" xfId="3" applyNumberFormat="1" applyFont="1" applyFill="1" applyBorder="1" applyAlignment="1" applyProtection="1">
      <alignment vertical="center"/>
    </xf>
    <xf numFmtId="43" fontId="20" fillId="3" borderId="41" xfId="4" applyFont="1" applyFill="1" applyBorder="1" applyAlignment="1">
      <alignment horizontal="right" vertical="center"/>
    </xf>
    <xf numFmtId="1" fontId="23" fillId="0" borderId="0" xfId="3" applyNumberFormat="1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2" fillId="0" borderId="0" xfId="3" applyFont="1" applyAlignment="1">
      <alignment vertical="center"/>
    </xf>
    <xf numFmtId="14" fontId="26" fillId="0" borderId="0" xfId="3" applyNumberFormat="1" applyFont="1" applyAlignment="1">
      <alignment horizontal="center" vertical="center"/>
    </xf>
    <xf numFmtId="14" fontId="22" fillId="0" borderId="0" xfId="3" applyNumberFormat="1" applyFont="1" applyAlignment="1">
      <alignment horizontal="center" vertical="center"/>
    </xf>
    <xf numFmtId="43" fontId="20" fillId="0" borderId="0" xfId="4" applyFont="1" applyAlignment="1">
      <alignment vertical="center"/>
    </xf>
    <xf numFmtId="1" fontId="20" fillId="0" borderId="0" xfId="3" applyNumberFormat="1" applyFont="1" applyAlignment="1">
      <alignment horizontal="center" vertical="center"/>
    </xf>
    <xf numFmtId="43" fontId="20" fillId="0" borderId="0" xfId="4" applyFont="1" applyAlignment="1">
      <alignment horizontal="right" vertical="center"/>
    </xf>
    <xf numFmtId="43" fontId="20" fillId="0" borderId="0" xfId="4" applyFont="1" applyFill="1" applyBorder="1" applyAlignment="1">
      <alignment horizontal="right" vertical="center"/>
    </xf>
    <xf numFmtId="43" fontId="20" fillId="0" borderId="0" xfId="4" applyFont="1" applyBorder="1" applyAlignment="1">
      <alignment horizontal="right" vertical="center"/>
    </xf>
    <xf numFmtId="43" fontId="20" fillId="10" borderId="37" xfId="4" applyFont="1" applyFill="1" applyBorder="1" applyAlignment="1">
      <alignment horizontal="right" vertical="center"/>
    </xf>
    <xf numFmtId="43" fontId="29" fillId="0" borderId="0" xfId="3" applyNumberFormat="1" applyFont="1" applyFill="1" applyBorder="1" applyAlignment="1" applyProtection="1">
      <alignment vertical="center"/>
    </xf>
    <xf numFmtId="0" fontId="29" fillId="0" borderId="0" xfId="3" applyFont="1" applyFill="1" applyBorder="1" applyAlignment="1">
      <alignment horizontal="center" vertical="center"/>
    </xf>
    <xf numFmtId="43" fontId="23" fillId="0" borderId="0" xfId="4" applyFont="1" applyFill="1" applyBorder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33" fillId="0" borderId="0" xfId="3" applyFont="1" applyAlignment="1">
      <alignment vertical="center"/>
    </xf>
    <xf numFmtId="1" fontId="33" fillId="11" borderId="0" xfId="3" applyNumberFormat="1" applyFont="1" applyFill="1" applyAlignment="1">
      <alignment horizontal="center" vertical="center"/>
    </xf>
    <xf numFmtId="43" fontId="33" fillId="11" borderId="0" xfId="4" applyFont="1" applyFill="1" applyAlignment="1">
      <alignment horizontal="right" vertical="center"/>
    </xf>
    <xf numFmtId="0" fontId="29" fillId="0" borderId="0" xfId="3" applyFont="1" applyBorder="1" applyAlignment="1">
      <alignment horizontal="center" vertical="center"/>
    </xf>
    <xf numFmtId="43" fontId="23" fillId="12" borderId="0" xfId="4" applyFont="1" applyFill="1" applyBorder="1" applyAlignment="1">
      <alignment horizontal="center" vertical="center"/>
    </xf>
    <xf numFmtId="43" fontId="30" fillId="0" borderId="0" xfId="4" applyFont="1" applyAlignment="1">
      <alignment horizontal="right" vertical="center"/>
    </xf>
    <xf numFmtId="43" fontId="10" fillId="0" borderId="0" xfId="3" applyNumberFormat="1" applyFont="1" applyFill="1" applyBorder="1" applyAlignment="1" applyProtection="1">
      <alignment vertical="center"/>
    </xf>
    <xf numFmtId="43" fontId="10" fillId="0" borderId="40" xfId="3" applyNumberFormat="1" applyFont="1" applyFill="1" applyBorder="1" applyAlignment="1" applyProtection="1">
      <alignment vertical="center"/>
    </xf>
    <xf numFmtId="1" fontId="33" fillId="0" borderId="0" xfId="3" applyNumberFormat="1" applyFont="1" applyAlignment="1">
      <alignment horizontal="center" vertical="center"/>
    </xf>
    <xf numFmtId="43" fontId="33" fillId="0" borderId="0" xfId="4" applyFont="1" applyAlignment="1">
      <alignment horizontal="right" vertical="center"/>
    </xf>
    <xf numFmtId="167" fontId="20" fillId="0" borderId="0" xfId="3" applyNumberFormat="1" applyFont="1" applyAlignment="1">
      <alignment horizontal="right" vertical="center"/>
    </xf>
    <xf numFmtId="0" fontId="20" fillId="0" borderId="0" xfId="3" applyNumberFormat="1" applyFont="1" applyFill="1" applyBorder="1" applyAlignment="1" applyProtection="1">
      <alignment horizontal="center" vertical="center"/>
    </xf>
    <xf numFmtId="43" fontId="20" fillId="0" borderId="0" xfId="4" applyFont="1" applyFill="1" applyBorder="1" applyAlignment="1" applyProtection="1">
      <alignment vertical="center"/>
    </xf>
    <xf numFmtId="167" fontId="34" fillId="0" borderId="0" xfId="3" applyNumberFormat="1" applyFont="1" applyAlignment="1">
      <alignment horizontal="right" vertical="center"/>
    </xf>
    <xf numFmtId="0" fontId="37" fillId="0" borderId="0" xfId="0" applyFont="1"/>
    <xf numFmtId="0" fontId="10" fillId="0" borderId="0" xfId="3" applyNumberFormat="1" applyFont="1" applyFill="1" applyBorder="1" applyAlignment="1" applyProtection="1">
      <alignment vertical="center"/>
    </xf>
    <xf numFmtId="0" fontId="1" fillId="3" borderId="0" xfId="1" applyFill="1" applyBorder="1" applyAlignment="1" applyProtection="1">
      <alignment vertical="center"/>
    </xf>
    <xf numFmtId="43" fontId="21" fillId="2" borderId="42" xfId="4" applyFont="1" applyFill="1" applyBorder="1" applyAlignment="1" applyProtection="1">
      <alignment vertical="center" wrapText="1"/>
      <protection hidden="1"/>
    </xf>
    <xf numFmtId="43" fontId="30" fillId="4" borderId="21" xfId="4" applyFont="1" applyFill="1" applyBorder="1" applyAlignment="1" applyProtection="1">
      <alignment vertical="center" wrapText="1"/>
      <protection hidden="1"/>
    </xf>
    <xf numFmtId="9" fontId="38" fillId="4" borderId="21" xfId="5" applyFont="1" applyFill="1" applyBorder="1" applyAlignment="1" applyProtection="1">
      <alignment vertical="center" wrapText="1"/>
      <protection hidden="1"/>
    </xf>
    <xf numFmtId="1" fontId="23" fillId="4" borderId="0" xfId="3" applyNumberFormat="1" applyFont="1" applyFill="1" applyAlignment="1">
      <alignment horizontal="center" vertical="center"/>
    </xf>
    <xf numFmtId="0" fontId="20" fillId="4" borderId="29" xfId="3" applyFont="1" applyFill="1" applyBorder="1" applyAlignment="1">
      <alignment horizontal="center" vertical="center"/>
    </xf>
    <xf numFmtId="43" fontId="20" fillId="4" borderId="0" xfId="4" applyFont="1" applyFill="1" applyAlignment="1">
      <alignment vertical="center"/>
    </xf>
    <xf numFmtId="14" fontId="23" fillId="4" borderId="29" xfId="3" applyNumberFormat="1" applyFont="1" applyFill="1" applyBorder="1" applyAlignment="1">
      <alignment horizontal="center" vertical="center"/>
    </xf>
    <xf numFmtId="14" fontId="22" fillId="4" borderId="29" xfId="3" applyNumberFormat="1" applyFont="1" applyFill="1" applyBorder="1" applyAlignment="1">
      <alignment horizontal="center" vertical="center"/>
    </xf>
    <xf numFmtId="43" fontId="20" fillId="4" borderId="29" xfId="4" applyFont="1" applyFill="1" applyBorder="1" applyAlignment="1">
      <alignment vertical="center"/>
    </xf>
    <xf numFmtId="1" fontId="20" fillId="4" borderId="29" xfId="3" applyNumberFormat="1" applyFont="1" applyFill="1" applyBorder="1" applyAlignment="1">
      <alignment horizontal="center" vertical="center"/>
    </xf>
    <xf numFmtId="0" fontId="20" fillId="4" borderId="0" xfId="3" applyFont="1" applyFill="1" applyAlignment="1">
      <alignment horizontal="center" vertical="center"/>
    </xf>
    <xf numFmtId="0" fontId="20" fillId="4" borderId="0" xfId="3" applyFont="1" applyFill="1" applyAlignment="1">
      <alignment vertical="center"/>
    </xf>
    <xf numFmtId="14" fontId="23" fillId="4" borderId="0" xfId="3" applyNumberFormat="1" applyFont="1" applyFill="1" applyAlignment="1">
      <alignment horizontal="center" vertical="center"/>
    </xf>
    <xf numFmtId="14" fontId="22" fillId="4" borderId="0" xfId="3" applyNumberFormat="1" applyFont="1" applyFill="1" applyAlignment="1">
      <alignment horizontal="center" vertical="center"/>
    </xf>
    <xf numFmtId="1" fontId="20" fillId="4" borderId="0" xfId="3" applyNumberFormat="1" applyFont="1" applyFill="1" applyAlignment="1">
      <alignment horizontal="center" vertical="center"/>
    </xf>
    <xf numFmtId="43" fontId="20" fillId="4" borderId="0" xfId="4" applyFont="1" applyFill="1" applyBorder="1" applyAlignment="1">
      <alignment horizontal="right" vertical="center"/>
    </xf>
    <xf numFmtId="43" fontId="20" fillId="4" borderId="38" xfId="4" applyFont="1" applyFill="1" applyBorder="1" applyAlignment="1">
      <alignment horizontal="right" vertical="center"/>
    </xf>
    <xf numFmtId="1" fontId="23" fillId="0" borderId="0" xfId="3" applyNumberFormat="1" applyFont="1" applyFill="1" applyAlignment="1">
      <alignment horizontal="center" vertical="center"/>
    </xf>
    <xf numFmtId="0" fontId="22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vertical="center"/>
    </xf>
    <xf numFmtId="14" fontId="26" fillId="0" borderId="0" xfId="3" applyNumberFormat="1" applyFont="1" applyFill="1" applyAlignment="1">
      <alignment horizontal="center" vertical="center"/>
    </xf>
    <xf numFmtId="14" fontId="22" fillId="0" borderId="0" xfId="3" applyNumberFormat="1" applyFont="1" applyFill="1" applyAlignment="1">
      <alignment horizontal="center" vertical="center"/>
    </xf>
    <xf numFmtId="43" fontId="20" fillId="0" borderId="0" xfId="4" applyFont="1" applyFill="1" applyAlignment="1">
      <alignment vertical="center"/>
    </xf>
    <xf numFmtId="1" fontId="20" fillId="0" borderId="0" xfId="3" applyNumberFormat="1" applyFont="1" applyFill="1" applyAlignment="1">
      <alignment horizontal="center" vertical="center"/>
    </xf>
    <xf numFmtId="43" fontId="20" fillId="0" borderId="0" xfId="4" applyFont="1" applyFill="1" applyAlignment="1">
      <alignment horizontal="right" vertical="center"/>
    </xf>
    <xf numFmtId="43" fontId="20" fillId="0" borderId="37" xfId="4" applyFont="1" applyFill="1" applyBorder="1" applyAlignment="1">
      <alignment horizontal="right" vertical="center"/>
    </xf>
    <xf numFmtId="0" fontId="22" fillId="0" borderId="0" xfId="3" applyFont="1" applyFill="1" applyAlignment="1">
      <alignment vertical="center"/>
    </xf>
    <xf numFmtId="0" fontId="20" fillId="4" borderId="0" xfId="3" applyNumberFormat="1" applyFont="1" applyFill="1" applyBorder="1" applyAlignment="1" applyProtection="1">
      <alignment vertical="center"/>
    </xf>
    <xf numFmtId="0" fontId="10" fillId="4" borderId="0" xfId="3" applyNumberFormat="1" applyFont="1" applyFill="1" applyBorder="1" applyAlignment="1" applyProtection="1">
      <alignment vertical="center"/>
    </xf>
    <xf numFmtId="0" fontId="41" fillId="0" borderId="0" xfId="3" applyFont="1"/>
    <xf numFmtId="0" fontId="41" fillId="0" borderId="0" xfId="3" applyFont="1" applyAlignment="1">
      <alignment vertical="center"/>
    </xf>
    <xf numFmtId="0" fontId="39" fillId="7" borderId="47" xfId="3" applyFont="1" applyFill="1" applyBorder="1" applyAlignment="1">
      <alignment horizontal="center"/>
    </xf>
    <xf numFmtId="0" fontId="41" fillId="0" borderId="48" xfId="3" applyFont="1" applyBorder="1"/>
    <xf numFmtId="0" fontId="41" fillId="0" borderId="49" xfId="3" applyFont="1" applyBorder="1"/>
    <xf numFmtId="0" fontId="41" fillId="0" borderId="49" xfId="3" applyFont="1" applyBorder="1" applyAlignment="1">
      <alignment vertical="center"/>
    </xf>
    <xf numFmtId="0" fontId="41" fillId="0" borderId="50" xfId="3" applyFont="1" applyBorder="1"/>
    <xf numFmtId="0" fontId="41" fillId="0" borderId="9" xfId="3" applyFont="1" applyBorder="1"/>
    <xf numFmtId="0" fontId="41" fillId="0" borderId="51" xfId="3" applyFont="1" applyBorder="1"/>
    <xf numFmtId="0" fontId="42" fillId="0" borderId="0" xfId="3" applyFont="1" applyBorder="1" applyAlignment="1">
      <alignment horizontal="center" wrapText="1"/>
    </xf>
    <xf numFmtId="0" fontId="42" fillId="0" borderId="0" xfId="3" applyFont="1" applyBorder="1" applyAlignment="1">
      <alignment vertical="center" wrapText="1"/>
    </xf>
    <xf numFmtId="0" fontId="41" fillId="0" borderId="0" xfId="3" applyFont="1" applyBorder="1" applyAlignment="1">
      <alignment wrapText="1"/>
    </xf>
    <xf numFmtId="0" fontId="41" fillId="0" borderId="0" xfId="3" applyFont="1" applyBorder="1" applyAlignment="1">
      <alignment vertical="center" wrapText="1"/>
    </xf>
    <xf numFmtId="0" fontId="41" fillId="0" borderId="0" xfId="3" applyFont="1" applyBorder="1"/>
    <xf numFmtId="0" fontId="41" fillId="0" borderId="0" xfId="3" applyFont="1" applyBorder="1" applyAlignment="1">
      <alignment vertical="center"/>
    </xf>
    <xf numFmtId="0" fontId="43" fillId="0" borderId="0" xfId="3" applyFont="1" applyBorder="1" applyAlignment="1"/>
    <xf numFmtId="0" fontId="41" fillId="0" borderId="0" xfId="3" quotePrefix="1" applyFont="1" applyBorder="1"/>
    <xf numFmtId="0" fontId="43" fillId="0" borderId="0" xfId="3" applyFont="1" applyBorder="1"/>
    <xf numFmtId="0" fontId="41" fillId="0" borderId="0" xfId="3" applyFont="1" applyBorder="1" applyAlignment="1"/>
    <xf numFmtId="0" fontId="41" fillId="0" borderId="0" xfId="3" applyFont="1" applyBorder="1" applyAlignment="1">
      <alignment horizontal="right" vertical="center"/>
    </xf>
    <xf numFmtId="14" fontId="41" fillId="0" borderId="0" xfId="3" applyNumberFormat="1" applyFont="1" applyBorder="1"/>
    <xf numFmtId="0" fontId="43" fillId="0" borderId="0" xfId="3" applyFont="1" applyBorder="1" applyAlignment="1">
      <alignment horizontal="center"/>
    </xf>
    <xf numFmtId="0" fontId="41" fillId="0" borderId="52" xfId="3" applyFont="1" applyBorder="1"/>
    <xf numFmtId="0" fontId="41" fillId="0" borderId="53" xfId="3" applyFont="1" applyBorder="1"/>
    <xf numFmtId="0" fontId="41" fillId="0" borderId="53" xfId="3" applyFont="1" applyBorder="1" applyAlignment="1">
      <alignment vertical="center"/>
    </xf>
    <xf numFmtId="0" fontId="41" fillId="0" borderId="54" xfId="3" applyFont="1" applyBorder="1"/>
    <xf numFmtId="168" fontId="41" fillId="4" borderId="0" xfId="3" applyNumberFormat="1" applyFont="1" applyFill="1" applyBorder="1"/>
    <xf numFmtId="164" fontId="41" fillId="4" borderId="0" xfId="3" applyNumberFormat="1" applyFont="1" applyFill="1" applyBorder="1"/>
    <xf numFmtId="9" fontId="41" fillId="4" borderId="0" xfId="3" applyNumberFormat="1" applyFont="1" applyFill="1" applyBorder="1" applyAlignment="1">
      <alignment horizontal="center"/>
    </xf>
    <xf numFmtId="0" fontId="46" fillId="13" borderId="0" xfId="3" applyFont="1" applyFill="1" applyBorder="1"/>
    <xf numFmtId="0" fontId="46" fillId="13" borderId="0" xfId="3" applyFont="1" applyFill="1" applyBorder="1" applyAlignment="1">
      <alignment vertical="center"/>
    </xf>
    <xf numFmtId="0" fontId="47" fillId="13" borderId="0" xfId="3" applyFont="1" applyFill="1" applyBorder="1"/>
    <xf numFmtId="43" fontId="41" fillId="4" borderId="0" xfId="6" applyNumberFormat="1" applyFont="1" applyFill="1" applyBorder="1" applyAlignment="1">
      <alignment vertical="center" wrapText="1"/>
    </xf>
    <xf numFmtId="43" fontId="41" fillId="4" borderId="55" xfId="6" applyNumberFormat="1" applyFont="1" applyFill="1" applyBorder="1" applyAlignment="1">
      <alignment vertical="center" wrapText="1"/>
    </xf>
    <xf numFmtId="43" fontId="41" fillId="0" borderId="0" xfId="6" applyNumberFormat="1" applyFont="1" applyBorder="1" applyAlignment="1">
      <alignment vertical="center"/>
    </xf>
    <xf numFmtId="164" fontId="43" fillId="4" borderId="0" xfId="6" applyNumberFormat="1" applyFont="1" applyFill="1" applyBorder="1" applyAlignment="1">
      <alignment vertical="center"/>
    </xf>
    <xf numFmtId="0" fontId="41" fillId="0" borderId="9" xfId="3" applyFont="1" applyFill="1" applyBorder="1"/>
    <xf numFmtId="0" fontId="41" fillId="0" borderId="0" xfId="3" applyFont="1" applyFill="1" applyBorder="1" applyAlignment="1">
      <alignment horizontal="right" vertical="center"/>
    </xf>
    <xf numFmtId="0" fontId="41" fillId="0" borderId="0" xfId="3" applyFont="1" applyFill="1" applyBorder="1" applyAlignment="1"/>
    <xf numFmtId="43" fontId="41" fillId="0" borderId="0" xfId="6" applyNumberFormat="1" applyFont="1" applyFill="1" applyBorder="1" applyAlignment="1">
      <alignment vertical="center" wrapText="1"/>
    </xf>
    <xf numFmtId="0" fontId="41" fillId="0" borderId="0" xfId="3" applyFont="1" applyFill="1" applyBorder="1"/>
    <xf numFmtId="0" fontId="41" fillId="0" borderId="51" xfId="3" applyFont="1" applyFill="1" applyBorder="1"/>
    <xf numFmtId="0" fontId="41" fillId="0" borderId="0" xfId="3" applyFont="1" applyFill="1"/>
    <xf numFmtId="0" fontId="0" fillId="0" borderId="0" xfId="0" applyFill="1"/>
    <xf numFmtId="164" fontId="43" fillId="4" borderId="44" xfId="6" applyNumberFormat="1" applyFont="1" applyFill="1" applyBorder="1" applyAlignment="1">
      <alignment vertical="center"/>
    </xf>
    <xf numFmtId="0" fontId="41" fillId="0" borderId="56" xfId="3" applyFont="1" applyBorder="1" applyAlignment="1"/>
    <xf numFmtId="0" fontId="2" fillId="0" borderId="0" xfId="1" applyFont="1" applyFill="1" applyBorder="1" applyAlignment="1" applyProtection="1">
      <alignment horizontal="center" vertical="top"/>
    </xf>
    <xf numFmtId="0" fontId="3" fillId="0" borderId="9" xfId="0" applyFont="1" applyFill="1" applyBorder="1" applyAlignment="1">
      <alignment horizontal="left" vertical="center" indent="3"/>
    </xf>
    <xf numFmtId="0" fontId="3" fillId="0" borderId="0" xfId="0" applyFont="1" applyFill="1" applyBorder="1" applyAlignment="1">
      <alignment horizontal="left" vertical="center" indent="3"/>
    </xf>
    <xf numFmtId="0" fontId="4" fillId="0" borderId="0" xfId="1" applyFont="1" applyFill="1" applyBorder="1" applyAlignment="1" applyProtection="1">
      <alignment horizontal="center" vertical="center"/>
    </xf>
    <xf numFmtId="0" fontId="4" fillId="0" borderId="5" xfId="1" applyFont="1" applyFill="1" applyBorder="1" applyAlignment="1" applyProtection="1">
      <alignment horizontal="center" vertical="center"/>
    </xf>
    <xf numFmtId="0" fontId="7" fillId="5" borderId="18" xfId="3" applyFont="1" applyFill="1" applyBorder="1" applyAlignment="1">
      <alignment horizontal="center"/>
    </xf>
    <xf numFmtId="0" fontId="7" fillId="5" borderId="17" xfId="3" applyFont="1" applyFill="1" applyBorder="1" applyAlignment="1">
      <alignment horizontal="center"/>
    </xf>
    <xf numFmtId="0" fontId="6" fillId="6" borderId="16" xfId="3" applyFont="1" applyFill="1" applyBorder="1" applyAlignment="1">
      <alignment horizontal="center"/>
    </xf>
    <xf numFmtId="0" fontId="6" fillId="6" borderId="15" xfId="3" applyFont="1" applyFill="1" applyBorder="1" applyAlignment="1">
      <alignment horizontal="center"/>
    </xf>
    <xf numFmtId="0" fontId="9" fillId="6" borderId="23" xfId="3" applyFont="1" applyFill="1" applyBorder="1" applyAlignment="1">
      <alignment horizontal="center" vertical="center"/>
    </xf>
    <xf numFmtId="0" fontId="9" fillId="6" borderId="24" xfId="3" applyFont="1" applyFill="1" applyBorder="1" applyAlignment="1">
      <alignment horizontal="center" vertical="center"/>
    </xf>
    <xf numFmtId="0" fontId="9" fillId="6" borderId="25" xfId="3" applyFont="1" applyFill="1" applyBorder="1" applyAlignment="1">
      <alignment horizontal="center" vertical="center"/>
    </xf>
    <xf numFmtId="0" fontId="9" fillId="6" borderId="22" xfId="3" applyFont="1" applyFill="1" applyBorder="1" applyAlignment="1">
      <alignment horizontal="center" vertical="center"/>
    </xf>
    <xf numFmtId="0" fontId="9" fillId="6" borderId="21" xfId="3" applyFont="1" applyFill="1" applyBorder="1" applyAlignment="1">
      <alignment horizontal="center" vertical="center"/>
    </xf>
    <xf numFmtId="0" fontId="9" fillId="6" borderId="20" xfId="3" applyFont="1" applyFill="1" applyBorder="1" applyAlignment="1">
      <alignment horizontal="center" vertical="center"/>
    </xf>
    <xf numFmtId="0" fontId="7" fillId="5" borderId="0" xfId="3" applyFont="1" applyFill="1" applyBorder="1" applyAlignment="1">
      <alignment horizontal="center"/>
    </xf>
    <xf numFmtId="0" fontId="7" fillId="5" borderId="18" xfId="3" applyFont="1" applyFill="1" applyBorder="1" applyAlignment="1">
      <alignment horizontal="center" vertical="center" wrapText="1"/>
    </xf>
    <xf numFmtId="0" fontId="7" fillId="5" borderId="0" xfId="3" applyFont="1" applyFill="1" applyBorder="1" applyAlignment="1">
      <alignment horizontal="center" vertical="center" wrapText="1"/>
    </xf>
    <xf numFmtId="0" fontId="6" fillId="6" borderId="16" xfId="3" applyFont="1" applyFill="1" applyBorder="1" applyAlignment="1">
      <alignment horizontal="center" vertical="center" wrapText="1"/>
    </xf>
    <xf numFmtId="0" fontId="6" fillId="6" borderId="19" xfId="3" applyFont="1" applyFill="1" applyBorder="1" applyAlignment="1">
      <alignment horizontal="center" vertical="center" wrapText="1"/>
    </xf>
    <xf numFmtId="0" fontId="6" fillId="6" borderId="15" xfId="3" applyFont="1" applyFill="1" applyBorder="1" applyAlignment="1">
      <alignment horizontal="center" vertical="center" wrapText="1"/>
    </xf>
    <xf numFmtId="0" fontId="15" fillId="6" borderId="26" xfId="3" applyFont="1" applyFill="1" applyBorder="1" applyAlignment="1">
      <alignment horizontal="left" vertical="center" indent="13"/>
    </xf>
    <xf numFmtId="0" fontId="15" fillId="6" borderId="27" xfId="3" applyFont="1" applyFill="1" applyBorder="1" applyAlignment="1">
      <alignment horizontal="left" vertical="center" indent="13"/>
    </xf>
    <xf numFmtId="0" fontId="19" fillId="0" borderId="0" xfId="3" applyFont="1" applyFill="1" applyBorder="1" applyAlignment="1" applyProtection="1">
      <alignment horizontal="center" vertical="center"/>
      <protection hidden="1"/>
    </xf>
    <xf numFmtId="0" fontId="19" fillId="0" borderId="17" xfId="3" applyFont="1" applyFill="1" applyBorder="1" applyAlignment="1" applyProtection="1">
      <alignment horizontal="center" vertical="center"/>
      <protection hidden="1"/>
    </xf>
    <xf numFmtId="0" fontId="41" fillId="0" borderId="0" xfId="3" applyFont="1" applyBorder="1" applyAlignment="1">
      <alignment horizontal="left" wrapText="1"/>
    </xf>
    <xf numFmtId="0" fontId="41" fillId="0" borderId="0" xfId="3" applyFont="1" applyBorder="1" applyAlignment="1">
      <alignment horizontal="left"/>
    </xf>
    <xf numFmtId="0" fontId="41" fillId="0" borderId="0" xfId="3" applyFont="1" applyFill="1" applyBorder="1" applyAlignment="1">
      <alignment wrapText="1"/>
    </xf>
    <xf numFmtId="0" fontId="41" fillId="0" borderId="0" xfId="3" applyFont="1" applyFill="1" applyBorder="1" applyAlignment="1"/>
    <xf numFmtId="0" fontId="41" fillId="0" borderId="0" xfId="3" applyFont="1" applyBorder="1" applyAlignment="1">
      <alignment wrapText="1"/>
    </xf>
    <xf numFmtId="0" fontId="43" fillId="0" borderId="44" xfId="3" applyFont="1" applyBorder="1" applyAlignment="1">
      <alignment horizontal="center"/>
    </xf>
    <xf numFmtId="0" fontId="41" fillId="0" borderId="0" xfId="3" applyFont="1" applyBorder="1" applyAlignment="1">
      <alignment horizontal="center"/>
    </xf>
    <xf numFmtId="0" fontId="7" fillId="0" borderId="45" xfId="3" applyFont="1" applyFill="1" applyBorder="1" applyAlignment="1">
      <alignment horizontal="center"/>
    </xf>
    <xf numFmtId="0" fontId="7" fillId="0" borderId="46" xfId="3" applyFont="1" applyFill="1" applyBorder="1" applyAlignment="1">
      <alignment horizontal="center"/>
    </xf>
    <xf numFmtId="0" fontId="40" fillId="0" borderId="43" xfId="3" applyFont="1" applyFill="1" applyBorder="1" applyAlignment="1">
      <alignment horizontal="left" indent="6"/>
    </xf>
    <xf numFmtId="0" fontId="40" fillId="0" borderId="0" xfId="3" applyFont="1" applyFill="1" applyBorder="1" applyAlignment="1">
      <alignment horizontal="left" indent="6"/>
    </xf>
    <xf numFmtId="0" fontId="45" fillId="13" borderId="0" xfId="3" applyFont="1" applyFill="1" applyBorder="1" applyAlignment="1">
      <alignment horizontal="center" wrapText="1"/>
    </xf>
    <xf numFmtId="0" fontId="41" fillId="4" borderId="0" xfId="3" applyFont="1" applyFill="1" applyBorder="1" applyAlignment="1">
      <alignment horizontal="left" vertical="center" wrapText="1"/>
    </xf>
    <xf numFmtId="0" fontId="41" fillId="0" borderId="0" xfId="3" quotePrefix="1" applyFont="1" applyBorder="1" applyAlignment="1">
      <alignment horizontal="left" wrapText="1"/>
    </xf>
  </cellXfs>
  <cellStyles count="7">
    <cellStyle name="Hipervínculo" xfId="1" builtinId="8"/>
    <cellStyle name="Millares" xfId="6" builtinId="3"/>
    <cellStyle name="Millares 2" xfId="4"/>
    <cellStyle name="Normal" xfId="0" builtinId="0"/>
    <cellStyle name="Normal 2" xfId="3"/>
    <cellStyle name="Normal 3" xfId="2"/>
    <cellStyle name="Porcentaje 2" xfId="5"/>
  </cellStyles>
  <dxfs count="0"/>
  <tableStyles count="0" defaultTableStyle="TableStyleMedium2" defaultPivotStyle="PivotStyleLight16"/>
  <colors>
    <mruColors>
      <color rgb="FFFFC715"/>
      <color rgb="FF00633A"/>
      <color rgb="FF110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3" Type="http://schemas.openxmlformats.org/officeDocument/2006/relationships/hyperlink" Target="https://www.youtube.com/user/Sebaxtiani" TargetMode="External"/><Relationship Id="rId7" Type="http://schemas.openxmlformats.org/officeDocument/2006/relationships/hyperlink" Target="https://www.facebook.com/groups/491707207676630/?fref=t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bit.ly/1NfE652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ExcelNegocios" TargetMode="External"/><Relationship Id="rId4" Type="http://schemas.openxmlformats.org/officeDocument/2006/relationships/image" Target="../media/image2.jpe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http://www.excelnegocios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facebook.com/ExcelNegocios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http://www.excelnegocio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171450</xdr:rowOff>
    </xdr:from>
    <xdr:to>
      <xdr:col>8</xdr:col>
      <xdr:colOff>276225</xdr:colOff>
      <xdr:row>5</xdr:row>
      <xdr:rowOff>142875</xdr:rowOff>
    </xdr:to>
    <xdr:pic>
      <xdr:nvPicPr>
        <xdr:cNvPr id="2" name="Imagen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247650"/>
          <a:ext cx="48291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8</xdr:row>
      <xdr:rowOff>28575</xdr:rowOff>
    </xdr:from>
    <xdr:to>
      <xdr:col>2</xdr:col>
      <xdr:colOff>466725</xdr:colOff>
      <xdr:row>11</xdr:row>
      <xdr:rowOff>161925</xdr:rowOff>
    </xdr:to>
    <xdr:pic>
      <xdr:nvPicPr>
        <xdr:cNvPr id="3" name="Imagen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438275"/>
          <a:ext cx="11430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542925</xdr:colOff>
      <xdr:row>8</xdr:row>
      <xdr:rowOff>152400</xdr:rowOff>
    </xdr:from>
    <xdr:to>
      <xdr:col>5</xdr:col>
      <xdr:colOff>60960</xdr:colOff>
      <xdr:row>11</xdr:row>
      <xdr:rowOff>104775</xdr:rowOff>
    </xdr:to>
    <xdr:pic>
      <xdr:nvPicPr>
        <xdr:cNvPr id="4" name="Imagen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1508760"/>
          <a:ext cx="1872615" cy="5010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198120</xdr:colOff>
      <xdr:row>8</xdr:row>
      <xdr:rowOff>161925</xdr:rowOff>
    </xdr:from>
    <xdr:to>
      <xdr:col>7</xdr:col>
      <xdr:colOff>198120</xdr:colOff>
      <xdr:row>11</xdr:row>
      <xdr:rowOff>95250</xdr:rowOff>
    </xdr:to>
    <xdr:pic>
      <xdr:nvPicPr>
        <xdr:cNvPr id="5" name="Imagen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518285"/>
          <a:ext cx="1569720" cy="481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8</xdr:row>
      <xdr:rowOff>152400</xdr:rowOff>
    </xdr:from>
    <xdr:to>
      <xdr:col>9</xdr:col>
      <xdr:colOff>219075</xdr:colOff>
      <xdr:row>11</xdr:row>
      <xdr:rowOff>104775</xdr:rowOff>
    </xdr:to>
    <xdr:pic macro="[0]!Mostrar_Form_Suscribete">
      <xdr:nvPicPr>
        <xdr:cNvPr id="6" name="Imagen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562100"/>
          <a:ext cx="13620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</xdr:colOff>
      <xdr:row>12</xdr:row>
      <xdr:rowOff>144780</xdr:rowOff>
    </xdr:from>
    <xdr:ext cx="2387301" cy="888889"/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7640" y="1988820"/>
          <a:ext cx="2387301" cy="88888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388620</xdr:colOff>
      <xdr:row>4</xdr:row>
      <xdr:rowOff>76200</xdr:rowOff>
    </xdr:from>
    <xdr:to>
      <xdr:col>5</xdr:col>
      <xdr:colOff>386715</xdr:colOff>
      <xdr:row>7</xdr:row>
      <xdr:rowOff>20955</xdr:rowOff>
    </xdr:to>
    <xdr:pic>
      <xdr:nvPicPr>
        <xdr:cNvPr id="2" name="Imagen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1540" y="838200"/>
          <a:ext cx="1872615" cy="5010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1468419</xdr:colOff>
      <xdr:row>17</xdr:row>
      <xdr:rowOff>22860</xdr:rowOff>
    </xdr:from>
    <xdr:ext cx="1076661" cy="400884"/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299" y="3634740"/>
          <a:ext cx="1076661" cy="40088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Gustavo@excelnegocios.com" TargetMode="External"/><Relationship Id="rId1" Type="http://schemas.openxmlformats.org/officeDocument/2006/relationships/hyperlink" Target="http://www.excelnegocio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excelnegocio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21"/>
  <sheetViews>
    <sheetView showGridLines="0" tabSelected="1" workbookViewId="0">
      <selection activeCell="B3" sqref="B3"/>
    </sheetView>
  </sheetViews>
  <sheetFormatPr baseColWidth="10" defaultColWidth="0" defaultRowHeight="15" zeroHeight="1" x14ac:dyDescent="0.25"/>
  <cols>
    <col min="1" max="1" width="1.28515625" customWidth="1"/>
    <col min="2" max="9" width="11.42578125" customWidth="1"/>
    <col min="10" max="10" width="4.28515625" customWidth="1"/>
    <col min="11" max="11" width="2.42578125" customWidth="1"/>
    <col min="12" max="12" width="1.7109375" customWidth="1"/>
    <col min="13" max="16384" width="11.42578125" hidden="1"/>
  </cols>
  <sheetData>
    <row r="1" spans="2:11" ht="6" customHeight="1" thickBot="1" x14ac:dyDescent="0.3"/>
    <row r="2" spans="2:11" x14ac:dyDescent="0.25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x14ac:dyDescent="0.25">
      <c r="B3" s="4"/>
      <c r="C3" s="5"/>
      <c r="D3" s="5"/>
      <c r="E3" s="5"/>
      <c r="F3" s="5"/>
      <c r="G3" s="5"/>
      <c r="H3" s="5"/>
      <c r="I3" s="5"/>
      <c r="J3" s="5"/>
      <c r="K3" s="6"/>
    </row>
    <row r="4" spans="2:11" x14ac:dyDescent="0.25">
      <c r="B4" s="4"/>
      <c r="C4" s="5"/>
      <c r="D4" s="5"/>
      <c r="E4" s="5"/>
      <c r="F4" s="5"/>
      <c r="G4" s="5"/>
      <c r="H4" s="5"/>
      <c r="I4" s="5"/>
      <c r="J4" s="5"/>
      <c r="K4" s="6"/>
    </row>
    <row r="5" spans="2:11" x14ac:dyDescent="0.25">
      <c r="B5" s="4"/>
      <c r="C5" s="5"/>
      <c r="D5" s="5"/>
      <c r="E5" s="5"/>
      <c r="F5" s="5"/>
      <c r="G5" s="5"/>
      <c r="H5" s="5"/>
      <c r="I5" s="5"/>
      <c r="J5" s="5"/>
      <c r="K5" s="6"/>
    </row>
    <row r="6" spans="2:11" x14ac:dyDescent="0.25">
      <c r="B6" s="4"/>
      <c r="C6" s="5"/>
      <c r="D6" s="5"/>
      <c r="E6" s="5"/>
      <c r="F6" s="5"/>
      <c r="G6" s="5"/>
      <c r="H6" s="5"/>
      <c r="I6" s="5"/>
      <c r="J6" s="5"/>
      <c r="K6" s="6"/>
    </row>
    <row r="7" spans="2:11" x14ac:dyDescent="0.25">
      <c r="B7" s="4"/>
      <c r="C7" s="201" t="s">
        <v>0</v>
      </c>
      <c r="D7" s="201"/>
      <c r="E7" s="201"/>
      <c r="F7" s="201"/>
      <c r="G7" s="201"/>
      <c r="H7" s="201"/>
      <c r="I7" s="5"/>
      <c r="J7" s="5"/>
      <c r="K7" s="6"/>
    </row>
    <row r="8" spans="2:11" x14ac:dyDescent="0.25">
      <c r="B8" s="4"/>
      <c r="C8" s="201"/>
      <c r="D8" s="201"/>
      <c r="E8" s="201"/>
      <c r="F8" s="201"/>
      <c r="G8" s="201"/>
      <c r="H8" s="201"/>
      <c r="I8" s="5"/>
      <c r="J8" s="5"/>
      <c r="K8" s="6"/>
    </row>
    <row r="9" spans="2:11" x14ac:dyDescent="0.25">
      <c r="B9" s="4"/>
      <c r="C9" s="5"/>
      <c r="D9" s="5"/>
      <c r="E9" s="5"/>
      <c r="F9" s="5"/>
      <c r="G9" s="5"/>
      <c r="H9" s="5"/>
      <c r="I9" s="5"/>
      <c r="J9" s="5"/>
      <c r="K9" s="6"/>
    </row>
    <row r="10" spans="2:11" x14ac:dyDescent="0.25">
      <c r="B10" s="4"/>
      <c r="C10" s="5"/>
      <c r="D10" s="5"/>
      <c r="E10" s="5"/>
      <c r="F10" s="5"/>
      <c r="G10" s="5"/>
      <c r="H10" s="5"/>
      <c r="I10" s="5"/>
      <c r="J10" s="5"/>
      <c r="K10" s="6"/>
    </row>
    <row r="11" spans="2:11" x14ac:dyDescent="0.25">
      <c r="B11" s="4"/>
      <c r="C11" s="5"/>
      <c r="D11" s="5"/>
      <c r="E11" s="5"/>
      <c r="F11" s="5"/>
      <c r="G11" s="5"/>
      <c r="H11" s="5"/>
      <c r="I11" s="5"/>
      <c r="J11" s="5"/>
      <c r="K11" s="6"/>
    </row>
    <row r="12" spans="2:11" x14ac:dyDescent="0.25">
      <c r="B12" s="4"/>
      <c r="C12" s="5"/>
      <c r="D12" s="5"/>
      <c r="E12" s="5"/>
      <c r="F12" s="5"/>
      <c r="G12" s="5"/>
      <c r="H12" s="5"/>
      <c r="I12" s="5"/>
      <c r="J12" s="5"/>
      <c r="K12" s="6"/>
    </row>
    <row r="13" spans="2:11" ht="7.5" customHeight="1" x14ac:dyDescent="0.25">
      <c r="B13" s="4"/>
      <c r="C13" s="5"/>
      <c r="D13" s="5"/>
      <c r="E13" s="5"/>
      <c r="F13" s="5"/>
      <c r="G13" s="5"/>
      <c r="H13" s="5"/>
      <c r="I13" s="5"/>
      <c r="J13" s="5"/>
      <c r="K13" s="6"/>
    </row>
    <row r="14" spans="2:11" x14ac:dyDescent="0.25">
      <c r="B14" s="202" t="s">
        <v>1</v>
      </c>
      <c r="C14" s="203"/>
      <c r="D14" s="203"/>
      <c r="E14" s="203"/>
      <c r="F14" s="203"/>
      <c r="G14" s="204" t="s">
        <v>0</v>
      </c>
      <c r="H14" s="204"/>
      <c r="I14" s="204"/>
      <c r="J14" s="204"/>
      <c r="K14" s="205"/>
    </row>
    <row r="15" spans="2:11" ht="6.75" customHeight="1" thickBot="1" x14ac:dyDescent="0.3">
      <c r="B15" s="7"/>
      <c r="C15" s="8"/>
      <c r="D15" s="8"/>
      <c r="E15" s="8"/>
      <c r="F15" s="8"/>
      <c r="G15" s="8"/>
      <c r="H15" s="8"/>
      <c r="I15" s="8"/>
      <c r="J15" s="8"/>
      <c r="K15" s="9"/>
    </row>
    <row r="16" spans="2:11" ht="6" customHeight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</sheetData>
  <mergeCells count="3">
    <mergeCell ref="C7:H8"/>
    <mergeCell ref="B14:F14"/>
    <mergeCell ref="G14:K14"/>
  </mergeCells>
  <hyperlinks>
    <hyperlink ref="C7" r:id="rId1"/>
    <hyperlink ref="G14" r:id="rId2" display="Gustavo@excelnegocios.com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2"/>
  <sheetViews>
    <sheetView showGridLines="0" workbookViewId="0">
      <selection activeCell="C20" sqref="C20:D20"/>
    </sheetView>
  </sheetViews>
  <sheetFormatPr baseColWidth="10" defaultColWidth="0" defaultRowHeight="12.75" zeroHeight="1" x14ac:dyDescent="0.2"/>
  <cols>
    <col min="1" max="9" width="11.5703125" style="10" customWidth="1"/>
    <col min="10" max="10" width="9" style="10" customWidth="1"/>
    <col min="11" max="11" width="1.7109375" style="10" customWidth="1"/>
    <col min="12" max="12" width="1.5703125" style="10" customWidth="1"/>
    <col min="13" max="13" width="2.5703125" style="10" customWidth="1"/>
    <col min="14" max="14" width="0.7109375" style="10" customWidth="1"/>
    <col min="15" max="16384" width="11.5703125" style="10" hidden="1"/>
  </cols>
  <sheetData>
    <row r="1" spans="1:13" ht="4.9000000000000004" customHeight="1" x14ac:dyDescent="0.2"/>
    <row r="2" spans="1:13" ht="7.15" customHeight="1" x14ac:dyDescent="0.2"/>
    <row r="3" spans="1:13" x14ac:dyDescent="0.2">
      <c r="A3" s="210" t="s">
        <v>15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2"/>
    </row>
    <row r="4" spans="1:13" x14ac:dyDescent="0.2">
      <c r="A4" s="213"/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5"/>
    </row>
    <row r="5" spans="1:13" x14ac:dyDescent="0.2">
      <c r="A5" s="20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4"/>
    </row>
    <row r="6" spans="1:13" ht="15" x14ac:dyDescent="0.2">
      <c r="A6" s="217" t="s">
        <v>14</v>
      </c>
      <c r="B6" s="218"/>
      <c r="C6" s="219" t="s">
        <v>13</v>
      </c>
      <c r="D6" s="220"/>
      <c r="E6" s="220"/>
      <c r="F6" s="220"/>
      <c r="G6" s="220"/>
      <c r="H6" s="220"/>
      <c r="I6" s="221"/>
      <c r="J6" s="15"/>
      <c r="K6" s="15"/>
      <c r="L6" s="15"/>
      <c r="M6" s="14"/>
    </row>
    <row r="7" spans="1:13" x14ac:dyDescent="0.2">
      <c r="A7" s="20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4"/>
    </row>
    <row r="8" spans="1:13" ht="15" x14ac:dyDescent="0.25">
      <c r="A8" s="206" t="s">
        <v>12</v>
      </c>
      <c r="B8" s="207"/>
      <c r="C8" s="208">
        <v>20128004301</v>
      </c>
      <c r="D8" s="209"/>
      <c r="E8" s="15"/>
      <c r="F8" s="15"/>
      <c r="G8" s="15"/>
      <c r="H8" s="15"/>
      <c r="I8" s="15"/>
      <c r="J8" s="15"/>
      <c r="K8" s="15"/>
      <c r="L8" s="15"/>
      <c r="M8" s="14"/>
    </row>
    <row r="9" spans="1:13" x14ac:dyDescent="0.2">
      <c r="A9" s="20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4"/>
    </row>
    <row r="10" spans="1:13" ht="15" x14ac:dyDescent="0.2">
      <c r="A10" s="217" t="s">
        <v>11</v>
      </c>
      <c r="B10" s="218"/>
      <c r="C10" s="219" t="s">
        <v>10</v>
      </c>
      <c r="D10" s="220"/>
      <c r="E10" s="220"/>
      <c r="F10" s="220"/>
      <c r="G10" s="220"/>
      <c r="H10" s="220"/>
      <c r="I10" s="221"/>
      <c r="J10" s="15"/>
      <c r="K10" s="15"/>
      <c r="L10" s="15"/>
      <c r="M10" s="14"/>
    </row>
    <row r="11" spans="1:13" x14ac:dyDescent="0.2">
      <c r="A11" s="20"/>
      <c r="B11" s="15"/>
      <c r="C11" s="15"/>
      <c r="D11" s="15"/>
      <c r="E11" s="15"/>
      <c r="F11" s="15"/>
      <c r="G11" s="19"/>
      <c r="H11" s="19"/>
      <c r="I11" s="19"/>
      <c r="J11" s="15"/>
      <c r="K11" s="15"/>
      <c r="L11" s="15"/>
      <c r="M11" s="14"/>
    </row>
    <row r="12" spans="1:13" ht="15" x14ac:dyDescent="0.25">
      <c r="A12" s="206" t="s">
        <v>9</v>
      </c>
      <c r="B12" s="216"/>
      <c r="C12" s="219" t="s">
        <v>8</v>
      </c>
      <c r="D12" s="220"/>
      <c r="E12" s="220"/>
      <c r="F12" s="220"/>
      <c r="G12" s="220"/>
      <c r="H12" s="220"/>
      <c r="I12" s="221"/>
      <c r="J12" s="15"/>
      <c r="K12" s="15"/>
      <c r="L12" s="15"/>
      <c r="M12" s="14"/>
    </row>
    <row r="13" spans="1:13" ht="15" x14ac:dyDescent="0.25">
      <c r="A13" s="17"/>
      <c r="B13" s="16"/>
      <c r="C13" s="18"/>
      <c r="D13" s="18"/>
      <c r="E13" s="15"/>
      <c r="F13" s="15"/>
      <c r="G13" s="15"/>
      <c r="H13" s="15"/>
      <c r="I13" s="15"/>
      <c r="J13" s="15"/>
      <c r="K13" s="15"/>
      <c r="L13" s="15"/>
      <c r="M13" s="14"/>
    </row>
    <row r="14" spans="1:13" ht="15" x14ac:dyDescent="0.25">
      <c r="A14" s="206" t="s">
        <v>7</v>
      </c>
      <c r="B14" s="207"/>
      <c r="C14" s="208" t="s">
        <v>6</v>
      </c>
      <c r="D14" s="209"/>
      <c r="E14" s="15"/>
      <c r="F14" s="15"/>
      <c r="G14" s="15"/>
      <c r="H14" s="15"/>
      <c r="I14" s="15"/>
      <c r="J14" s="15"/>
      <c r="K14" s="15"/>
      <c r="L14" s="15"/>
      <c r="M14" s="14"/>
    </row>
    <row r="15" spans="1:13" ht="15" x14ac:dyDescent="0.25">
      <c r="A15" s="17"/>
      <c r="B15" s="16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4"/>
    </row>
    <row r="16" spans="1:13" ht="15" x14ac:dyDescent="0.25">
      <c r="A16" s="206" t="s">
        <v>5</v>
      </c>
      <c r="B16" s="207"/>
      <c r="C16" s="208">
        <v>30</v>
      </c>
      <c r="D16" s="209"/>
      <c r="E16" s="15"/>
      <c r="G16" s="15"/>
      <c r="H16" s="15"/>
      <c r="I16" s="15"/>
      <c r="J16" s="15"/>
      <c r="K16" s="15"/>
      <c r="L16" s="15"/>
      <c r="M16" s="14"/>
    </row>
    <row r="17" spans="1:13" ht="15" x14ac:dyDescent="0.25">
      <c r="A17" s="17"/>
      <c r="B17" s="16"/>
      <c r="C17" s="15"/>
      <c r="D17" s="15"/>
      <c r="E17" s="15"/>
      <c r="G17" s="15"/>
      <c r="H17" s="15"/>
      <c r="I17" s="15"/>
      <c r="J17" s="15"/>
      <c r="K17" s="15"/>
      <c r="L17" s="15"/>
      <c r="M17" s="14"/>
    </row>
    <row r="18" spans="1:13" ht="15" x14ac:dyDescent="0.25">
      <c r="A18" s="206" t="s">
        <v>4</v>
      </c>
      <c r="B18" s="207"/>
      <c r="C18" s="208" t="s">
        <v>3</v>
      </c>
      <c r="D18" s="209"/>
      <c r="E18" s="123" t="s">
        <v>101</v>
      </c>
      <c r="F18" s="15"/>
      <c r="G18" s="15"/>
      <c r="H18" s="15"/>
      <c r="I18" s="15"/>
      <c r="J18" s="15"/>
      <c r="K18" s="15"/>
      <c r="L18" s="15"/>
      <c r="M18" s="14"/>
    </row>
    <row r="19" spans="1:13" ht="15" x14ac:dyDescent="0.25">
      <c r="A19" s="17"/>
      <c r="B19" s="16"/>
      <c r="C19" s="15"/>
      <c r="D19" s="15"/>
      <c r="E19" s="15"/>
      <c r="F19" s="22" t="s">
        <v>16</v>
      </c>
      <c r="G19" s="15"/>
      <c r="H19" s="15"/>
      <c r="I19" s="15"/>
      <c r="J19" s="15"/>
      <c r="L19" s="15"/>
      <c r="M19" s="14"/>
    </row>
    <row r="20" spans="1:13" ht="15" x14ac:dyDescent="0.25">
      <c r="A20" s="206" t="s">
        <v>2</v>
      </c>
      <c r="B20" s="207"/>
      <c r="C20" s="208">
        <v>2019</v>
      </c>
      <c r="D20" s="209"/>
      <c r="E20" s="15" t="s">
        <v>101</v>
      </c>
      <c r="F20" s="21" t="s">
        <v>0</v>
      </c>
      <c r="G20" s="15"/>
      <c r="H20" s="15"/>
      <c r="I20" s="15"/>
      <c r="J20" s="15"/>
      <c r="L20" s="15"/>
      <c r="M20" s="14"/>
    </row>
    <row r="21" spans="1:13" ht="13.5" thickBot="1" x14ac:dyDescent="0.25">
      <c r="A21" s="13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1"/>
    </row>
    <row r="22" spans="1:13" ht="6" customHeight="1" x14ac:dyDescent="0.2"/>
  </sheetData>
  <mergeCells count="17">
    <mergeCell ref="A3:M4"/>
    <mergeCell ref="A8:B8"/>
    <mergeCell ref="C8:D8"/>
    <mergeCell ref="A12:B12"/>
    <mergeCell ref="A6:B6"/>
    <mergeCell ref="C6:I6"/>
    <mergeCell ref="A10:B10"/>
    <mergeCell ref="C10:I10"/>
    <mergeCell ref="C12:I12"/>
    <mergeCell ref="A16:B16"/>
    <mergeCell ref="A18:B18"/>
    <mergeCell ref="A20:B20"/>
    <mergeCell ref="C14:D14"/>
    <mergeCell ref="C16:D16"/>
    <mergeCell ref="C18:D18"/>
    <mergeCell ref="C20:D20"/>
    <mergeCell ref="A14:B14"/>
  </mergeCells>
  <dataValidations count="3">
    <dataValidation type="list" allowBlank="1" showInputMessage="1" showErrorMessage="1" sqref="C20:D20">
      <formula1>"2016, 2017, 2018, 2019, 2020"</formula1>
    </dataValidation>
    <dataValidation type="list" allowBlank="1" showInputMessage="1" showErrorMessage="1" sqref="C18:D18">
      <formula1>"Enero, Febrero, Marzo, Abril, Mayo, Junio, Julio, Agosto, Setiembre, Octubre, Noviembre, Diciembre"</formula1>
    </dataValidation>
    <dataValidation type="whole" showInputMessage="1" showErrorMessage="1" sqref="C16:D16">
      <formula1>1</formula1>
      <formula2>31</formula2>
    </dataValidation>
  </dataValidations>
  <hyperlinks>
    <hyperlink ref="F20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AW371"/>
  <sheetViews>
    <sheetView showGridLines="0" topLeftCell="A10" workbookViewId="0">
      <selection activeCell="I6" sqref="I6"/>
    </sheetView>
  </sheetViews>
  <sheetFormatPr baseColWidth="10" defaultColWidth="11.42578125" defaultRowHeight="18" customHeight="1" x14ac:dyDescent="0.25"/>
  <cols>
    <col min="1" max="1" width="9.85546875" style="23" customWidth="1"/>
    <col min="2" max="2" width="16.5703125" style="23" customWidth="1"/>
    <col min="3" max="3" width="36.42578125" style="23" bestFit="1" customWidth="1"/>
    <col min="4" max="4" width="13.7109375" style="24" customWidth="1"/>
    <col min="5" max="5" width="13.7109375" style="25" customWidth="1"/>
    <col min="6" max="6" width="13.7109375" style="23" customWidth="1"/>
    <col min="7" max="7" width="14.7109375" style="26" customWidth="1"/>
    <col min="8" max="8" width="15.42578125" style="27" customWidth="1"/>
    <col min="9" max="9" width="15.85546875" style="23" customWidth="1"/>
    <col min="10" max="10" width="14.7109375" style="23" customWidth="1"/>
    <col min="11" max="11" width="16.7109375" style="23" customWidth="1"/>
    <col min="12" max="12" width="14.7109375" style="23" customWidth="1"/>
    <col min="13" max="13" width="17.7109375" style="23" bestFit="1" customWidth="1"/>
    <col min="14" max="14" width="14.7109375" style="28" customWidth="1"/>
    <col min="15" max="15" width="11.42578125" style="23"/>
    <col min="16" max="16" width="20.5703125" style="23" customWidth="1"/>
    <col min="17" max="16384" width="11.42578125" style="23"/>
  </cols>
  <sheetData>
    <row r="1" spans="1:49" ht="15" x14ac:dyDescent="0.25">
      <c r="A1" s="124" t="s">
        <v>102</v>
      </c>
      <c r="C1" s="125" t="s">
        <v>0</v>
      </c>
    </row>
    <row r="2" spans="1:49" ht="6" customHeight="1" x14ac:dyDescent="0.2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49" ht="30" customHeight="1" x14ac:dyDescent="0.25">
      <c r="A3" s="222" t="str">
        <f>+"PLANTILLA PARA CÁLCULO DE DISTRIBUCIÓN DE UTILIDADES "&amp;DATOS!C20-1</f>
        <v>PLANTILLA PARA CÁLCULO DE DISTRIBUCIÓN DE UTILIDADES 2018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</row>
    <row r="4" spans="1:49" s="29" customFormat="1" ht="9.6" customHeight="1" x14ac:dyDescent="0.25">
      <c r="D4" s="30"/>
      <c r="E4" s="31"/>
      <c r="F4" s="31"/>
      <c r="G4" s="32"/>
    </row>
    <row r="5" spans="1:49" s="29" customFormat="1" ht="7.9" customHeight="1" x14ac:dyDescent="0.25">
      <c r="D5" s="30"/>
      <c r="E5" s="31"/>
      <c r="F5" s="31"/>
      <c r="G5" s="32"/>
    </row>
    <row r="6" spans="1:49" s="38" customFormat="1" ht="18" customHeight="1" x14ac:dyDescent="0.25">
      <c r="A6" s="224" t="s">
        <v>17</v>
      </c>
      <c r="B6" s="224"/>
      <c r="C6" s="127">
        <v>1000000</v>
      </c>
      <c r="D6" s="35"/>
      <c r="E6" s="35"/>
      <c r="F6" s="36"/>
      <c r="G6" s="33" t="s">
        <v>18</v>
      </c>
      <c r="H6" s="34"/>
      <c r="I6" s="37">
        <f>SUM(H12:H78)</f>
        <v>5211873.1100000003</v>
      </c>
      <c r="K6" s="33" t="s">
        <v>19</v>
      </c>
      <c r="L6" s="39">
        <f>$C$8*50%/$I$6</f>
        <v>4.7967399574699162E-3</v>
      </c>
    </row>
    <row r="7" spans="1:49" s="38" customFormat="1" ht="18" customHeight="1" x14ac:dyDescent="0.25">
      <c r="A7" s="224" t="s">
        <v>20</v>
      </c>
      <c r="B7" s="224"/>
      <c r="C7" s="128">
        <v>0.05</v>
      </c>
      <c r="D7" s="40"/>
      <c r="E7" s="35"/>
      <c r="F7" s="36"/>
      <c r="G7" s="33" t="s">
        <v>21</v>
      </c>
      <c r="H7" s="34"/>
      <c r="I7" s="41">
        <f>SUM(G12:G78)</f>
        <v>19665</v>
      </c>
      <c r="K7" s="33" t="s">
        <v>22</v>
      </c>
      <c r="L7" s="39">
        <f>$C$8*50%/$I$7</f>
        <v>1.2712941774726672</v>
      </c>
      <c r="N7" s="42"/>
    </row>
    <row r="8" spans="1:49" s="38" customFormat="1" ht="18" customHeight="1" x14ac:dyDescent="0.25">
      <c r="A8" s="224" t="s">
        <v>23</v>
      </c>
      <c r="B8" s="225"/>
      <c r="C8" s="126">
        <f>+ROUND($C$6*$C$7,2)</f>
        <v>50000</v>
      </c>
      <c r="D8" s="43"/>
      <c r="E8" s="35"/>
      <c r="F8" s="44"/>
      <c r="K8" s="45"/>
      <c r="L8" s="42"/>
    </row>
    <row r="9" spans="1:49" s="38" customFormat="1" ht="18" customHeight="1" x14ac:dyDescent="0.25">
      <c r="D9" s="46"/>
      <c r="E9" s="47"/>
      <c r="G9" s="48"/>
      <c r="H9" s="48"/>
    </row>
    <row r="10" spans="1:49" s="38" customFormat="1" ht="18" customHeight="1" x14ac:dyDescent="0.25">
      <c r="A10" s="154" t="s">
        <v>103</v>
      </c>
      <c r="B10" s="153"/>
      <c r="C10" s="153"/>
      <c r="D10" s="46"/>
      <c r="E10" s="47"/>
      <c r="G10" s="49"/>
      <c r="H10" s="49"/>
      <c r="I10" s="50"/>
      <c r="J10" s="50"/>
    </row>
    <row r="11" spans="1:49" s="60" customFormat="1" ht="37.5" customHeight="1" x14ac:dyDescent="0.25">
      <c r="A11" s="51" t="s">
        <v>24</v>
      </c>
      <c r="B11" s="52" t="s">
        <v>25</v>
      </c>
      <c r="C11" s="51" t="s">
        <v>26</v>
      </c>
      <c r="D11" s="52" t="s">
        <v>27</v>
      </c>
      <c r="E11" s="52" t="s">
        <v>28</v>
      </c>
      <c r="F11" s="53" t="s">
        <v>29</v>
      </c>
      <c r="G11" s="53" t="s">
        <v>30</v>
      </c>
      <c r="H11" s="53" t="s">
        <v>31</v>
      </c>
      <c r="I11" s="54" t="s">
        <v>32</v>
      </c>
      <c r="J11" s="54" t="s">
        <v>33</v>
      </c>
      <c r="K11" s="52" t="s">
        <v>34</v>
      </c>
      <c r="L11" s="55" t="s">
        <v>35</v>
      </c>
      <c r="M11" s="56" t="s">
        <v>36</v>
      </c>
      <c r="N11" s="57" t="s">
        <v>37</v>
      </c>
      <c r="O11" s="55" t="s">
        <v>38</v>
      </c>
      <c r="P11" s="58" t="s">
        <v>39</v>
      </c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</row>
    <row r="12" spans="1:49" s="69" customFormat="1" ht="18" customHeight="1" x14ac:dyDescent="0.25">
      <c r="A12" s="129">
        <v>1</v>
      </c>
      <c r="B12" s="130">
        <v>22674970</v>
      </c>
      <c r="C12" s="131" t="s">
        <v>40</v>
      </c>
      <c r="D12" s="132">
        <v>41792</v>
      </c>
      <c r="E12" s="133" t="s">
        <v>41</v>
      </c>
      <c r="F12" s="134">
        <v>1050</v>
      </c>
      <c r="G12" s="135">
        <v>360</v>
      </c>
      <c r="H12" s="63">
        <f>+F12*12</f>
        <v>12600</v>
      </c>
      <c r="I12" s="63">
        <f t="shared" ref="I12:I53" si="0">ROUND(G12*$L$7,2)</f>
        <v>457.67</v>
      </c>
      <c r="J12" s="63">
        <f t="shared" ref="J12:J53" si="1">ROUND(H12*$L$6,2)</f>
        <v>60.44</v>
      </c>
      <c r="K12" s="63">
        <f>I12+J12</f>
        <v>518.11</v>
      </c>
      <c r="L12" s="141">
        <v>0</v>
      </c>
      <c r="M12" s="65">
        <f>K12+L12</f>
        <v>518.11</v>
      </c>
      <c r="N12" s="66">
        <f>F12*18</f>
        <v>18900</v>
      </c>
      <c r="O12" s="67" t="str">
        <f t="shared" ref="O12:O53" si="2">+IF(M12&gt;N12,"Mayor","Menor")</f>
        <v>Menor</v>
      </c>
      <c r="P12" s="68">
        <f t="shared" ref="P12:P53" si="3">IF(O12="Mayor",N12,M12)</f>
        <v>518.11</v>
      </c>
    </row>
    <row r="13" spans="1:49" s="74" customFormat="1" ht="18" customHeight="1" x14ac:dyDescent="0.25">
      <c r="A13" s="129">
        <f>A12+1</f>
        <v>2</v>
      </c>
      <c r="B13" s="136">
        <v>45919161</v>
      </c>
      <c r="C13" s="137" t="s">
        <v>42</v>
      </c>
      <c r="D13" s="138">
        <v>41887</v>
      </c>
      <c r="E13" s="139" t="s">
        <v>41</v>
      </c>
      <c r="F13" s="131">
        <v>1800</v>
      </c>
      <c r="G13" s="135">
        <v>360</v>
      </c>
      <c r="H13" s="63">
        <f t="shared" ref="H13:H53" si="4">+F13*12</f>
        <v>21600</v>
      </c>
      <c r="I13" s="64">
        <f t="shared" si="0"/>
        <v>457.67</v>
      </c>
      <c r="J13" s="64">
        <f t="shared" si="1"/>
        <v>103.61</v>
      </c>
      <c r="K13" s="64">
        <f t="shared" ref="K13:K53" si="5">I13+J13</f>
        <v>561.28</v>
      </c>
      <c r="L13" s="141">
        <v>0</v>
      </c>
      <c r="M13" s="71">
        <f t="shared" ref="M13:M53" si="6">K13+L13</f>
        <v>561.28</v>
      </c>
      <c r="N13" s="66">
        <f>F13*18</f>
        <v>32400</v>
      </c>
      <c r="O13" s="72" t="str">
        <f t="shared" si="2"/>
        <v>Menor</v>
      </c>
      <c r="P13" s="73">
        <f t="shared" si="3"/>
        <v>561.28</v>
      </c>
    </row>
    <row r="14" spans="1:49" s="69" customFormat="1" ht="18" customHeight="1" x14ac:dyDescent="0.25">
      <c r="A14" s="129">
        <f t="shared" ref="A14:A53" si="7">A13+1</f>
        <v>3</v>
      </c>
      <c r="B14" s="136">
        <v>43700343</v>
      </c>
      <c r="C14" s="137" t="s">
        <v>43</v>
      </c>
      <c r="D14" s="138">
        <v>41929</v>
      </c>
      <c r="E14" s="139" t="s">
        <v>41</v>
      </c>
      <c r="F14" s="131">
        <v>1000</v>
      </c>
      <c r="G14" s="135">
        <v>360</v>
      </c>
      <c r="H14" s="63">
        <f t="shared" si="4"/>
        <v>12000</v>
      </c>
      <c r="I14" s="64">
        <f t="shared" si="0"/>
        <v>457.67</v>
      </c>
      <c r="J14" s="64">
        <f t="shared" si="1"/>
        <v>57.56</v>
      </c>
      <c r="K14" s="64">
        <f t="shared" si="5"/>
        <v>515.23</v>
      </c>
      <c r="L14" s="141">
        <v>0</v>
      </c>
      <c r="M14" s="71">
        <f t="shared" si="6"/>
        <v>515.23</v>
      </c>
      <c r="N14" s="66">
        <f t="shared" ref="N14:N53" si="8">F14*18</f>
        <v>18000</v>
      </c>
      <c r="O14" s="67" t="str">
        <f t="shared" si="2"/>
        <v>Menor</v>
      </c>
      <c r="P14" s="73">
        <f t="shared" si="3"/>
        <v>515.23</v>
      </c>
    </row>
    <row r="15" spans="1:49" s="69" customFormat="1" ht="18" customHeight="1" x14ac:dyDescent="0.25">
      <c r="A15" s="129">
        <f t="shared" si="7"/>
        <v>4</v>
      </c>
      <c r="B15" s="136">
        <v>43039330</v>
      </c>
      <c r="C15" s="137" t="s">
        <v>44</v>
      </c>
      <c r="D15" s="138">
        <v>41933</v>
      </c>
      <c r="E15" s="139" t="s">
        <v>41</v>
      </c>
      <c r="F15" s="131">
        <v>2800</v>
      </c>
      <c r="G15" s="135">
        <v>360</v>
      </c>
      <c r="H15" s="63">
        <f t="shared" si="4"/>
        <v>33600</v>
      </c>
      <c r="I15" s="64">
        <f t="shared" si="0"/>
        <v>457.67</v>
      </c>
      <c r="J15" s="64">
        <f t="shared" si="1"/>
        <v>161.16999999999999</v>
      </c>
      <c r="K15" s="64">
        <f t="shared" si="5"/>
        <v>618.84</v>
      </c>
      <c r="L15" s="141">
        <v>0</v>
      </c>
      <c r="M15" s="71">
        <f t="shared" si="6"/>
        <v>618.84</v>
      </c>
      <c r="N15" s="66">
        <f t="shared" si="8"/>
        <v>50400</v>
      </c>
      <c r="O15" s="67" t="str">
        <f t="shared" si="2"/>
        <v>Menor</v>
      </c>
      <c r="P15" s="73">
        <f t="shared" si="3"/>
        <v>618.84</v>
      </c>
    </row>
    <row r="16" spans="1:49" s="69" customFormat="1" ht="18" customHeight="1" x14ac:dyDescent="0.25">
      <c r="A16" s="129">
        <f t="shared" si="7"/>
        <v>5</v>
      </c>
      <c r="B16" s="136">
        <v>41589602</v>
      </c>
      <c r="C16" s="137" t="s">
        <v>45</v>
      </c>
      <c r="D16" s="138">
        <v>41946</v>
      </c>
      <c r="E16" s="139" t="s">
        <v>41</v>
      </c>
      <c r="F16" s="131">
        <v>1400</v>
      </c>
      <c r="G16" s="135">
        <v>360</v>
      </c>
      <c r="H16" s="63">
        <f t="shared" si="4"/>
        <v>16800</v>
      </c>
      <c r="I16" s="64">
        <f t="shared" si="0"/>
        <v>457.67</v>
      </c>
      <c r="J16" s="64">
        <f t="shared" si="1"/>
        <v>80.59</v>
      </c>
      <c r="K16" s="64">
        <f t="shared" si="5"/>
        <v>538.26</v>
      </c>
      <c r="L16" s="141">
        <v>0</v>
      </c>
      <c r="M16" s="71">
        <f t="shared" si="6"/>
        <v>538.26</v>
      </c>
      <c r="N16" s="66">
        <f t="shared" si="8"/>
        <v>25200</v>
      </c>
      <c r="O16" s="67" t="str">
        <f t="shared" si="2"/>
        <v>Menor</v>
      </c>
      <c r="P16" s="73">
        <f t="shared" si="3"/>
        <v>538.26</v>
      </c>
    </row>
    <row r="17" spans="1:16" s="74" customFormat="1" ht="18" customHeight="1" x14ac:dyDescent="0.25">
      <c r="A17" s="129">
        <f t="shared" si="7"/>
        <v>6</v>
      </c>
      <c r="B17" s="136">
        <v>46517446</v>
      </c>
      <c r="C17" s="137" t="s">
        <v>46</v>
      </c>
      <c r="D17" s="138">
        <v>41974</v>
      </c>
      <c r="E17" s="139" t="s">
        <v>41</v>
      </c>
      <c r="F17" s="131">
        <v>2500</v>
      </c>
      <c r="G17" s="135">
        <v>360</v>
      </c>
      <c r="H17" s="63">
        <f t="shared" si="4"/>
        <v>30000</v>
      </c>
      <c r="I17" s="64">
        <f t="shared" si="0"/>
        <v>457.67</v>
      </c>
      <c r="J17" s="64">
        <f t="shared" si="1"/>
        <v>143.9</v>
      </c>
      <c r="K17" s="64">
        <f t="shared" si="5"/>
        <v>601.57000000000005</v>
      </c>
      <c r="L17" s="141">
        <v>0</v>
      </c>
      <c r="M17" s="71">
        <f t="shared" si="6"/>
        <v>601.57000000000005</v>
      </c>
      <c r="N17" s="66">
        <f t="shared" si="8"/>
        <v>45000</v>
      </c>
      <c r="O17" s="72" t="str">
        <f t="shared" si="2"/>
        <v>Menor</v>
      </c>
      <c r="P17" s="73">
        <f t="shared" si="3"/>
        <v>601.57000000000005</v>
      </c>
    </row>
    <row r="18" spans="1:16" s="69" customFormat="1" ht="18" customHeight="1" x14ac:dyDescent="0.25">
      <c r="A18" s="129">
        <f t="shared" si="7"/>
        <v>7</v>
      </c>
      <c r="B18" s="136">
        <v>42874614</v>
      </c>
      <c r="C18" s="137" t="s">
        <v>47</v>
      </c>
      <c r="D18" s="138">
        <v>42033</v>
      </c>
      <c r="E18" s="139" t="s">
        <v>41</v>
      </c>
      <c r="F18" s="131">
        <v>1300</v>
      </c>
      <c r="G18" s="135">
        <v>360</v>
      </c>
      <c r="H18" s="63">
        <f t="shared" si="4"/>
        <v>15600</v>
      </c>
      <c r="I18" s="64">
        <f t="shared" si="0"/>
        <v>457.67</v>
      </c>
      <c r="J18" s="64">
        <f t="shared" si="1"/>
        <v>74.83</v>
      </c>
      <c r="K18" s="64">
        <f t="shared" si="5"/>
        <v>532.5</v>
      </c>
      <c r="L18" s="141">
        <v>0</v>
      </c>
      <c r="M18" s="71">
        <f t="shared" si="6"/>
        <v>532.5</v>
      </c>
      <c r="N18" s="66">
        <f t="shared" si="8"/>
        <v>23400</v>
      </c>
      <c r="O18" s="67" t="str">
        <f t="shared" si="2"/>
        <v>Menor</v>
      </c>
      <c r="P18" s="73">
        <f t="shared" si="3"/>
        <v>532.5</v>
      </c>
    </row>
    <row r="19" spans="1:16" s="69" customFormat="1" ht="18" customHeight="1" x14ac:dyDescent="0.25">
      <c r="A19" s="129">
        <f t="shared" si="7"/>
        <v>8</v>
      </c>
      <c r="B19" s="136">
        <v>17859250</v>
      </c>
      <c r="C19" s="137" t="s">
        <v>48</v>
      </c>
      <c r="D19" s="138">
        <v>42067</v>
      </c>
      <c r="E19" s="139" t="s">
        <v>41</v>
      </c>
      <c r="F19" s="131">
        <v>2500</v>
      </c>
      <c r="G19" s="135">
        <v>360</v>
      </c>
      <c r="H19" s="63">
        <f t="shared" si="4"/>
        <v>30000</v>
      </c>
      <c r="I19" s="64">
        <f t="shared" si="0"/>
        <v>457.67</v>
      </c>
      <c r="J19" s="64">
        <f t="shared" si="1"/>
        <v>143.9</v>
      </c>
      <c r="K19" s="64">
        <f t="shared" si="5"/>
        <v>601.57000000000005</v>
      </c>
      <c r="L19" s="141">
        <v>0</v>
      </c>
      <c r="M19" s="71">
        <f t="shared" si="6"/>
        <v>601.57000000000005</v>
      </c>
      <c r="N19" s="66">
        <f t="shared" si="8"/>
        <v>45000</v>
      </c>
      <c r="O19" s="67" t="str">
        <f t="shared" si="2"/>
        <v>Menor</v>
      </c>
      <c r="P19" s="73">
        <f t="shared" si="3"/>
        <v>601.57000000000005</v>
      </c>
    </row>
    <row r="20" spans="1:16" s="74" customFormat="1" ht="18" customHeight="1" x14ac:dyDescent="0.25">
      <c r="A20" s="129">
        <f t="shared" si="7"/>
        <v>9</v>
      </c>
      <c r="B20" s="136">
        <v>40780645</v>
      </c>
      <c r="C20" s="137" t="s">
        <v>49</v>
      </c>
      <c r="D20" s="138">
        <v>42088</v>
      </c>
      <c r="E20" s="139" t="s">
        <v>41</v>
      </c>
      <c r="F20" s="131">
        <v>1500</v>
      </c>
      <c r="G20" s="135">
        <v>360</v>
      </c>
      <c r="H20" s="63">
        <f t="shared" si="4"/>
        <v>18000</v>
      </c>
      <c r="I20" s="64">
        <f t="shared" si="0"/>
        <v>457.67</v>
      </c>
      <c r="J20" s="64">
        <f t="shared" si="1"/>
        <v>86.34</v>
      </c>
      <c r="K20" s="64">
        <f t="shared" si="5"/>
        <v>544.01</v>
      </c>
      <c r="L20" s="141">
        <v>0</v>
      </c>
      <c r="M20" s="71">
        <f t="shared" si="6"/>
        <v>544.01</v>
      </c>
      <c r="N20" s="66">
        <f t="shared" si="8"/>
        <v>27000</v>
      </c>
      <c r="O20" s="72" t="str">
        <f t="shared" si="2"/>
        <v>Menor</v>
      </c>
      <c r="P20" s="73">
        <f t="shared" si="3"/>
        <v>544.01</v>
      </c>
    </row>
    <row r="21" spans="1:16" s="74" customFormat="1" ht="18" customHeight="1" x14ac:dyDescent="0.25">
      <c r="A21" s="129">
        <f t="shared" si="7"/>
        <v>10</v>
      </c>
      <c r="B21" s="136">
        <v>43223763</v>
      </c>
      <c r="C21" s="137" t="s">
        <v>50</v>
      </c>
      <c r="D21" s="138">
        <v>42100</v>
      </c>
      <c r="E21" s="139" t="s">
        <v>41</v>
      </c>
      <c r="F21" s="131">
        <v>2250</v>
      </c>
      <c r="G21" s="135">
        <v>360</v>
      </c>
      <c r="H21" s="63">
        <f t="shared" si="4"/>
        <v>27000</v>
      </c>
      <c r="I21" s="64">
        <f t="shared" si="0"/>
        <v>457.67</v>
      </c>
      <c r="J21" s="64">
        <f t="shared" si="1"/>
        <v>129.51</v>
      </c>
      <c r="K21" s="64">
        <f t="shared" si="5"/>
        <v>587.18000000000006</v>
      </c>
      <c r="L21" s="141">
        <v>0</v>
      </c>
      <c r="M21" s="71">
        <f t="shared" si="6"/>
        <v>587.18000000000006</v>
      </c>
      <c r="N21" s="66">
        <f t="shared" si="8"/>
        <v>40500</v>
      </c>
      <c r="O21" s="72" t="str">
        <f t="shared" si="2"/>
        <v>Menor</v>
      </c>
      <c r="P21" s="73">
        <f t="shared" si="3"/>
        <v>587.18000000000006</v>
      </c>
    </row>
    <row r="22" spans="1:16" s="74" customFormat="1" ht="18" customHeight="1" x14ac:dyDescent="0.25">
      <c r="A22" s="129">
        <f t="shared" si="7"/>
        <v>11</v>
      </c>
      <c r="B22" s="136">
        <v>42403609</v>
      </c>
      <c r="C22" s="137" t="s">
        <v>51</v>
      </c>
      <c r="D22" s="138">
        <v>42103</v>
      </c>
      <c r="E22" s="139" t="s">
        <v>41</v>
      </c>
      <c r="F22" s="131">
        <v>736.67</v>
      </c>
      <c r="G22" s="135">
        <v>360</v>
      </c>
      <c r="H22" s="63">
        <f t="shared" si="4"/>
        <v>8840.0399999999991</v>
      </c>
      <c r="I22" s="64">
        <f t="shared" si="0"/>
        <v>457.67</v>
      </c>
      <c r="J22" s="64">
        <f t="shared" si="1"/>
        <v>42.4</v>
      </c>
      <c r="K22" s="64">
        <f t="shared" si="5"/>
        <v>500.07</v>
      </c>
      <c r="L22" s="141">
        <v>0</v>
      </c>
      <c r="M22" s="71">
        <f t="shared" si="6"/>
        <v>500.07</v>
      </c>
      <c r="N22" s="66">
        <f t="shared" si="8"/>
        <v>13260.06</v>
      </c>
      <c r="O22" s="72" t="str">
        <f t="shared" si="2"/>
        <v>Menor</v>
      </c>
      <c r="P22" s="73">
        <f t="shared" si="3"/>
        <v>500.07</v>
      </c>
    </row>
    <row r="23" spans="1:16" s="69" customFormat="1" ht="18" customHeight="1" x14ac:dyDescent="0.25">
      <c r="A23" s="129">
        <f t="shared" si="7"/>
        <v>12</v>
      </c>
      <c r="B23" s="136">
        <v>44430755</v>
      </c>
      <c r="C23" s="137" t="s">
        <v>52</v>
      </c>
      <c r="D23" s="138">
        <v>42107</v>
      </c>
      <c r="E23" s="139" t="s">
        <v>41</v>
      </c>
      <c r="F23" s="131">
        <v>1200</v>
      </c>
      <c r="G23" s="135">
        <v>360</v>
      </c>
      <c r="H23" s="63">
        <f t="shared" si="4"/>
        <v>14400</v>
      </c>
      <c r="I23" s="64">
        <f t="shared" si="0"/>
        <v>457.67</v>
      </c>
      <c r="J23" s="64">
        <f t="shared" si="1"/>
        <v>69.069999999999993</v>
      </c>
      <c r="K23" s="64">
        <f t="shared" si="5"/>
        <v>526.74</v>
      </c>
      <c r="L23" s="141">
        <v>0</v>
      </c>
      <c r="M23" s="71">
        <f t="shared" si="6"/>
        <v>526.74</v>
      </c>
      <c r="N23" s="66">
        <f t="shared" si="8"/>
        <v>21600</v>
      </c>
      <c r="O23" s="67" t="str">
        <f t="shared" si="2"/>
        <v>Menor</v>
      </c>
      <c r="P23" s="73">
        <f t="shared" si="3"/>
        <v>526.74</v>
      </c>
    </row>
    <row r="24" spans="1:16" s="74" customFormat="1" ht="18" customHeight="1" x14ac:dyDescent="0.25">
      <c r="A24" s="129">
        <f t="shared" si="7"/>
        <v>13</v>
      </c>
      <c r="B24" s="136" t="s">
        <v>53</v>
      </c>
      <c r="C24" s="137" t="s">
        <v>54</v>
      </c>
      <c r="D24" s="138">
        <v>42130</v>
      </c>
      <c r="E24" s="139" t="s">
        <v>41</v>
      </c>
      <c r="F24" s="131">
        <v>2840</v>
      </c>
      <c r="G24" s="135">
        <v>360</v>
      </c>
      <c r="H24" s="63">
        <f t="shared" si="4"/>
        <v>34080</v>
      </c>
      <c r="I24" s="64">
        <f t="shared" si="0"/>
        <v>457.67</v>
      </c>
      <c r="J24" s="64">
        <f t="shared" si="1"/>
        <v>163.47</v>
      </c>
      <c r="K24" s="64">
        <f t="shared" si="5"/>
        <v>621.14</v>
      </c>
      <c r="L24" s="141">
        <v>0</v>
      </c>
      <c r="M24" s="71">
        <f t="shared" si="6"/>
        <v>621.14</v>
      </c>
      <c r="N24" s="66">
        <f t="shared" si="8"/>
        <v>51120</v>
      </c>
      <c r="O24" s="72" t="str">
        <f t="shared" si="2"/>
        <v>Menor</v>
      </c>
      <c r="P24" s="73">
        <f t="shared" si="3"/>
        <v>621.14</v>
      </c>
    </row>
    <row r="25" spans="1:16" s="69" customFormat="1" ht="18" customHeight="1" x14ac:dyDescent="0.25">
      <c r="A25" s="129">
        <f t="shared" si="7"/>
        <v>14</v>
      </c>
      <c r="B25" s="136">
        <v>47018380</v>
      </c>
      <c r="C25" s="137" t="s">
        <v>55</v>
      </c>
      <c r="D25" s="138">
        <v>42192</v>
      </c>
      <c r="E25" s="139" t="s">
        <v>41</v>
      </c>
      <c r="F25" s="131">
        <v>1950</v>
      </c>
      <c r="G25" s="135">
        <v>360</v>
      </c>
      <c r="H25" s="63">
        <f t="shared" si="4"/>
        <v>23400</v>
      </c>
      <c r="I25" s="64">
        <f t="shared" si="0"/>
        <v>457.67</v>
      </c>
      <c r="J25" s="64">
        <f t="shared" si="1"/>
        <v>112.24</v>
      </c>
      <c r="K25" s="64">
        <f t="shared" si="5"/>
        <v>569.91</v>
      </c>
      <c r="L25" s="141">
        <v>0</v>
      </c>
      <c r="M25" s="71">
        <f t="shared" si="6"/>
        <v>569.91</v>
      </c>
      <c r="N25" s="66">
        <f t="shared" si="8"/>
        <v>35100</v>
      </c>
      <c r="O25" s="67" t="str">
        <f t="shared" si="2"/>
        <v>Menor</v>
      </c>
      <c r="P25" s="73">
        <f t="shared" si="3"/>
        <v>569.91</v>
      </c>
    </row>
    <row r="26" spans="1:16" s="69" customFormat="1" ht="18" customHeight="1" x14ac:dyDescent="0.25">
      <c r="A26" s="129">
        <f t="shared" si="7"/>
        <v>15</v>
      </c>
      <c r="B26" s="136">
        <v>43401781</v>
      </c>
      <c r="C26" s="137" t="s">
        <v>56</v>
      </c>
      <c r="D26" s="138">
        <v>42200</v>
      </c>
      <c r="E26" s="139" t="s">
        <v>41</v>
      </c>
      <c r="F26" s="131">
        <v>283.33</v>
      </c>
      <c r="G26" s="135">
        <v>360</v>
      </c>
      <c r="H26" s="63">
        <f t="shared" si="4"/>
        <v>3399.96</v>
      </c>
      <c r="I26" s="64">
        <f t="shared" si="0"/>
        <v>457.67</v>
      </c>
      <c r="J26" s="64">
        <f t="shared" si="1"/>
        <v>16.309999999999999</v>
      </c>
      <c r="K26" s="64">
        <f t="shared" si="5"/>
        <v>473.98</v>
      </c>
      <c r="L26" s="141">
        <v>0</v>
      </c>
      <c r="M26" s="71">
        <f t="shared" si="6"/>
        <v>473.98</v>
      </c>
      <c r="N26" s="66">
        <f t="shared" si="8"/>
        <v>5099.9399999999996</v>
      </c>
      <c r="O26" s="67" t="str">
        <f t="shared" si="2"/>
        <v>Menor</v>
      </c>
      <c r="P26" s="73">
        <f t="shared" si="3"/>
        <v>473.98</v>
      </c>
    </row>
    <row r="27" spans="1:16" s="69" customFormat="1" ht="18" customHeight="1" x14ac:dyDescent="0.25">
      <c r="A27" s="129">
        <f t="shared" si="7"/>
        <v>16</v>
      </c>
      <c r="B27" s="136">
        <v>47766814</v>
      </c>
      <c r="C27" s="137" t="s">
        <v>57</v>
      </c>
      <c r="D27" s="138">
        <v>42207</v>
      </c>
      <c r="E27" s="139" t="s">
        <v>41</v>
      </c>
      <c r="F27" s="131">
        <v>2500</v>
      </c>
      <c r="G27" s="135">
        <v>360</v>
      </c>
      <c r="H27" s="63">
        <f t="shared" si="4"/>
        <v>30000</v>
      </c>
      <c r="I27" s="64">
        <f t="shared" si="0"/>
        <v>457.67</v>
      </c>
      <c r="J27" s="64">
        <f t="shared" si="1"/>
        <v>143.9</v>
      </c>
      <c r="K27" s="64">
        <f t="shared" si="5"/>
        <v>601.57000000000005</v>
      </c>
      <c r="L27" s="141">
        <v>0</v>
      </c>
      <c r="M27" s="71">
        <f t="shared" si="6"/>
        <v>601.57000000000005</v>
      </c>
      <c r="N27" s="66">
        <f t="shared" si="8"/>
        <v>45000</v>
      </c>
      <c r="O27" s="67" t="str">
        <f t="shared" si="2"/>
        <v>Menor</v>
      </c>
      <c r="P27" s="73">
        <f t="shared" si="3"/>
        <v>601.57000000000005</v>
      </c>
    </row>
    <row r="28" spans="1:16" s="69" customFormat="1" ht="18" customHeight="1" x14ac:dyDescent="0.25">
      <c r="A28" s="129">
        <f t="shared" si="7"/>
        <v>17</v>
      </c>
      <c r="B28" s="136">
        <v>41543785</v>
      </c>
      <c r="C28" s="137" t="s">
        <v>58</v>
      </c>
      <c r="D28" s="138">
        <v>42230</v>
      </c>
      <c r="E28" s="139" t="s">
        <v>41</v>
      </c>
      <c r="F28" s="131">
        <v>1800</v>
      </c>
      <c r="G28" s="135">
        <v>360</v>
      </c>
      <c r="H28" s="63">
        <f t="shared" si="4"/>
        <v>21600</v>
      </c>
      <c r="I28" s="64">
        <f t="shared" si="0"/>
        <v>457.67</v>
      </c>
      <c r="J28" s="64">
        <f t="shared" si="1"/>
        <v>103.61</v>
      </c>
      <c r="K28" s="64">
        <f t="shared" si="5"/>
        <v>561.28</v>
      </c>
      <c r="L28" s="141">
        <v>0</v>
      </c>
      <c r="M28" s="71">
        <f t="shared" si="6"/>
        <v>561.28</v>
      </c>
      <c r="N28" s="66">
        <f t="shared" si="8"/>
        <v>32400</v>
      </c>
      <c r="O28" s="67" t="str">
        <f t="shared" si="2"/>
        <v>Menor</v>
      </c>
      <c r="P28" s="73">
        <f t="shared" si="3"/>
        <v>561.28</v>
      </c>
    </row>
    <row r="29" spans="1:16" s="69" customFormat="1" ht="18" customHeight="1" x14ac:dyDescent="0.25">
      <c r="A29" s="129">
        <f t="shared" si="7"/>
        <v>18</v>
      </c>
      <c r="B29" s="136">
        <v>45750172</v>
      </c>
      <c r="C29" s="137" t="s">
        <v>59</v>
      </c>
      <c r="D29" s="138">
        <v>42255</v>
      </c>
      <c r="E29" s="139" t="s">
        <v>41</v>
      </c>
      <c r="F29" s="131">
        <v>850</v>
      </c>
      <c r="G29" s="135">
        <v>360</v>
      </c>
      <c r="H29" s="63">
        <f t="shared" si="4"/>
        <v>10200</v>
      </c>
      <c r="I29" s="64">
        <f t="shared" si="0"/>
        <v>457.67</v>
      </c>
      <c r="J29" s="64">
        <f t="shared" si="1"/>
        <v>48.93</v>
      </c>
      <c r="K29" s="64">
        <f t="shared" si="5"/>
        <v>506.6</v>
      </c>
      <c r="L29" s="141">
        <v>0</v>
      </c>
      <c r="M29" s="71">
        <f t="shared" si="6"/>
        <v>506.6</v>
      </c>
      <c r="N29" s="66">
        <f t="shared" si="8"/>
        <v>15300</v>
      </c>
      <c r="O29" s="67" t="str">
        <f t="shared" si="2"/>
        <v>Menor</v>
      </c>
      <c r="P29" s="73">
        <f t="shared" si="3"/>
        <v>506.6</v>
      </c>
    </row>
    <row r="30" spans="1:16" s="69" customFormat="1" ht="18" customHeight="1" x14ac:dyDescent="0.25">
      <c r="A30" s="129">
        <f t="shared" si="7"/>
        <v>19</v>
      </c>
      <c r="B30" s="136">
        <v>44215109</v>
      </c>
      <c r="C30" s="137" t="s">
        <v>60</v>
      </c>
      <c r="D30" s="138">
        <v>42264</v>
      </c>
      <c r="E30" s="139" t="s">
        <v>41</v>
      </c>
      <c r="F30" s="131">
        <v>2800</v>
      </c>
      <c r="G30" s="135">
        <v>360</v>
      </c>
      <c r="H30" s="63">
        <f t="shared" si="4"/>
        <v>33600</v>
      </c>
      <c r="I30" s="64">
        <f t="shared" si="0"/>
        <v>457.67</v>
      </c>
      <c r="J30" s="64">
        <f t="shared" si="1"/>
        <v>161.16999999999999</v>
      </c>
      <c r="K30" s="64">
        <f t="shared" si="5"/>
        <v>618.84</v>
      </c>
      <c r="L30" s="141">
        <v>0</v>
      </c>
      <c r="M30" s="71">
        <f t="shared" si="6"/>
        <v>618.84</v>
      </c>
      <c r="N30" s="66">
        <f t="shared" si="8"/>
        <v>50400</v>
      </c>
      <c r="O30" s="67" t="str">
        <f t="shared" si="2"/>
        <v>Menor</v>
      </c>
      <c r="P30" s="73">
        <f t="shared" si="3"/>
        <v>618.84</v>
      </c>
    </row>
    <row r="31" spans="1:16" s="69" customFormat="1" ht="18" customHeight="1" x14ac:dyDescent="0.25">
      <c r="A31" s="129">
        <f t="shared" si="7"/>
        <v>20</v>
      </c>
      <c r="B31" s="136">
        <v>42148856</v>
      </c>
      <c r="C31" s="137" t="s">
        <v>61</v>
      </c>
      <c r="D31" s="138">
        <v>42290</v>
      </c>
      <c r="E31" s="139" t="s">
        <v>41</v>
      </c>
      <c r="F31" s="131">
        <v>2500</v>
      </c>
      <c r="G31" s="135">
        <v>360</v>
      </c>
      <c r="H31" s="63">
        <f t="shared" si="4"/>
        <v>30000</v>
      </c>
      <c r="I31" s="64">
        <f t="shared" si="0"/>
        <v>457.67</v>
      </c>
      <c r="J31" s="64">
        <f t="shared" si="1"/>
        <v>143.9</v>
      </c>
      <c r="K31" s="64">
        <f t="shared" si="5"/>
        <v>601.57000000000005</v>
      </c>
      <c r="L31" s="141">
        <v>0</v>
      </c>
      <c r="M31" s="71">
        <f t="shared" si="6"/>
        <v>601.57000000000005</v>
      </c>
      <c r="N31" s="66">
        <f t="shared" si="8"/>
        <v>45000</v>
      </c>
      <c r="O31" s="67" t="str">
        <f t="shared" si="2"/>
        <v>Menor</v>
      </c>
      <c r="P31" s="73">
        <f t="shared" si="3"/>
        <v>601.57000000000005</v>
      </c>
    </row>
    <row r="32" spans="1:16" s="69" customFormat="1" ht="18" customHeight="1" x14ac:dyDescent="0.25">
      <c r="A32" s="129">
        <f t="shared" si="7"/>
        <v>21</v>
      </c>
      <c r="B32" s="136">
        <v>41442243</v>
      </c>
      <c r="C32" s="137" t="s">
        <v>62</v>
      </c>
      <c r="D32" s="138">
        <v>42296</v>
      </c>
      <c r="E32" s="139" t="s">
        <v>41</v>
      </c>
      <c r="F32" s="131">
        <v>850</v>
      </c>
      <c r="G32" s="135">
        <v>360</v>
      </c>
      <c r="H32" s="63">
        <f t="shared" si="4"/>
        <v>10200</v>
      </c>
      <c r="I32" s="64">
        <f t="shared" si="0"/>
        <v>457.67</v>
      </c>
      <c r="J32" s="64">
        <f t="shared" si="1"/>
        <v>48.93</v>
      </c>
      <c r="K32" s="64">
        <f t="shared" si="5"/>
        <v>506.6</v>
      </c>
      <c r="L32" s="141">
        <v>0</v>
      </c>
      <c r="M32" s="71">
        <f t="shared" si="6"/>
        <v>506.6</v>
      </c>
      <c r="N32" s="66">
        <f t="shared" si="8"/>
        <v>15300</v>
      </c>
      <c r="O32" s="67" t="str">
        <f t="shared" si="2"/>
        <v>Menor</v>
      </c>
      <c r="P32" s="73">
        <f t="shared" si="3"/>
        <v>506.6</v>
      </c>
    </row>
    <row r="33" spans="1:16" s="69" customFormat="1" ht="18" customHeight="1" x14ac:dyDescent="0.25">
      <c r="A33" s="129">
        <f t="shared" si="7"/>
        <v>22</v>
      </c>
      <c r="B33" s="136">
        <v>18898726</v>
      </c>
      <c r="C33" s="137" t="s">
        <v>63</v>
      </c>
      <c r="D33" s="138">
        <v>42327</v>
      </c>
      <c r="E33" s="139" t="s">
        <v>41</v>
      </c>
      <c r="F33" s="131">
        <v>2500</v>
      </c>
      <c r="G33" s="135">
        <v>360</v>
      </c>
      <c r="H33" s="63">
        <f t="shared" si="4"/>
        <v>30000</v>
      </c>
      <c r="I33" s="64">
        <f t="shared" si="0"/>
        <v>457.67</v>
      </c>
      <c r="J33" s="64">
        <f t="shared" si="1"/>
        <v>143.9</v>
      </c>
      <c r="K33" s="63">
        <f t="shared" si="5"/>
        <v>601.57000000000005</v>
      </c>
      <c r="L33" s="142">
        <v>0</v>
      </c>
      <c r="M33" s="71">
        <f t="shared" si="6"/>
        <v>601.57000000000005</v>
      </c>
      <c r="N33" s="66">
        <f t="shared" si="8"/>
        <v>45000</v>
      </c>
      <c r="O33" s="67" t="str">
        <f t="shared" si="2"/>
        <v>Menor</v>
      </c>
      <c r="P33" s="73">
        <f t="shared" si="3"/>
        <v>601.57000000000005</v>
      </c>
    </row>
    <row r="34" spans="1:16" s="69" customFormat="1" ht="18" customHeight="1" x14ac:dyDescent="0.25">
      <c r="A34" s="129">
        <f t="shared" si="7"/>
        <v>23</v>
      </c>
      <c r="B34" s="136">
        <v>42735705</v>
      </c>
      <c r="C34" s="137" t="s">
        <v>64</v>
      </c>
      <c r="D34" s="138">
        <v>42327</v>
      </c>
      <c r="E34" s="139" t="s">
        <v>41</v>
      </c>
      <c r="F34" s="131">
        <v>1000</v>
      </c>
      <c r="G34" s="135">
        <v>360</v>
      </c>
      <c r="H34" s="63">
        <f t="shared" si="4"/>
        <v>12000</v>
      </c>
      <c r="I34" s="64">
        <f t="shared" si="0"/>
        <v>457.67</v>
      </c>
      <c r="J34" s="64">
        <f t="shared" si="1"/>
        <v>57.56</v>
      </c>
      <c r="K34" s="64">
        <f t="shared" si="5"/>
        <v>515.23</v>
      </c>
      <c r="L34" s="141">
        <v>0</v>
      </c>
      <c r="M34" s="71">
        <f t="shared" si="6"/>
        <v>515.23</v>
      </c>
      <c r="N34" s="66">
        <f t="shared" si="8"/>
        <v>18000</v>
      </c>
      <c r="O34" s="67" t="str">
        <f t="shared" si="2"/>
        <v>Menor</v>
      </c>
      <c r="P34" s="73">
        <f t="shared" si="3"/>
        <v>515.23</v>
      </c>
    </row>
    <row r="35" spans="1:16" s="69" customFormat="1" ht="18" customHeight="1" x14ac:dyDescent="0.25">
      <c r="A35" s="129">
        <f t="shared" si="7"/>
        <v>24</v>
      </c>
      <c r="B35" s="136">
        <v>43594469</v>
      </c>
      <c r="C35" s="137" t="s">
        <v>65</v>
      </c>
      <c r="D35" s="138">
        <v>42333</v>
      </c>
      <c r="E35" s="139" t="s">
        <v>41</v>
      </c>
      <c r="F35" s="131">
        <v>4000</v>
      </c>
      <c r="G35" s="135">
        <v>360</v>
      </c>
      <c r="H35" s="63">
        <f t="shared" si="4"/>
        <v>48000</v>
      </c>
      <c r="I35" s="64">
        <f t="shared" si="0"/>
        <v>457.67</v>
      </c>
      <c r="J35" s="64">
        <f t="shared" si="1"/>
        <v>230.24</v>
      </c>
      <c r="K35" s="64">
        <f t="shared" si="5"/>
        <v>687.91000000000008</v>
      </c>
      <c r="L35" s="141">
        <v>0</v>
      </c>
      <c r="M35" s="71">
        <f t="shared" si="6"/>
        <v>687.91000000000008</v>
      </c>
      <c r="N35" s="66">
        <f t="shared" si="8"/>
        <v>72000</v>
      </c>
      <c r="O35" s="72" t="str">
        <f t="shared" si="2"/>
        <v>Menor</v>
      </c>
      <c r="P35" s="73">
        <f t="shared" si="3"/>
        <v>687.91000000000008</v>
      </c>
    </row>
    <row r="36" spans="1:16" s="69" customFormat="1" ht="18" customHeight="1" x14ac:dyDescent="0.25">
      <c r="A36" s="129">
        <f t="shared" si="7"/>
        <v>25</v>
      </c>
      <c r="B36" s="136">
        <v>40465809</v>
      </c>
      <c r="C36" s="137" t="s">
        <v>66</v>
      </c>
      <c r="D36" s="138">
        <v>42338</v>
      </c>
      <c r="E36" s="139" t="s">
        <v>41</v>
      </c>
      <c r="F36" s="131">
        <v>2000</v>
      </c>
      <c r="G36" s="135">
        <v>360</v>
      </c>
      <c r="H36" s="63">
        <f t="shared" si="4"/>
        <v>24000</v>
      </c>
      <c r="I36" s="64">
        <f t="shared" si="0"/>
        <v>457.67</v>
      </c>
      <c r="J36" s="64">
        <f t="shared" si="1"/>
        <v>115.12</v>
      </c>
      <c r="K36" s="64">
        <f t="shared" si="5"/>
        <v>572.79</v>
      </c>
      <c r="L36" s="141">
        <v>0</v>
      </c>
      <c r="M36" s="71">
        <f t="shared" si="6"/>
        <v>572.79</v>
      </c>
      <c r="N36" s="66">
        <f t="shared" si="8"/>
        <v>36000</v>
      </c>
      <c r="O36" s="67" t="str">
        <f t="shared" si="2"/>
        <v>Menor</v>
      </c>
      <c r="P36" s="73">
        <f t="shared" si="3"/>
        <v>572.79</v>
      </c>
    </row>
    <row r="37" spans="1:16" s="69" customFormat="1" ht="18" customHeight="1" x14ac:dyDescent="0.25">
      <c r="A37" s="129">
        <f t="shared" si="7"/>
        <v>26</v>
      </c>
      <c r="B37" s="136">
        <v>40241230</v>
      </c>
      <c r="C37" s="137" t="s">
        <v>67</v>
      </c>
      <c r="D37" s="138">
        <v>42359</v>
      </c>
      <c r="E37" s="139" t="s">
        <v>41</v>
      </c>
      <c r="F37" s="131">
        <v>1200</v>
      </c>
      <c r="G37" s="135">
        <v>360</v>
      </c>
      <c r="H37" s="63">
        <f t="shared" si="4"/>
        <v>14400</v>
      </c>
      <c r="I37" s="64">
        <f t="shared" si="0"/>
        <v>457.67</v>
      </c>
      <c r="J37" s="64">
        <f t="shared" si="1"/>
        <v>69.069999999999993</v>
      </c>
      <c r="K37" s="64">
        <f t="shared" si="5"/>
        <v>526.74</v>
      </c>
      <c r="L37" s="141">
        <v>0</v>
      </c>
      <c r="M37" s="71">
        <f t="shared" si="6"/>
        <v>526.74</v>
      </c>
      <c r="N37" s="66">
        <f t="shared" si="8"/>
        <v>21600</v>
      </c>
      <c r="O37" s="67" t="str">
        <f t="shared" si="2"/>
        <v>Menor</v>
      </c>
      <c r="P37" s="73">
        <f t="shared" si="3"/>
        <v>526.74</v>
      </c>
    </row>
    <row r="38" spans="1:16" s="69" customFormat="1" ht="18" customHeight="1" x14ac:dyDescent="0.25">
      <c r="A38" s="129">
        <f t="shared" si="7"/>
        <v>27</v>
      </c>
      <c r="B38" s="136">
        <v>43053581</v>
      </c>
      <c r="C38" s="137" t="s">
        <v>68</v>
      </c>
      <c r="D38" s="138">
        <v>42381</v>
      </c>
      <c r="E38" s="139" t="s">
        <v>41</v>
      </c>
      <c r="F38" s="131">
        <v>1000</v>
      </c>
      <c r="G38" s="140">
        <v>349</v>
      </c>
      <c r="H38" s="63">
        <f t="shared" si="4"/>
        <v>12000</v>
      </c>
      <c r="I38" s="64">
        <f t="shared" si="0"/>
        <v>443.68</v>
      </c>
      <c r="J38" s="64">
        <f t="shared" si="1"/>
        <v>57.56</v>
      </c>
      <c r="K38" s="64">
        <f t="shared" si="5"/>
        <v>501.24</v>
      </c>
      <c r="L38" s="141">
        <v>0</v>
      </c>
      <c r="M38" s="71">
        <f t="shared" si="6"/>
        <v>501.24</v>
      </c>
      <c r="N38" s="66">
        <f t="shared" si="8"/>
        <v>18000</v>
      </c>
      <c r="O38" s="67" t="str">
        <f t="shared" si="2"/>
        <v>Menor</v>
      </c>
      <c r="P38" s="73">
        <f t="shared" si="3"/>
        <v>501.24</v>
      </c>
    </row>
    <row r="39" spans="1:16" s="69" customFormat="1" ht="18" customHeight="1" x14ac:dyDescent="0.25">
      <c r="A39" s="129">
        <f t="shared" si="7"/>
        <v>28</v>
      </c>
      <c r="B39" s="136">
        <v>43056184</v>
      </c>
      <c r="C39" s="137" t="s">
        <v>69</v>
      </c>
      <c r="D39" s="138">
        <v>42381</v>
      </c>
      <c r="E39" s="139" t="s">
        <v>41</v>
      </c>
      <c r="F39" s="131">
        <v>1500</v>
      </c>
      <c r="G39" s="140">
        <v>349</v>
      </c>
      <c r="H39" s="63">
        <f t="shared" si="4"/>
        <v>18000</v>
      </c>
      <c r="I39" s="64">
        <f t="shared" si="0"/>
        <v>443.68</v>
      </c>
      <c r="J39" s="64">
        <f t="shared" si="1"/>
        <v>86.34</v>
      </c>
      <c r="K39" s="64">
        <f t="shared" si="5"/>
        <v>530.02</v>
      </c>
      <c r="L39" s="141">
        <v>0</v>
      </c>
      <c r="M39" s="71">
        <f t="shared" si="6"/>
        <v>530.02</v>
      </c>
      <c r="N39" s="66">
        <f t="shared" si="8"/>
        <v>27000</v>
      </c>
      <c r="O39" s="67" t="str">
        <f t="shared" si="2"/>
        <v>Menor</v>
      </c>
      <c r="P39" s="73">
        <f t="shared" si="3"/>
        <v>530.02</v>
      </c>
    </row>
    <row r="40" spans="1:16" s="69" customFormat="1" ht="18" customHeight="1" x14ac:dyDescent="0.25">
      <c r="A40" s="129">
        <f t="shared" si="7"/>
        <v>29</v>
      </c>
      <c r="B40" s="136">
        <v>47283819</v>
      </c>
      <c r="C40" s="137" t="s">
        <v>70</v>
      </c>
      <c r="D40" s="138">
        <v>42397</v>
      </c>
      <c r="E40" s="139" t="s">
        <v>41</v>
      </c>
      <c r="F40" s="131">
        <v>850</v>
      </c>
      <c r="G40" s="140">
        <v>333</v>
      </c>
      <c r="H40" s="63">
        <f t="shared" si="4"/>
        <v>10200</v>
      </c>
      <c r="I40" s="64">
        <f t="shared" si="0"/>
        <v>423.34</v>
      </c>
      <c r="J40" s="64">
        <f t="shared" si="1"/>
        <v>48.93</v>
      </c>
      <c r="K40" s="64">
        <f t="shared" si="5"/>
        <v>472.27</v>
      </c>
      <c r="L40" s="141">
        <v>0</v>
      </c>
      <c r="M40" s="71">
        <f t="shared" si="6"/>
        <v>472.27</v>
      </c>
      <c r="N40" s="66">
        <f t="shared" si="8"/>
        <v>15300</v>
      </c>
      <c r="O40" s="67" t="str">
        <f t="shared" si="2"/>
        <v>Menor</v>
      </c>
      <c r="P40" s="73">
        <f t="shared" si="3"/>
        <v>472.27</v>
      </c>
    </row>
    <row r="41" spans="1:16" s="69" customFormat="1" ht="18" customHeight="1" x14ac:dyDescent="0.25">
      <c r="A41" s="129">
        <f t="shared" si="7"/>
        <v>30</v>
      </c>
      <c r="B41" s="136">
        <v>44771703</v>
      </c>
      <c r="C41" s="137" t="s">
        <v>71</v>
      </c>
      <c r="D41" s="138">
        <v>42397</v>
      </c>
      <c r="E41" s="139" t="s">
        <v>41</v>
      </c>
      <c r="F41" s="131">
        <v>1000</v>
      </c>
      <c r="G41" s="140">
        <v>333</v>
      </c>
      <c r="H41" s="63">
        <f t="shared" si="4"/>
        <v>12000</v>
      </c>
      <c r="I41" s="64">
        <f t="shared" si="0"/>
        <v>423.34</v>
      </c>
      <c r="J41" s="64">
        <f t="shared" si="1"/>
        <v>57.56</v>
      </c>
      <c r="K41" s="64">
        <f t="shared" si="5"/>
        <v>480.9</v>
      </c>
      <c r="L41" s="141">
        <v>0</v>
      </c>
      <c r="M41" s="71">
        <f t="shared" si="6"/>
        <v>480.9</v>
      </c>
      <c r="N41" s="66">
        <f t="shared" si="8"/>
        <v>18000</v>
      </c>
      <c r="O41" s="67" t="str">
        <f t="shared" si="2"/>
        <v>Menor</v>
      </c>
      <c r="P41" s="73">
        <f t="shared" si="3"/>
        <v>480.9</v>
      </c>
    </row>
    <row r="42" spans="1:16" s="69" customFormat="1" ht="18" customHeight="1" x14ac:dyDescent="0.25">
      <c r="A42" s="129">
        <f t="shared" si="7"/>
        <v>31</v>
      </c>
      <c r="B42" s="136">
        <v>40661552</v>
      </c>
      <c r="C42" s="137" t="s">
        <v>72</v>
      </c>
      <c r="D42" s="138">
        <v>42399</v>
      </c>
      <c r="E42" s="139" t="s">
        <v>41</v>
      </c>
      <c r="F42" s="131">
        <v>1000</v>
      </c>
      <c r="G42" s="140">
        <v>331</v>
      </c>
      <c r="H42" s="63">
        <f t="shared" si="4"/>
        <v>12000</v>
      </c>
      <c r="I42" s="64">
        <f t="shared" si="0"/>
        <v>420.8</v>
      </c>
      <c r="J42" s="64">
        <f t="shared" si="1"/>
        <v>57.56</v>
      </c>
      <c r="K42" s="64">
        <f t="shared" si="5"/>
        <v>478.36</v>
      </c>
      <c r="L42" s="141">
        <v>0</v>
      </c>
      <c r="M42" s="71">
        <f t="shared" si="6"/>
        <v>478.36</v>
      </c>
      <c r="N42" s="66">
        <f t="shared" si="8"/>
        <v>18000</v>
      </c>
      <c r="O42" s="67" t="str">
        <f t="shared" si="2"/>
        <v>Menor</v>
      </c>
      <c r="P42" s="73">
        <f t="shared" si="3"/>
        <v>478.36</v>
      </c>
    </row>
    <row r="43" spans="1:16" s="69" customFormat="1" ht="18" customHeight="1" x14ac:dyDescent="0.25">
      <c r="A43" s="129">
        <f t="shared" si="7"/>
        <v>32</v>
      </c>
      <c r="B43" s="136" t="s">
        <v>73</v>
      </c>
      <c r="C43" s="137" t="s">
        <v>74</v>
      </c>
      <c r="D43" s="138">
        <v>42402</v>
      </c>
      <c r="E43" s="139" t="s">
        <v>41</v>
      </c>
      <c r="F43" s="131">
        <v>1600</v>
      </c>
      <c r="G43" s="140">
        <v>329</v>
      </c>
      <c r="H43" s="63">
        <f t="shared" si="4"/>
        <v>19200</v>
      </c>
      <c r="I43" s="64">
        <f t="shared" si="0"/>
        <v>418.26</v>
      </c>
      <c r="J43" s="64">
        <f t="shared" si="1"/>
        <v>92.1</v>
      </c>
      <c r="K43" s="64">
        <f t="shared" si="5"/>
        <v>510.36</v>
      </c>
      <c r="L43" s="141">
        <v>0</v>
      </c>
      <c r="M43" s="71">
        <f t="shared" si="6"/>
        <v>510.36</v>
      </c>
      <c r="N43" s="66">
        <f t="shared" si="8"/>
        <v>28800</v>
      </c>
      <c r="O43" s="67" t="str">
        <f t="shared" si="2"/>
        <v>Menor</v>
      </c>
      <c r="P43" s="73">
        <f t="shared" si="3"/>
        <v>510.36</v>
      </c>
    </row>
    <row r="44" spans="1:16" s="69" customFormat="1" ht="18" customHeight="1" x14ac:dyDescent="0.25">
      <c r="A44" s="129">
        <f t="shared" si="7"/>
        <v>33</v>
      </c>
      <c r="B44" s="136">
        <v>41698775</v>
      </c>
      <c r="C44" s="137" t="s">
        <v>75</v>
      </c>
      <c r="D44" s="138">
        <v>42402</v>
      </c>
      <c r="E44" s="139" t="s">
        <v>41</v>
      </c>
      <c r="F44" s="131">
        <v>1200</v>
      </c>
      <c r="G44" s="140">
        <v>329</v>
      </c>
      <c r="H44" s="63">
        <f t="shared" si="4"/>
        <v>14400</v>
      </c>
      <c r="I44" s="64">
        <f t="shared" si="0"/>
        <v>418.26</v>
      </c>
      <c r="J44" s="64">
        <f t="shared" si="1"/>
        <v>69.069999999999993</v>
      </c>
      <c r="K44" s="64">
        <f t="shared" si="5"/>
        <v>487.33</v>
      </c>
      <c r="L44" s="141">
        <v>0</v>
      </c>
      <c r="M44" s="71">
        <f t="shared" si="6"/>
        <v>487.33</v>
      </c>
      <c r="N44" s="66">
        <f t="shared" si="8"/>
        <v>21600</v>
      </c>
      <c r="O44" s="67" t="str">
        <f t="shared" si="2"/>
        <v>Menor</v>
      </c>
      <c r="P44" s="73">
        <f t="shared" si="3"/>
        <v>487.33</v>
      </c>
    </row>
    <row r="45" spans="1:16" s="69" customFormat="1" ht="18" customHeight="1" x14ac:dyDescent="0.25">
      <c r="A45" s="129">
        <f t="shared" si="7"/>
        <v>34</v>
      </c>
      <c r="B45" s="136">
        <v>47518042</v>
      </c>
      <c r="C45" s="137" t="s">
        <v>76</v>
      </c>
      <c r="D45" s="138">
        <v>42415</v>
      </c>
      <c r="E45" s="139" t="s">
        <v>41</v>
      </c>
      <c r="F45" s="131">
        <v>1500</v>
      </c>
      <c r="G45" s="140">
        <v>315</v>
      </c>
      <c r="H45" s="63">
        <f t="shared" si="4"/>
        <v>18000</v>
      </c>
      <c r="I45" s="64">
        <f t="shared" si="0"/>
        <v>400.46</v>
      </c>
      <c r="J45" s="64">
        <f t="shared" si="1"/>
        <v>86.34</v>
      </c>
      <c r="K45" s="64">
        <f t="shared" si="5"/>
        <v>486.79999999999995</v>
      </c>
      <c r="L45" s="141">
        <v>0</v>
      </c>
      <c r="M45" s="71">
        <f t="shared" si="6"/>
        <v>486.79999999999995</v>
      </c>
      <c r="N45" s="66">
        <f t="shared" si="8"/>
        <v>27000</v>
      </c>
      <c r="O45" s="67" t="str">
        <f t="shared" si="2"/>
        <v>Menor</v>
      </c>
      <c r="P45" s="73">
        <f t="shared" si="3"/>
        <v>486.79999999999995</v>
      </c>
    </row>
    <row r="46" spans="1:16" s="69" customFormat="1" ht="18" customHeight="1" x14ac:dyDescent="0.25">
      <c r="A46" s="129">
        <f t="shared" si="7"/>
        <v>35</v>
      </c>
      <c r="B46" s="136">
        <v>45784291</v>
      </c>
      <c r="C46" s="137" t="s">
        <v>77</v>
      </c>
      <c r="D46" s="138">
        <v>42416</v>
      </c>
      <c r="E46" s="139" t="s">
        <v>41</v>
      </c>
      <c r="F46" s="131">
        <v>1000</v>
      </c>
      <c r="G46" s="140">
        <v>314</v>
      </c>
      <c r="H46" s="63">
        <f t="shared" si="4"/>
        <v>12000</v>
      </c>
      <c r="I46" s="64">
        <f t="shared" si="0"/>
        <v>399.19</v>
      </c>
      <c r="J46" s="64">
        <f t="shared" si="1"/>
        <v>57.56</v>
      </c>
      <c r="K46" s="64">
        <f t="shared" si="5"/>
        <v>456.75</v>
      </c>
      <c r="L46" s="141">
        <v>0</v>
      </c>
      <c r="M46" s="71">
        <f t="shared" si="6"/>
        <v>456.75</v>
      </c>
      <c r="N46" s="66">
        <f t="shared" si="8"/>
        <v>18000</v>
      </c>
      <c r="O46" s="67" t="str">
        <f t="shared" si="2"/>
        <v>Menor</v>
      </c>
      <c r="P46" s="73">
        <f t="shared" si="3"/>
        <v>456.75</v>
      </c>
    </row>
    <row r="47" spans="1:16" s="69" customFormat="1" ht="18" customHeight="1" x14ac:dyDescent="0.25">
      <c r="A47" s="129">
        <f t="shared" si="7"/>
        <v>36</v>
      </c>
      <c r="B47" s="136">
        <v>41806910</v>
      </c>
      <c r="C47" s="137" t="s">
        <v>78</v>
      </c>
      <c r="D47" s="138">
        <v>42417</v>
      </c>
      <c r="E47" s="139" t="s">
        <v>41</v>
      </c>
      <c r="F47" s="131">
        <v>1000</v>
      </c>
      <c r="G47" s="140">
        <v>313</v>
      </c>
      <c r="H47" s="63">
        <f t="shared" si="4"/>
        <v>12000</v>
      </c>
      <c r="I47" s="64">
        <f t="shared" si="0"/>
        <v>397.92</v>
      </c>
      <c r="J47" s="64">
        <f t="shared" si="1"/>
        <v>57.56</v>
      </c>
      <c r="K47" s="64">
        <f t="shared" si="5"/>
        <v>455.48</v>
      </c>
      <c r="L47" s="141">
        <v>0</v>
      </c>
      <c r="M47" s="71">
        <f t="shared" si="6"/>
        <v>455.48</v>
      </c>
      <c r="N47" s="66">
        <f t="shared" si="8"/>
        <v>18000</v>
      </c>
      <c r="O47" s="67" t="str">
        <f t="shared" si="2"/>
        <v>Menor</v>
      </c>
      <c r="P47" s="73">
        <f t="shared" si="3"/>
        <v>455.48</v>
      </c>
    </row>
    <row r="48" spans="1:16" s="69" customFormat="1" ht="18" customHeight="1" x14ac:dyDescent="0.25">
      <c r="A48" s="129">
        <f t="shared" si="7"/>
        <v>37</v>
      </c>
      <c r="B48" s="136">
        <v>46104862</v>
      </c>
      <c r="C48" s="137" t="s">
        <v>79</v>
      </c>
      <c r="D48" s="138">
        <v>42423</v>
      </c>
      <c r="E48" s="139" t="s">
        <v>41</v>
      </c>
      <c r="F48" s="131">
        <v>1800</v>
      </c>
      <c r="G48" s="140">
        <v>307</v>
      </c>
      <c r="H48" s="63">
        <f t="shared" si="4"/>
        <v>21600</v>
      </c>
      <c r="I48" s="64">
        <f t="shared" si="0"/>
        <v>390.29</v>
      </c>
      <c r="J48" s="64">
        <f t="shared" si="1"/>
        <v>103.61</v>
      </c>
      <c r="K48" s="64">
        <f t="shared" si="5"/>
        <v>493.90000000000003</v>
      </c>
      <c r="L48" s="141">
        <v>0</v>
      </c>
      <c r="M48" s="71">
        <f t="shared" si="6"/>
        <v>493.90000000000003</v>
      </c>
      <c r="N48" s="66">
        <f t="shared" si="8"/>
        <v>32400</v>
      </c>
      <c r="O48" s="67" t="str">
        <f t="shared" si="2"/>
        <v>Menor</v>
      </c>
      <c r="P48" s="73">
        <f t="shared" si="3"/>
        <v>493.90000000000003</v>
      </c>
    </row>
    <row r="49" spans="1:16" s="69" customFormat="1" ht="18" customHeight="1" x14ac:dyDescent="0.25">
      <c r="A49" s="129">
        <f t="shared" si="7"/>
        <v>38</v>
      </c>
      <c r="B49" s="136">
        <v>45972862</v>
      </c>
      <c r="C49" s="137" t="s">
        <v>80</v>
      </c>
      <c r="D49" s="138">
        <v>42431</v>
      </c>
      <c r="E49" s="139" t="s">
        <v>41</v>
      </c>
      <c r="F49" s="131">
        <v>2200</v>
      </c>
      <c r="G49" s="140">
        <v>299</v>
      </c>
      <c r="H49" s="63">
        <f t="shared" si="4"/>
        <v>26400</v>
      </c>
      <c r="I49" s="64">
        <f t="shared" si="0"/>
        <v>380.12</v>
      </c>
      <c r="J49" s="64">
        <f t="shared" si="1"/>
        <v>126.63</v>
      </c>
      <c r="K49" s="64">
        <f t="shared" si="5"/>
        <v>506.75</v>
      </c>
      <c r="L49" s="141">
        <v>0</v>
      </c>
      <c r="M49" s="71">
        <f t="shared" si="6"/>
        <v>506.75</v>
      </c>
      <c r="N49" s="66">
        <f t="shared" si="8"/>
        <v>39600</v>
      </c>
      <c r="O49" s="67" t="str">
        <f t="shared" si="2"/>
        <v>Menor</v>
      </c>
      <c r="P49" s="73">
        <f t="shared" si="3"/>
        <v>506.75</v>
      </c>
    </row>
    <row r="50" spans="1:16" s="69" customFormat="1" ht="18" customHeight="1" x14ac:dyDescent="0.25">
      <c r="A50" s="129">
        <f t="shared" si="7"/>
        <v>39</v>
      </c>
      <c r="B50" s="136">
        <v>45631527</v>
      </c>
      <c r="C50" s="137" t="s">
        <v>81</v>
      </c>
      <c r="D50" s="138">
        <v>42439</v>
      </c>
      <c r="E50" s="139" t="s">
        <v>41</v>
      </c>
      <c r="F50" s="131">
        <v>1200</v>
      </c>
      <c r="G50" s="140">
        <v>290</v>
      </c>
      <c r="H50" s="63">
        <f t="shared" si="4"/>
        <v>14400</v>
      </c>
      <c r="I50" s="64">
        <f t="shared" si="0"/>
        <v>368.68</v>
      </c>
      <c r="J50" s="64">
        <f t="shared" si="1"/>
        <v>69.069999999999993</v>
      </c>
      <c r="K50" s="64">
        <f t="shared" si="5"/>
        <v>437.75</v>
      </c>
      <c r="L50" s="141">
        <v>0</v>
      </c>
      <c r="M50" s="71">
        <f t="shared" si="6"/>
        <v>437.75</v>
      </c>
      <c r="N50" s="66">
        <f t="shared" si="8"/>
        <v>21600</v>
      </c>
      <c r="O50" s="67" t="str">
        <f t="shared" si="2"/>
        <v>Menor</v>
      </c>
      <c r="P50" s="73">
        <f t="shared" si="3"/>
        <v>437.75</v>
      </c>
    </row>
    <row r="51" spans="1:16" s="69" customFormat="1" ht="18" customHeight="1" x14ac:dyDescent="0.25">
      <c r="A51" s="129">
        <f t="shared" si="7"/>
        <v>40</v>
      </c>
      <c r="B51" s="136">
        <v>70750813</v>
      </c>
      <c r="C51" s="137" t="s">
        <v>82</v>
      </c>
      <c r="D51" s="138">
        <v>42440</v>
      </c>
      <c r="E51" s="139" t="s">
        <v>41</v>
      </c>
      <c r="F51" s="131">
        <v>1485</v>
      </c>
      <c r="G51" s="140">
        <v>289</v>
      </c>
      <c r="H51" s="63">
        <f t="shared" si="4"/>
        <v>17820</v>
      </c>
      <c r="I51" s="64">
        <f t="shared" si="0"/>
        <v>367.4</v>
      </c>
      <c r="J51" s="64">
        <f t="shared" si="1"/>
        <v>85.48</v>
      </c>
      <c r="K51" s="64">
        <f t="shared" si="5"/>
        <v>452.88</v>
      </c>
      <c r="L51" s="141">
        <v>0</v>
      </c>
      <c r="M51" s="71">
        <f t="shared" si="6"/>
        <v>452.88</v>
      </c>
      <c r="N51" s="66">
        <f t="shared" si="8"/>
        <v>26730</v>
      </c>
      <c r="O51" s="67" t="str">
        <f t="shared" si="2"/>
        <v>Menor</v>
      </c>
      <c r="P51" s="73">
        <f t="shared" si="3"/>
        <v>452.88</v>
      </c>
    </row>
    <row r="52" spans="1:16" s="69" customFormat="1" ht="18" customHeight="1" x14ac:dyDescent="0.25">
      <c r="A52" s="129">
        <f t="shared" si="7"/>
        <v>41</v>
      </c>
      <c r="B52" s="136">
        <v>45233403</v>
      </c>
      <c r="C52" s="137" t="s">
        <v>83</v>
      </c>
      <c r="D52" s="138">
        <v>42445</v>
      </c>
      <c r="E52" s="139" t="s">
        <v>41</v>
      </c>
      <c r="F52" s="131">
        <v>1500</v>
      </c>
      <c r="G52" s="140">
        <v>284</v>
      </c>
      <c r="H52" s="63">
        <f t="shared" si="4"/>
        <v>18000</v>
      </c>
      <c r="I52" s="64">
        <f t="shared" si="0"/>
        <v>361.05</v>
      </c>
      <c r="J52" s="64">
        <f t="shared" si="1"/>
        <v>86.34</v>
      </c>
      <c r="K52" s="64">
        <f t="shared" si="5"/>
        <v>447.39</v>
      </c>
      <c r="L52" s="141">
        <v>0</v>
      </c>
      <c r="M52" s="71">
        <f t="shared" si="6"/>
        <v>447.39</v>
      </c>
      <c r="N52" s="66">
        <f t="shared" si="8"/>
        <v>27000</v>
      </c>
      <c r="O52" s="67" t="str">
        <f t="shared" si="2"/>
        <v>Menor</v>
      </c>
      <c r="P52" s="73">
        <f t="shared" si="3"/>
        <v>447.39</v>
      </c>
    </row>
    <row r="53" spans="1:16" s="69" customFormat="1" ht="18" customHeight="1" x14ac:dyDescent="0.25">
      <c r="A53" s="129">
        <f t="shared" si="7"/>
        <v>42</v>
      </c>
      <c r="B53" s="136">
        <v>71214109</v>
      </c>
      <c r="C53" s="137" t="s">
        <v>84</v>
      </c>
      <c r="D53" s="138">
        <v>42445</v>
      </c>
      <c r="E53" s="139" t="s">
        <v>41</v>
      </c>
      <c r="F53" s="131">
        <v>2500</v>
      </c>
      <c r="G53" s="140">
        <v>294</v>
      </c>
      <c r="H53" s="63">
        <f t="shared" si="4"/>
        <v>30000</v>
      </c>
      <c r="I53" s="64">
        <f t="shared" si="0"/>
        <v>373.76</v>
      </c>
      <c r="J53" s="64">
        <f t="shared" si="1"/>
        <v>143.9</v>
      </c>
      <c r="K53" s="64">
        <f t="shared" si="5"/>
        <v>517.66</v>
      </c>
      <c r="L53" s="141">
        <v>0</v>
      </c>
      <c r="M53" s="71">
        <f t="shared" si="6"/>
        <v>517.66</v>
      </c>
      <c r="N53" s="66">
        <f t="shared" si="8"/>
        <v>45000</v>
      </c>
      <c r="O53" s="67" t="str">
        <f t="shared" si="2"/>
        <v>Menor</v>
      </c>
      <c r="P53" s="73">
        <f t="shared" si="3"/>
        <v>517.66</v>
      </c>
    </row>
    <row r="54" spans="1:16" s="69" customFormat="1" ht="18" customHeight="1" x14ac:dyDescent="0.25">
      <c r="A54" s="143"/>
      <c r="B54" s="144"/>
      <c r="C54" s="145"/>
      <c r="D54" s="146"/>
      <c r="E54" s="147"/>
      <c r="F54" s="148"/>
      <c r="G54" s="149"/>
      <c r="H54" s="150"/>
      <c r="I54" s="102"/>
      <c r="J54" s="102"/>
      <c r="K54" s="102"/>
      <c r="L54" s="102"/>
      <c r="M54" s="151"/>
      <c r="N54" s="105"/>
      <c r="O54" s="106"/>
      <c r="P54" s="107"/>
    </row>
    <row r="55" spans="1:16" s="69" customFormat="1" ht="18" customHeight="1" x14ac:dyDescent="0.25">
      <c r="A55" s="143"/>
      <c r="B55" s="144"/>
      <c r="C55" s="145"/>
      <c r="D55" s="146"/>
      <c r="E55" s="147"/>
      <c r="F55" s="148"/>
      <c r="G55" s="149"/>
      <c r="H55" s="150"/>
      <c r="I55" s="102"/>
      <c r="J55" s="102"/>
      <c r="K55" s="102"/>
      <c r="L55" s="102"/>
      <c r="M55" s="151"/>
      <c r="N55" s="105"/>
      <c r="O55" s="106"/>
      <c r="P55" s="107"/>
    </row>
    <row r="56" spans="1:16" s="69" customFormat="1" ht="18" customHeight="1" x14ac:dyDescent="0.25">
      <c r="A56" s="143"/>
      <c r="B56" s="144"/>
      <c r="C56" s="145"/>
      <c r="D56" s="146"/>
      <c r="E56" s="147"/>
      <c r="F56" s="148"/>
      <c r="G56" s="149"/>
      <c r="H56" s="150"/>
      <c r="I56" s="102"/>
      <c r="J56" s="102"/>
      <c r="K56" s="102"/>
      <c r="L56" s="102"/>
      <c r="M56" s="151"/>
      <c r="N56" s="105"/>
      <c r="O56" s="106"/>
      <c r="P56" s="107"/>
    </row>
    <row r="57" spans="1:16" s="69" customFormat="1" ht="18" customHeight="1" x14ac:dyDescent="0.25">
      <c r="A57" s="143"/>
      <c r="B57" s="144"/>
      <c r="C57" s="145"/>
      <c r="D57" s="146"/>
      <c r="E57" s="147"/>
      <c r="F57" s="148"/>
      <c r="G57" s="149"/>
      <c r="H57" s="150"/>
      <c r="I57" s="102"/>
      <c r="J57" s="102"/>
      <c r="K57" s="102"/>
      <c r="L57" s="102"/>
      <c r="M57" s="151"/>
      <c r="N57" s="105"/>
      <c r="O57" s="106"/>
      <c r="P57" s="107"/>
    </row>
    <row r="58" spans="1:16" s="69" customFormat="1" ht="18" customHeight="1" x14ac:dyDescent="0.25">
      <c r="A58" s="143"/>
      <c r="B58" s="144"/>
      <c r="C58" s="152"/>
      <c r="D58" s="146"/>
      <c r="E58" s="147"/>
      <c r="F58" s="148"/>
      <c r="G58" s="149"/>
      <c r="H58" s="150"/>
      <c r="I58" s="102"/>
      <c r="J58" s="102"/>
      <c r="K58" s="102"/>
      <c r="L58" s="102"/>
      <c r="M58" s="151"/>
      <c r="N58" s="105"/>
      <c r="O58" s="106"/>
      <c r="P58" s="107"/>
    </row>
    <row r="59" spans="1:16" s="92" customFormat="1" ht="18" customHeight="1" thickBot="1" x14ac:dyDescent="0.3">
      <c r="A59" s="80"/>
      <c r="B59" s="81"/>
      <c r="C59" s="82"/>
      <c r="D59" s="83"/>
      <c r="E59" s="84"/>
      <c r="F59" s="85"/>
      <c r="G59" s="86"/>
      <c r="H59" s="87"/>
      <c r="I59" s="87"/>
      <c r="J59" s="87"/>
      <c r="K59" s="87"/>
      <c r="L59" s="87"/>
      <c r="M59" s="88"/>
      <c r="N59" s="89"/>
      <c r="O59" s="90"/>
      <c r="P59" s="91">
        <f>SUM(P33:P58)</f>
        <v>10620.079999999996</v>
      </c>
    </row>
    <row r="60" spans="1:16" s="69" customFormat="1" ht="18" customHeight="1" thickTop="1" x14ac:dyDescent="0.25">
      <c r="A60" s="61"/>
      <c r="B60" s="76"/>
      <c r="C60" s="79"/>
      <c r="D60" s="77"/>
      <c r="E60" s="70"/>
      <c r="F60" s="62"/>
      <c r="G60" s="75"/>
      <c r="H60" s="78"/>
      <c r="I60" s="64"/>
      <c r="J60" s="64"/>
      <c r="K60" s="64"/>
      <c r="L60" s="64"/>
      <c r="M60" s="93"/>
      <c r="N60" s="66"/>
      <c r="O60" s="67"/>
      <c r="P60" s="73"/>
    </row>
    <row r="61" spans="1:16" s="38" customFormat="1" ht="18" hidden="1" customHeight="1" x14ac:dyDescent="0.25">
      <c r="A61" s="94"/>
      <c r="B61" s="95"/>
      <c r="C61" s="96"/>
      <c r="D61" s="97"/>
      <c r="E61" s="98"/>
      <c r="F61" s="99"/>
      <c r="G61" s="100"/>
      <c r="H61" s="101"/>
      <c r="I61" s="102"/>
      <c r="J61" s="102"/>
      <c r="K61" s="103"/>
      <c r="L61" s="103"/>
      <c r="M61" s="104"/>
      <c r="N61" s="105"/>
      <c r="O61" s="106"/>
      <c r="P61" s="107"/>
    </row>
    <row r="62" spans="1:16" s="38" customFormat="1" ht="18" hidden="1" customHeight="1" x14ac:dyDescent="0.25">
      <c r="A62" s="94"/>
      <c r="B62" s="108" t="s">
        <v>85</v>
      </c>
      <c r="C62" s="108"/>
      <c r="D62" s="97"/>
      <c r="E62" s="98"/>
      <c r="F62" s="99"/>
      <c r="G62" s="100"/>
      <c r="H62" s="101"/>
      <c r="I62" s="102"/>
      <c r="J62" s="102"/>
      <c r="K62" s="103"/>
      <c r="L62" s="103"/>
      <c r="M62" s="104"/>
      <c r="N62" s="105"/>
      <c r="O62" s="106"/>
      <c r="P62" s="107"/>
    </row>
    <row r="63" spans="1:16" s="38" customFormat="1" ht="18" hidden="1" customHeight="1" x14ac:dyDescent="0.25">
      <c r="A63" s="94"/>
      <c r="B63" s="95"/>
      <c r="C63" s="96"/>
      <c r="D63" s="97"/>
      <c r="E63" s="98"/>
      <c r="F63" s="99"/>
      <c r="G63" s="100"/>
      <c r="H63" s="101"/>
      <c r="I63" s="102"/>
      <c r="J63" s="102"/>
      <c r="K63" s="103"/>
      <c r="L63" s="103"/>
      <c r="M63" s="104"/>
      <c r="N63" s="105"/>
      <c r="O63" s="106"/>
      <c r="P63" s="107"/>
    </row>
    <row r="64" spans="1:16" s="38" customFormat="1" ht="18" hidden="1" customHeight="1" x14ac:dyDescent="0.25">
      <c r="A64" s="94">
        <f>A58+1</f>
        <v>1</v>
      </c>
      <c r="C64" s="109" t="s">
        <v>86</v>
      </c>
      <c r="D64" s="97">
        <v>37712</v>
      </c>
      <c r="E64" s="47"/>
      <c r="G64" s="110">
        <v>360</v>
      </c>
      <c r="H64" s="111">
        <v>786633.66999999993</v>
      </c>
      <c r="I64" s="102">
        <f t="shared" ref="I64:I78" si="9">ROUND(G64*$L$7,2)</f>
        <v>457.67</v>
      </c>
      <c r="J64" s="102">
        <f t="shared" ref="J64:J78" si="10">ROUND(H64*$L$6,2)</f>
        <v>3773.28</v>
      </c>
      <c r="K64" s="103">
        <f t="shared" ref="K64:K78" si="11">I64+J64</f>
        <v>4230.95</v>
      </c>
      <c r="L64" s="103">
        <v>0</v>
      </c>
      <c r="M64" s="104">
        <f t="shared" ref="M64:M78" si="12">K64+L64</f>
        <v>4230.95</v>
      </c>
      <c r="N64" s="105">
        <f t="shared" ref="N64:N78" si="13">F64*18</f>
        <v>0</v>
      </c>
      <c r="O64" s="112" t="str">
        <f t="shared" ref="O64:O78" si="14">+IF(M64&gt;N64,"Mayor","Menor")</f>
        <v>Mayor</v>
      </c>
      <c r="P64" s="113">
        <f t="shared" ref="P64:P78" si="15">IF(O64="Mayor",M64,N64)</f>
        <v>4230.95</v>
      </c>
    </row>
    <row r="65" spans="1:16" s="38" customFormat="1" ht="18" hidden="1" customHeight="1" x14ac:dyDescent="0.25">
      <c r="A65" s="94">
        <f t="shared" ref="A65:A78" si="16">A64+1</f>
        <v>2</v>
      </c>
      <c r="C65" s="109" t="s">
        <v>87</v>
      </c>
      <c r="D65" s="97">
        <v>38246</v>
      </c>
      <c r="E65" s="47"/>
      <c r="G65" s="110">
        <v>360</v>
      </c>
      <c r="H65" s="111">
        <v>619075.67000000004</v>
      </c>
      <c r="I65" s="102">
        <f t="shared" si="9"/>
        <v>457.67</v>
      </c>
      <c r="J65" s="102">
        <f t="shared" si="10"/>
        <v>2969.55</v>
      </c>
      <c r="K65" s="103">
        <f t="shared" si="11"/>
        <v>3427.2200000000003</v>
      </c>
      <c r="L65" s="103">
        <v>0</v>
      </c>
      <c r="M65" s="104">
        <f t="shared" si="12"/>
        <v>3427.2200000000003</v>
      </c>
      <c r="N65" s="105">
        <f t="shared" si="13"/>
        <v>0</v>
      </c>
      <c r="O65" s="112" t="str">
        <f t="shared" si="14"/>
        <v>Mayor</v>
      </c>
      <c r="P65" s="113">
        <f t="shared" si="15"/>
        <v>3427.2200000000003</v>
      </c>
    </row>
    <row r="66" spans="1:16" s="38" customFormat="1" ht="18" hidden="1" customHeight="1" x14ac:dyDescent="0.25">
      <c r="A66" s="94">
        <f t="shared" si="16"/>
        <v>3</v>
      </c>
      <c r="C66" s="109" t="s">
        <v>88</v>
      </c>
      <c r="D66" s="97">
        <v>38353</v>
      </c>
      <c r="E66" s="47"/>
      <c r="G66" s="110">
        <v>330</v>
      </c>
      <c r="H66" s="111">
        <v>619824.27</v>
      </c>
      <c r="I66" s="102">
        <f t="shared" si="9"/>
        <v>419.53</v>
      </c>
      <c r="J66" s="102">
        <f t="shared" si="10"/>
        <v>2973.14</v>
      </c>
      <c r="K66" s="103">
        <f t="shared" si="11"/>
        <v>3392.67</v>
      </c>
      <c r="L66" s="103">
        <v>0</v>
      </c>
      <c r="M66" s="104">
        <f t="shared" si="12"/>
        <v>3392.67</v>
      </c>
      <c r="N66" s="105">
        <f t="shared" si="13"/>
        <v>0</v>
      </c>
      <c r="O66" s="112" t="str">
        <f t="shared" si="14"/>
        <v>Mayor</v>
      </c>
      <c r="P66" s="113">
        <f t="shared" si="15"/>
        <v>3392.67</v>
      </c>
    </row>
    <row r="67" spans="1:16" s="38" customFormat="1" ht="18" hidden="1" customHeight="1" x14ac:dyDescent="0.25">
      <c r="A67" s="94">
        <f t="shared" si="16"/>
        <v>4</v>
      </c>
      <c r="C67" s="109" t="s">
        <v>89</v>
      </c>
      <c r="D67" s="97">
        <v>40310</v>
      </c>
      <c r="E67" s="47"/>
      <c r="G67" s="110">
        <v>330</v>
      </c>
      <c r="H67" s="111">
        <v>208407.06</v>
      </c>
      <c r="I67" s="102">
        <f t="shared" si="9"/>
        <v>419.53</v>
      </c>
      <c r="J67" s="102">
        <f t="shared" si="10"/>
        <v>999.67</v>
      </c>
      <c r="K67" s="103">
        <f t="shared" si="11"/>
        <v>1419.1999999999998</v>
      </c>
      <c r="L67" s="103">
        <v>0</v>
      </c>
      <c r="M67" s="104">
        <f t="shared" si="12"/>
        <v>1419.1999999999998</v>
      </c>
      <c r="N67" s="105">
        <f t="shared" si="13"/>
        <v>0</v>
      </c>
      <c r="O67" s="112" t="str">
        <f t="shared" si="14"/>
        <v>Mayor</v>
      </c>
      <c r="P67" s="113">
        <f t="shared" si="15"/>
        <v>1419.1999999999998</v>
      </c>
    </row>
    <row r="68" spans="1:16" s="38" customFormat="1" ht="18" hidden="1" customHeight="1" x14ac:dyDescent="0.25">
      <c r="A68" s="94">
        <f t="shared" si="16"/>
        <v>5</v>
      </c>
      <c r="C68" s="109" t="s">
        <v>90</v>
      </c>
      <c r="D68" s="97">
        <v>38540</v>
      </c>
      <c r="E68" s="47"/>
      <c r="G68" s="110">
        <v>360</v>
      </c>
      <c r="H68" s="111">
        <v>184475.51999999996</v>
      </c>
      <c r="I68" s="102">
        <f t="shared" si="9"/>
        <v>457.67</v>
      </c>
      <c r="J68" s="102">
        <f t="shared" si="10"/>
        <v>884.88</v>
      </c>
      <c r="K68" s="103">
        <f t="shared" si="11"/>
        <v>1342.55</v>
      </c>
      <c r="L68" s="103">
        <v>0</v>
      </c>
      <c r="M68" s="104">
        <f t="shared" si="12"/>
        <v>1342.55</v>
      </c>
      <c r="N68" s="105">
        <f t="shared" si="13"/>
        <v>0</v>
      </c>
      <c r="O68" s="112" t="str">
        <f t="shared" si="14"/>
        <v>Mayor</v>
      </c>
      <c r="P68" s="113">
        <f t="shared" si="15"/>
        <v>1342.55</v>
      </c>
    </row>
    <row r="69" spans="1:16" s="38" customFormat="1" ht="18" hidden="1" customHeight="1" x14ac:dyDescent="0.25">
      <c r="A69" s="94">
        <f t="shared" si="16"/>
        <v>6</v>
      </c>
      <c r="C69" s="109" t="s">
        <v>91</v>
      </c>
      <c r="D69" s="97">
        <v>38215</v>
      </c>
      <c r="E69" s="47"/>
      <c r="G69" s="110">
        <v>360</v>
      </c>
      <c r="H69" s="111">
        <v>145406.71999999997</v>
      </c>
      <c r="I69" s="102">
        <f t="shared" si="9"/>
        <v>457.67</v>
      </c>
      <c r="J69" s="102">
        <f t="shared" si="10"/>
        <v>697.48</v>
      </c>
      <c r="K69" s="103">
        <f t="shared" si="11"/>
        <v>1155.1500000000001</v>
      </c>
      <c r="L69" s="103">
        <v>0</v>
      </c>
      <c r="M69" s="104">
        <f t="shared" si="12"/>
        <v>1155.1500000000001</v>
      </c>
      <c r="N69" s="105">
        <f t="shared" si="13"/>
        <v>0</v>
      </c>
      <c r="O69" s="112" t="str">
        <f t="shared" si="14"/>
        <v>Mayor</v>
      </c>
      <c r="P69" s="113">
        <f t="shared" si="15"/>
        <v>1155.1500000000001</v>
      </c>
    </row>
    <row r="70" spans="1:16" s="38" customFormat="1" ht="18" hidden="1" customHeight="1" x14ac:dyDescent="0.25">
      <c r="A70" s="94">
        <f t="shared" si="16"/>
        <v>7</v>
      </c>
      <c r="C70" s="109" t="s">
        <v>92</v>
      </c>
      <c r="D70" s="97">
        <v>32762</v>
      </c>
      <c r="E70" s="47"/>
      <c r="G70" s="110">
        <v>360</v>
      </c>
      <c r="H70" s="111">
        <v>170165.82000000004</v>
      </c>
      <c r="I70" s="102">
        <f t="shared" si="9"/>
        <v>457.67</v>
      </c>
      <c r="J70" s="102">
        <f t="shared" si="10"/>
        <v>816.24</v>
      </c>
      <c r="K70" s="103">
        <f t="shared" si="11"/>
        <v>1273.9100000000001</v>
      </c>
      <c r="L70" s="103">
        <v>0</v>
      </c>
      <c r="M70" s="104">
        <f t="shared" si="12"/>
        <v>1273.9100000000001</v>
      </c>
      <c r="N70" s="105">
        <f t="shared" si="13"/>
        <v>0</v>
      </c>
      <c r="O70" s="112" t="str">
        <f t="shared" si="14"/>
        <v>Mayor</v>
      </c>
      <c r="P70" s="113">
        <f t="shared" si="15"/>
        <v>1273.9100000000001</v>
      </c>
    </row>
    <row r="71" spans="1:16" s="38" customFormat="1" ht="18" hidden="1" customHeight="1" x14ac:dyDescent="0.25">
      <c r="A71" s="94">
        <f t="shared" si="16"/>
        <v>8</v>
      </c>
      <c r="C71" s="109" t="s">
        <v>93</v>
      </c>
      <c r="D71" s="97">
        <v>36760</v>
      </c>
      <c r="E71" s="47"/>
      <c r="G71" s="110">
        <v>360</v>
      </c>
      <c r="H71" s="111">
        <v>171975.96</v>
      </c>
      <c r="I71" s="102">
        <f t="shared" si="9"/>
        <v>457.67</v>
      </c>
      <c r="J71" s="102">
        <f t="shared" si="10"/>
        <v>824.92</v>
      </c>
      <c r="K71" s="103">
        <f t="shared" si="11"/>
        <v>1282.5899999999999</v>
      </c>
      <c r="L71" s="103">
        <v>0</v>
      </c>
      <c r="M71" s="104">
        <f t="shared" si="12"/>
        <v>1282.5899999999999</v>
      </c>
      <c r="N71" s="105">
        <f t="shared" si="13"/>
        <v>0</v>
      </c>
      <c r="O71" s="112" t="str">
        <f t="shared" si="14"/>
        <v>Mayor</v>
      </c>
      <c r="P71" s="113">
        <f t="shared" si="15"/>
        <v>1282.5899999999999</v>
      </c>
    </row>
    <row r="72" spans="1:16" s="38" customFormat="1" ht="18" hidden="1" customHeight="1" x14ac:dyDescent="0.25">
      <c r="A72" s="94">
        <f t="shared" si="16"/>
        <v>9</v>
      </c>
      <c r="C72" s="109" t="s">
        <v>94</v>
      </c>
      <c r="D72" s="97">
        <v>38261</v>
      </c>
      <c r="E72" s="47"/>
      <c r="G72" s="110">
        <v>360</v>
      </c>
      <c r="H72" s="111">
        <v>232259.02</v>
      </c>
      <c r="I72" s="102">
        <f t="shared" si="9"/>
        <v>457.67</v>
      </c>
      <c r="J72" s="102">
        <f t="shared" si="10"/>
        <v>1114.0899999999999</v>
      </c>
      <c r="K72" s="103">
        <f t="shared" si="11"/>
        <v>1571.76</v>
      </c>
      <c r="L72" s="103">
        <v>0</v>
      </c>
      <c r="M72" s="104">
        <f t="shared" si="12"/>
        <v>1571.76</v>
      </c>
      <c r="N72" s="105">
        <f t="shared" si="13"/>
        <v>0</v>
      </c>
      <c r="O72" s="112" t="str">
        <f t="shared" si="14"/>
        <v>Mayor</v>
      </c>
      <c r="P72" s="113">
        <f t="shared" si="15"/>
        <v>1571.76</v>
      </c>
    </row>
    <row r="73" spans="1:16" s="38" customFormat="1" ht="18" hidden="1" customHeight="1" x14ac:dyDescent="0.25">
      <c r="A73" s="94">
        <f t="shared" si="16"/>
        <v>10</v>
      </c>
      <c r="C73" s="109" t="s">
        <v>95</v>
      </c>
      <c r="D73" s="97">
        <v>38215</v>
      </c>
      <c r="E73" s="47"/>
      <c r="G73" s="110">
        <v>360</v>
      </c>
      <c r="H73" s="111">
        <v>119430.12000000002</v>
      </c>
      <c r="I73" s="102">
        <f t="shared" si="9"/>
        <v>457.67</v>
      </c>
      <c r="J73" s="102">
        <f t="shared" si="10"/>
        <v>572.88</v>
      </c>
      <c r="K73" s="103">
        <f t="shared" si="11"/>
        <v>1030.55</v>
      </c>
      <c r="L73" s="103">
        <v>0</v>
      </c>
      <c r="M73" s="104">
        <f t="shared" si="12"/>
        <v>1030.55</v>
      </c>
      <c r="N73" s="105">
        <f t="shared" si="13"/>
        <v>0</v>
      </c>
      <c r="O73" s="112" t="str">
        <f t="shared" si="14"/>
        <v>Mayor</v>
      </c>
      <c r="P73" s="113">
        <f t="shared" si="15"/>
        <v>1030.55</v>
      </c>
    </row>
    <row r="74" spans="1:16" s="38" customFormat="1" ht="18" hidden="1" customHeight="1" x14ac:dyDescent="0.25">
      <c r="A74" s="94">
        <f t="shared" si="16"/>
        <v>11</v>
      </c>
      <c r="C74" s="109" t="s">
        <v>96</v>
      </c>
      <c r="D74" s="97">
        <v>35431</v>
      </c>
      <c r="E74" s="47"/>
      <c r="G74" s="110">
        <v>360</v>
      </c>
      <c r="H74" s="111">
        <v>144592.79</v>
      </c>
      <c r="I74" s="102">
        <f t="shared" si="9"/>
        <v>457.67</v>
      </c>
      <c r="J74" s="102">
        <f t="shared" si="10"/>
        <v>693.57</v>
      </c>
      <c r="K74" s="103">
        <f t="shared" si="11"/>
        <v>1151.24</v>
      </c>
      <c r="L74" s="103">
        <v>0</v>
      </c>
      <c r="M74" s="104">
        <f t="shared" si="12"/>
        <v>1151.24</v>
      </c>
      <c r="N74" s="105">
        <f t="shared" si="13"/>
        <v>0</v>
      </c>
      <c r="O74" s="112" t="str">
        <f t="shared" si="14"/>
        <v>Mayor</v>
      </c>
      <c r="P74" s="113">
        <f t="shared" si="15"/>
        <v>1151.24</v>
      </c>
    </row>
    <row r="75" spans="1:16" s="38" customFormat="1" ht="18" hidden="1" customHeight="1" x14ac:dyDescent="0.25">
      <c r="A75" s="94">
        <f t="shared" si="16"/>
        <v>12</v>
      </c>
      <c r="C75" s="109" t="s">
        <v>97</v>
      </c>
      <c r="D75" s="97">
        <v>32853</v>
      </c>
      <c r="E75" s="47"/>
      <c r="G75" s="110">
        <v>360</v>
      </c>
      <c r="H75" s="111">
        <v>205711.16999999998</v>
      </c>
      <c r="I75" s="102">
        <f t="shared" si="9"/>
        <v>457.67</v>
      </c>
      <c r="J75" s="102">
        <f t="shared" si="10"/>
        <v>986.74</v>
      </c>
      <c r="K75" s="103">
        <f t="shared" si="11"/>
        <v>1444.41</v>
      </c>
      <c r="L75" s="103">
        <v>0</v>
      </c>
      <c r="M75" s="104">
        <f t="shared" si="12"/>
        <v>1444.41</v>
      </c>
      <c r="N75" s="105">
        <f t="shared" si="13"/>
        <v>0</v>
      </c>
      <c r="O75" s="112" t="str">
        <f t="shared" si="14"/>
        <v>Mayor</v>
      </c>
      <c r="P75" s="113">
        <f t="shared" si="15"/>
        <v>1444.41</v>
      </c>
    </row>
    <row r="76" spans="1:16" s="38" customFormat="1" ht="18" hidden="1" customHeight="1" x14ac:dyDescent="0.25">
      <c r="A76" s="94">
        <f t="shared" si="16"/>
        <v>13</v>
      </c>
      <c r="C76" s="109" t="s">
        <v>98</v>
      </c>
      <c r="D76" s="97">
        <v>37712</v>
      </c>
      <c r="E76" s="47"/>
      <c r="G76" s="110">
        <v>360</v>
      </c>
      <c r="H76" s="111">
        <v>250011.19</v>
      </c>
      <c r="I76" s="102">
        <f t="shared" si="9"/>
        <v>457.67</v>
      </c>
      <c r="J76" s="102">
        <f t="shared" si="10"/>
        <v>1199.24</v>
      </c>
      <c r="K76" s="103">
        <f t="shared" si="11"/>
        <v>1656.91</v>
      </c>
      <c r="L76" s="103">
        <v>0</v>
      </c>
      <c r="M76" s="104">
        <f t="shared" si="12"/>
        <v>1656.91</v>
      </c>
      <c r="N76" s="105">
        <f t="shared" si="13"/>
        <v>0</v>
      </c>
      <c r="O76" s="112" t="str">
        <f t="shared" si="14"/>
        <v>Mayor</v>
      </c>
      <c r="P76" s="113">
        <f t="shared" si="15"/>
        <v>1656.91</v>
      </c>
    </row>
    <row r="77" spans="1:16" s="38" customFormat="1" ht="18" hidden="1" customHeight="1" x14ac:dyDescent="0.25">
      <c r="A77" s="94">
        <f t="shared" si="16"/>
        <v>14</v>
      </c>
      <c r="C77" s="109" t="s">
        <v>99</v>
      </c>
      <c r="D77" s="97">
        <v>39412</v>
      </c>
      <c r="E77" s="47"/>
      <c r="G77" s="110">
        <v>360</v>
      </c>
      <c r="H77" s="111">
        <v>207394.12999999998</v>
      </c>
      <c r="I77" s="102">
        <f t="shared" si="9"/>
        <v>457.67</v>
      </c>
      <c r="J77" s="102">
        <f t="shared" si="10"/>
        <v>994.82</v>
      </c>
      <c r="K77" s="103">
        <f t="shared" si="11"/>
        <v>1452.49</v>
      </c>
      <c r="L77" s="103">
        <v>0</v>
      </c>
      <c r="M77" s="104">
        <f t="shared" si="12"/>
        <v>1452.49</v>
      </c>
      <c r="N77" s="105">
        <f t="shared" si="13"/>
        <v>0</v>
      </c>
      <c r="O77" s="112" t="str">
        <f t="shared" si="14"/>
        <v>Mayor</v>
      </c>
      <c r="P77" s="113">
        <f t="shared" si="15"/>
        <v>1452.49</v>
      </c>
    </row>
    <row r="78" spans="1:16" s="38" customFormat="1" ht="18" hidden="1" customHeight="1" x14ac:dyDescent="0.25">
      <c r="A78" s="94">
        <f t="shared" si="16"/>
        <v>15</v>
      </c>
      <c r="C78" s="109" t="s">
        <v>100</v>
      </c>
      <c r="D78" s="97">
        <v>40637</v>
      </c>
      <c r="E78" s="47"/>
      <c r="G78" s="110">
        <v>267</v>
      </c>
      <c r="H78" s="111">
        <v>313170</v>
      </c>
      <c r="I78" s="102">
        <f t="shared" si="9"/>
        <v>339.44</v>
      </c>
      <c r="J78" s="102">
        <f t="shared" si="10"/>
        <v>1502.2</v>
      </c>
      <c r="K78" s="103">
        <f t="shared" si="11"/>
        <v>1841.64</v>
      </c>
      <c r="L78" s="103">
        <v>0</v>
      </c>
      <c r="M78" s="104">
        <f t="shared" si="12"/>
        <v>1841.64</v>
      </c>
      <c r="N78" s="105">
        <f t="shared" si="13"/>
        <v>0</v>
      </c>
      <c r="O78" s="112" t="str">
        <f t="shared" si="14"/>
        <v>Mayor</v>
      </c>
      <c r="P78" s="113">
        <f t="shared" si="15"/>
        <v>1841.64</v>
      </c>
    </row>
    <row r="79" spans="1:16" s="38" customFormat="1" ht="18" hidden="1" customHeight="1" thickBot="1" x14ac:dyDescent="0.3">
      <c r="C79" s="109"/>
      <c r="D79" s="97"/>
      <c r="E79" s="47"/>
      <c r="G79" s="114">
        <f>SUM(G12:G78)</f>
        <v>19665</v>
      </c>
      <c r="H79" s="114">
        <f>SUM(H12:H78)</f>
        <v>5211873.1100000003</v>
      </c>
      <c r="K79" s="115">
        <f>SUM(K12:K78)</f>
        <v>50000.17000000002</v>
      </c>
      <c r="M79" s="116">
        <f>SUM(M12:M78)</f>
        <v>50000.17000000002</v>
      </c>
      <c r="P79" s="116">
        <f>SUM(P64:P78)</f>
        <v>27673.239999999998</v>
      </c>
    </row>
    <row r="80" spans="1:16" s="38" customFormat="1" ht="18" hidden="1" customHeight="1" thickTop="1" x14ac:dyDescent="0.25">
      <c r="C80" s="109"/>
      <c r="D80" s="97"/>
      <c r="E80" s="47"/>
      <c r="G80" s="117"/>
      <c r="H80" s="118"/>
      <c r="I80" s="119"/>
    </row>
    <row r="81" spans="3:16" s="38" customFormat="1" ht="18" hidden="1" customHeight="1" x14ac:dyDescent="0.25">
      <c r="C81" s="109"/>
      <c r="D81" s="97"/>
      <c r="E81" s="47"/>
      <c r="G81" s="117"/>
      <c r="H81" s="118"/>
      <c r="I81" s="119"/>
      <c r="P81" s="42" t="e">
        <f>+P79+P59+#REF!</f>
        <v>#REF!</v>
      </c>
    </row>
    <row r="82" spans="3:16" s="38" customFormat="1" ht="18" hidden="1" customHeight="1" x14ac:dyDescent="0.25">
      <c r="C82" s="109"/>
      <c r="D82" s="97"/>
      <c r="E82" s="47"/>
      <c r="G82" s="117"/>
      <c r="H82" s="118"/>
      <c r="I82" s="119"/>
      <c r="P82" s="42"/>
    </row>
    <row r="83" spans="3:16" s="38" customFormat="1" ht="18" hidden="1" customHeight="1" x14ac:dyDescent="0.25">
      <c r="C83" s="109"/>
      <c r="D83" s="97"/>
      <c r="E83" s="47"/>
      <c r="G83" s="117"/>
      <c r="H83" s="118"/>
      <c r="I83" s="119"/>
    </row>
    <row r="84" spans="3:16" s="38" customFormat="1" ht="18" hidden="1" customHeight="1" x14ac:dyDescent="0.25">
      <c r="C84" s="109"/>
      <c r="D84" s="97"/>
      <c r="E84" s="47"/>
      <c r="G84" s="117"/>
      <c r="H84" s="118"/>
      <c r="I84" s="119"/>
    </row>
    <row r="85" spans="3:16" s="38" customFormat="1" ht="18" hidden="1" customHeight="1" x14ac:dyDescent="0.25">
      <c r="C85" s="109"/>
      <c r="D85" s="97"/>
      <c r="E85" s="47"/>
      <c r="G85" s="117"/>
      <c r="H85" s="118"/>
      <c r="I85" s="119"/>
    </row>
    <row r="86" spans="3:16" s="38" customFormat="1" ht="18" hidden="1" customHeight="1" x14ac:dyDescent="0.25">
      <c r="C86" s="109"/>
      <c r="D86" s="97"/>
      <c r="E86" s="47"/>
      <c r="G86" s="117"/>
      <c r="H86" s="118"/>
      <c r="I86" s="119"/>
    </row>
    <row r="87" spans="3:16" s="38" customFormat="1" ht="18" hidden="1" customHeight="1" x14ac:dyDescent="0.25">
      <c r="C87" s="109"/>
      <c r="D87" s="97"/>
      <c r="E87" s="47"/>
      <c r="G87" s="117"/>
      <c r="H87" s="118"/>
      <c r="I87" s="119"/>
    </row>
    <row r="88" spans="3:16" s="38" customFormat="1" ht="18" hidden="1" customHeight="1" x14ac:dyDescent="0.25">
      <c r="C88" s="109"/>
      <c r="D88" s="97"/>
      <c r="E88" s="47"/>
      <c r="G88" s="117"/>
      <c r="H88" s="118"/>
      <c r="I88" s="119"/>
    </row>
    <row r="89" spans="3:16" s="38" customFormat="1" ht="18" hidden="1" customHeight="1" x14ac:dyDescent="0.25">
      <c r="C89" s="109"/>
      <c r="D89" s="97"/>
      <c r="E89" s="47"/>
      <c r="G89" s="117"/>
      <c r="H89" s="118"/>
      <c r="I89" s="119"/>
    </row>
    <row r="90" spans="3:16" s="38" customFormat="1" ht="18" hidden="1" customHeight="1" x14ac:dyDescent="0.25">
      <c r="C90" s="109"/>
      <c r="D90" s="97"/>
      <c r="E90" s="47"/>
      <c r="G90" s="117"/>
      <c r="H90" s="118"/>
      <c r="I90" s="119"/>
    </row>
    <row r="91" spans="3:16" s="38" customFormat="1" ht="18" hidden="1" customHeight="1" x14ac:dyDescent="0.25">
      <c r="C91" s="109"/>
      <c r="D91" s="97"/>
      <c r="E91" s="47"/>
      <c r="G91" s="117"/>
      <c r="H91" s="118"/>
      <c r="I91" s="119"/>
    </row>
    <row r="92" spans="3:16" s="38" customFormat="1" ht="18" hidden="1" customHeight="1" x14ac:dyDescent="0.25">
      <c r="C92" s="109"/>
      <c r="D92" s="97"/>
      <c r="E92" s="47"/>
      <c r="G92" s="117"/>
      <c r="H92" s="118"/>
      <c r="I92" s="119"/>
    </row>
    <row r="93" spans="3:16" s="38" customFormat="1" ht="18" hidden="1" customHeight="1" x14ac:dyDescent="0.25">
      <c r="C93" s="109"/>
      <c r="D93" s="97"/>
      <c r="E93" s="47"/>
      <c r="G93" s="117"/>
      <c r="H93" s="118"/>
      <c r="I93" s="119"/>
    </row>
    <row r="94" spans="3:16" s="38" customFormat="1" ht="18" hidden="1" customHeight="1" x14ac:dyDescent="0.25">
      <c r="C94" s="109"/>
      <c r="D94" s="97"/>
      <c r="E94" s="47"/>
      <c r="G94" s="117"/>
      <c r="H94" s="118"/>
      <c r="I94" s="119"/>
    </row>
    <row r="95" spans="3:16" s="38" customFormat="1" ht="18" hidden="1" customHeight="1" x14ac:dyDescent="0.25">
      <c r="C95" s="109"/>
      <c r="D95" s="97"/>
      <c r="E95" s="47"/>
      <c r="G95" s="117"/>
      <c r="H95" s="118"/>
      <c r="I95" s="119"/>
    </row>
    <row r="96" spans="3:16" s="38" customFormat="1" ht="18" hidden="1" customHeight="1" x14ac:dyDescent="0.25">
      <c r="C96" s="109"/>
      <c r="D96" s="97"/>
      <c r="E96" s="47"/>
      <c r="G96" s="117"/>
      <c r="H96" s="118"/>
      <c r="I96" s="119"/>
    </row>
    <row r="97" spans="3:9" s="38" customFormat="1" ht="18" hidden="1" customHeight="1" x14ac:dyDescent="0.25">
      <c r="C97" s="109"/>
      <c r="D97" s="97"/>
      <c r="E97" s="47"/>
      <c r="G97" s="117"/>
      <c r="H97" s="118"/>
      <c r="I97" s="119"/>
    </row>
    <row r="98" spans="3:9" s="38" customFormat="1" ht="18" hidden="1" customHeight="1" x14ac:dyDescent="0.25">
      <c r="C98" s="109"/>
      <c r="D98" s="97"/>
      <c r="E98" s="47"/>
      <c r="G98" s="117"/>
      <c r="H98" s="118"/>
      <c r="I98" s="119"/>
    </row>
    <row r="99" spans="3:9" s="38" customFormat="1" ht="18" hidden="1" customHeight="1" x14ac:dyDescent="0.25">
      <c r="C99" s="109"/>
      <c r="D99" s="97"/>
      <c r="E99" s="47"/>
      <c r="G99" s="117"/>
      <c r="H99" s="118"/>
      <c r="I99" s="119"/>
    </row>
    <row r="100" spans="3:9" s="38" customFormat="1" ht="18" hidden="1" customHeight="1" x14ac:dyDescent="0.25">
      <c r="C100" s="109"/>
      <c r="D100" s="97"/>
      <c r="E100" s="47"/>
      <c r="G100" s="117"/>
      <c r="H100" s="118"/>
      <c r="I100" s="119"/>
    </row>
    <row r="101" spans="3:9" s="38" customFormat="1" ht="18" hidden="1" customHeight="1" x14ac:dyDescent="0.25">
      <c r="C101" s="109"/>
      <c r="D101" s="97"/>
      <c r="E101" s="47"/>
      <c r="G101" s="117"/>
      <c r="H101" s="118"/>
      <c r="I101" s="119"/>
    </row>
    <row r="102" spans="3:9" s="38" customFormat="1" ht="18" hidden="1" customHeight="1" x14ac:dyDescent="0.25">
      <c r="D102" s="46"/>
      <c r="E102" s="47"/>
      <c r="G102" s="120"/>
      <c r="H102" s="121"/>
    </row>
    <row r="103" spans="3:9" s="38" customFormat="1" ht="18" hidden="1" customHeight="1" x14ac:dyDescent="0.25">
      <c r="D103" s="46"/>
      <c r="E103" s="47"/>
      <c r="G103" s="120"/>
      <c r="H103" s="121"/>
      <c r="I103" s="119"/>
    </row>
    <row r="104" spans="3:9" s="38" customFormat="1" ht="18" hidden="1" customHeight="1" x14ac:dyDescent="0.25">
      <c r="D104" s="46"/>
      <c r="E104" s="47"/>
      <c r="G104" s="120"/>
      <c r="H104" s="121"/>
    </row>
    <row r="105" spans="3:9" s="38" customFormat="1" ht="18" hidden="1" customHeight="1" x14ac:dyDescent="0.25">
      <c r="D105" s="46"/>
      <c r="E105" s="47"/>
      <c r="G105" s="120"/>
      <c r="H105" s="121"/>
      <c r="I105" s="119"/>
    </row>
    <row r="106" spans="3:9" s="38" customFormat="1" ht="18" hidden="1" customHeight="1" x14ac:dyDescent="0.25">
      <c r="D106" s="46"/>
      <c r="E106" s="47"/>
      <c r="G106" s="120"/>
      <c r="H106" s="121"/>
    </row>
    <row r="107" spans="3:9" s="38" customFormat="1" ht="18" hidden="1" customHeight="1" x14ac:dyDescent="0.25">
      <c r="D107" s="46"/>
      <c r="E107" s="47"/>
      <c r="G107" s="120"/>
      <c r="H107" s="121"/>
      <c r="I107" s="119"/>
    </row>
    <row r="108" spans="3:9" s="38" customFormat="1" ht="18" hidden="1" customHeight="1" x14ac:dyDescent="0.25">
      <c r="D108" s="46"/>
      <c r="E108" s="47"/>
      <c r="G108" s="120"/>
      <c r="H108" s="121"/>
    </row>
    <row r="109" spans="3:9" s="38" customFormat="1" ht="18" hidden="1" customHeight="1" x14ac:dyDescent="0.25">
      <c r="D109" s="46"/>
      <c r="E109" s="47"/>
      <c r="G109" s="120"/>
      <c r="H109" s="121"/>
      <c r="I109" s="119"/>
    </row>
    <row r="110" spans="3:9" s="38" customFormat="1" ht="18" hidden="1" customHeight="1" x14ac:dyDescent="0.25">
      <c r="D110" s="46"/>
      <c r="E110" s="47"/>
      <c r="G110" s="120"/>
      <c r="H110" s="121"/>
    </row>
    <row r="111" spans="3:9" s="38" customFormat="1" ht="18" hidden="1" customHeight="1" x14ac:dyDescent="0.25">
      <c r="D111" s="46"/>
      <c r="E111" s="47"/>
      <c r="G111" s="120"/>
      <c r="H111" s="121"/>
      <c r="I111" s="119"/>
    </row>
    <row r="112" spans="3:9" s="38" customFormat="1" ht="18" hidden="1" customHeight="1" x14ac:dyDescent="0.25">
      <c r="D112" s="46"/>
      <c r="E112" s="47"/>
      <c r="G112" s="120"/>
      <c r="H112" s="121"/>
    </row>
    <row r="113" spans="4:9" s="38" customFormat="1" ht="18" hidden="1" customHeight="1" x14ac:dyDescent="0.25">
      <c r="D113" s="46"/>
      <c r="E113" s="47"/>
      <c r="G113" s="120"/>
      <c r="H113" s="121"/>
      <c r="I113" s="119"/>
    </row>
    <row r="114" spans="4:9" s="38" customFormat="1" ht="18" hidden="1" customHeight="1" x14ac:dyDescent="0.25">
      <c r="D114" s="46"/>
      <c r="E114" s="47"/>
      <c r="G114" s="120"/>
      <c r="H114" s="121"/>
    </row>
    <row r="115" spans="4:9" s="38" customFormat="1" ht="18" hidden="1" customHeight="1" x14ac:dyDescent="0.25">
      <c r="D115" s="46"/>
      <c r="E115" s="47"/>
      <c r="G115" s="120"/>
      <c r="H115" s="121"/>
      <c r="I115" s="119"/>
    </row>
    <row r="116" spans="4:9" s="38" customFormat="1" ht="18" hidden="1" customHeight="1" x14ac:dyDescent="0.25">
      <c r="D116" s="46"/>
      <c r="E116" s="47"/>
      <c r="G116" s="120"/>
      <c r="H116" s="121"/>
    </row>
    <row r="117" spans="4:9" s="38" customFormat="1" ht="18" hidden="1" customHeight="1" x14ac:dyDescent="0.25">
      <c r="D117" s="46"/>
      <c r="E117" s="47"/>
      <c r="G117" s="120"/>
      <c r="H117" s="121"/>
      <c r="I117" s="119"/>
    </row>
    <row r="118" spans="4:9" s="38" customFormat="1" ht="18" customHeight="1" x14ac:dyDescent="0.25">
      <c r="D118" s="46"/>
      <c r="E118" s="47"/>
      <c r="G118" s="120"/>
      <c r="H118" s="121"/>
    </row>
    <row r="119" spans="4:9" s="38" customFormat="1" ht="18" customHeight="1" x14ac:dyDescent="0.25">
      <c r="D119" s="46"/>
      <c r="E119" s="47"/>
      <c r="G119" s="120"/>
      <c r="H119" s="121"/>
      <c r="I119" s="119"/>
    </row>
    <row r="120" spans="4:9" s="38" customFormat="1" ht="18" customHeight="1" x14ac:dyDescent="0.25">
      <c r="D120" s="46"/>
      <c r="E120" s="47"/>
      <c r="G120" s="120"/>
      <c r="H120" s="121"/>
    </row>
    <row r="121" spans="4:9" s="38" customFormat="1" ht="18" customHeight="1" x14ac:dyDescent="0.25">
      <c r="D121" s="46"/>
      <c r="E121" s="47"/>
      <c r="G121" s="120"/>
      <c r="H121" s="121"/>
      <c r="I121" s="119"/>
    </row>
    <row r="122" spans="4:9" s="38" customFormat="1" ht="18" customHeight="1" x14ac:dyDescent="0.25">
      <c r="D122" s="46"/>
      <c r="E122" s="47"/>
      <c r="G122" s="120"/>
      <c r="H122" s="121"/>
    </row>
    <row r="123" spans="4:9" s="38" customFormat="1" ht="18" customHeight="1" x14ac:dyDescent="0.25">
      <c r="D123" s="46"/>
      <c r="E123" s="47"/>
      <c r="G123" s="120"/>
      <c r="H123" s="121"/>
      <c r="I123" s="119"/>
    </row>
    <row r="124" spans="4:9" s="38" customFormat="1" ht="18" customHeight="1" x14ac:dyDescent="0.25">
      <c r="D124" s="46"/>
      <c r="E124" s="47"/>
      <c r="G124" s="120"/>
      <c r="H124" s="121"/>
    </row>
    <row r="125" spans="4:9" s="38" customFormat="1" ht="18" customHeight="1" x14ac:dyDescent="0.25">
      <c r="D125" s="46"/>
      <c r="E125" s="47"/>
      <c r="G125" s="120"/>
      <c r="H125" s="121"/>
      <c r="I125" s="119"/>
    </row>
    <row r="126" spans="4:9" s="38" customFormat="1" ht="18" customHeight="1" x14ac:dyDescent="0.25">
      <c r="D126" s="46"/>
      <c r="E126" s="47"/>
      <c r="G126" s="120"/>
      <c r="H126" s="121"/>
    </row>
    <row r="127" spans="4:9" s="38" customFormat="1" ht="18" customHeight="1" x14ac:dyDescent="0.25">
      <c r="D127" s="46"/>
      <c r="E127" s="47"/>
      <c r="G127" s="120"/>
      <c r="H127" s="121"/>
      <c r="I127" s="119"/>
    </row>
    <row r="128" spans="4:9" s="38" customFormat="1" ht="18" customHeight="1" x14ac:dyDescent="0.25">
      <c r="D128" s="46"/>
      <c r="E128" s="47"/>
      <c r="G128" s="120"/>
      <c r="H128" s="121"/>
    </row>
    <row r="129" spans="4:9" s="38" customFormat="1" ht="18" customHeight="1" x14ac:dyDescent="0.25">
      <c r="D129" s="46"/>
      <c r="E129" s="47"/>
      <c r="G129" s="120"/>
      <c r="H129" s="121"/>
      <c r="I129" s="119"/>
    </row>
    <row r="130" spans="4:9" s="38" customFormat="1" ht="18" customHeight="1" x14ac:dyDescent="0.25">
      <c r="D130" s="46"/>
      <c r="E130" s="47"/>
      <c r="G130" s="120"/>
      <c r="H130" s="121"/>
    </row>
    <row r="131" spans="4:9" s="38" customFormat="1" ht="18" customHeight="1" x14ac:dyDescent="0.25">
      <c r="D131" s="46"/>
      <c r="E131" s="47"/>
      <c r="G131" s="120"/>
      <c r="H131" s="121"/>
      <c r="I131" s="119"/>
    </row>
    <row r="132" spans="4:9" s="38" customFormat="1" ht="18" customHeight="1" x14ac:dyDescent="0.25">
      <c r="D132" s="46"/>
      <c r="E132" s="47"/>
      <c r="G132" s="120"/>
      <c r="H132" s="121"/>
    </row>
    <row r="133" spans="4:9" s="38" customFormat="1" ht="18" customHeight="1" x14ac:dyDescent="0.25">
      <c r="D133" s="46"/>
      <c r="E133" s="47"/>
      <c r="G133" s="120"/>
      <c r="H133" s="121"/>
      <c r="I133" s="119"/>
    </row>
    <row r="134" spans="4:9" s="38" customFormat="1" ht="18" customHeight="1" x14ac:dyDescent="0.25">
      <c r="D134" s="46"/>
      <c r="E134" s="47"/>
      <c r="G134" s="120"/>
      <c r="H134" s="121"/>
    </row>
    <row r="135" spans="4:9" s="38" customFormat="1" ht="18" customHeight="1" x14ac:dyDescent="0.25">
      <c r="D135" s="46"/>
      <c r="E135" s="47"/>
      <c r="G135" s="120"/>
      <c r="H135" s="121"/>
      <c r="I135" s="119"/>
    </row>
    <row r="136" spans="4:9" s="38" customFormat="1" ht="18" customHeight="1" x14ac:dyDescent="0.25">
      <c r="D136" s="46"/>
      <c r="E136" s="47"/>
      <c r="G136" s="120"/>
      <c r="H136" s="121"/>
    </row>
    <row r="137" spans="4:9" s="38" customFormat="1" ht="18" customHeight="1" x14ac:dyDescent="0.25">
      <c r="D137" s="46"/>
      <c r="E137" s="47"/>
      <c r="G137" s="120"/>
      <c r="H137" s="121"/>
      <c r="I137" s="119"/>
    </row>
    <row r="138" spans="4:9" s="38" customFormat="1" ht="18" customHeight="1" x14ac:dyDescent="0.25">
      <c r="D138" s="46"/>
      <c r="E138" s="47"/>
      <c r="G138" s="120"/>
      <c r="H138" s="121"/>
    </row>
    <row r="139" spans="4:9" s="38" customFormat="1" ht="18" customHeight="1" x14ac:dyDescent="0.25">
      <c r="D139" s="46"/>
      <c r="E139" s="47"/>
      <c r="G139" s="120"/>
      <c r="H139" s="121"/>
      <c r="I139" s="119"/>
    </row>
    <row r="140" spans="4:9" s="38" customFormat="1" ht="18" customHeight="1" x14ac:dyDescent="0.25">
      <c r="D140" s="46"/>
      <c r="E140" s="47"/>
      <c r="G140" s="120"/>
      <c r="H140" s="121"/>
    </row>
    <row r="141" spans="4:9" s="38" customFormat="1" ht="18" customHeight="1" x14ac:dyDescent="0.25">
      <c r="D141" s="46"/>
      <c r="E141" s="47"/>
      <c r="G141" s="120"/>
      <c r="H141" s="121"/>
      <c r="I141" s="119"/>
    </row>
    <row r="142" spans="4:9" s="38" customFormat="1" ht="18" customHeight="1" x14ac:dyDescent="0.25">
      <c r="D142" s="46"/>
      <c r="E142" s="47"/>
      <c r="G142" s="120"/>
      <c r="H142" s="121"/>
    </row>
    <row r="143" spans="4:9" s="38" customFormat="1" ht="18" customHeight="1" x14ac:dyDescent="0.25">
      <c r="D143" s="46"/>
      <c r="E143" s="47"/>
      <c r="G143" s="120"/>
      <c r="H143" s="121"/>
      <c r="I143" s="119"/>
    </row>
    <row r="144" spans="4:9" s="38" customFormat="1" ht="18" customHeight="1" x14ac:dyDescent="0.25">
      <c r="D144" s="46"/>
      <c r="E144" s="47"/>
      <c r="G144" s="120"/>
      <c r="H144" s="121"/>
    </row>
    <row r="145" spans="4:9" s="38" customFormat="1" ht="18" customHeight="1" x14ac:dyDescent="0.25">
      <c r="D145" s="46"/>
      <c r="E145" s="47"/>
      <c r="G145" s="120"/>
      <c r="H145" s="121"/>
      <c r="I145" s="119"/>
    </row>
    <row r="146" spans="4:9" s="38" customFormat="1" ht="18" customHeight="1" x14ac:dyDescent="0.25">
      <c r="D146" s="46"/>
      <c r="E146" s="47"/>
      <c r="G146" s="120"/>
      <c r="H146" s="121"/>
    </row>
    <row r="147" spans="4:9" s="38" customFormat="1" ht="18" customHeight="1" x14ac:dyDescent="0.25">
      <c r="D147" s="46"/>
      <c r="E147" s="47"/>
      <c r="G147" s="120"/>
      <c r="H147" s="121"/>
      <c r="I147" s="119"/>
    </row>
    <row r="148" spans="4:9" s="38" customFormat="1" ht="18" customHeight="1" x14ac:dyDescent="0.25">
      <c r="D148" s="46"/>
      <c r="E148" s="47"/>
      <c r="G148" s="120"/>
      <c r="H148" s="121"/>
    </row>
    <row r="149" spans="4:9" s="38" customFormat="1" ht="18" customHeight="1" x14ac:dyDescent="0.25">
      <c r="D149" s="46"/>
      <c r="E149" s="47"/>
      <c r="G149" s="120"/>
      <c r="H149" s="121"/>
      <c r="I149" s="119"/>
    </row>
    <row r="150" spans="4:9" s="38" customFormat="1" ht="18" customHeight="1" x14ac:dyDescent="0.25">
      <c r="D150" s="46"/>
      <c r="E150" s="47"/>
      <c r="G150" s="120"/>
      <c r="H150" s="121"/>
    </row>
    <row r="151" spans="4:9" s="38" customFormat="1" ht="18" customHeight="1" x14ac:dyDescent="0.25">
      <c r="D151" s="46"/>
      <c r="E151" s="47"/>
      <c r="G151" s="120"/>
      <c r="H151" s="121"/>
      <c r="I151" s="119"/>
    </row>
    <row r="152" spans="4:9" s="38" customFormat="1" ht="18" customHeight="1" x14ac:dyDescent="0.25">
      <c r="D152" s="46"/>
      <c r="E152" s="47"/>
      <c r="G152" s="120"/>
      <c r="H152" s="121"/>
    </row>
    <row r="153" spans="4:9" s="38" customFormat="1" ht="18" customHeight="1" x14ac:dyDescent="0.25">
      <c r="D153" s="46"/>
      <c r="E153" s="47"/>
      <c r="G153" s="120"/>
      <c r="H153" s="121"/>
      <c r="I153" s="119"/>
    </row>
    <row r="154" spans="4:9" s="38" customFormat="1" ht="18" customHeight="1" x14ac:dyDescent="0.25">
      <c r="D154" s="46"/>
      <c r="E154" s="47"/>
      <c r="G154" s="120"/>
      <c r="H154" s="121"/>
    </row>
    <row r="155" spans="4:9" s="38" customFormat="1" ht="18" customHeight="1" x14ac:dyDescent="0.25">
      <c r="D155" s="46"/>
      <c r="E155" s="47"/>
      <c r="G155" s="120"/>
      <c r="H155" s="121"/>
      <c r="I155" s="119"/>
    </row>
    <row r="156" spans="4:9" s="38" customFormat="1" ht="18" customHeight="1" x14ac:dyDescent="0.25">
      <c r="D156" s="46"/>
      <c r="E156" s="47"/>
      <c r="G156" s="120"/>
      <c r="H156" s="121"/>
    </row>
    <row r="157" spans="4:9" s="38" customFormat="1" ht="18" customHeight="1" x14ac:dyDescent="0.25">
      <c r="D157" s="46"/>
      <c r="E157" s="47"/>
      <c r="G157" s="120"/>
      <c r="H157" s="121"/>
      <c r="I157" s="119"/>
    </row>
    <row r="158" spans="4:9" s="38" customFormat="1" ht="18" customHeight="1" x14ac:dyDescent="0.25">
      <c r="D158" s="46"/>
      <c r="E158" s="47"/>
      <c r="G158" s="120"/>
      <c r="H158" s="121"/>
    </row>
    <row r="159" spans="4:9" s="38" customFormat="1" ht="18" customHeight="1" x14ac:dyDescent="0.25">
      <c r="D159" s="46"/>
      <c r="E159" s="47"/>
      <c r="G159" s="120"/>
      <c r="H159" s="121"/>
      <c r="I159" s="119"/>
    </row>
    <row r="160" spans="4:9" s="38" customFormat="1" ht="18" customHeight="1" x14ac:dyDescent="0.25">
      <c r="D160" s="46"/>
      <c r="E160" s="47"/>
      <c r="G160" s="120"/>
      <c r="H160" s="121"/>
    </row>
    <row r="161" spans="4:9" s="38" customFormat="1" ht="18" customHeight="1" x14ac:dyDescent="0.25">
      <c r="D161" s="46"/>
      <c r="E161" s="47"/>
      <c r="G161" s="120"/>
      <c r="H161" s="121"/>
      <c r="I161" s="119"/>
    </row>
    <row r="162" spans="4:9" s="38" customFormat="1" ht="18" customHeight="1" x14ac:dyDescent="0.25">
      <c r="D162" s="46"/>
      <c r="E162" s="47"/>
      <c r="G162" s="120"/>
      <c r="H162" s="121"/>
    </row>
    <row r="163" spans="4:9" s="38" customFormat="1" ht="18" customHeight="1" x14ac:dyDescent="0.25">
      <c r="D163" s="46"/>
      <c r="E163" s="47"/>
      <c r="G163" s="120"/>
      <c r="H163" s="121"/>
      <c r="I163" s="119"/>
    </row>
    <row r="164" spans="4:9" s="38" customFormat="1" ht="18" customHeight="1" x14ac:dyDescent="0.25">
      <c r="D164" s="46"/>
      <c r="E164" s="47"/>
      <c r="G164" s="120"/>
      <c r="H164" s="121"/>
    </row>
    <row r="165" spans="4:9" s="38" customFormat="1" ht="18" customHeight="1" x14ac:dyDescent="0.25">
      <c r="D165" s="46"/>
      <c r="E165" s="47"/>
      <c r="G165" s="120"/>
      <c r="H165" s="121"/>
      <c r="I165" s="119"/>
    </row>
    <row r="166" spans="4:9" s="38" customFormat="1" ht="18" customHeight="1" x14ac:dyDescent="0.25">
      <c r="D166" s="46"/>
      <c r="E166" s="47"/>
      <c r="G166" s="120"/>
      <c r="H166" s="121"/>
    </row>
    <row r="167" spans="4:9" s="38" customFormat="1" ht="18" customHeight="1" x14ac:dyDescent="0.25">
      <c r="D167" s="46"/>
      <c r="E167" s="47"/>
      <c r="G167" s="120"/>
      <c r="H167" s="121"/>
      <c r="I167" s="119"/>
    </row>
    <row r="168" spans="4:9" s="38" customFormat="1" ht="18" customHeight="1" x14ac:dyDescent="0.25">
      <c r="D168" s="46"/>
      <c r="E168" s="47"/>
      <c r="G168" s="120"/>
      <c r="H168" s="121"/>
    </row>
    <row r="169" spans="4:9" s="38" customFormat="1" ht="18" customHeight="1" x14ac:dyDescent="0.25">
      <c r="D169" s="46"/>
      <c r="E169" s="47"/>
      <c r="G169" s="120"/>
      <c r="H169" s="121"/>
      <c r="I169" s="119"/>
    </row>
    <row r="170" spans="4:9" s="38" customFormat="1" ht="18" customHeight="1" x14ac:dyDescent="0.25">
      <c r="D170" s="46"/>
      <c r="E170" s="47"/>
      <c r="G170" s="120"/>
      <c r="H170" s="121"/>
    </row>
    <row r="171" spans="4:9" s="38" customFormat="1" ht="18" customHeight="1" x14ac:dyDescent="0.25">
      <c r="D171" s="46"/>
      <c r="E171" s="47"/>
      <c r="G171" s="120"/>
      <c r="H171" s="121"/>
      <c r="I171" s="119"/>
    </row>
    <row r="172" spans="4:9" s="38" customFormat="1" ht="18" customHeight="1" x14ac:dyDescent="0.25">
      <c r="D172" s="46"/>
      <c r="E172" s="47"/>
      <c r="G172" s="120"/>
      <c r="H172" s="121"/>
    </row>
    <row r="173" spans="4:9" s="38" customFormat="1" ht="18" customHeight="1" x14ac:dyDescent="0.25">
      <c r="D173" s="46"/>
      <c r="E173" s="47"/>
      <c r="G173" s="120"/>
      <c r="H173" s="121"/>
      <c r="I173" s="119"/>
    </row>
    <row r="174" spans="4:9" s="38" customFormat="1" ht="18" customHeight="1" x14ac:dyDescent="0.25">
      <c r="D174" s="46"/>
      <c r="E174" s="47"/>
      <c r="G174" s="120"/>
      <c r="H174" s="121"/>
    </row>
    <row r="175" spans="4:9" s="38" customFormat="1" ht="18" customHeight="1" x14ac:dyDescent="0.25">
      <c r="D175" s="46"/>
      <c r="E175" s="47"/>
      <c r="G175" s="120"/>
      <c r="H175" s="121"/>
      <c r="I175" s="119"/>
    </row>
    <row r="176" spans="4:9" s="38" customFormat="1" ht="18" customHeight="1" x14ac:dyDescent="0.25">
      <c r="D176" s="46"/>
      <c r="E176" s="47"/>
      <c r="G176" s="120"/>
      <c r="H176" s="121"/>
    </row>
    <row r="177" spans="4:9" s="38" customFormat="1" ht="18" customHeight="1" x14ac:dyDescent="0.25">
      <c r="D177" s="46"/>
      <c r="E177" s="47"/>
      <c r="G177" s="120"/>
      <c r="H177" s="121"/>
      <c r="I177" s="119"/>
    </row>
    <row r="178" spans="4:9" s="38" customFormat="1" ht="18" customHeight="1" x14ac:dyDescent="0.25">
      <c r="D178" s="46"/>
      <c r="E178" s="47"/>
      <c r="G178" s="120"/>
      <c r="H178" s="121"/>
    </row>
    <row r="179" spans="4:9" s="38" customFormat="1" ht="18" customHeight="1" x14ac:dyDescent="0.25">
      <c r="D179" s="46"/>
      <c r="E179" s="47"/>
      <c r="G179" s="120"/>
      <c r="H179" s="121"/>
      <c r="I179" s="119"/>
    </row>
    <row r="180" spans="4:9" s="38" customFormat="1" ht="18" customHeight="1" x14ac:dyDescent="0.25">
      <c r="D180" s="46"/>
      <c r="E180" s="47"/>
      <c r="G180" s="120"/>
      <c r="H180" s="121"/>
    </row>
    <row r="181" spans="4:9" s="38" customFormat="1" ht="18" customHeight="1" x14ac:dyDescent="0.25">
      <c r="D181" s="46"/>
      <c r="E181" s="47"/>
      <c r="G181" s="120"/>
      <c r="H181" s="121"/>
      <c r="I181" s="119"/>
    </row>
    <row r="182" spans="4:9" s="38" customFormat="1" ht="18" customHeight="1" x14ac:dyDescent="0.25">
      <c r="D182" s="46"/>
      <c r="E182" s="47"/>
      <c r="G182" s="120"/>
      <c r="H182" s="121"/>
    </row>
    <row r="183" spans="4:9" s="38" customFormat="1" ht="18" customHeight="1" x14ac:dyDescent="0.25">
      <c r="D183" s="46"/>
      <c r="E183" s="47"/>
      <c r="G183" s="120"/>
      <c r="H183" s="121"/>
      <c r="I183" s="119"/>
    </row>
    <row r="184" spans="4:9" s="38" customFormat="1" ht="18" customHeight="1" x14ac:dyDescent="0.25">
      <c r="D184" s="46"/>
      <c r="E184" s="47"/>
      <c r="G184" s="120"/>
      <c r="H184" s="121"/>
    </row>
    <row r="185" spans="4:9" s="38" customFormat="1" ht="18" customHeight="1" x14ac:dyDescent="0.25">
      <c r="D185" s="46"/>
      <c r="E185" s="47"/>
      <c r="G185" s="120"/>
      <c r="H185" s="121"/>
      <c r="I185" s="119"/>
    </row>
    <row r="186" spans="4:9" s="38" customFormat="1" ht="18" customHeight="1" x14ac:dyDescent="0.25">
      <c r="D186" s="46"/>
      <c r="E186" s="47"/>
      <c r="G186" s="120"/>
      <c r="H186" s="121"/>
    </row>
    <row r="187" spans="4:9" s="38" customFormat="1" ht="18" customHeight="1" x14ac:dyDescent="0.25">
      <c r="D187" s="46"/>
      <c r="E187" s="47"/>
      <c r="G187" s="120"/>
      <c r="H187" s="121"/>
      <c r="I187" s="119"/>
    </row>
    <row r="188" spans="4:9" s="38" customFormat="1" ht="18" customHeight="1" x14ac:dyDescent="0.25">
      <c r="D188" s="46"/>
      <c r="E188" s="47"/>
      <c r="G188" s="120"/>
      <c r="H188" s="121"/>
    </row>
    <row r="189" spans="4:9" s="38" customFormat="1" ht="18" customHeight="1" x14ac:dyDescent="0.25">
      <c r="D189" s="46"/>
      <c r="E189" s="47"/>
      <c r="G189" s="120"/>
      <c r="H189" s="121"/>
      <c r="I189" s="119"/>
    </row>
    <row r="190" spans="4:9" s="38" customFormat="1" ht="18" customHeight="1" x14ac:dyDescent="0.25">
      <c r="D190" s="46"/>
      <c r="E190" s="47"/>
      <c r="G190" s="120"/>
      <c r="H190" s="121"/>
    </row>
    <row r="191" spans="4:9" s="38" customFormat="1" ht="18" customHeight="1" x14ac:dyDescent="0.25">
      <c r="D191" s="46"/>
      <c r="E191" s="47"/>
      <c r="G191" s="120"/>
      <c r="H191" s="121"/>
      <c r="I191" s="119"/>
    </row>
    <row r="192" spans="4:9" s="38" customFormat="1" ht="18" customHeight="1" x14ac:dyDescent="0.25">
      <c r="D192" s="46"/>
      <c r="E192" s="47"/>
      <c r="G192" s="120"/>
      <c r="H192" s="121"/>
    </row>
    <row r="193" spans="4:9" s="38" customFormat="1" ht="18" customHeight="1" x14ac:dyDescent="0.25">
      <c r="D193" s="46"/>
      <c r="E193" s="47"/>
      <c r="G193" s="120"/>
      <c r="H193" s="121"/>
      <c r="I193" s="119"/>
    </row>
    <row r="194" spans="4:9" s="38" customFormat="1" ht="18" customHeight="1" x14ac:dyDescent="0.25">
      <c r="D194" s="46"/>
      <c r="E194" s="47"/>
      <c r="G194" s="120"/>
      <c r="H194" s="121"/>
    </row>
    <row r="195" spans="4:9" s="38" customFormat="1" ht="18" customHeight="1" x14ac:dyDescent="0.25">
      <c r="D195" s="46"/>
      <c r="E195" s="47"/>
      <c r="G195" s="120"/>
      <c r="H195" s="121"/>
      <c r="I195" s="119"/>
    </row>
    <row r="196" spans="4:9" s="38" customFormat="1" ht="18" customHeight="1" x14ac:dyDescent="0.25">
      <c r="D196" s="46"/>
      <c r="E196" s="47"/>
      <c r="G196" s="120"/>
      <c r="H196" s="121"/>
    </row>
    <row r="197" spans="4:9" s="38" customFormat="1" ht="18" customHeight="1" x14ac:dyDescent="0.25">
      <c r="D197" s="46"/>
      <c r="E197" s="47"/>
      <c r="G197" s="120"/>
      <c r="H197" s="121"/>
      <c r="I197" s="119"/>
    </row>
    <row r="198" spans="4:9" s="38" customFormat="1" ht="18" customHeight="1" x14ac:dyDescent="0.25">
      <c r="D198" s="46"/>
      <c r="E198" s="47"/>
      <c r="G198" s="120"/>
      <c r="H198" s="121"/>
    </row>
    <row r="199" spans="4:9" s="38" customFormat="1" ht="18" customHeight="1" x14ac:dyDescent="0.25">
      <c r="D199" s="46"/>
      <c r="E199" s="47"/>
      <c r="G199" s="120"/>
      <c r="H199" s="121"/>
      <c r="I199" s="119"/>
    </row>
    <row r="200" spans="4:9" s="38" customFormat="1" ht="18" customHeight="1" x14ac:dyDescent="0.25">
      <c r="D200" s="46"/>
      <c r="E200" s="47"/>
      <c r="G200" s="120"/>
      <c r="H200" s="121"/>
    </row>
    <row r="201" spans="4:9" s="38" customFormat="1" ht="18" customHeight="1" x14ac:dyDescent="0.25">
      <c r="D201" s="46"/>
      <c r="E201" s="47"/>
      <c r="G201" s="120"/>
      <c r="H201" s="121"/>
      <c r="I201" s="119"/>
    </row>
    <row r="202" spans="4:9" s="38" customFormat="1" ht="18" customHeight="1" x14ac:dyDescent="0.25">
      <c r="D202" s="46"/>
      <c r="E202" s="47"/>
      <c r="G202" s="120"/>
      <c r="H202" s="121"/>
    </row>
    <row r="203" spans="4:9" s="38" customFormat="1" ht="18" customHeight="1" x14ac:dyDescent="0.25">
      <c r="D203" s="46"/>
      <c r="E203" s="47"/>
      <c r="G203" s="120"/>
      <c r="H203" s="121"/>
      <c r="I203" s="119"/>
    </row>
    <row r="204" spans="4:9" s="38" customFormat="1" ht="18" customHeight="1" x14ac:dyDescent="0.25">
      <c r="D204" s="46"/>
      <c r="E204" s="47"/>
      <c r="G204" s="120"/>
      <c r="H204" s="121"/>
    </row>
    <row r="205" spans="4:9" s="38" customFormat="1" ht="18" customHeight="1" x14ac:dyDescent="0.25">
      <c r="D205" s="46"/>
      <c r="E205" s="47"/>
      <c r="G205" s="120"/>
      <c r="H205" s="121"/>
      <c r="I205" s="119"/>
    </row>
    <row r="206" spans="4:9" s="38" customFormat="1" ht="18" customHeight="1" x14ac:dyDescent="0.25">
      <c r="D206" s="46"/>
      <c r="E206" s="47"/>
      <c r="G206" s="120"/>
      <c r="H206" s="121"/>
    </row>
    <row r="207" spans="4:9" s="38" customFormat="1" ht="18" customHeight="1" x14ac:dyDescent="0.25">
      <c r="D207" s="46"/>
      <c r="E207" s="47"/>
      <c r="G207" s="120"/>
      <c r="H207" s="121"/>
      <c r="I207" s="119"/>
    </row>
    <row r="208" spans="4:9" s="38" customFormat="1" ht="18" customHeight="1" x14ac:dyDescent="0.25">
      <c r="D208" s="46"/>
      <c r="E208" s="47"/>
      <c r="G208" s="120"/>
      <c r="H208" s="121"/>
    </row>
    <row r="209" spans="4:9" s="38" customFormat="1" ht="18" customHeight="1" x14ac:dyDescent="0.25">
      <c r="D209" s="46"/>
      <c r="E209" s="47"/>
      <c r="G209" s="120"/>
      <c r="H209" s="121"/>
      <c r="I209" s="119"/>
    </row>
    <row r="210" spans="4:9" s="38" customFormat="1" ht="18" customHeight="1" x14ac:dyDescent="0.25">
      <c r="D210" s="46"/>
      <c r="E210" s="47"/>
      <c r="G210" s="120"/>
      <c r="H210" s="121"/>
    </row>
    <row r="211" spans="4:9" s="38" customFormat="1" ht="18" customHeight="1" x14ac:dyDescent="0.25">
      <c r="D211" s="46"/>
      <c r="E211" s="47"/>
      <c r="G211" s="120"/>
      <c r="H211" s="121"/>
      <c r="I211" s="119"/>
    </row>
    <row r="212" spans="4:9" s="38" customFormat="1" ht="18" customHeight="1" x14ac:dyDescent="0.25">
      <c r="D212" s="46"/>
      <c r="E212" s="47"/>
      <c r="G212" s="120"/>
      <c r="H212" s="121"/>
    </row>
    <row r="213" spans="4:9" s="38" customFormat="1" ht="18" customHeight="1" x14ac:dyDescent="0.25">
      <c r="D213" s="46"/>
      <c r="E213" s="47"/>
      <c r="G213" s="120"/>
      <c r="H213" s="121"/>
      <c r="I213" s="119"/>
    </row>
    <row r="214" spans="4:9" s="38" customFormat="1" ht="18" customHeight="1" x14ac:dyDescent="0.25">
      <c r="D214" s="46"/>
      <c r="E214" s="47"/>
      <c r="G214" s="120"/>
      <c r="H214" s="121"/>
    </row>
    <row r="215" spans="4:9" s="38" customFormat="1" ht="18" customHeight="1" x14ac:dyDescent="0.25">
      <c r="D215" s="46"/>
      <c r="E215" s="47"/>
      <c r="G215" s="120"/>
      <c r="H215" s="121"/>
      <c r="I215" s="119"/>
    </row>
    <row r="216" spans="4:9" s="38" customFormat="1" ht="18" customHeight="1" x14ac:dyDescent="0.25">
      <c r="D216" s="46"/>
      <c r="E216" s="47"/>
      <c r="G216" s="120"/>
      <c r="H216" s="121"/>
    </row>
    <row r="217" spans="4:9" s="38" customFormat="1" ht="18" customHeight="1" x14ac:dyDescent="0.25">
      <c r="D217" s="46"/>
      <c r="E217" s="47"/>
      <c r="G217" s="120"/>
      <c r="H217" s="121"/>
      <c r="I217" s="119"/>
    </row>
    <row r="218" spans="4:9" s="38" customFormat="1" ht="18" customHeight="1" x14ac:dyDescent="0.25">
      <c r="D218" s="46"/>
      <c r="E218" s="47"/>
      <c r="G218" s="120"/>
      <c r="H218" s="121"/>
    </row>
    <row r="219" spans="4:9" s="38" customFormat="1" ht="18" customHeight="1" x14ac:dyDescent="0.25">
      <c r="D219" s="46"/>
      <c r="E219" s="47"/>
      <c r="G219" s="120"/>
      <c r="H219" s="121"/>
      <c r="I219" s="119"/>
    </row>
    <row r="220" spans="4:9" s="38" customFormat="1" ht="18" customHeight="1" x14ac:dyDescent="0.25">
      <c r="D220" s="46"/>
      <c r="E220" s="47"/>
      <c r="G220" s="120"/>
      <c r="H220" s="121"/>
    </row>
    <row r="221" spans="4:9" s="38" customFormat="1" ht="18" customHeight="1" x14ac:dyDescent="0.25">
      <c r="D221" s="46"/>
      <c r="E221" s="47"/>
      <c r="G221" s="120"/>
      <c r="H221" s="121"/>
      <c r="I221" s="119"/>
    </row>
    <row r="222" spans="4:9" s="38" customFormat="1" ht="18" customHeight="1" x14ac:dyDescent="0.25">
      <c r="D222" s="46"/>
      <c r="E222" s="47"/>
      <c r="G222" s="120"/>
      <c r="H222" s="121"/>
    </row>
    <row r="223" spans="4:9" s="38" customFormat="1" ht="18" customHeight="1" x14ac:dyDescent="0.25">
      <c r="D223" s="46"/>
      <c r="E223" s="47"/>
      <c r="G223" s="120"/>
      <c r="H223" s="121"/>
      <c r="I223" s="119"/>
    </row>
    <row r="224" spans="4:9" s="38" customFormat="1" ht="18" customHeight="1" x14ac:dyDescent="0.25">
      <c r="D224" s="46"/>
      <c r="E224" s="47"/>
      <c r="G224" s="120"/>
      <c r="H224" s="121"/>
    </row>
    <row r="225" spans="4:9" s="38" customFormat="1" ht="18" customHeight="1" x14ac:dyDescent="0.25">
      <c r="D225" s="46"/>
      <c r="E225" s="47"/>
      <c r="G225" s="120"/>
      <c r="H225" s="121"/>
      <c r="I225" s="119"/>
    </row>
    <row r="226" spans="4:9" s="38" customFormat="1" ht="18" customHeight="1" x14ac:dyDescent="0.25">
      <c r="D226" s="46"/>
      <c r="E226" s="47"/>
      <c r="G226" s="120"/>
      <c r="H226" s="121"/>
    </row>
    <row r="227" spans="4:9" s="38" customFormat="1" ht="18" customHeight="1" x14ac:dyDescent="0.25">
      <c r="D227" s="46"/>
      <c r="E227" s="47"/>
      <c r="G227" s="120"/>
      <c r="H227" s="121"/>
      <c r="I227" s="119"/>
    </row>
    <row r="228" spans="4:9" s="38" customFormat="1" ht="18" customHeight="1" x14ac:dyDescent="0.25">
      <c r="D228" s="46"/>
      <c r="E228" s="47"/>
      <c r="G228" s="120"/>
      <c r="H228" s="121"/>
    </row>
    <row r="229" spans="4:9" s="38" customFormat="1" ht="18" customHeight="1" x14ac:dyDescent="0.25">
      <c r="D229" s="46"/>
      <c r="E229" s="47"/>
      <c r="G229" s="120"/>
      <c r="H229" s="121"/>
      <c r="I229" s="119"/>
    </row>
    <row r="230" spans="4:9" s="38" customFormat="1" ht="18" customHeight="1" x14ac:dyDescent="0.25">
      <c r="D230" s="46"/>
      <c r="E230" s="47"/>
      <c r="G230" s="120"/>
      <c r="H230" s="121"/>
    </row>
    <row r="231" spans="4:9" s="38" customFormat="1" ht="18" customHeight="1" x14ac:dyDescent="0.25">
      <c r="D231" s="46"/>
      <c r="E231" s="47"/>
      <c r="G231" s="120"/>
      <c r="H231" s="121"/>
      <c r="I231" s="119"/>
    </row>
    <row r="232" spans="4:9" s="38" customFormat="1" ht="18" customHeight="1" x14ac:dyDescent="0.25">
      <c r="D232" s="46"/>
      <c r="E232" s="47"/>
      <c r="G232" s="120"/>
      <c r="H232" s="121"/>
    </row>
    <row r="233" spans="4:9" s="38" customFormat="1" ht="18" customHeight="1" x14ac:dyDescent="0.25">
      <c r="D233" s="46"/>
      <c r="E233" s="47"/>
      <c r="G233" s="120"/>
      <c r="H233" s="121"/>
      <c r="I233" s="119"/>
    </row>
    <row r="234" spans="4:9" s="38" customFormat="1" ht="18" customHeight="1" x14ac:dyDescent="0.25">
      <c r="D234" s="46"/>
      <c r="E234" s="47"/>
      <c r="G234" s="120"/>
      <c r="H234" s="121"/>
    </row>
    <row r="235" spans="4:9" s="38" customFormat="1" ht="18" customHeight="1" x14ac:dyDescent="0.25">
      <c r="D235" s="46"/>
      <c r="E235" s="47"/>
      <c r="G235" s="120"/>
      <c r="H235" s="121"/>
      <c r="I235" s="119"/>
    </row>
    <row r="236" spans="4:9" s="38" customFormat="1" ht="18" customHeight="1" x14ac:dyDescent="0.25">
      <c r="D236" s="46"/>
      <c r="E236" s="47"/>
      <c r="G236" s="120"/>
      <c r="H236" s="121"/>
    </row>
    <row r="237" spans="4:9" s="38" customFormat="1" ht="18" customHeight="1" x14ac:dyDescent="0.25">
      <c r="D237" s="46"/>
      <c r="E237" s="47"/>
      <c r="G237" s="120"/>
      <c r="H237" s="121"/>
      <c r="I237" s="119"/>
    </row>
    <row r="238" spans="4:9" s="38" customFormat="1" ht="18" customHeight="1" x14ac:dyDescent="0.25">
      <c r="D238" s="46"/>
      <c r="E238" s="47"/>
      <c r="G238" s="120"/>
      <c r="H238" s="121"/>
    </row>
    <row r="239" spans="4:9" s="38" customFormat="1" ht="18" customHeight="1" x14ac:dyDescent="0.25">
      <c r="D239" s="46"/>
      <c r="E239" s="47"/>
      <c r="G239" s="120"/>
      <c r="H239" s="121"/>
      <c r="I239" s="119"/>
    </row>
    <row r="240" spans="4:9" s="38" customFormat="1" ht="18" customHeight="1" x14ac:dyDescent="0.25">
      <c r="D240" s="46"/>
      <c r="E240" s="47"/>
      <c r="G240" s="120"/>
      <c r="H240" s="121"/>
    </row>
    <row r="241" spans="4:9" s="38" customFormat="1" ht="18" customHeight="1" x14ac:dyDescent="0.25">
      <c r="D241" s="46"/>
      <c r="E241" s="47"/>
      <c r="G241" s="120"/>
      <c r="H241" s="121"/>
      <c r="I241" s="119"/>
    </row>
    <row r="242" spans="4:9" s="38" customFormat="1" ht="18" customHeight="1" x14ac:dyDescent="0.25">
      <c r="D242" s="46"/>
      <c r="E242" s="47"/>
      <c r="G242" s="120"/>
      <c r="H242" s="121"/>
    </row>
    <row r="243" spans="4:9" s="38" customFormat="1" ht="18" customHeight="1" x14ac:dyDescent="0.25">
      <c r="D243" s="46"/>
      <c r="E243" s="47"/>
      <c r="G243" s="120"/>
      <c r="H243" s="121"/>
      <c r="I243" s="119"/>
    </row>
    <row r="244" spans="4:9" s="38" customFormat="1" ht="18" customHeight="1" x14ac:dyDescent="0.25">
      <c r="D244" s="46"/>
      <c r="E244" s="47"/>
      <c r="G244" s="120"/>
      <c r="H244" s="121"/>
    </row>
    <row r="245" spans="4:9" s="38" customFormat="1" ht="18" customHeight="1" x14ac:dyDescent="0.25">
      <c r="D245" s="46"/>
      <c r="E245" s="47"/>
      <c r="G245" s="120"/>
      <c r="H245" s="121"/>
      <c r="I245" s="119"/>
    </row>
    <row r="246" spans="4:9" s="38" customFormat="1" ht="18" customHeight="1" x14ac:dyDescent="0.25">
      <c r="D246" s="46"/>
      <c r="E246" s="47"/>
      <c r="G246" s="120"/>
      <c r="H246" s="121"/>
    </row>
    <row r="247" spans="4:9" s="38" customFormat="1" ht="18" customHeight="1" x14ac:dyDescent="0.25">
      <c r="D247" s="46"/>
      <c r="E247" s="47"/>
      <c r="G247" s="120"/>
      <c r="H247" s="121"/>
      <c r="I247" s="119"/>
    </row>
    <row r="248" spans="4:9" s="38" customFormat="1" ht="18" customHeight="1" x14ac:dyDescent="0.25">
      <c r="D248" s="46"/>
      <c r="E248" s="47"/>
      <c r="G248" s="120"/>
      <c r="H248" s="121"/>
    </row>
    <row r="249" spans="4:9" s="38" customFormat="1" ht="18" customHeight="1" x14ac:dyDescent="0.25">
      <c r="D249" s="46"/>
      <c r="E249" s="47"/>
      <c r="G249" s="120"/>
      <c r="H249" s="121"/>
      <c r="I249" s="119"/>
    </row>
    <row r="250" spans="4:9" s="38" customFormat="1" ht="18" customHeight="1" x14ac:dyDescent="0.25">
      <c r="D250" s="46"/>
      <c r="E250" s="47"/>
      <c r="G250" s="120"/>
      <c r="H250" s="121"/>
    </row>
    <row r="251" spans="4:9" s="38" customFormat="1" ht="18" customHeight="1" x14ac:dyDescent="0.25">
      <c r="D251" s="46"/>
      <c r="E251" s="47"/>
      <c r="G251" s="120"/>
      <c r="H251" s="121"/>
      <c r="I251" s="119"/>
    </row>
    <row r="252" spans="4:9" s="38" customFormat="1" ht="18" customHeight="1" x14ac:dyDescent="0.25">
      <c r="D252" s="46"/>
      <c r="E252" s="47"/>
      <c r="G252" s="120"/>
      <c r="H252" s="121"/>
    </row>
    <row r="253" spans="4:9" s="38" customFormat="1" ht="18" customHeight="1" x14ac:dyDescent="0.25">
      <c r="D253" s="46"/>
      <c r="E253" s="47"/>
      <c r="G253" s="120"/>
      <c r="H253" s="121"/>
      <c r="I253" s="119"/>
    </row>
    <row r="254" spans="4:9" s="38" customFormat="1" ht="18" customHeight="1" x14ac:dyDescent="0.25">
      <c r="D254" s="46"/>
      <c r="E254" s="47"/>
      <c r="G254" s="120"/>
      <c r="H254" s="121"/>
    </row>
    <row r="255" spans="4:9" s="38" customFormat="1" ht="18" customHeight="1" x14ac:dyDescent="0.25">
      <c r="D255" s="46"/>
      <c r="E255" s="47"/>
      <c r="G255" s="120"/>
      <c r="H255" s="121"/>
      <c r="I255" s="119"/>
    </row>
    <row r="256" spans="4:9" s="38" customFormat="1" ht="18" customHeight="1" x14ac:dyDescent="0.25">
      <c r="D256" s="46"/>
      <c r="E256" s="47"/>
      <c r="G256" s="120"/>
      <c r="H256" s="121"/>
    </row>
    <row r="257" spans="4:9" s="38" customFormat="1" ht="18" customHeight="1" x14ac:dyDescent="0.25">
      <c r="D257" s="46"/>
      <c r="E257" s="47"/>
      <c r="G257" s="120"/>
      <c r="H257" s="121"/>
      <c r="I257" s="119"/>
    </row>
    <row r="258" spans="4:9" s="38" customFormat="1" ht="18" customHeight="1" x14ac:dyDescent="0.25">
      <c r="D258" s="46"/>
      <c r="E258" s="47"/>
      <c r="G258" s="120"/>
      <c r="H258" s="121"/>
    </row>
    <row r="259" spans="4:9" s="38" customFormat="1" ht="18" customHeight="1" x14ac:dyDescent="0.25">
      <c r="D259" s="46"/>
      <c r="E259" s="47"/>
      <c r="G259" s="120"/>
      <c r="H259" s="121"/>
      <c r="I259" s="119"/>
    </row>
    <row r="260" spans="4:9" s="38" customFormat="1" ht="18" customHeight="1" x14ac:dyDescent="0.25">
      <c r="D260" s="46"/>
      <c r="E260" s="47"/>
      <c r="G260" s="120"/>
      <c r="H260" s="121"/>
    </row>
    <row r="261" spans="4:9" s="38" customFormat="1" ht="18" customHeight="1" x14ac:dyDescent="0.25">
      <c r="D261" s="46"/>
      <c r="E261" s="47"/>
      <c r="G261" s="120"/>
      <c r="H261" s="121"/>
      <c r="I261" s="119"/>
    </row>
    <row r="262" spans="4:9" s="38" customFormat="1" ht="18" customHeight="1" x14ac:dyDescent="0.25">
      <c r="D262" s="46"/>
      <c r="E262" s="47"/>
      <c r="G262" s="120"/>
      <c r="H262" s="121"/>
    </row>
    <row r="263" spans="4:9" s="38" customFormat="1" ht="18" customHeight="1" x14ac:dyDescent="0.25">
      <c r="D263" s="46"/>
      <c r="E263" s="47"/>
      <c r="G263" s="120"/>
      <c r="H263" s="121"/>
      <c r="I263" s="119"/>
    </row>
    <row r="264" spans="4:9" s="38" customFormat="1" ht="18" customHeight="1" x14ac:dyDescent="0.25">
      <c r="D264" s="46"/>
      <c r="E264" s="47"/>
      <c r="G264" s="120"/>
      <c r="H264" s="121"/>
    </row>
    <row r="265" spans="4:9" s="38" customFormat="1" ht="18" customHeight="1" x14ac:dyDescent="0.25">
      <c r="D265" s="46"/>
      <c r="E265" s="47"/>
      <c r="G265" s="120"/>
      <c r="H265" s="121"/>
      <c r="I265" s="119"/>
    </row>
    <row r="266" spans="4:9" s="38" customFormat="1" ht="18" customHeight="1" x14ac:dyDescent="0.25">
      <c r="D266" s="46"/>
      <c r="E266" s="47"/>
      <c r="G266" s="120"/>
      <c r="H266" s="121"/>
    </row>
    <row r="267" spans="4:9" s="38" customFormat="1" ht="18" customHeight="1" x14ac:dyDescent="0.25">
      <c r="D267" s="46"/>
      <c r="E267" s="47"/>
      <c r="G267" s="120"/>
      <c r="H267" s="121"/>
      <c r="I267" s="119"/>
    </row>
    <row r="268" spans="4:9" s="38" customFormat="1" ht="18" customHeight="1" x14ac:dyDescent="0.25">
      <c r="D268" s="46"/>
      <c r="E268" s="47"/>
      <c r="G268" s="120"/>
      <c r="H268" s="121"/>
    </row>
    <row r="269" spans="4:9" s="38" customFormat="1" ht="18" customHeight="1" x14ac:dyDescent="0.25">
      <c r="D269" s="46"/>
      <c r="E269" s="47"/>
      <c r="G269" s="120"/>
      <c r="H269" s="121"/>
      <c r="I269" s="119"/>
    </row>
    <row r="270" spans="4:9" s="38" customFormat="1" ht="18" customHeight="1" x14ac:dyDescent="0.25">
      <c r="D270" s="46"/>
      <c r="E270" s="47"/>
      <c r="G270" s="120"/>
      <c r="H270" s="121"/>
    </row>
    <row r="271" spans="4:9" s="38" customFormat="1" ht="18" customHeight="1" x14ac:dyDescent="0.25">
      <c r="D271" s="46"/>
      <c r="E271" s="47"/>
      <c r="G271" s="120"/>
      <c r="H271" s="121"/>
      <c r="I271" s="119"/>
    </row>
    <row r="272" spans="4:9" s="38" customFormat="1" ht="18" customHeight="1" x14ac:dyDescent="0.25">
      <c r="D272" s="46"/>
      <c r="E272" s="47"/>
      <c r="G272" s="120"/>
      <c r="H272" s="121"/>
    </row>
    <row r="273" spans="4:9" s="38" customFormat="1" ht="18" customHeight="1" x14ac:dyDescent="0.25">
      <c r="D273" s="46"/>
      <c r="E273" s="47"/>
      <c r="G273" s="120"/>
      <c r="H273" s="121"/>
      <c r="I273" s="119"/>
    </row>
    <row r="274" spans="4:9" s="38" customFormat="1" ht="18" customHeight="1" x14ac:dyDescent="0.25">
      <c r="D274" s="46"/>
      <c r="E274" s="47"/>
      <c r="G274" s="120"/>
      <c r="H274" s="121"/>
    </row>
    <row r="275" spans="4:9" s="38" customFormat="1" ht="18" customHeight="1" x14ac:dyDescent="0.25">
      <c r="D275" s="46"/>
      <c r="E275" s="47"/>
      <c r="G275" s="120"/>
      <c r="H275" s="121"/>
      <c r="I275" s="119"/>
    </row>
    <row r="276" spans="4:9" s="38" customFormat="1" ht="18" customHeight="1" x14ac:dyDescent="0.25">
      <c r="D276" s="46"/>
      <c r="E276" s="47"/>
      <c r="G276" s="120"/>
      <c r="H276" s="121"/>
    </row>
    <row r="277" spans="4:9" s="38" customFormat="1" ht="18" customHeight="1" x14ac:dyDescent="0.25">
      <c r="D277" s="46"/>
      <c r="E277" s="47"/>
      <c r="G277" s="120"/>
      <c r="H277" s="121"/>
      <c r="I277" s="119"/>
    </row>
    <row r="278" spans="4:9" s="38" customFormat="1" ht="18" customHeight="1" x14ac:dyDescent="0.25">
      <c r="D278" s="46"/>
      <c r="E278" s="47"/>
      <c r="G278" s="120"/>
      <c r="H278" s="121"/>
    </row>
    <row r="279" spans="4:9" s="38" customFormat="1" ht="18" customHeight="1" x14ac:dyDescent="0.25">
      <c r="D279" s="46"/>
      <c r="E279" s="47"/>
      <c r="G279" s="120"/>
      <c r="H279" s="121"/>
      <c r="I279" s="119"/>
    </row>
    <row r="280" spans="4:9" s="38" customFormat="1" ht="18" customHeight="1" x14ac:dyDescent="0.25">
      <c r="D280" s="46"/>
      <c r="E280" s="47"/>
      <c r="G280" s="120"/>
      <c r="H280" s="121"/>
    </row>
    <row r="281" spans="4:9" s="38" customFormat="1" ht="18" customHeight="1" x14ac:dyDescent="0.25">
      <c r="D281" s="46"/>
      <c r="E281" s="47"/>
      <c r="G281" s="120"/>
      <c r="H281" s="121"/>
      <c r="I281" s="119"/>
    </row>
    <row r="282" spans="4:9" s="38" customFormat="1" ht="18" customHeight="1" x14ac:dyDescent="0.25">
      <c r="D282" s="46"/>
      <c r="E282" s="47"/>
      <c r="G282" s="120"/>
      <c r="H282" s="121"/>
    </row>
    <row r="283" spans="4:9" s="38" customFormat="1" ht="18" customHeight="1" x14ac:dyDescent="0.25">
      <c r="D283" s="46"/>
      <c r="E283" s="47"/>
      <c r="G283" s="120"/>
      <c r="H283" s="121"/>
      <c r="I283" s="119"/>
    </row>
    <row r="284" spans="4:9" s="38" customFormat="1" ht="18" customHeight="1" x14ac:dyDescent="0.25">
      <c r="D284" s="46"/>
      <c r="E284" s="47"/>
      <c r="G284" s="120"/>
      <c r="H284" s="121"/>
    </row>
    <row r="285" spans="4:9" s="38" customFormat="1" ht="18" customHeight="1" x14ac:dyDescent="0.25">
      <c r="D285" s="46"/>
      <c r="E285" s="47"/>
      <c r="G285" s="120"/>
      <c r="H285" s="121"/>
      <c r="I285" s="119"/>
    </row>
    <row r="286" spans="4:9" s="38" customFormat="1" ht="18" customHeight="1" x14ac:dyDescent="0.25">
      <c r="D286" s="46"/>
      <c r="E286" s="47"/>
      <c r="G286" s="120"/>
      <c r="H286" s="121"/>
    </row>
    <row r="287" spans="4:9" s="38" customFormat="1" ht="18" customHeight="1" x14ac:dyDescent="0.25">
      <c r="D287" s="46"/>
      <c r="E287" s="47"/>
      <c r="G287" s="120"/>
      <c r="H287" s="121"/>
      <c r="I287" s="119"/>
    </row>
    <row r="288" spans="4:9" s="38" customFormat="1" ht="18" customHeight="1" x14ac:dyDescent="0.25">
      <c r="D288" s="46"/>
      <c r="E288" s="47"/>
      <c r="G288" s="120"/>
      <c r="H288" s="121"/>
    </row>
    <row r="289" spans="4:9" s="38" customFormat="1" ht="18" customHeight="1" x14ac:dyDescent="0.25">
      <c r="D289" s="46"/>
      <c r="E289" s="47"/>
      <c r="G289" s="120"/>
      <c r="H289" s="121"/>
      <c r="I289" s="119"/>
    </row>
    <row r="290" spans="4:9" s="38" customFormat="1" ht="18" customHeight="1" x14ac:dyDescent="0.25">
      <c r="D290" s="46"/>
      <c r="E290" s="47"/>
      <c r="G290" s="120"/>
      <c r="H290" s="121"/>
    </row>
    <row r="291" spans="4:9" s="38" customFormat="1" ht="18" customHeight="1" x14ac:dyDescent="0.25">
      <c r="D291" s="46"/>
      <c r="E291" s="47"/>
      <c r="G291" s="120"/>
      <c r="H291" s="121"/>
      <c r="I291" s="119"/>
    </row>
    <row r="292" spans="4:9" s="38" customFormat="1" ht="18" customHeight="1" x14ac:dyDescent="0.25">
      <c r="D292" s="46"/>
      <c r="E292" s="47"/>
      <c r="G292" s="120"/>
      <c r="H292" s="121"/>
    </row>
    <row r="293" spans="4:9" s="38" customFormat="1" ht="18" customHeight="1" x14ac:dyDescent="0.25">
      <c r="D293" s="46"/>
      <c r="E293" s="47"/>
      <c r="G293" s="120"/>
      <c r="H293" s="121"/>
      <c r="I293" s="119"/>
    </row>
    <row r="294" spans="4:9" s="38" customFormat="1" ht="18" customHeight="1" x14ac:dyDescent="0.25">
      <c r="D294" s="46"/>
      <c r="E294" s="47"/>
      <c r="G294" s="120"/>
      <c r="H294" s="121"/>
    </row>
    <row r="295" spans="4:9" s="38" customFormat="1" ht="18" customHeight="1" x14ac:dyDescent="0.25">
      <c r="D295" s="46"/>
      <c r="E295" s="47"/>
      <c r="G295" s="120"/>
      <c r="H295" s="121"/>
      <c r="I295" s="119"/>
    </row>
    <row r="296" spans="4:9" s="38" customFormat="1" ht="18" customHeight="1" x14ac:dyDescent="0.25">
      <c r="D296" s="46"/>
      <c r="E296" s="47"/>
      <c r="G296" s="120"/>
      <c r="H296" s="121"/>
    </row>
    <row r="297" spans="4:9" s="38" customFormat="1" ht="18" customHeight="1" x14ac:dyDescent="0.25">
      <c r="D297" s="46"/>
      <c r="E297" s="47"/>
      <c r="G297" s="120"/>
      <c r="H297" s="121"/>
      <c r="I297" s="119"/>
    </row>
    <row r="299" spans="4:9" ht="18" customHeight="1" x14ac:dyDescent="0.25">
      <c r="I299" s="122"/>
    </row>
    <row r="301" spans="4:9" ht="18" customHeight="1" x14ac:dyDescent="0.25">
      <c r="I301" s="122"/>
    </row>
    <row r="303" spans="4:9" ht="18" customHeight="1" x14ac:dyDescent="0.25">
      <c r="I303" s="122"/>
    </row>
    <row r="305" spans="9:9" ht="18" customHeight="1" x14ac:dyDescent="0.25">
      <c r="I305" s="122"/>
    </row>
    <row r="307" spans="9:9" ht="18" customHeight="1" x14ac:dyDescent="0.25">
      <c r="I307" s="122"/>
    </row>
    <row r="309" spans="9:9" ht="18" customHeight="1" x14ac:dyDescent="0.25">
      <c r="I309" s="122"/>
    </row>
    <row r="311" spans="9:9" ht="18" customHeight="1" x14ac:dyDescent="0.25">
      <c r="I311" s="122"/>
    </row>
    <row r="313" spans="9:9" ht="18" customHeight="1" x14ac:dyDescent="0.25">
      <c r="I313" s="122"/>
    </row>
    <row r="315" spans="9:9" ht="18" customHeight="1" x14ac:dyDescent="0.25">
      <c r="I315" s="122"/>
    </row>
    <row r="317" spans="9:9" ht="18" customHeight="1" x14ac:dyDescent="0.25">
      <c r="I317" s="122"/>
    </row>
    <row r="319" spans="9:9" ht="18" customHeight="1" x14ac:dyDescent="0.25">
      <c r="I319" s="122"/>
    </row>
    <row r="321" spans="9:9" ht="18" customHeight="1" x14ac:dyDescent="0.25">
      <c r="I321" s="122"/>
    </row>
    <row r="323" spans="9:9" ht="18" customHeight="1" x14ac:dyDescent="0.25">
      <c r="I323" s="122"/>
    </row>
    <row r="325" spans="9:9" ht="18" customHeight="1" x14ac:dyDescent="0.25">
      <c r="I325" s="122"/>
    </row>
    <row r="327" spans="9:9" ht="18" customHeight="1" x14ac:dyDescent="0.25">
      <c r="I327" s="122"/>
    </row>
    <row r="329" spans="9:9" ht="18" customHeight="1" x14ac:dyDescent="0.25">
      <c r="I329" s="122"/>
    </row>
    <row r="331" spans="9:9" ht="18" customHeight="1" x14ac:dyDescent="0.25">
      <c r="I331" s="122"/>
    </row>
    <row r="333" spans="9:9" ht="18" customHeight="1" x14ac:dyDescent="0.25">
      <c r="I333" s="122"/>
    </row>
    <row r="335" spans="9:9" ht="18" customHeight="1" x14ac:dyDescent="0.25">
      <c r="I335" s="122"/>
    </row>
    <row r="337" spans="9:9" ht="18" customHeight="1" x14ac:dyDescent="0.25">
      <c r="I337" s="122"/>
    </row>
    <row r="339" spans="9:9" ht="18" customHeight="1" x14ac:dyDescent="0.25">
      <c r="I339" s="122"/>
    </row>
    <row r="341" spans="9:9" ht="18" customHeight="1" x14ac:dyDescent="0.25">
      <c r="I341" s="122"/>
    </row>
    <row r="343" spans="9:9" ht="18" customHeight="1" x14ac:dyDescent="0.25">
      <c r="I343" s="122"/>
    </row>
    <row r="345" spans="9:9" ht="18" customHeight="1" x14ac:dyDescent="0.25">
      <c r="I345" s="122"/>
    </row>
    <row r="347" spans="9:9" ht="18" customHeight="1" x14ac:dyDescent="0.25">
      <c r="I347" s="122"/>
    </row>
    <row r="349" spans="9:9" ht="18" customHeight="1" x14ac:dyDescent="0.25">
      <c r="I349" s="122"/>
    </row>
    <row r="351" spans="9:9" ht="18" customHeight="1" x14ac:dyDescent="0.25">
      <c r="I351" s="122"/>
    </row>
    <row r="353" spans="9:9" ht="18" customHeight="1" x14ac:dyDescent="0.25">
      <c r="I353" s="122"/>
    </row>
    <row r="355" spans="9:9" ht="18" customHeight="1" x14ac:dyDescent="0.25">
      <c r="I355" s="122"/>
    </row>
    <row r="357" spans="9:9" ht="18" customHeight="1" x14ac:dyDescent="0.25">
      <c r="I357" s="122"/>
    </row>
    <row r="359" spans="9:9" ht="18" customHeight="1" x14ac:dyDescent="0.25">
      <c r="I359" s="122"/>
    </row>
    <row r="361" spans="9:9" ht="18" customHeight="1" x14ac:dyDescent="0.25">
      <c r="I361" s="122"/>
    </row>
    <row r="363" spans="9:9" ht="18" customHeight="1" x14ac:dyDescent="0.25">
      <c r="I363" s="122"/>
    </row>
    <row r="365" spans="9:9" ht="18" customHeight="1" x14ac:dyDescent="0.25">
      <c r="I365" s="122"/>
    </row>
    <row r="367" spans="9:9" ht="18" customHeight="1" x14ac:dyDescent="0.25">
      <c r="I367" s="122"/>
    </row>
    <row r="369" spans="9:9" ht="18" customHeight="1" x14ac:dyDescent="0.25">
      <c r="I369" s="122"/>
    </row>
    <row r="371" spans="9:9" ht="18" customHeight="1" x14ac:dyDescent="0.25">
      <c r="I371" s="122"/>
    </row>
  </sheetData>
  <mergeCells count="4">
    <mergeCell ref="A3:P3"/>
    <mergeCell ref="A6:B6"/>
    <mergeCell ref="A7:B7"/>
    <mergeCell ref="A8:B8"/>
  </mergeCells>
  <dataValidations count="1">
    <dataValidation type="list" allowBlank="1" showInputMessage="1" showErrorMessage="1" sqref="C7">
      <formula1>"10%, 8%, 5%"</formula1>
    </dataValidation>
  </dataValidations>
  <pageMargins left="0.75" right="0.75" top="1" bottom="1" header="0" footer="0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K44"/>
  <sheetViews>
    <sheetView showGridLines="0" topLeftCell="A13" zoomScaleNormal="100" zoomScaleSheetLayoutView="100" workbookViewId="0">
      <selection activeCell="C38" sqref="C38:F38"/>
    </sheetView>
  </sheetViews>
  <sheetFormatPr baseColWidth="10" defaultColWidth="0" defaultRowHeight="15" zeroHeight="1" x14ac:dyDescent="0.25"/>
  <cols>
    <col min="1" max="1" width="1.28515625" style="155" customWidth="1"/>
    <col min="2" max="2" width="4.7109375" style="155" customWidth="1"/>
    <col min="3" max="3" width="13.140625" style="155" customWidth="1"/>
    <col min="4" max="4" width="11.42578125" style="155" customWidth="1"/>
    <col min="5" max="5" width="21.42578125" style="155" customWidth="1"/>
    <col min="6" max="6" width="15.5703125" style="155" bestFit="1" customWidth="1"/>
    <col min="7" max="7" width="7.28515625" style="155" customWidth="1"/>
    <col min="8" max="8" width="18.140625" style="156" customWidth="1"/>
    <col min="9" max="9" width="6.28515625" style="155" customWidth="1"/>
    <col min="10" max="10" width="3.28515625" style="155" customWidth="1"/>
    <col min="11" max="11" width="0.28515625" style="155" customWidth="1"/>
    <col min="12" max="16384" width="1.7109375" hidden="1"/>
  </cols>
  <sheetData>
    <row r="1" spans="1:10" ht="7.9" customHeight="1" x14ac:dyDescent="0.25"/>
    <row r="2" spans="1:10" ht="15.75" thickBot="1" x14ac:dyDescent="0.3">
      <c r="B2" s="233" t="s">
        <v>104</v>
      </c>
      <c r="C2" s="234"/>
      <c r="D2" s="157">
        <v>7</v>
      </c>
      <c r="E2" s="235" t="str">
        <f>+VLOOKUP(D2,'CALCULO UTILIDADES'!$A$12:$C$10000,3,FALSE)</f>
        <v>CRISTHIAN BENJAMIN GOMEZ RIOS</v>
      </c>
      <c r="F2" s="236"/>
      <c r="G2" s="236"/>
      <c r="H2" s="236"/>
      <c r="I2" s="236"/>
    </row>
    <row r="3" spans="1:10" x14ac:dyDescent="0.25">
      <c r="A3" s="158"/>
      <c r="B3" s="159"/>
      <c r="C3" s="159"/>
      <c r="D3" s="159"/>
      <c r="E3" s="159"/>
      <c r="F3" s="159"/>
      <c r="G3" s="159"/>
      <c r="H3" s="160"/>
      <c r="I3" s="159"/>
      <c r="J3" s="161"/>
    </row>
    <row r="4" spans="1:10" ht="36.75" customHeight="1" x14ac:dyDescent="0.25">
      <c r="A4" s="162"/>
      <c r="B4" s="237" t="s">
        <v>121</v>
      </c>
      <c r="C4" s="237"/>
      <c r="D4" s="237"/>
      <c r="E4" s="237"/>
      <c r="F4" s="237"/>
      <c r="G4" s="237"/>
      <c r="H4" s="237"/>
      <c r="I4" s="237"/>
      <c r="J4" s="163"/>
    </row>
    <row r="5" spans="1:10" ht="10.9" customHeight="1" x14ac:dyDescent="0.25">
      <c r="A5" s="162"/>
      <c r="B5" s="164"/>
      <c r="C5" s="164"/>
      <c r="D5" s="164"/>
      <c r="E5" s="164"/>
      <c r="F5" s="164"/>
      <c r="G5" s="164"/>
      <c r="H5" s="165"/>
      <c r="I5" s="164"/>
      <c r="J5" s="163"/>
    </row>
    <row r="6" spans="1:10" ht="15" customHeight="1" x14ac:dyDescent="0.25">
      <c r="A6" s="162"/>
      <c r="B6" s="166"/>
      <c r="C6" s="166"/>
      <c r="D6" s="166"/>
      <c r="E6" s="166"/>
      <c r="F6" s="166"/>
      <c r="G6" s="166"/>
      <c r="H6" s="167"/>
      <c r="I6" s="166"/>
      <c r="J6" s="163"/>
    </row>
    <row r="7" spans="1:10" ht="16.5" customHeight="1" x14ac:dyDescent="0.25">
      <c r="A7" s="162"/>
      <c r="B7" s="238" t="str">
        <f>+CONCATENATE(DATOS!C6," ","identificada con RUC Nº"," ",DATOS!C8," ", "domiciliado en"," ",DATOS!C10,",", " ","debidamente representada por", " ", DATOS!C12, " ", "en su calidad de empleador y en cumplimiento de lo dispuesto por el D.L. N° 892 y el D.S. N° 009-98-TR, deja constancia de la determinación, distribución y pago de la participación en las utilidades del trabajador (a)", " ", $E$2, " ", "correspondiente al ejercicio " &amp;DATOS!C20-1&amp;".)")</f>
        <v>EXCEL NEGOCIOS identificada con RUC Nº 20128004301 domiciliado en Av. Federico Villarreal 2010, debidamente representada por JUAN CARLOS CHAVEZ MORENO en su calidad de empleador y en cumplimiento de lo dispuesto por el D.L. N° 892 y el D.S. N° 009-98-TR, deja constancia de la determinación, distribución y pago de la participación en las utilidades del trabajador (a) CRISTHIAN BENJAMIN GOMEZ RIOS correspondiente al ejercicio 2018.)</v>
      </c>
      <c r="C7" s="238"/>
      <c r="D7" s="238"/>
      <c r="E7" s="238"/>
      <c r="F7" s="238"/>
      <c r="G7" s="238"/>
      <c r="H7" s="238"/>
      <c r="I7" s="238"/>
      <c r="J7" s="163"/>
    </row>
    <row r="8" spans="1:10" ht="18.75" customHeight="1" x14ac:dyDescent="0.25">
      <c r="A8" s="162"/>
      <c r="B8" s="238"/>
      <c r="C8" s="238"/>
      <c r="D8" s="238"/>
      <c r="E8" s="238"/>
      <c r="F8" s="238"/>
      <c r="G8" s="238"/>
      <c r="H8" s="238"/>
      <c r="I8" s="238"/>
      <c r="J8" s="163"/>
    </row>
    <row r="9" spans="1:10" ht="27" customHeight="1" x14ac:dyDescent="0.25">
      <c r="A9" s="162"/>
      <c r="B9" s="238"/>
      <c r="C9" s="238"/>
      <c r="D9" s="238"/>
      <c r="E9" s="238"/>
      <c r="F9" s="238"/>
      <c r="G9" s="238"/>
      <c r="H9" s="238"/>
      <c r="I9" s="238"/>
      <c r="J9" s="163"/>
    </row>
    <row r="10" spans="1:10" ht="22.5" customHeight="1" x14ac:dyDescent="0.25">
      <c r="A10" s="162"/>
      <c r="B10" s="238"/>
      <c r="C10" s="238"/>
      <c r="D10" s="238"/>
      <c r="E10" s="238"/>
      <c r="F10" s="238"/>
      <c r="G10" s="238"/>
      <c r="H10" s="238"/>
      <c r="I10" s="238"/>
      <c r="J10" s="163"/>
    </row>
    <row r="11" spans="1:10" x14ac:dyDescent="0.25">
      <c r="A11" s="162"/>
      <c r="B11" s="168"/>
      <c r="C11" s="168"/>
      <c r="D11" s="168"/>
      <c r="E11" s="168"/>
      <c r="F11" s="168"/>
      <c r="G11" s="168"/>
      <c r="H11" s="169"/>
      <c r="I11" s="168"/>
      <c r="J11" s="163"/>
    </row>
    <row r="12" spans="1:10" x14ac:dyDescent="0.25">
      <c r="A12" s="162"/>
      <c r="B12" s="186" t="s">
        <v>105</v>
      </c>
      <c r="C12" s="184"/>
      <c r="D12" s="184"/>
      <c r="E12" s="184"/>
      <c r="F12" s="184"/>
      <c r="G12" s="184"/>
      <c r="H12" s="185"/>
      <c r="I12" s="184"/>
      <c r="J12" s="163"/>
    </row>
    <row r="13" spans="1:10" ht="15" customHeight="1" x14ac:dyDescent="0.25">
      <c r="A13" s="162"/>
      <c r="B13" s="168"/>
      <c r="C13" s="168"/>
      <c r="D13" s="168"/>
      <c r="E13" s="168"/>
      <c r="F13" s="168"/>
      <c r="G13" s="168"/>
      <c r="H13" s="169"/>
      <c r="I13" s="168"/>
      <c r="J13" s="163"/>
    </row>
    <row r="14" spans="1:10" ht="14.25" customHeight="1" x14ac:dyDescent="0.25">
      <c r="A14" s="162"/>
      <c r="B14" s="170" t="s">
        <v>106</v>
      </c>
      <c r="C14" s="166"/>
      <c r="D14" s="166"/>
      <c r="E14" s="166"/>
      <c r="F14" s="168"/>
      <c r="G14" s="168"/>
      <c r="H14" s="169"/>
      <c r="I14" s="168"/>
      <c r="J14" s="163"/>
    </row>
    <row r="15" spans="1:10" x14ac:dyDescent="0.25">
      <c r="A15" s="162"/>
      <c r="B15" s="171" t="s">
        <v>118</v>
      </c>
      <c r="C15" s="168"/>
      <c r="D15" s="168"/>
      <c r="E15" s="168"/>
      <c r="F15" s="181">
        <f>+'CALCULO UTILIDADES'!C6</f>
        <v>1000000</v>
      </c>
      <c r="G15" s="168"/>
      <c r="H15" s="169"/>
      <c r="I15" s="168"/>
      <c r="J15" s="163"/>
    </row>
    <row r="16" spans="1:10" x14ac:dyDescent="0.25">
      <c r="A16" s="162"/>
      <c r="B16" s="171" t="s">
        <v>119</v>
      </c>
      <c r="C16" s="168"/>
      <c r="D16" s="168"/>
      <c r="E16" s="168"/>
      <c r="F16" s="183">
        <f>+'CALCULO UTILIDADES'!C7</f>
        <v>0.05</v>
      </c>
      <c r="G16" s="168"/>
      <c r="H16" s="169"/>
      <c r="I16" s="168"/>
      <c r="J16" s="163"/>
    </row>
    <row r="17" spans="1:10" x14ac:dyDescent="0.25">
      <c r="A17" s="162"/>
      <c r="B17" s="171" t="s">
        <v>120</v>
      </c>
      <c r="C17" s="168"/>
      <c r="D17" s="168"/>
      <c r="E17" s="168"/>
      <c r="F17" s="182">
        <f>+F15*F16</f>
        <v>50000</v>
      </c>
      <c r="G17" s="168"/>
      <c r="H17" s="169"/>
      <c r="I17" s="168"/>
      <c r="J17" s="163"/>
    </row>
    <row r="18" spans="1:10" x14ac:dyDescent="0.25">
      <c r="A18" s="162"/>
      <c r="B18" s="168"/>
      <c r="C18" s="168"/>
      <c r="D18" s="168"/>
      <c r="E18" s="168"/>
      <c r="F18" s="168"/>
      <c r="G18" s="168"/>
      <c r="H18" s="169"/>
      <c r="I18" s="168"/>
      <c r="J18" s="163"/>
    </row>
    <row r="19" spans="1:10" x14ac:dyDescent="0.25">
      <c r="A19" s="162"/>
      <c r="B19" s="172" t="s">
        <v>107</v>
      </c>
      <c r="C19" s="168"/>
      <c r="D19" s="168"/>
      <c r="E19" s="168"/>
      <c r="F19" s="168"/>
      <c r="G19" s="168"/>
      <c r="H19" s="169"/>
      <c r="I19" s="168"/>
      <c r="J19" s="163"/>
    </row>
    <row r="20" spans="1:10" ht="18" customHeight="1" x14ac:dyDescent="0.25">
      <c r="A20" s="162"/>
      <c r="B20" s="168"/>
      <c r="C20" s="168"/>
      <c r="D20" s="168"/>
      <c r="E20" s="168"/>
      <c r="F20" s="168"/>
      <c r="G20" s="168"/>
      <c r="H20" s="169"/>
      <c r="I20" s="168"/>
      <c r="J20" s="163"/>
    </row>
    <row r="21" spans="1:10" ht="27.75" customHeight="1" x14ac:dyDescent="0.25">
      <c r="A21" s="162"/>
      <c r="B21" s="168"/>
      <c r="C21" s="172" t="s">
        <v>108</v>
      </c>
      <c r="D21" s="168"/>
      <c r="E21" s="168"/>
      <c r="F21" s="168"/>
      <c r="G21" s="168"/>
      <c r="H21" s="169"/>
      <c r="I21" s="168"/>
      <c r="J21" s="163"/>
    </row>
    <row r="22" spans="1:10" ht="36.75" customHeight="1" x14ac:dyDescent="0.25">
      <c r="A22" s="162"/>
      <c r="B22" s="174" t="s">
        <v>41</v>
      </c>
      <c r="C22" s="239" t="str">
        <f>+"Número total de días (u horas) laborados durante el ejercicio "&amp;DATOS!C20-1&amp;" por todos los trabajadores de la empresa con derecho a percibir utilidades:"</f>
        <v>Número total de días (u horas) laborados durante el ejercicio 2018 por todos los trabajadores de la empresa con derecho a percibir utilidades:</v>
      </c>
      <c r="D22" s="239"/>
      <c r="E22" s="239"/>
      <c r="F22" s="239"/>
      <c r="G22" s="239"/>
      <c r="H22" s="187">
        <f>+'CALCULO UTILIDADES'!I7</f>
        <v>19665</v>
      </c>
      <c r="I22" s="168"/>
      <c r="J22" s="163"/>
    </row>
    <row r="23" spans="1:10" ht="31.5" customHeight="1" x14ac:dyDescent="0.25">
      <c r="A23" s="162"/>
      <c r="B23" s="174" t="s">
        <v>41</v>
      </c>
      <c r="C23" s="226" t="str">
        <f>+"Número de días (u horas) laborados durante el ejercicio "&amp;DATOS!C20-1&amp;" por el trabajador:"</f>
        <v>Número de días (u horas) laborados durante el ejercicio 2018 por el trabajador:</v>
      </c>
      <c r="D23" s="226"/>
      <c r="E23" s="226"/>
      <c r="F23" s="226"/>
      <c r="G23" s="226"/>
      <c r="H23" s="188">
        <f>+VLOOKUP(D2,'CALCULO UTILIDADES'!$A$12:$G$10000,7,FALSE)</f>
        <v>360</v>
      </c>
      <c r="I23" s="168"/>
      <c r="J23" s="163"/>
    </row>
    <row r="24" spans="1:10" x14ac:dyDescent="0.25">
      <c r="A24" s="162"/>
      <c r="B24" s="174" t="s">
        <v>41</v>
      </c>
      <c r="C24" s="227" t="s">
        <v>109</v>
      </c>
      <c r="D24" s="227"/>
      <c r="E24" s="227"/>
      <c r="F24" s="227"/>
      <c r="G24" s="227"/>
      <c r="H24" s="190">
        <f>+VLOOKUP(D2,'CALCULO UTILIDADES'!$A$12:$I$10000, 9,FALSE)</f>
        <v>457.67</v>
      </c>
      <c r="I24" s="168"/>
      <c r="J24" s="163"/>
    </row>
    <row r="25" spans="1:10" ht="15.75" customHeight="1" x14ac:dyDescent="0.25">
      <c r="A25" s="162"/>
      <c r="B25" s="168"/>
      <c r="C25" s="168"/>
      <c r="D25" s="168"/>
      <c r="E25" s="168"/>
      <c r="F25" s="168"/>
      <c r="G25" s="168"/>
      <c r="H25" s="189"/>
      <c r="I25" s="168"/>
      <c r="J25" s="163"/>
    </row>
    <row r="26" spans="1:10" ht="26.25" customHeight="1" x14ac:dyDescent="0.25">
      <c r="A26" s="162"/>
      <c r="B26" s="168"/>
      <c r="C26" s="172" t="s">
        <v>110</v>
      </c>
      <c r="D26" s="168"/>
      <c r="E26" s="168"/>
      <c r="F26" s="168"/>
      <c r="G26" s="168"/>
      <c r="H26" s="189"/>
      <c r="I26" s="168"/>
      <c r="J26" s="163"/>
    </row>
    <row r="27" spans="1:10" ht="36" customHeight="1" x14ac:dyDescent="0.25">
      <c r="A27" s="162"/>
      <c r="B27" s="174" t="s">
        <v>41</v>
      </c>
      <c r="C27" s="228" t="str">
        <f>+"Remuneración computable total pagada durante el ejercicio "&amp;DATOS!C20-1&amp;" a todos
 los trabajadores de la empresa."</f>
        <v>Remuneración computable total pagada durante el ejercicio 2018 a todos
 los trabajadores de la empresa.</v>
      </c>
      <c r="D27" s="229"/>
      <c r="E27" s="229"/>
      <c r="F27" s="229"/>
      <c r="G27" s="229"/>
      <c r="H27" s="187">
        <f>+'CALCULO UTILIDADES'!I6</f>
        <v>5211873.1100000003</v>
      </c>
      <c r="I27" s="168"/>
      <c r="J27" s="163"/>
    </row>
    <row r="28" spans="1:10" ht="32.25" customHeight="1" x14ac:dyDescent="0.25">
      <c r="A28" s="162"/>
      <c r="B28" s="174" t="s">
        <v>41</v>
      </c>
      <c r="C28" s="230" t="str">
        <f>+"Remuneración computable percibida durante el ejercicio "&amp;DATOS!C20-1&amp;" por el 
trabajador:"</f>
        <v>Remuneración computable percibida durante el ejercicio 2018 por el 
trabajador:</v>
      </c>
      <c r="D28" s="230"/>
      <c r="E28" s="230"/>
      <c r="F28" s="230"/>
      <c r="G28" s="230"/>
      <c r="H28" s="188">
        <f>+VLOOKUP(D2,'CALCULO UTILIDADES'!$A$12:$H$10000, 8,FALSE)</f>
        <v>15600</v>
      </c>
      <c r="I28" s="168"/>
      <c r="J28" s="163"/>
    </row>
    <row r="29" spans="1:10" ht="16.5" customHeight="1" x14ac:dyDescent="0.25">
      <c r="A29" s="162"/>
      <c r="B29" s="174" t="s">
        <v>41</v>
      </c>
      <c r="C29" s="173" t="s">
        <v>111</v>
      </c>
      <c r="D29" s="173"/>
      <c r="E29" s="173"/>
      <c r="F29" s="173"/>
      <c r="G29" s="173"/>
      <c r="H29" s="190">
        <f>+VLOOKUP($D$2,'CALCULO UTILIDADES'!$A$12:$J$10000,10,FALSE)</f>
        <v>74.83</v>
      </c>
      <c r="I29" s="168"/>
      <c r="J29" s="163"/>
    </row>
    <row r="30" spans="1:10" ht="15" customHeight="1" x14ac:dyDescent="0.25">
      <c r="A30" s="162"/>
      <c r="B30" s="168"/>
      <c r="C30" s="168"/>
      <c r="D30" s="168"/>
      <c r="E30" s="168"/>
      <c r="F30" s="168"/>
      <c r="G30" s="168"/>
      <c r="H30" s="189"/>
      <c r="I30" s="168"/>
      <c r="J30" s="163"/>
    </row>
    <row r="31" spans="1:10" x14ac:dyDescent="0.25">
      <c r="A31" s="162"/>
      <c r="B31" s="172" t="s">
        <v>112</v>
      </c>
      <c r="C31" s="168"/>
      <c r="D31" s="168"/>
      <c r="E31" s="168"/>
      <c r="F31" s="168"/>
      <c r="G31" s="168"/>
      <c r="H31" s="189"/>
      <c r="I31" s="168"/>
      <c r="J31" s="163"/>
    </row>
    <row r="32" spans="1:10" ht="16.5" customHeight="1" x14ac:dyDescent="0.25">
      <c r="A32" s="162"/>
      <c r="B32" s="174" t="s">
        <v>41</v>
      </c>
      <c r="C32" s="173" t="s">
        <v>113</v>
      </c>
      <c r="D32" s="173"/>
      <c r="E32" s="173"/>
      <c r="F32" s="173"/>
      <c r="G32" s="173"/>
      <c r="H32" s="187">
        <f>+H24</f>
        <v>457.67</v>
      </c>
      <c r="I32" s="168"/>
      <c r="J32" s="163"/>
    </row>
    <row r="33" spans="1:11" ht="17.25" customHeight="1" x14ac:dyDescent="0.25">
      <c r="A33" s="162"/>
      <c r="B33" s="174" t="s">
        <v>41</v>
      </c>
      <c r="C33" s="173" t="s">
        <v>114</v>
      </c>
      <c r="D33" s="173"/>
      <c r="E33" s="173"/>
      <c r="F33" s="173"/>
      <c r="G33" s="173"/>
      <c r="H33" s="187">
        <f>+H29</f>
        <v>74.83</v>
      </c>
      <c r="I33" s="168"/>
      <c r="J33" s="163"/>
    </row>
    <row r="34" spans="1:11" s="198" customFormat="1" ht="17.25" customHeight="1" x14ac:dyDescent="0.25">
      <c r="A34" s="191"/>
      <c r="B34" s="192"/>
      <c r="C34" s="193"/>
      <c r="D34" s="193"/>
      <c r="E34" s="193"/>
      <c r="F34" s="193"/>
      <c r="G34" s="193"/>
      <c r="H34" s="194"/>
      <c r="I34" s="195"/>
      <c r="J34" s="196"/>
      <c r="K34" s="197"/>
    </row>
    <row r="35" spans="1:11" ht="19.5" customHeight="1" x14ac:dyDescent="0.25">
      <c r="A35" s="162"/>
      <c r="B35" s="174" t="s">
        <v>41</v>
      </c>
      <c r="C35" s="173" t="s">
        <v>115</v>
      </c>
      <c r="D35" s="173"/>
      <c r="E35" s="173"/>
      <c r="F35" s="173"/>
      <c r="G35" s="173"/>
      <c r="H35" s="199">
        <f>+SUM(H32:H33)</f>
        <v>532.5</v>
      </c>
      <c r="I35" s="168"/>
      <c r="J35" s="163"/>
    </row>
    <row r="36" spans="1:11" ht="15" customHeight="1" thickBot="1" x14ac:dyDescent="0.3">
      <c r="A36" s="162"/>
      <c r="B36" s="173"/>
      <c r="C36" s="173"/>
      <c r="D36" s="173"/>
      <c r="E36" s="173"/>
      <c r="F36" s="173"/>
      <c r="G36" s="173"/>
      <c r="H36" s="200"/>
      <c r="I36" s="168"/>
      <c r="J36" s="163"/>
    </row>
    <row r="37" spans="1:11" ht="15" customHeight="1" thickTop="1" x14ac:dyDescent="0.25">
      <c r="A37" s="162"/>
      <c r="B37" s="168"/>
      <c r="C37" s="168"/>
      <c r="D37" s="168"/>
      <c r="E37" s="168"/>
      <c r="F37" s="168"/>
      <c r="G37" s="168"/>
      <c r="H37" s="169"/>
      <c r="I37" s="168"/>
      <c r="J37" s="163"/>
    </row>
    <row r="38" spans="1:11" x14ac:dyDescent="0.25">
      <c r="A38" s="162"/>
      <c r="B38" s="168"/>
      <c r="C38" s="232" t="str">
        <f>+CONCATENATE(DATOS!C14, ", ", DATOS!C16," de ", DATOS!C18, " del ", DATOS!C20)</f>
        <v>Lima, 30 de Marzo del 2019</v>
      </c>
      <c r="D38" s="232"/>
      <c r="E38" s="232"/>
      <c r="F38" s="232"/>
      <c r="G38" s="168"/>
      <c r="H38" s="169"/>
      <c r="I38" s="168"/>
      <c r="J38" s="163"/>
    </row>
    <row r="39" spans="1:11" x14ac:dyDescent="0.25">
      <c r="A39" s="162"/>
      <c r="B39" s="168"/>
      <c r="C39" s="168"/>
      <c r="D39" s="168"/>
      <c r="E39" s="168"/>
      <c r="F39" s="168"/>
      <c r="G39" s="168"/>
      <c r="H39" s="169"/>
      <c r="I39" s="168"/>
      <c r="J39" s="163"/>
    </row>
    <row r="40" spans="1:11" x14ac:dyDescent="0.25">
      <c r="A40" s="162"/>
      <c r="B40" s="168"/>
      <c r="C40" s="175"/>
      <c r="D40" s="168"/>
      <c r="E40" s="168"/>
      <c r="F40" s="168"/>
      <c r="G40" s="168"/>
      <c r="H40" s="169"/>
      <c r="I40" s="168"/>
      <c r="J40" s="163"/>
    </row>
    <row r="41" spans="1:11" x14ac:dyDescent="0.25">
      <c r="A41" s="162"/>
      <c r="B41" s="168"/>
      <c r="C41" s="168"/>
      <c r="D41" s="168"/>
      <c r="E41" s="168"/>
      <c r="F41" s="168"/>
      <c r="G41" s="168"/>
      <c r="H41" s="169"/>
      <c r="I41" s="168"/>
      <c r="J41" s="163"/>
    </row>
    <row r="42" spans="1:11" x14ac:dyDescent="0.25">
      <c r="A42" s="162"/>
      <c r="B42" s="168"/>
      <c r="C42" s="168"/>
      <c r="D42" s="168"/>
      <c r="E42" s="168"/>
      <c r="F42" s="168"/>
      <c r="G42" s="168"/>
      <c r="H42" s="169"/>
      <c r="I42" s="168"/>
      <c r="J42" s="163"/>
    </row>
    <row r="43" spans="1:11" x14ac:dyDescent="0.25">
      <c r="A43" s="162"/>
      <c r="B43" s="168"/>
      <c r="C43" s="168"/>
      <c r="D43" s="231" t="s">
        <v>116</v>
      </c>
      <c r="E43" s="231"/>
      <c r="F43" s="176"/>
      <c r="G43" s="231" t="s">
        <v>117</v>
      </c>
      <c r="H43" s="231"/>
      <c r="I43" s="168"/>
      <c r="J43" s="163"/>
    </row>
    <row r="44" spans="1:11" ht="15.75" thickBot="1" x14ac:dyDescent="0.3">
      <c r="A44" s="177"/>
      <c r="B44" s="178"/>
      <c r="C44" s="178"/>
      <c r="D44" s="178"/>
      <c r="E44" s="178"/>
      <c r="F44" s="178"/>
      <c r="G44" s="178"/>
      <c r="H44" s="179"/>
      <c r="I44" s="178"/>
      <c r="J44" s="180"/>
    </row>
  </sheetData>
  <mergeCells count="12">
    <mergeCell ref="B2:C2"/>
    <mergeCell ref="E2:I2"/>
    <mergeCell ref="B4:I4"/>
    <mergeCell ref="B7:I10"/>
    <mergeCell ref="C22:G22"/>
    <mergeCell ref="C23:G23"/>
    <mergeCell ref="C24:G24"/>
    <mergeCell ref="C27:G27"/>
    <mergeCell ref="C28:G28"/>
    <mergeCell ref="D43:E43"/>
    <mergeCell ref="G43:H43"/>
    <mergeCell ref="C38:F38"/>
  </mergeCells>
  <dataValidations disablePrompts="1" count="1">
    <dataValidation type="list" allowBlank="1" showInputMessage="1" showErrorMessage="1" sqref="D2">
      <formula1>Codigos</formula1>
    </dataValidation>
  </dataValidations>
  <pageMargins left="0.70866141732283472" right="0.70866141732283472" top="0.74803149606299213" bottom="0.74803149606299213" header="0.31496062992125984" footer="0.31496062992125984"/>
  <pageSetup paperSize="9" scale="8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PRESENTACION</vt:lpstr>
      <vt:lpstr>DATOS</vt:lpstr>
      <vt:lpstr>CALCULO UTILIDADES</vt:lpstr>
      <vt:lpstr>LIQUIDACION</vt:lpstr>
      <vt:lpstr>LIQUIDACION!Área_de_impresión</vt:lpstr>
      <vt:lpstr>Codigos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www.excelnegocios.com</dc:creator>
  <cp:lastModifiedBy>user</cp:lastModifiedBy>
  <cp:lastPrinted>2017-03-28T18:41:21Z</cp:lastPrinted>
  <dcterms:created xsi:type="dcterms:W3CDTF">2016-08-23T19:31:39Z</dcterms:created>
  <dcterms:modified xsi:type="dcterms:W3CDTF">2019-02-19T18:12:28Z</dcterms:modified>
</cp:coreProperties>
</file>