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scarlethjarquin/Desktop/"/>
    </mc:Choice>
  </mc:AlternateContent>
  <xr:revisionPtr revIDLastSave="0" documentId="13_ncr:1_{F2ACD40E-D78F-D341-883B-3EDA58E566F6}" xr6:coauthVersionLast="47" xr6:coauthVersionMax="47" xr10:uidLastSave="{00000000-0000-0000-0000-000000000000}"/>
  <bookViews>
    <workbookView xWindow="0" yWindow="500" windowWidth="32780" windowHeight="20200" activeTab="3" xr2:uid="{00000000-000D-0000-FFFF-FFFF00000000}"/>
  </bookViews>
  <sheets>
    <sheet name="Definitions" sheetId="1" r:id="rId1"/>
    <sheet name="Data Repository Table" sheetId="2" r:id="rId2"/>
    <sheet name="Water Trading Repository Table" sheetId="3" r:id="rId3"/>
    <sheet name="Economic Market Analysis" sheetId="4" r:id="rId4"/>
    <sheet name="Economic Cost Analysis" sheetId="5" r:id="rId5"/>
    <sheet name="What-If Analysis" sheetId="6" r:id="rId6"/>
    <sheet name="Variance Analysis" sheetId="7" state="hidden" r:id="rId7"/>
    <sheet name="Cost to Produce" sheetId="8" state="hidden" r:id="rId8"/>
    <sheet name="EBIT" sheetId="9"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hIv4kYlVXEauGa4LM/LNqh+Hq9Ag=="/>
    </ext>
  </extLst>
</workbook>
</file>

<file path=xl/calcChain.xml><?xml version="1.0" encoding="utf-8"?>
<calcChain xmlns="http://schemas.openxmlformats.org/spreadsheetml/2006/main">
  <c r="R63" i="6" l="1"/>
  <c r="R62" i="6"/>
  <c r="R61" i="6"/>
  <c r="R60" i="6"/>
  <c r="Q61" i="6"/>
  <c r="Q62" i="6"/>
  <c r="Q63" i="6"/>
  <c r="Q60" i="6"/>
  <c r="P60" i="6"/>
  <c r="P62" i="6"/>
  <c r="P63" i="6"/>
  <c r="N60" i="6"/>
  <c r="O60" i="6"/>
  <c r="L61" i="6"/>
  <c r="M61" i="6"/>
  <c r="L62" i="6"/>
  <c r="M62" i="6"/>
  <c r="N62" i="6"/>
  <c r="O62" i="6"/>
  <c r="L63" i="6"/>
  <c r="M63" i="6"/>
  <c r="N63" i="6"/>
  <c r="O63" i="6"/>
  <c r="F60" i="6"/>
  <c r="G60" i="6"/>
  <c r="H60" i="6"/>
  <c r="I60" i="6"/>
  <c r="J60" i="6"/>
  <c r="F61" i="6"/>
  <c r="G61" i="6"/>
  <c r="H61" i="6"/>
  <c r="I61" i="6"/>
  <c r="J61" i="6"/>
  <c r="K61" i="6"/>
  <c r="H62" i="6"/>
  <c r="I62" i="6"/>
  <c r="J62" i="6"/>
  <c r="K62" i="6"/>
  <c r="F63" i="6"/>
  <c r="G63" i="6"/>
  <c r="K63" i="6"/>
  <c r="E61" i="6"/>
  <c r="E63" i="6"/>
  <c r="E60" i="6"/>
  <c r="Q53" i="6"/>
  <c r="Q54" i="6"/>
  <c r="Q52" i="6"/>
  <c r="O52" i="6"/>
  <c r="P52" i="6"/>
  <c r="O53" i="6"/>
  <c r="P53" i="6"/>
  <c r="O54" i="6"/>
  <c r="P54" i="6"/>
  <c r="F52" i="6"/>
  <c r="G52" i="6"/>
  <c r="H52" i="6"/>
  <c r="I52" i="6"/>
  <c r="J52" i="6"/>
  <c r="K52" i="6"/>
  <c r="L52" i="6"/>
  <c r="M52" i="6"/>
  <c r="N52" i="6"/>
  <c r="F53" i="6"/>
  <c r="G53" i="6"/>
  <c r="H53" i="6"/>
  <c r="I53" i="6"/>
  <c r="J53" i="6"/>
  <c r="K53" i="6"/>
  <c r="L53" i="6"/>
  <c r="M53" i="6"/>
  <c r="N53" i="6"/>
  <c r="F54" i="6"/>
  <c r="G54" i="6"/>
  <c r="H54" i="6"/>
  <c r="I54" i="6"/>
  <c r="J54" i="6"/>
  <c r="K54" i="6"/>
  <c r="L54" i="6"/>
  <c r="M54" i="6"/>
  <c r="N54" i="6"/>
  <c r="E53" i="6"/>
  <c r="E54" i="6"/>
  <c r="E52" i="6"/>
  <c r="C18" i="4"/>
  <c r="D44" i="6"/>
  <c r="C44" i="6"/>
  <c r="D43" i="6"/>
  <c r="C43" i="6"/>
  <c r="D41" i="6"/>
  <c r="C41" i="6"/>
  <c r="D42" i="6"/>
  <c r="C42" i="6"/>
  <c r="Q16" i="6"/>
  <c r="O16" i="6"/>
  <c r="P16" i="6"/>
  <c r="F16" i="6"/>
  <c r="G16" i="6"/>
  <c r="H16" i="6"/>
  <c r="I16" i="6"/>
  <c r="J16" i="6"/>
  <c r="K16" i="6"/>
  <c r="L16" i="6"/>
  <c r="M16" i="6"/>
  <c r="N16" i="6"/>
  <c r="E16" i="6"/>
  <c r="Q15" i="6"/>
  <c r="J15" i="6"/>
  <c r="K15" i="6"/>
  <c r="L15" i="6"/>
  <c r="M15" i="6"/>
  <c r="N15" i="6"/>
  <c r="O15" i="6"/>
  <c r="P15" i="6"/>
  <c r="F15" i="6"/>
  <c r="G15" i="6"/>
  <c r="H15" i="6"/>
  <c r="I15" i="6"/>
  <c r="E15" i="6"/>
  <c r="C228" i="5"/>
  <c r="C229" i="5"/>
  <c r="C227" i="5"/>
  <c r="B229" i="5"/>
  <c r="B228" i="5"/>
  <c r="S44" i="5"/>
  <c r="R217" i="5"/>
  <c r="R203" i="5"/>
  <c r="R175" i="5"/>
  <c r="R189" i="5"/>
  <c r="B227" i="5"/>
  <c r="S33" i="5"/>
  <c r="S22" i="5"/>
  <c r="K202" i="5"/>
  <c r="G217" i="5"/>
  <c r="H217" i="5"/>
  <c r="I217" i="5"/>
  <c r="J217" i="5"/>
  <c r="K217" i="5"/>
  <c r="L217" i="5"/>
  <c r="M217" i="5"/>
  <c r="N217" i="5"/>
  <c r="O217" i="5"/>
  <c r="P217" i="5"/>
  <c r="Q217" i="5"/>
  <c r="F217" i="5"/>
  <c r="R209" i="5"/>
  <c r="R210" i="5"/>
  <c r="R211" i="5"/>
  <c r="R212" i="5"/>
  <c r="R213" i="5"/>
  <c r="R214" i="5"/>
  <c r="R215" i="5"/>
  <c r="R216" i="5"/>
  <c r="R208" i="5"/>
  <c r="G208" i="5"/>
  <c r="H208" i="5"/>
  <c r="I208" i="5"/>
  <c r="J208" i="5"/>
  <c r="K208" i="5"/>
  <c r="L208" i="5"/>
  <c r="M208" i="5"/>
  <c r="N208" i="5"/>
  <c r="O208" i="5"/>
  <c r="P208" i="5"/>
  <c r="Q208" i="5"/>
  <c r="G209" i="5"/>
  <c r="H209" i="5"/>
  <c r="I209" i="5"/>
  <c r="J209" i="5"/>
  <c r="K209" i="5"/>
  <c r="L209" i="5"/>
  <c r="M209" i="5"/>
  <c r="N209" i="5"/>
  <c r="O209" i="5"/>
  <c r="P209" i="5"/>
  <c r="Q209" i="5"/>
  <c r="G210" i="5"/>
  <c r="H210" i="5"/>
  <c r="I210" i="5"/>
  <c r="J210" i="5"/>
  <c r="K210" i="5"/>
  <c r="L210" i="5"/>
  <c r="M210" i="5"/>
  <c r="N210" i="5"/>
  <c r="O210" i="5"/>
  <c r="P210" i="5"/>
  <c r="Q210" i="5"/>
  <c r="G211" i="5"/>
  <c r="H211" i="5"/>
  <c r="I211" i="5"/>
  <c r="J211" i="5"/>
  <c r="K211" i="5"/>
  <c r="L211" i="5"/>
  <c r="M211" i="5"/>
  <c r="N211" i="5"/>
  <c r="O211" i="5"/>
  <c r="P211" i="5"/>
  <c r="Q211" i="5"/>
  <c r="G212" i="5"/>
  <c r="H212" i="5"/>
  <c r="I212" i="5"/>
  <c r="J212" i="5"/>
  <c r="K212" i="5"/>
  <c r="L212" i="5"/>
  <c r="M212" i="5"/>
  <c r="N212" i="5"/>
  <c r="O212" i="5"/>
  <c r="P212" i="5"/>
  <c r="Q212" i="5"/>
  <c r="G213" i="5"/>
  <c r="H213" i="5"/>
  <c r="I213" i="5"/>
  <c r="J213" i="5"/>
  <c r="K213" i="5"/>
  <c r="L213" i="5"/>
  <c r="M213" i="5"/>
  <c r="N213" i="5"/>
  <c r="O213" i="5"/>
  <c r="P213" i="5"/>
  <c r="Q213" i="5"/>
  <c r="G214" i="5"/>
  <c r="H214" i="5"/>
  <c r="I214" i="5"/>
  <c r="J214" i="5"/>
  <c r="K214" i="5"/>
  <c r="L214" i="5"/>
  <c r="M214" i="5"/>
  <c r="N214" i="5"/>
  <c r="O214" i="5"/>
  <c r="P214" i="5"/>
  <c r="Q214" i="5"/>
  <c r="G215" i="5"/>
  <c r="H215" i="5"/>
  <c r="I215" i="5"/>
  <c r="J215" i="5"/>
  <c r="K215" i="5"/>
  <c r="L215" i="5"/>
  <c r="M215" i="5"/>
  <c r="N215" i="5"/>
  <c r="O215" i="5"/>
  <c r="P215" i="5"/>
  <c r="Q215" i="5"/>
  <c r="G216" i="5"/>
  <c r="H216" i="5"/>
  <c r="I216" i="5"/>
  <c r="J216" i="5"/>
  <c r="K216" i="5"/>
  <c r="L216" i="5"/>
  <c r="M216" i="5"/>
  <c r="N216" i="5"/>
  <c r="O216" i="5"/>
  <c r="P216" i="5"/>
  <c r="Q216" i="5"/>
  <c r="F209" i="5"/>
  <c r="F210" i="5"/>
  <c r="F211" i="5"/>
  <c r="F212" i="5"/>
  <c r="F213" i="5"/>
  <c r="F214" i="5"/>
  <c r="F215" i="5"/>
  <c r="F216" i="5"/>
  <c r="F208" i="5"/>
  <c r="G203" i="5"/>
  <c r="H203" i="5"/>
  <c r="I203" i="5"/>
  <c r="J203" i="5"/>
  <c r="K203" i="5"/>
  <c r="L203" i="5"/>
  <c r="M203" i="5"/>
  <c r="N203" i="5"/>
  <c r="O203" i="5"/>
  <c r="P203" i="5"/>
  <c r="Q203" i="5"/>
  <c r="F203" i="5"/>
  <c r="R195" i="5"/>
  <c r="R196" i="5"/>
  <c r="R197" i="5"/>
  <c r="R198" i="5"/>
  <c r="R199" i="5"/>
  <c r="R200" i="5"/>
  <c r="R201" i="5"/>
  <c r="R202" i="5"/>
  <c r="R194" i="5"/>
  <c r="G202" i="5"/>
  <c r="H202" i="5"/>
  <c r="I202" i="5"/>
  <c r="J202" i="5"/>
  <c r="L202" i="5"/>
  <c r="M202" i="5"/>
  <c r="N202" i="5"/>
  <c r="O202" i="5"/>
  <c r="P202" i="5"/>
  <c r="Q202" i="5"/>
  <c r="G194" i="5"/>
  <c r="H194" i="5"/>
  <c r="I194" i="5"/>
  <c r="J194" i="5"/>
  <c r="K194" i="5"/>
  <c r="L194" i="5"/>
  <c r="M194" i="5"/>
  <c r="N194" i="5"/>
  <c r="O194" i="5"/>
  <c r="P194" i="5"/>
  <c r="Q194" i="5"/>
  <c r="G195" i="5"/>
  <c r="H195" i="5"/>
  <c r="I195" i="5"/>
  <c r="J195" i="5"/>
  <c r="K195" i="5"/>
  <c r="L195" i="5"/>
  <c r="M195" i="5"/>
  <c r="N195" i="5"/>
  <c r="O195" i="5"/>
  <c r="P195" i="5"/>
  <c r="Q195" i="5"/>
  <c r="G196" i="5"/>
  <c r="H196" i="5"/>
  <c r="I196" i="5"/>
  <c r="J196" i="5"/>
  <c r="K196" i="5"/>
  <c r="L196" i="5"/>
  <c r="M196" i="5"/>
  <c r="N196" i="5"/>
  <c r="O196" i="5"/>
  <c r="P196" i="5"/>
  <c r="Q196" i="5"/>
  <c r="G197" i="5"/>
  <c r="H197" i="5"/>
  <c r="I197" i="5"/>
  <c r="J197" i="5"/>
  <c r="K197" i="5"/>
  <c r="L197" i="5"/>
  <c r="M197" i="5"/>
  <c r="N197" i="5"/>
  <c r="O197" i="5"/>
  <c r="P197" i="5"/>
  <c r="Q197" i="5"/>
  <c r="G198" i="5"/>
  <c r="H198" i="5"/>
  <c r="I198" i="5"/>
  <c r="J198" i="5"/>
  <c r="K198" i="5"/>
  <c r="L198" i="5"/>
  <c r="M198" i="5"/>
  <c r="N198" i="5"/>
  <c r="O198" i="5"/>
  <c r="P198" i="5"/>
  <c r="Q198" i="5"/>
  <c r="G199" i="5"/>
  <c r="H199" i="5"/>
  <c r="I199" i="5"/>
  <c r="J199" i="5"/>
  <c r="K199" i="5"/>
  <c r="L199" i="5"/>
  <c r="M199" i="5"/>
  <c r="N199" i="5"/>
  <c r="O199" i="5"/>
  <c r="P199" i="5"/>
  <c r="Q199" i="5"/>
  <c r="G200" i="5"/>
  <c r="H200" i="5"/>
  <c r="I200" i="5"/>
  <c r="J200" i="5"/>
  <c r="K200" i="5"/>
  <c r="L200" i="5"/>
  <c r="M200" i="5"/>
  <c r="N200" i="5"/>
  <c r="O200" i="5"/>
  <c r="P200" i="5"/>
  <c r="Q200" i="5"/>
  <c r="G201" i="5"/>
  <c r="H201" i="5"/>
  <c r="I201" i="5"/>
  <c r="J201" i="5"/>
  <c r="K201" i="5"/>
  <c r="L201" i="5"/>
  <c r="M201" i="5"/>
  <c r="N201" i="5"/>
  <c r="O201" i="5"/>
  <c r="P201" i="5"/>
  <c r="Q201" i="5"/>
  <c r="F195" i="5"/>
  <c r="F196" i="5"/>
  <c r="F197" i="5"/>
  <c r="F198" i="5"/>
  <c r="F199" i="5"/>
  <c r="F200" i="5"/>
  <c r="F201" i="5"/>
  <c r="F202" i="5"/>
  <c r="F194" i="5"/>
  <c r="G189" i="5"/>
  <c r="H189" i="5"/>
  <c r="I189" i="5"/>
  <c r="J189" i="5"/>
  <c r="K189" i="5"/>
  <c r="L189" i="5"/>
  <c r="M189" i="5"/>
  <c r="N189" i="5"/>
  <c r="O189" i="5"/>
  <c r="P189" i="5"/>
  <c r="Q189" i="5"/>
  <c r="F189" i="5"/>
  <c r="G188" i="5"/>
  <c r="H188" i="5"/>
  <c r="I188" i="5"/>
  <c r="J188" i="5"/>
  <c r="K188" i="5"/>
  <c r="L188" i="5"/>
  <c r="M188" i="5"/>
  <c r="N188" i="5"/>
  <c r="O188" i="5"/>
  <c r="P188" i="5"/>
  <c r="Q188" i="5"/>
  <c r="F188" i="5"/>
  <c r="R188" i="5" s="1"/>
  <c r="R181" i="5"/>
  <c r="R182" i="5"/>
  <c r="R183" i="5"/>
  <c r="R184" i="5"/>
  <c r="R185" i="5"/>
  <c r="R186" i="5"/>
  <c r="R187" i="5"/>
  <c r="R180" i="5"/>
  <c r="G180" i="5"/>
  <c r="H180" i="5"/>
  <c r="I180" i="5"/>
  <c r="J180" i="5"/>
  <c r="K180" i="5"/>
  <c r="L180" i="5"/>
  <c r="M180" i="5"/>
  <c r="N180" i="5"/>
  <c r="O180" i="5"/>
  <c r="P180" i="5"/>
  <c r="Q180" i="5"/>
  <c r="G181" i="5"/>
  <c r="H181" i="5"/>
  <c r="I181" i="5"/>
  <c r="J181" i="5"/>
  <c r="K181" i="5"/>
  <c r="L181" i="5"/>
  <c r="M181" i="5"/>
  <c r="N181" i="5"/>
  <c r="O181" i="5"/>
  <c r="P181" i="5"/>
  <c r="Q181" i="5"/>
  <c r="G182" i="5"/>
  <c r="H182" i="5"/>
  <c r="I182" i="5"/>
  <c r="J182" i="5"/>
  <c r="K182" i="5"/>
  <c r="L182" i="5"/>
  <c r="M182" i="5"/>
  <c r="N182" i="5"/>
  <c r="O182" i="5"/>
  <c r="P182" i="5"/>
  <c r="Q182" i="5"/>
  <c r="G183" i="5"/>
  <c r="H183" i="5"/>
  <c r="I183" i="5"/>
  <c r="J183" i="5"/>
  <c r="K183" i="5"/>
  <c r="L183" i="5"/>
  <c r="M183" i="5"/>
  <c r="N183" i="5"/>
  <c r="O183" i="5"/>
  <c r="P183" i="5"/>
  <c r="Q183" i="5"/>
  <c r="G184" i="5"/>
  <c r="H184" i="5"/>
  <c r="I184" i="5"/>
  <c r="J184" i="5"/>
  <c r="K184" i="5"/>
  <c r="L184" i="5"/>
  <c r="M184" i="5"/>
  <c r="N184" i="5"/>
  <c r="O184" i="5"/>
  <c r="P184" i="5"/>
  <c r="Q184" i="5"/>
  <c r="G185" i="5"/>
  <c r="H185" i="5"/>
  <c r="I185" i="5"/>
  <c r="J185" i="5"/>
  <c r="K185" i="5"/>
  <c r="L185" i="5"/>
  <c r="M185" i="5"/>
  <c r="N185" i="5"/>
  <c r="O185" i="5"/>
  <c r="P185" i="5"/>
  <c r="Q185" i="5"/>
  <c r="G186" i="5"/>
  <c r="H186" i="5"/>
  <c r="I186" i="5"/>
  <c r="J186" i="5"/>
  <c r="K186" i="5"/>
  <c r="L186" i="5"/>
  <c r="M186" i="5"/>
  <c r="N186" i="5"/>
  <c r="O186" i="5"/>
  <c r="P186" i="5"/>
  <c r="Q186" i="5"/>
  <c r="G187" i="5"/>
  <c r="H187" i="5"/>
  <c r="I187" i="5"/>
  <c r="J187" i="5"/>
  <c r="K187" i="5"/>
  <c r="L187" i="5"/>
  <c r="M187" i="5"/>
  <c r="N187" i="5"/>
  <c r="O187" i="5"/>
  <c r="P187" i="5"/>
  <c r="Q187" i="5"/>
  <c r="F181" i="5"/>
  <c r="F182" i="5"/>
  <c r="F183" i="5"/>
  <c r="F184" i="5"/>
  <c r="F185" i="5"/>
  <c r="F186" i="5"/>
  <c r="F187" i="5"/>
  <c r="F180" i="5"/>
  <c r="R167" i="5"/>
  <c r="R168" i="5"/>
  <c r="R169" i="5"/>
  <c r="R170" i="5"/>
  <c r="R171" i="5"/>
  <c r="R172" i="5"/>
  <c r="R173" i="5"/>
  <c r="R174" i="5"/>
  <c r="R166" i="5"/>
  <c r="G175" i="5"/>
  <c r="H175" i="5"/>
  <c r="I175" i="5"/>
  <c r="J175" i="5"/>
  <c r="K175" i="5"/>
  <c r="L175" i="5"/>
  <c r="M175" i="5"/>
  <c r="N175" i="5"/>
  <c r="O175" i="5"/>
  <c r="P175" i="5"/>
  <c r="Q175" i="5"/>
  <c r="F175" i="5"/>
  <c r="G166" i="5"/>
  <c r="H166" i="5"/>
  <c r="I166" i="5"/>
  <c r="J166" i="5"/>
  <c r="K166" i="5"/>
  <c r="L166" i="5"/>
  <c r="M166" i="5"/>
  <c r="N166" i="5"/>
  <c r="O166" i="5"/>
  <c r="P166" i="5"/>
  <c r="Q166" i="5"/>
  <c r="G167" i="5"/>
  <c r="H167" i="5"/>
  <c r="I167" i="5"/>
  <c r="J167" i="5"/>
  <c r="K167" i="5"/>
  <c r="L167" i="5"/>
  <c r="M167" i="5"/>
  <c r="N167" i="5"/>
  <c r="O167" i="5"/>
  <c r="P167" i="5"/>
  <c r="Q167" i="5"/>
  <c r="G168" i="5"/>
  <c r="H168" i="5"/>
  <c r="I168" i="5"/>
  <c r="J168" i="5"/>
  <c r="K168" i="5"/>
  <c r="L168" i="5"/>
  <c r="M168" i="5"/>
  <c r="N168" i="5"/>
  <c r="O168" i="5"/>
  <c r="P168" i="5"/>
  <c r="Q168" i="5"/>
  <c r="G169" i="5"/>
  <c r="H169" i="5"/>
  <c r="I169" i="5"/>
  <c r="J169" i="5"/>
  <c r="K169" i="5"/>
  <c r="L169" i="5"/>
  <c r="M169" i="5"/>
  <c r="N169" i="5"/>
  <c r="O169" i="5"/>
  <c r="P169" i="5"/>
  <c r="Q169" i="5"/>
  <c r="G170" i="5"/>
  <c r="H170" i="5"/>
  <c r="I170" i="5"/>
  <c r="J170" i="5"/>
  <c r="K170" i="5"/>
  <c r="L170" i="5"/>
  <c r="M170" i="5"/>
  <c r="N170" i="5"/>
  <c r="O170" i="5"/>
  <c r="P170" i="5"/>
  <c r="Q170" i="5"/>
  <c r="G171" i="5"/>
  <c r="H171" i="5"/>
  <c r="I171" i="5"/>
  <c r="J171" i="5"/>
  <c r="K171" i="5"/>
  <c r="L171" i="5"/>
  <c r="M171" i="5"/>
  <c r="N171" i="5"/>
  <c r="O171" i="5"/>
  <c r="P171" i="5"/>
  <c r="Q171" i="5"/>
  <c r="G172" i="5"/>
  <c r="H172" i="5"/>
  <c r="I172" i="5"/>
  <c r="J172" i="5"/>
  <c r="K172" i="5"/>
  <c r="L172" i="5"/>
  <c r="M172" i="5"/>
  <c r="N172" i="5"/>
  <c r="O172" i="5"/>
  <c r="P172" i="5"/>
  <c r="Q172" i="5"/>
  <c r="G173" i="5"/>
  <c r="H173" i="5"/>
  <c r="I173" i="5"/>
  <c r="J173" i="5"/>
  <c r="K173" i="5"/>
  <c r="L173" i="5"/>
  <c r="M173" i="5"/>
  <c r="N173" i="5"/>
  <c r="O173" i="5"/>
  <c r="P173" i="5"/>
  <c r="Q173" i="5"/>
  <c r="G174" i="5"/>
  <c r="H174" i="5"/>
  <c r="I174" i="5"/>
  <c r="J174" i="5"/>
  <c r="K174" i="5"/>
  <c r="L174" i="5"/>
  <c r="M174" i="5"/>
  <c r="N174" i="5"/>
  <c r="O174" i="5"/>
  <c r="P174" i="5"/>
  <c r="Q174" i="5"/>
  <c r="F167" i="5"/>
  <c r="F168" i="5"/>
  <c r="F169" i="5"/>
  <c r="F170" i="5"/>
  <c r="F171" i="5"/>
  <c r="F172" i="5"/>
  <c r="F173" i="5"/>
  <c r="F174" i="5"/>
  <c r="F166" i="5"/>
  <c r="R152" i="5"/>
  <c r="R151" i="5"/>
  <c r="R144" i="5"/>
  <c r="R145" i="5"/>
  <c r="R146" i="5"/>
  <c r="R147" i="5"/>
  <c r="R148" i="5"/>
  <c r="R149" i="5"/>
  <c r="R150" i="5"/>
  <c r="Q151" i="5"/>
  <c r="K151" i="5"/>
  <c r="L151" i="5"/>
  <c r="M151" i="5"/>
  <c r="N151" i="5"/>
  <c r="O151" i="5"/>
  <c r="P151" i="5"/>
  <c r="G151" i="5"/>
  <c r="H151" i="5"/>
  <c r="I151" i="5"/>
  <c r="J151" i="5"/>
  <c r="F151" i="5"/>
  <c r="M143" i="5"/>
  <c r="N143" i="5"/>
  <c r="O143" i="5"/>
  <c r="P143" i="5"/>
  <c r="Q143" i="5"/>
  <c r="M144" i="5"/>
  <c r="N144" i="5"/>
  <c r="O144" i="5"/>
  <c r="P144" i="5"/>
  <c r="Q144" i="5"/>
  <c r="M145" i="5"/>
  <c r="N145" i="5"/>
  <c r="O145" i="5"/>
  <c r="P145" i="5"/>
  <c r="Q145" i="5"/>
  <c r="M146" i="5"/>
  <c r="N146" i="5"/>
  <c r="O146" i="5"/>
  <c r="P146" i="5"/>
  <c r="Q146" i="5"/>
  <c r="M147" i="5"/>
  <c r="N147" i="5"/>
  <c r="O147" i="5"/>
  <c r="P147" i="5"/>
  <c r="Q147" i="5"/>
  <c r="M148" i="5"/>
  <c r="N148" i="5"/>
  <c r="O148" i="5"/>
  <c r="P148" i="5"/>
  <c r="Q148" i="5"/>
  <c r="M149" i="5"/>
  <c r="N149" i="5"/>
  <c r="O149" i="5"/>
  <c r="P149" i="5"/>
  <c r="Q149" i="5"/>
  <c r="M150" i="5"/>
  <c r="N150" i="5"/>
  <c r="O150" i="5"/>
  <c r="P150" i="5"/>
  <c r="Q150" i="5"/>
  <c r="G143" i="5"/>
  <c r="H143" i="5"/>
  <c r="I143" i="5"/>
  <c r="J143" i="5"/>
  <c r="K143" i="5"/>
  <c r="L143" i="5"/>
  <c r="G144" i="5"/>
  <c r="H144" i="5"/>
  <c r="I144" i="5"/>
  <c r="J144" i="5"/>
  <c r="K144" i="5"/>
  <c r="L144" i="5"/>
  <c r="G145" i="5"/>
  <c r="H145" i="5"/>
  <c r="I145" i="5"/>
  <c r="J145" i="5"/>
  <c r="K145" i="5"/>
  <c r="L145" i="5"/>
  <c r="G146" i="5"/>
  <c r="H146" i="5"/>
  <c r="I146" i="5"/>
  <c r="J146" i="5"/>
  <c r="K146" i="5"/>
  <c r="L146" i="5"/>
  <c r="G147" i="5"/>
  <c r="H147" i="5"/>
  <c r="I147" i="5"/>
  <c r="J147" i="5"/>
  <c r="K147" i="5"/>
  <c r="L147" i="5"/>
  <c r="G148" i="5"/>
  <c r="H148" i="5"/>
  <c r="I148" i="5"/>
  <c r="J148" i="5"/>
  <c r="K148" i="5"/>
  <c r="L148" i="5"/>
  <c r="G149" i="5"/>
  <c r="H149" i="5"/>
  <c r="I149" i="5"/>
  <c r="J149" i="5"/>
  <c r="K149" i="5"/>
  <c r="L149" i="5"/>
  <c r="G150" i="5"/>
  <c r="H150" i="5"/>
  <c r="I150" i="5"/>
  <c r="J150" i="5"/>
  <c r="K150" i="5"/>
  <c r="L150" i="5"/>
  <c r="F144" i="5"/>
  <c r="F145" i="5"/>
  <c r="F146" i="5"/>
  <c r="F147" i="5"/>
  <c r="F148" i="5"/>
  <c r="F149" i="5"/>
  <c r="F150" i="5"/>
  <c r="F143" i="5"/>
  <c r="K138" i="5"/>
  <c r="L138" i="5"/>
  <c r="M138" i="5"/>
  <c r="N138" i="5"/>
  <c r="O138" i="5"/>
  <c r="P138" i="5"/>
  <c r="Q138" i="5"/>
  <c r="G138" i="5"/>
  <c r="H138" i="5"/>
  <c r="I138" i="5"/>
  <c r="J138" i="5"/>
  <c r="F138" i="5"/>
  <c r="M130" i="5"/>
  <c r="N130" i="5"/>
  <c r="O130" i="5"/>
  <c r="P130" i="5"/>
  <c r="Q130" i="5"/>
  <c r="M131" i="5"/>
  <c r="N131" i="5"/>
  <c r="O131" i="5"/>
  <c r="P131" i="5"/>
  <c r="Q131" i="5"/>
  <c r="M132" i="5"/>
  <c r="N132" i="5"/>
  <c r="O132" i="5"/>
  <c r="P132" i="5"/>
  <c r="Q132" i="5"/>
  <c r="M133" i="5"/>
  <c r="N133" i="5"/>
  <c r="O133" i="5"/>
  <c r="P133" i="5"/>
  <c r="Q133" i="5"/>
  <c r="M134" i="5"/>
  <c r="N134" i="5"/>
  <c r="O134" i="5"/>
  <c r="P134" i="5"/>
  <c r="Q134" i="5"/>
  <c r="M135" i="5"/>
  <c r="N135" i="5"/>
  <c r="O135" i="5"/>
  <c r="P135" i="5"/>
  <c r="Q135" i="5"/>
  <c r="M136" i="5"/>
  <c r="N136" i="5"/>
  <c r="O136" i="5"/>
  <c r="P136" i="5"/>
  <c r="Q136" i="5"/>
  <c r="M137" i="5"/>
  <c r="N137" i="5"/>
  <c r="O137" i="5"/>
  <c r="P137" i="5"/>
  <c r="Q137" i="5"/>
  <c r="G130" i="5"/>
  <c r="H130" i="5"/>
  <c r="I130" i="5"/>
  <c r="J130" i="5"/>
  <c r="K130" i="5"/>
  <c r="L130" i="5"/>
  <c r="G131" i="5"/>
  <c r="H131" i="5"/>
  <c r="I131" i="5"/>
  <c r="J131" i="5"/>
  <c r="K131" i="5"/>
  <c r="L131" i="5"/>
  <c r="G132" i="5"/>
  <c r="H132" i="5"/>
  <c r="I132" i="5"/>
  <c r="J132" i="5"/>
  <c r="K132" i="5"/>
  <c r="L132" i="5"/>
  <c r="G133" i="5"/>
  <c r="H133" i="5"/>
  <c r="I133" i="5"/>
  <c r="J133" i="5"/>
  <c r="K133" i="5"/>
  <c r="L133" i="5"/>
  <c r="G134" i="5"/>
  <c r="H134" i="5"/>
  <c r="I134" i="5"/>
  <c r="J134" i="5"/>
  <c r="K134" i="5"/>
  <c r="L134" i="5"/>
  <c r="G135" i="5"/>
  <c r="H135" i="5"/>
  <c r="I135" i="5"/>
  <c r="J135" i="5"/>
  <c r="K135" i="5"/>
  <c r="L135" i="5"/>
  <c r="G136" i="5"/>
  <c r="H136" i="5"/>
  <c r="I136" i="5"/>
  <c r="J136" i="5"/>
  <c r="K136" i="5"/>
  <c r="L136" i="5"/>
  <c r="G137" i="5"/>
  <c r="H137" i="5"/>
  <c r="I137" i="5"/>
  <c r="J137" i="5"/>
  <c r="K137" i="5"/>
  <c r="L137" i="5"/>
  <c r="F131" i="5"/>
  <c r="F132" i="5"/>
  <c r="F133" i="5"/>
  <c r="F134" i="5"/>
  <c r="F135" i="5"/>
  <c r="F136" i="5"/>
  <c r="F137" i="5"/>
  <c r="F130" i="5"/>
  <c r="G125" i="5"/>
  <c r="H125" i="5"/>
  <c r="I125" i="5"/>
  <c r="J125" i="5"/>
  <c r="K125" i="5"/>
  <c r="L125" i="5"/>
  <c r="M125" i="5"/>
  <c r="N125" i="5"/>
  <c r="O125" i="5"/>
  <c r="P125" i="5"/>
  <c r="Q125" i="5"/>
  <c r="F125" i="5"/>
  <c r="F117" i="5"/>
  <c r="F104" i="5"/>
  <c r="O117" i="5"/>
  <c r="P117" i="5"/>
  <c r="Q117" i="5"/>
  <c r="O118" i="5"/>
  <c r="P118" i="5"/>
  <c r="Q118" i="5"/>
  <c r="O119" i="5"/>
  <c r="P119" i="5"/>
  <c r="Q119" i="5"/>
  <c r="O120" i="5"/>
  <c r="P120" i="5"/>
  <c r="Q120" i="5"/>
  <c r="O121" i="5"/>
  <c r="P121" i="5"/>
  <c r="Q121" i="5"/>
  <c r="O122" i="5"/>
  <c r="P122" i="5"/>
  <c r="Q122" i="5"/>
  <c r="O123" i="5"/>
  <c r="P123" i="5"/>
  <c r="Q123" i="5"/>
  <c r="O124" i="5"/>
  <c r="P124" i="5"/>
  <c r="Q124" i="5"/>
  <c r="G117" i="5"/>
  <c r="H117" i="5"/>
  <c r="I117" i="5"/>
  <c r="J117" i="5"/>
  <c r="K117" i="5"/>
  <c r="L117" i="5"/>
  <c r="M117" i="5"/>
  <c r="N117" i="5"/>
  <c r="G118" i="5"/>
  <c r="H118" i="5"/>
  <c r="I118" i="5"/>
  <c r="J118" i="5"/>
  <c r="K118" i="5"/>
  <c r="L118" i="5"/>
  <c r="M118" i="5"/>
  <c r="N118" i="5"/>
  <c r="G119" i="5"/>
  <c r="H119" i="5"/>
  <c r="I119" i="5"/>
  <c r="J119" i="5"/>
  <c r="K119" i="5"/>
  <c r="L119" i="5"/>
  <c r="M119" i="5"/>
  <c r="N119" i="5"/>
  <c r="G120" i="5"/>
  <c r="H120" i="5"/>
  <c r="I120" i="5"/>
  <c r="J120" i="5"/>
  <c r="K120" i="5"/>
  <c r="L120" i="5"/>
  <c r="M120" i="5"/>
  <c r="N120" i="5"/>
  <c r="G121" i="5"/>
  <c r="H121" i="5"/>
  <c r="I121" i="5"/>
  <c r="J121" i="5"/>
  <c r="K121" i="5"/>
  <c r="L121" i="5"/>
  <c r="M121" i="5"/>
  <c r="N121" i="5"/>
  <c r="G122" i="5"/>
  <c r="H122" i="5"/>
  <c r="I122" i="5"/>
  <c r="J122" i="5"/>
  <c r="K122" i="5"/>
  <c r="L122" i="5"/>
  <c r="M122" i="5"/>
  <c r="N122" i="5"/>
  <c r="G123" i="5"/>
  <c r="H123" i="5"/>
  <c r="I123" i="5"/>
  <c r="J123" i="5"/>
  <c r="K123" i="5"/>
  <c r="L123" i="5"/>
  <c r="M123" i="5"/>
  <c r="N123" i="5"/>
  <c r="G124" i="5"/>
  <c r="H124" i="5"/>
  <c r="I124" i="5"/>
  <c r="J124" i="5"/>
  <c r="K124" i="5"/>
  <c r="L124" i="5"/>
  <c r="M124" i="5"/>
  <c r="N124" i="5"/>
  <c r="F118" i="5"/>
  <c r="F119" i="5"/>
  <c r="F120" i="5"/>
  <c r="F121" i="5"/>
  <c r="F122" i="5"/>
  <c r="F123" i="5"/>
  <c r="F124" i="5"/>
  <c r="O112" i="5"/>
  <c r="P112" i="5"/>
  <c r="Q112" i="5"/>
  <c r="G112" i="5"/>
  <c r="H112" i="5"/>
  <c r="I112" i="5"/>
  <c r="J112" i="5"/>
  <c r="K112" i="5"/>
  <c r="L112" i="5"/>
  <c r="M112" i="5"/>
  <c r="N112" i="5"/>
  <c r="F112" i="5"/>
  <c r="G104" i="5"/>
  <c r="H104" i="5"/>
  <c r="I104" i="5"/>
  <c r="J104" i="5"/>
  <c r="K104" i="5"/>
  <c r="L104" i="5"/>
  <c r="M104" i="5"/>
  <c r="N104" i="5"/>
  <c r="O104" i="5"/>
  <c r="P104" i="5"/>
  <c r="Q104" i="5"/>
  <c r="G105" i="5"/>
  <c r="H105" i="5"/>
  <c r="I105" i="5"/>
  <c r="J105" i="5"/>
  <c r="K105" i="5"/>
  <c r="L105" i="5"/>
  <c r="M105" i="5"/>
  <c r="N105" i="5"/>
  <c r="O105" i="5"/>
  <c r="P105" i="5"/>
  <c r="Q105" i="5"/>
  <c r="G106" i="5"/>
  <c r="H106" i="5"/>
  <c r="I106" i="5"/>
  <c r="J106" i="5"/>
  <c r="K106" i="5"/>
  <c r="L106" i="5"/>
  <c r="M106" i="5"/>
  <c r="N106" i="5"/>
  <c r="O106" i="5"/>
  <c r="P106" i="5"/>
  <c r="Q106" i="5"/>
  <c r="G107" i="5"/>
  <c r="H107" i="5"/>
  <c r="I107" i="5"/>
  <c r="J107" i="5"/>
  <c r="K107" i="5"/>
  <c r="L107" i="5"/>
  <c r="M107" i="5"/>
  <c r="N107" i="5"/>
  <c r="O107" i="5"/>
  <c r="P107" i="5"/>
  <c r="Q107" i="5"/>
  <c r="G108" i="5"/>
  <c r="H108" i="5"/>
  <c r="I108" i="5"/>
  <c r="J108" i="5"/>
  <c r="K108" i="5"/>
  <c r="L108" i="5"/>
  <c r="M108" i="5"/>
  <c r="N108" i="5"/>
  <c r="O108" i="5"/>
  <c r="P108" i="5"/>
  <c r="Q108" i="5"/>
  <c r="G109" i="5"/>
  <c r="H109" i="5"/>
  <c r="I109" i="5"/>
  <c r="J109" i="5"/>
  <c r="K109" i="5"/>
  <c r="L109" i="5"/>
  <c r="M109" i="5"/>
  <c r="N109" i="5"/>
  <c r="O109" i="5"/>
  <c r="P109" i="5"/>
  <c r="Q109" i="5"/>
  <c r="G110" i="5"/>
  <c r="H110" i="5"/>
  <c r="I110" i="5"/>
  <c r="J110" i="5"/>
  <c r="K110" i="5"/>
  <c r="L110" i="5"/>
  <c r="M110" i="5"/>
  <c r="N110" i="5"/>
  <c r="O110" i="5"/>
  <c r="P110" i="5"/>
  <c r="Q110" i="5"/>
  <c r="G111" i="5"/>
  <c r="H111" i="5"/>
  <c r="I111" i="5"/>
  <c r="J111" i="5"/>
  <c r="K111" i="5"/>
  <c r="L111" i="5"/>
  <c r="M111" i="5"/>
  <c r="N111" i="5"/>
  <c r="O111" i="5"/>
  <c r="P111" i="5"/>
  <c r="Q111" i="5"/>
  <c r="F105" i="5"/>
  <c r="F106" i="5"/>
  <c r="F107" i="5"/>
  <c r="F108" i="5"/>
  <c r="F109" i="5"/>
  <c r="F110" i="5"/>
  <c r="F111" i="5"/>
  <c r="N43" i="5"/>
  <c r="O43" i="5"/>
  <c r="P43" i="5"/>
  <c r="Q43" i="5"/>
  <c r="R43" i="5"/>
  <c r="H43" i="5"/>
  <c r="I43" i="5"/>
  <c r="J43" i="5"/>
  <c r="K43" i="5"/>
  <c r="L43" i="5"/>
  <c r="M43" i="5"/>
  <c r="G43" i="5"/>
  <c r="R32" i="5"/>
  <c r="N32" i="5"/>
  <c r="O32" i="5"/>
  <c r="P32" i="5"/>
  <c r="Q32" i="5"/>
  <c r="H32" i="5"/>
  <c r="I32" i="5"/>
  <c r="I59" i="5" s="1"/>
  <c r="J32" i="5"/>
  <c r="K32" i="5"/>
  <c r="L32" i="5"/>
  <c r="M32" i="5"/>
  <c r="G32" i="5"/>
  <c r="H21" i="5"/>
  <c r="I21" i="5"/>
  <c r="J21" i="5"/>
  <c r="K21" i="5"/>
  <c r="L21" i="5"/>
  <c r="M21" i="5"/>
  <c r="N21" i="5"/>
  <c r="O21" i="5"/>
  <c r="P21" i="5"/>
  <c r="Q21" i="5"/>
  <c r="R21" i="5"/>
  <c r="R59" i="5" s="1"/>
  <c r="G21" i="5"/>
  <c r="H20" i="5"/>
  <c r="I20" i="5"/>
  <c r="J20" i="5"/>
  <c r="K20" i="5"/>
  <c r="L20" i="5"/>
  <c r="M20" i="5"/>
  <c r="N20" i="5"/>
  <c r="O20" i="5"/>
  <c r="P20" i="5"/>
  <c r="Q20" i="5"/>
  <c r="R20" i="5"/>
  <c r="H24" i="5"/>
  <c r="I24" i="5"/>
  <c r="J24" i="5"/>
  <c r="K24" i="5"/>
  <c r="L24" i="5"/>
  <c r="M24" i="5"/>
  <c r="N24" i="5"/>
  <c r="O24" i="5"/>
  <c r="P24" i="5"/>
  <c r="Q24" i="5"/>
  <c r="R24" i="5"/>
  <c r="H25" i="5"/>
  <c r="I25" i="5"/>
  <c r="J25" i="5"/>
  <c r="K25" i="5"/>
  <c r="L25" i="5"/>
  <c r="M25" i="5"/>
  <c r="N25" i="5"/>
  <c r="O25" i="5"/>
  <c r="P25" i="5"/>
  <c r="Q25" i="5"/>
  <c r="R25" i="5"/>
  <c r="H26" i="5"/>
  <c r="I26" i="5"/>
  <c r="J26" i="5"/>
  <c r="K26" i="5"/>
  <c r="L26" i="5"/>
  <c r="M26" i="5"/>
  <c r="N26" i="5"/>
  <c r="O26" i="5"/>
  <c r="P26" i="5"/>
  <c r="Q26" i="5"/>
  <c r="R26" i="5"/>
  <c r="H27" i="5"/>
  <c r="I27" i="5"/>
  <c r="J27" i="5"/>
  <c r="K27" i="5"/>
  <c r="L27" i="5"/>
  <c r="M27" i="5"/>
  <c r="N27" i="5"/>
  <c r="O27" i="5"/>
  <c r="P27" i="5"/>
  <c r="Q27" i="5"/>
  <c r="R27" i="5"/>
  <c r="H28" i="5"/>
  <c r="I28" i="5"/>
  <c r="J28" i="5"/>
  <c r="K28" i="5"/>
  <c r="L28" i="5"/>
  <c r="M28" i="5"/>
  <c r="N28" i="5"/>
  <c r="O28" i="5"/>
  <c r="P28" i="5"/>
  <c r="Q28" i="5"/>
  <c r="R28" i="5"/>
  <c r="H29" i="5"/>
  <c r="I29" i="5"/>
  <c r="J29" i="5"/>
  <c r="K29" i="5"/>
  <c r="L29" i="5"/>
  <c r="M29" i="5"/>
  <c r="N29" i="5"/>
  <c r="O29" i="5"/>
  <c r="P29" i="5"/>
  <c r="Q29" i="5"/>
  <c r="R29" i="5"/>
  <c r="H30" i="5"/>
  <c r="I30" i="5"/>
  <c r="J30" i="5"/>
  <c r="K30" i="5"/>
  <c r="L30" i="5"/>
  <c r="M30" i="5"/>
  <c r="N30" i="5"/>
  <c r="O30" i="5"/>
  <c r="P30" i="5"/>
  <c r="Q30" i="5"/>
  <c r="R30" i="5"/>
  <c r="H31" i="5"/>
  <c r="I31" i="5"/>
  <c r="J31" i="5"/>
  <c r="J58" i="5" s="1"/>
  <c r="K31" i="5"/>
  <c r="L31" i="5"/>
  <c r="M31" i="5"/>
  <c r="N31" i="5"/>
  <c r="O31" i="5"/>
  <c r="P31" i="5"/>
  <c r="Q31" i="5"/>
  <c r="R31" i="5"/>
  <c r="H35" i="5"/>
  <c r="I35" i="5"/>
  <c r="J35" i="5"/>
  <c r="K35" i="5"/>
  <c r="L35" i="5"/>
  <c r="M35" i="5"/>
  <c r="N35" i="5"/>
  <c r="O35" i="5"/>
  <c r="P35" i="5"/>
  <c r="Q35" i="5"/>
  <c r="R35" i="5"/>
  <c r="H36" i="5"/>
  <c r="I36" i="5"/>
  <c r="J36" i="5"/>
  <c r="K36" i="5"/>
  <c r="L36" i="5"/>
  <c r="M36" i="5"/>
  <c r="N36" i="5"/>
  <c r="O36" i="5"/>
  <c r="P36" i="5"/>
  <c r="Q36" i="5"/>
  <c r="R36" i="5"/>
  <c r="H37" i="5"/>
  <c r="I37" i="5"/>
  <c r="J37" i="5"/>
  <c r="K37" i="5"/>
  <c r="L37" i="5"/>
  <c r="M37" i="5"/>
  <c r="N37" i="5"/>
  <c r="O37" i="5"/>
  <c r="P37" i="5"/>
  <c r="Q37" i="5"/>
  <c r="R37" i="5"/>
  <c r="H38" i="5"/>
  <c r="I38" i="5"/>
  <c r="J38" i="5"/>
  <c r="K38" i="5"/>
  <c r="L38" i="5"/>
  <c r="M38" i="5"/>
  <c r="N38" i="5"/>
  <c r="O38" i="5"/>
  <c r="P38" i="5"/>
  <c r="Q38" i="5"/>
  <c r="R38" i="5"/>
  <c r="H39" i="5"/>
  <c r="I39" i="5"/>
  <c r="J39" i="5"/>
  <c r="K39" i="5"/>
  <c r="L39" i="5"/>
  <c r="M39" i="5"/>
  <c r="N39" i="5"/>
  <c r="O39" i="5"/>
  <c r="P39" i="5"/>
  <c r="Q39" i="5"/>
  <c r="R39" i="5"/>
  <c r="H40" i="5"/>
  <c r="I40" i="5"/>
  <c r="J40" i="5"/>
  <c r="K40" i="5"/>
  <c r="L40" i="5"/>
  <c r="M40" i="5"/>
  <c r="N40" i="5"/>
  <c r="O40" i="5"/>
  <c r="P40" i="5"/>
  <c r="Q40" i="5"/>
  <c r="R40" i="5"/>
  <c r="H41" i="5"/>
  <c r="I41" i="5"/>
  <c r="J41" i="5"/>
  <c r="K41" i="5"/>
  <c r="L41" i="5"/>
  <c r="M41" i="5"/>
  <c r="N41" i="5"/>
  <c r="O41" i="5"/>
  <c r="P41" i="5"/>
  <c r="Q41" i="5"/>
  <c r="R41" i="5"/>
  <c r="H42" i="5"/>
  <c r="I42" i="5"/>
  <c r="J42" i="5"/>
  <c r="K42" i="5"/>
  <c r="L42" i="5"/>
  <c r="M42" i="5"/>
  <c r="N42" i="5"/>
  <c r="O42" i="5"/>
  <c r="P42" i="5"/>
  <c r="P58" i="5" s="1"/>
  <c r="Q42" i="5"/>
  <c r="R42" i="5"/>
  <c r="G42" i="5"/>
  <c r="G24" i="5"/>
  <c r="G25" i="5"/>
  <c r="G26" i="5"/>
  <c r="G27" i="5"/>
  <c r="G28" i="5"/>
  <c r="G29" i="5"/>
  <c r="G30" i="5"/>
  <c r="G31" i="5"/>
  <c r="G35" i="5"/>
  <c r="G36" i="5"/>
  <c r="G37" i="5"/>
  <c r="G38" i="5"/>
  <c r="G39" i="5"/>
  <c r="G40" i="5"/>
  <c r="G41" i="5"/>
  <c r="L14" i="5"/>
  <c r="M14" i="5"/>
  <c r="N14" i="5"/>
  <c r="O14" i="5"/>
  <c r="O52" i="5" s="1"/>
  <c r="P14" i="5"/>
  <c r="Q14" i="5"/>
  <c r="R14" i="5"/>
  <c r="L15" i="5"/>
  <c r="L53" i="5" s="1"/>
  <c r="M15" i="5"/>
  <c r="N15" i="5"/>
  <c r="O15" i="5"/>
  <c r="O53" i="5" s="1"/>
  <c r="P15" i="5"/>
  <c r="Q15" i="5"/>
  <c r="R15" i="5"/>
  <c r="L16" i="5"/>
  <c r="L54" i="5" s="1"/>
  <c r="M16" i="5"/>
  <c r="N16" i="5"/>
  <c r="O16" i="5"/>
  <c r="O54" i="5" s="1"/>
  <c r="P16" i="5"/>
  <c r="Q16" i="5"/>
  <c r="Q54" i="5" s="1"/>
  <c r="R16" i="5"/>
  <c r="L17" i="5"/>
  <c r="M17" i="5"/>
  <c r="N17" i="5"/>
  <c r="N55" i="5" s="1"/>
  <c r="O17" i="5"/>
  <c r="P17" i="5"/>
  <c r="Q17" i="5"/>
  <c r="R17" i="5"/>
  <c r="R55" i="5" s="1"/>
  <c r="L18" i="5"/>
  <c r="M18" i="5"/>
  <c r="N18" i="5"/>
  <c r="N56" i="5" s="1"/>
  <c r="O18" i="5"/>
  <c r="O56" i="5" s="1"/>
  <c r="P18" i="5"/>
  <c r="Q18" i="5"/>
  <c r="R18" i="5"/>
  <c r="L19" i="5"/>
  <c r="M19" i="5"/>
  <c r="N19" i="5"/>
  <c r="O19" i="5"/>
  <c r="P19" i="5"/>
  <c r="P57" i="5" s="1"/>
  <c r="Q19" i="5"/>
  <c r="R19" i="5"/>
  <c r="R13" i="5"/>
  <c r="R51" i="5" s="1"/>
  <c r="N13" i="5"/>
  <c r="N51" i="5" s="1"/>
  <c r="O13" i="5"/>
  <c r="P13" i="5"/>
  <c r="Q13" i="5"/>
  <c r="M13" i="5"/>
  <c r="G14" i="5"/>
  <c r="H14" i="5"/>
  <c r="I14" i="5"/>
  <c r="J14" i="5"/>
  <c r="J52" i="5" s="1"/>
  <c r="K14" i="5"/>
  <c r="K52" i="5" s="1"/>
  <c r="G15" i="5"/>
  <c r="H15" i="5"/>
  <c r="H53" i="5" s="1"/>
  <c r="I15" i="5"/>
  <c r="J15" i="5"/>
  <c r="J53" i="5" s="1"/>
  <c r="K15" i="5"/>
  <c r="G16" i="5"/>
  <c r="H16" i="5"/>
  <c r="H54" i="5" s="1"/>
  <c r="I16" i="5"/>
  <c r="I54" i="5" s="1"/>
  <c r="J16" i="5"/>
  <c r="K16" i="5"/>
  <c r="G17" i="5"/>
  <c r="G55" i="5" s="1"/>
  <c r="H17" i="5"/>
  <c r="H55" i="5" s="1"/>
  <c r="I17" i="5"/>
  <c r="I55" i="5" s="1"/>
  <c r="J17" i="5"/>
  <c r="J55" i="5" s="1"/>
  <c r="K17" i="5"/>
  <c r="G18" i="5"/>
  <c r="H18" i="5"/>
  <c r="I18" i="5"/>
  <c r="J18" i="5"/>
  <c r="K18" i="5"/>
  <c r="K56" i="5" s="1"/>
  <c r="G19" i="5"/>
  <c r="H19" i="5"/>
  <c r="H57" i="5" s="1"/>
  <c r="I19" i="5"/>
  <c r="J19" i="5"/>
  <c r="J57" i="5" s="1"/>
  <c r="K19" i="5"/>
  <c r="K57" i="5" s="1"/>
  <c r="G20" i="5"/>
  <c r="L13" i="5"/>
  <c r="H13" i="5"/>
  <c r="I13" i="5"/>
  <c r="I51" i="5" s="1"/>
  <c r="J13" i="5"/>
  <c r="K13" i="5"/>
  <c r="K22" i="5" s="1"/>
  <c r="G13" i="5"/>
  <c r="D18" i="4"/>
  <c r="E18" i="4"/>
  <c r="F18" i="4"/>
  <c r="G18" i="4"/>
  <c r="H18" i="4"/>
  <c r="I18" i="4"/>
  <c r="M18" i="4"/>
  <c r="N18" i="4"/>
  <c r="J18" i="4"/>
  <c r="K18" i="4"/>
  <c r="L18" i="4"/>
  <c r="F19" i="4"/>
  <c r="G19" i="4"/>
  <c r="H19" i="4"/>
  <c r="I19" i="4"/>
  <c r="J19" i="4"/>
  <c r="K19" i="4"/>
  <c r="L19" i="4"/>
  <c r="M19" i="4"/>
  <c r="N19" i="4"/>
  <c r="D19" i="4"/>
  <c r="E19" i="4"/>
  <c r="C19" i="4"/>
  <c r="Q56" i="5" l="1"/>
  <c r="M52" i="5"/>
  <c r="H51" i="5"/>
  <c r="P56" i="5"/>
  <c r="N54" i="5"/>
  <c r="L52" i="5"/>
  <c r="R119" i="5"/>
  <c r="M59" i="5"/>
  <c r="O51" i="5"/>
  <c r="Q53" i="5"/>
  <c r="K59" i="5"/>
  <c r="N58" i="5"/>
  <c r="Q55" i="5"/>
  <c r="G57" i="5"/>
  <c r="R57" i="5"/>
  <c r="H59" i="5"/>
  <c r="H60" i="5" s="1"/>
  <c r="R130" i="5"/>
  <c r="R53" i="5"/>
  <c r="I53" i="5"/>
  <c r="J113" i="5"/>
  <c r="Q113" i="5"/>
  <c r="L113" i="5"/>
  <c r="R52" i="5"/>
  <c r="H56" i="5"/>
  <c r="H58" i="5"/>
  <c r="G152" i="5"/>
  <c r="P52" i="5"/>
  <c r="L126" i="5"/>
  <c r="J139" i="5"/>
  <c r="S26" i="5"/>
  <c r="K33" i="5"/>
  <c r="K55" i="5"/>
  <c r="S55" i="5" s="1"/>
  <c r="R131" i="5"/>
  <c r="G139" i="5"/>
  <c r="H52" i="5"/>
  <c r="S16" i="5"/>
  <c r="S36" i="5"/>
  <c r="J44" i="5"/>
  <c r="R33" i="5"/>
  <c r="M58" i="5"/>
  <c r="R109" i="5"/>
  <c r="N126" i="5"/>
  <c r="N139" i="5"/>
  <c r="P152" i="5"/>
  <c r="K53" i="5"/>
  <c r="P55" i="5"/>
  <c r="N53" i="5"/>
  <c r="S35" i="5"/>
  <c r="I44" i="5"/>
  <c r="Q33" i="5"/>
  <c r="L58" i="5"/>
  <c r="R108" i="5"/>
  <c r="L139" i="5"/>
  <c r="R132" i="5"/>
  <c r="O152" i="5"/>
  <c r="H44" i="5"/>
  <c r="P33" i="5"/>
  <c r="R107" i="5"/>
  <c r="K113" i="5"/>
  <c r="Q139" i="5"/>
  <c r="N152" i="5"/>
  <c r="S31" i="5"/>
  <c r="J56" i="5"/>
  <c r="S30" i="5"/>
  <c r="R58" i="5"/>
  <c r="O33" i="5"/>
  <c r="R106" i="5"/>
  <c r="P113" i="5"/>
  <c r="P139" i="5"/>
  <c r="F139" i="5"/>
  <c r="M152" i="5"/>
  <c r="M53" i="5"/>
  <c r="J33" i="5"/>
  <c r="I56" i="5"/>
  <c r="O57" i="5"/>
  <c r="M55" i="5"/>
  <c r="S29" i="5"/>
  <c r="N33" i="5"/>
  <c r="L59" i="5"/>
  <c r="R105" i="5"/>
  <c r="I113" i="5"/>
  <c r="O113" i="5"/>
  <c r="O139" i="5"/>
  <c r="R143" i="5"/>
  <c r="Q57" i="5"/>
  <c r="K58" i="5"/>
  <c r="G53" i="5"/>
  <c r="N57" i="5"/>
  <c r="L55" i="5"/>
  <c r="Q52" i="5"/>
  <c r="M33" i="5"/>
  <c r="N113" i="5"/>
  <c r="Q126" i="5"/>
  <c r="O55" i="5"/>
  <c r="G51" i="5"/>
  <c r="S18" i="5"/>
  <c r="M57" i="5"/>
  <c r="R54" i="5"/>
  <c r="S27" i="5"/>
  <c r="G59" i="5"/>
  <c r="J59" i="5"/>
  <c r="M113" i="5"/>
  <c r="M139" i="5"/>
  <c r="L152" i="5"/>
  <c r="K152" i="5"/>
  <c r="J22" i="5"/>
  <c r="I52" i="5"/>
  <c r="R56" i="5"/>
  <c r="P54" i="5"/>
  <c r="N52" i="5"/>
  <c r="S25" i="5"/>
  <c r="R44" i="5"/>
  <c r="Q59" i="5"/>
  <c r="O59" i="5"/>
  <c r="R104" i="5"/>
  <c r="R137" i="5"/>
  <c r="J152" i="5"/>
  <c r="Q44" i="5"/>
  <c r="I33" i="5"/>
  <c r="P59" i="5"/>
  <c r="R124" i="5"/>
  <c r="M126" i="5"/>
  <c r="F126" i="5"/>
  <c r="R136" i="5"/>
  <c r="I152" i="5"/>
  <c r="S42" i="5"/>
  <c r="P44" i="5"/>
  <c r="L33" i="5"/>
  <c r="H33" i="5"/>
  <c r="R123" i="5"/>
  <c r="P126" i="5"/>
  <c r="R125" i="5"/>
  <c r="R135" i="5"/>
  <c r="K139" i="5"/>
  <c r="H152" i="5"/>
  <c r="S24" i="5"/>
  <c r="O44" i="5"/>
  <c r="N59" i="5"/>
  <c r="H113" i="5"/>
  <c r="R122" i="5"/>
  <c r="K126" i="5"/>
  <c r="S14" i="5"/>
  <c r="L22" i="5"/>
  <c r="K54" i="5"/>
  <c r="Q51" i="5"/>
  <c r="S40" i="5"/>
  <c r="L57" i="5"/>
  <c r="M54" i="5"/>
  <c r="N44" i="5"/>
  <c r="I58" i="5"/>
  <c r="S28" i="5"/>
  <c r="Q58" i="5"/>
  <c r="G113" i="5"/>
  <c r="R121" i="5"/>
  <c r="J126" i="5"/>
  <c r="R133" i="5"/>
  <c r="I139" i="5"/>
  <c r="R139" i="5" s="1"/>
  <c r="M22" i="5"/>
  <c r="S41" i="5"/>
  <c r="G58" i="5"/>
  <c r="S58" i="5" s="1"/>
  <c r="J54" i="5"/>
  <c r="P51" i="5"/>
  <c r="M56" i="5"/>
  <c r="S39" i="5"/>
  <c r="M44" i="5"/>
  <c r="R112" i="5"/>
  <c r="R120" i="5"/>
  <c r="I126" i="5"/>
  <c r="H139" i="5"/>
  <c r="S38" i="5"/>
  <c r="O58" i="5"/>
  <c r="O60" i="5" s="1"/>
  <c r="S43" i="5"/>
  <c r="R111" i="5"/>
  <c r="H126" i="5"/>
  <c r="O126" i="5"/>
  <c r="L56" i="5"/>
  <c r="L44" i="5"/>
  <c r="I57" i="5"/>
  <c r="P22" i="5"/>
  <c r="S37" i="5"/>
  <c r="K44" i="5"/>
  <c r="R110" i="5"/>
  <c r="R118" i="5"/>
  <c r="G126" i="5"/>
  <c r="I60" i="5"/>
  <c r="G33" i="5"/>
  <c r="G52" i="5"/>
  <c r="G56" i="5"/>
  <c r="S32" i="5"/>
  <c r="F152" i="5"/>
  <c r="S13" i="5"/>
  <c r="H22" i="5"/>
  <c r="G22" i="5"/>
  <c r="S20" i="5"/>
  <c r="O22" i="5"/>
  <c r="M51" i="5"/>
  <c r="S19" i="5"/>
  <c r="N22" i="5"/>
  <c r="L51" i="5"/>
  <c r="I22" i="5"/>
  <c r="K51" i="5"/>
  <c r="P53" i="5"/>
  <c r="S17" i="5"/>
  <c r="G44" i="5"/>
  <c r="J51" i="5"/>
  <c r="G54" i="5"/>
  <c r="S15" i="5"/>
  <c r="R22" i="5"/>
  <c r="R134" i="5"/>
  <c r="Q22" i="5"/>
  <c r="R117" i="5"/>
  <c r="Q152" i="5"/>
  <c r="R138" i="5"/>
  <c r="F113" i="5"/>
  <c r="S21" i="5"/>
  <c r="N71" i="8"/>
  <c r="M71" i="8"/>
  <c r="L71" i="8"/>
  <c r="K71" i="8"/>
  <c r="J71" i="8"/>
  <c r="I71" i="8"/>
  <c r="H71" i="8"/>
  <c r="G71" i="8"/>
  <c r="F71" i="8"/>
  <c r="E71" i="8"/>
  <c r="D71" i="8"/>
  <c r="C71" i="8"/>
  <c r="N70" i="8"/>
  <c r="M70" i="8"/>
  <c r="L70" i="8"/>
  <c r="K70" i="8"/>
  <c r="J70" i="8"/>
  <c r="I70" i="8"/>
  <c r="H70" i="8"/>
  <c r="G70" i="8"/>
  <c r="F70" i="8"/>
  <c r="E70" i="8"/>
  <c r="D70" i="8"/>
  <c r="C70" i="8"/>
  <c r="N69" i="8"/>
  <c r="M69" i="8"/>
  <c r="L69" i="8"/>
  <c r="K69" i="8"/>
  <c r="J69" i="8"/>
  <c r="I69" i="8"/>
  <c r="H69" i="8"/>
  <c r="G69" i="8"/>
  <c r="F69" i="8"/>
  <c r="E69" i="8"/>
  <c r="D69" i="8"/>
  <c r="C69" i="8"/>
  <c r="N61" i="8"/>
  <c r="M61" i="8"/>
  <c r="L61" i="8"/>
  <c r="K61" i="8"/>
  <c r="J61" i="8"/>
  <c r="I61" i="8"/>
  <c r="H61" i="8"/>
  <c r="G61" i="8"/>
  <c r="F61" i="8"/>
  <c r="E61" i="8"/>
  <c r="D61" i="8"/>
  <c r="C61" i="8"/>
  <c r="N53" i="8"/>
  <c r="M53" i="8"/>
  <c r="L53" i="8"/>
  <c r="K53" i="8"/>
  <c r="J53" i="8"/>
  <c r="I53" i="8"/>
  <c r="H53" i="8"/>
  <c r="G53" i="8"/>
  <c r="F53" i="8"/>
  <c r="E53" i="8"/>
  <c r="D53" i="8"/>
  <c r="C53" i="8"/>
  <c r="N45" i="8"/>
  <c r="M45" i="8"/>
  <c r="L45" i="8"/>
  <c r="K45" i="8"/>
  <c r="J45" i="8"/>
  <c r="I45" i="8"/>
  <c r="H45" i="8"/>
  <c r="G45" i="8"/>
  <c r="F45" i="8"/>
  <c r="E45" i="8"/>
  <c r="D45" i="8"/>
  <c r="C45" i="8"/>
  <c r="N37" i="8"/>
  <c r="M37" i="8"/>
  <c r="L37" i="8"/>
  <c r="K37" i="8"/>
  <c r="J37" i="8"/>
  <c r="I37" i="8"/>
  <c r="H37" i="8"/>
  <c r="G37" i="8"/>
  <c r="F37" i="8"/>
  <c r="E37" i="8"/>
  <c r="D37" i="8"/>
  <c r="C37" i="8"/>
  <c r="N36" i="8"/>
  <c r="M36" i="8"/>
  <c r="L36" i="8"/>
  <c r="K36" i="8"/>
  <c r="J36" i="8"/>
  <c r="I36" i="8"/>
  <c r="H36" i="8"/>
  <c r="G36" i="8"/>
  <c r="F36" i="8"/>
  <c r="E36" i="8"/>
  <c r="D36" i="8"/>
  <c r="C36" i="8"/>
  <c r="N35" i="8"/>
  <c r="M35" i="8"/>
  <c r="L35" i="8"/>
  <c r="K35" i="8"/>
  <c r="J35" i="8"/>
  <c r="I35" i="8"/>
  <c r="H35" i="8"/>
  <c r="G35" i="8"/>
  <c r="F35" i="8"/>
  <c r="E35" i="8"/>
  <c r="D35" i="8"/>
  <c r="C35" i="8"/>
  <c r="N27" i="8"/>
  <c r="M27" i="8"/>
  <c r="L27" i="8"/>
  <c r="K27" i="8"/>
  <c r="J27" i="8"/>
  <c r="I27" i="8"/>
  <c r="H27" i="8"/>
  <c r="G27" i="8"/>
  <c r="F27" i="8"/>
  <c r="E27" i="8"/>
  <c r="D27" i="8"/>
  <c r="C27" i="8"/>
  <c r="N19" i="8"/>
  <c r="M19" i="8"/>
  <c r="L19" i="8"/>
  <c r="K19" i="8"/>
  <c r="J19" i="8"/>
  <c r="I19" i="8"/>
  <c r="H19" i="8"/>
  <c r="G19" i="8"/>
  <c r="F19" i="8"/>
  <c r="E19" i="8"/>
  <c r="D19" i="8"/>
  <c r="C19" i="8"/>
  <c r="N11" i="8"/>
  <c r="M11" i="8"/>
  <c r="L11" i="8"/>
  <c r="K11" i="8"/>
  <c r="J11" i="8"/>
  <c r="I11" i="8"/>
  <c r="H11" i="8"/>
  <c r="G11" i="8"/>
  <c r="F11" i="8"/>
  <c r="E11" i="8"/>
  <c r="D11" i="8"/>
  <c r="C11" i="8"/>
  <c r="F10" i="8"/>
  <c r="E10" i="8"/>
  <c r="H8" i="8"/>
  <c r="G8" i="8"/>
  <c r="I45" i="7"/>
  <c r="H45" i="7"/>
  <c r="E44" i="7"/>
  <c r="D44" i="7"/>
  <c r="N42" i="7"/>
  <c r="L42" i="7"/>
  <c r="N41" i="7"/>
  <c r="N62" i="7" s="1"/>
  <c r="N83" i="7" s="1"/>
  <c r="M41" i="7"/>
  <c r="L41" i="7"/>
  <c r="L62" i="7" s="1"/>
  <c r="L83" i="7" s="1"/>
  <c r="K41" i="7"/>
  <c r="J41" i="7"/>
  <c r="I41" i="7"/>
  <c r="H41" i="7"/>
  <c r="G41" i="7"/>
  <c r="F41" i="7"/>
  <c r="E41" i="7"/>
  <c r="D41" i="7"/>
  <c r="C41" i="7"/>
  <c r="N40" i="7"/>
  <c r="M40" i="7"/>
  <c r="L40" i="7"/>
  <c r="K40" i="7"/>
  <c r="J40" i="7"/>
  <c r="I40" i="7"/>
  <c r="H40" i="7"/>
  <c r="G40" i="7"/>
  <c r="F40" i="7"/>
  <c r="E40" i="7"/>
  <c r="D40" i="7"/>
  <c r="C40" i="7"/>
  <c r="N39" i="7"/>
  <c r="N60" i="7" s="1"/>
  <c r="N81" i="7" s="1"/>
  <c r="M39" i="7"/>
  <c r="M60" i="7" s="1"/>
  <c r="M81" i="7" s="1"/>
  <c r="L39" i="7"/>
  <c r="K39" i="7"/>
  <c r="J39" i="7"/>
  <c r="J60" i="7" s="1"/>
  <c r="J81" i="7" s="1"/>
  <c r="I39" i="7"/>
  <c r="I60" i="7" s="1"/>
  <c r="I81" i="7" s="1"/>
  <c r="H39" i="7"/>
  <c r="H60" i="7" s="1"/>
  <c r="H81" i="7" s="1"/>
  <c r="G39" i="7"/>
  <c r="G60" i="7" s="1"/>
  <c r="G81" i="7" s="1"/>
  <c r="F39" i="7"/>
  <c r="F60" i="7" s="1"/>
  <c r="F81" i="7" s="1"/>
  <c r="E39" i="7"/>
  <c r="D39" i="7"/>
  <c r="D60" i="7" s="1"/>
  <c r="D81" i="7" s="1"/>
  <c r="C39" i="7"/>
  <c r="N38" i="7"/>
  <c r="M38" i="7"/>
  <c r="L38" i="7"/>
  <c r="K38" i="7"/>
  <c r="J38" i="7"/>
  <c r="J24" i="9" s="1"/>
  <c r="I38" i="7"/>
  <c r="I24" i="9" s="1"/>
  <c r="H38" i="7"/>
  <c r="G38" i="7"/>
  <c r="F38" i="7"/>
  <c r="F24" i="9" s="1"/>
  <c r="E38" i="7"/>
  <c r="E24" i="9" s="1"/>
  <c r="D38" i="7"/>
  <c r="D24" i="9" s="1"/>
  <c r="C38" i="7"/>
  <c r="C24" i="9" s="1"/>
  <c r="N37" i="7"/>
  <c r="M37" i="7"/>
  <c r="L37" i="7"/>
  <c r="L14" i="9" s="1"/>
  <c r="K37" i="7"/>
  <c r="J37" i="7"/>
  <c r="I37" i="7"/>
  <c r="H37" i="7"/>
  <c r="G37" i="7"/>
  <c r="F37" i="7"/>
  <c r="F58" i="7" s="1"/>
  <c r="F79" i="7" s="1"/>
  <c r="E37" i="7"/>
  <c r="E58" i="7" s="1"/>
  <c r="E79" i="7" s="1"/>
  <c r="D37" i="7"/>
  <c r="C37" i="7"/>
  <c r="N36" i="7"/>
  <c r="N57" i="7" s="1"/>
  <c r="N78" i="7" s="1"/>
  <c r="M36" i="7"/>
  <c r="M57" i="7" s="1"/>
  <c r="M78" i="7" s="1"/>
  <c r="L36" i="7"/>
  <c r="L57" i="7" s="1"/>
  <c r="L78" i="7" s="1"/>
  <c r="K36" i="7"/>
  <c r="K57" i="7" s="1"/>
  <c r="K78" i="7" s="1"/>
  <c r="J36" i="7"/>
  <c r="J57" i="7" s="1"/>
  <c r="J78" i="7" s="1"/>
  <c r="I36" i="7"/>
  <c r="H36" i="7"/>
  <c r="H57" i="7" s="1"/>
  <c r="H78" i="7" s="1"/>
  <c r="G36" i="7"/>
  <c r="F36" i="7"/>
  <c r="E36" i="7"/>
  <c r="D36" i="7"/>
  <c r="C36" i="7"/>
  <c r="N35" i="7"/>
  <c r="M35" i="7"/>
  <c r="L35" i="7"/>
  <c r="K35" i="7"/>
  <c r="J35" i="7"/>
  <c r="I35" i="7"/>
  <c r="H35" i="7"/>
  <c r="G35" i="7"/>
  <c r="F35" i="7"/>
  <c r="E35" i="7"/>
  <c r="D35" i="7"/>
  <c r="C35" i="7"/>
  <c r="N34" i="7"/>
  <c r="M34" i="7"/>
  <c r="L34" i="7"/>
  <c r="K34" i="7"/>
  <c r="J34" i="7"/>
  <c r="J17" i="9" s="1"/>
  <c r="I34" i="7"/>
  <c r="I17" i="9" s="1"/>
  <c r="H34" i="7"/>
  <c r="G34" i="7"/>
  <c r="F34" i="7"/>
  <c r="F17" i="9" s="1"/>
  <c r="E34" i="7"/>
  <c r="E17" i="9" s="1"/>
  <c r="D34" i="7"/>
  <c r="D17" i="9" s="1"/>
  <c r="C34" i="7"/>
  <c r="C17" i="9" s="1"/>
  <c r="N33" i="7"/>
  <c r="N7" i="9" s="1"/>
  <c r="M33" i="7"/>
  <c r="L33" i="7"/>
  <c r="L54" i="7" s="1"/>
  <c r="L75" i="7" s="1"/>
  <c r="K33" i="7"/>
  <c r="J33" i="7"/>
  <c r="J8" i="8" s="1"/>
  <c r="I33" i="7"/>
  <c r="I7" i="9" s="1"/>
  <c r="H33" i="7"/>
  <c r="H7" i="9" s="1"/>
  <c r="G33" i="7"/>
  <c r="F33" i="7"/>
  <c r="F7" i="9" s="1"/>
  <c r="E33" i="7"/>
  <c r="D33" i="7"/>
  <c r="D8" i="8" s="1"/>
  <c r="C33" i="7"/>
  <c r="N32" i="7"/>
  <c r="M32" i="7"/>
  <c r="L32" i="7"/>
  <c r="L9" i="9" s="1"/>
  <c r="K32" i="7"/>
  <c r="J32" i="7"/>
  <c r="I32" i="7"/>
  <c r="H32" i="7"/>
  <c r="G32" i="7"/>
  <c r="F32" i="7"/>
  <c r="E32" i="7"/>
  <c r="E9" i="9" s="1"/>
  <c r="D32" i="7"/>
  <c r="C32" i="7"/>
  <c r="N31" i="7"/>
  <c r="N8" i="9" s="1"/>
  <c r="M31" i="7"/>
  <c r="M8" i="9" s="1"/>
  <c r="L31" i="7"/>
  <c r="L9" i="8" s="1"/>
  <c r="K31" i="7"/>
  <c r="J31" i="7"/>
  <c r="J8" i="9" s="1"/>
  <c r="I31" i="7"/>
  <c r="I43" i="7" s="1"/>
  <c r="H31" i="7"/>
  <c r="H8" i="9" s="1"/>
  <c r="G31" i="7"/>
  <c r="G43" i="7" s="1"/>
  <c r="F31" i="7"/>
  <c r="E31" i="7"/>
  <c r="D31" i="7"/>
  <c r="C31" i="7"/>
  <c r="N30" i="7"/>
  <c r="M30" i="7"/>
  <c r="M10" i="9" s="1"/>
  <c r="L30" i="7"/>
  <c r="L10" i="9" s="1"/>
  <c r="K30" i="7"/>
  <c r="J30" i="7"/>
  <c r="J10" i="9" s="1"/>
  <c r="I30" i="7"/>
  <c r="I10" i="9" s="1"/>
  <c r="I11" i="9" s="1"/>
  <c r="H30" i="7"/>
  <c r="H42" i="7" s="1"/>
  <c r="G30" i="7"/>
  <c r="F30" i="7"/>
  <c r="F10" i="9" s="1"/>
  <c r="F11" i="9" s="1"/>
  <c r="E30" i="7"/>
  <c r="E10" i="9" s="1"/>
  <c r="D30" i="7"/>
  <c r="D10" i="9" s="1"/>
  <c r="C30" i="7"/>
  <c r="C10" i="9" s="1"/>
  <c r="N20" i="7"/>
  <c r="M20" i="7"/>
  <c r="L20" i="7"/>
  <c r="K20" i="7"/>
  <c r="J20" i="7"/>
  <c r="I20" i="7"/>
  <c r="H20" i="7"/>
  <c r="G20" i="7"/>
  <c r="F20" i="7"/>
  <c r="E20" i="7"/>
  <c r="D20" i="7"/>
  <c r="C20" i="7"/>
  <c r="N19" i="7"/>
  <c r="M19" i="7"/>
  <c r="L19" i="7"/>
  <c r="K19" i="7"/>
  <c r="J19" i="7"/>
  <c r="I19" i="7"/>
  <c r="H19" i="7"/>
  <c r="G19" i="7"/>
  <c r="F19" i="7"/>
  <c r="E19" i="7"/>
  <c r="D19" i="7"/>
  <c r="C19" i="7"/>
  <c r="N18" i="7"/>
  <c r="M18" i="7"/>
  <c r="L18" i="7"/>
  <c r="K18" i="7"/>
  <c r="J18" i="7"/>
  <c r="I18" i="7"/>
  <c r="H18" i="7"/>
  <c r="G18" i="7"/>
  <c r="F18" i="7"/>
  <c r="E18" i="7"/>
  <c r="D18" i="7"/>
  <c r="C18" i="7"/>
  <c r="N17" i="7"/>
  <c r="N55" i="9" s="1"/>
  <c r="M17" i="7"/>
  <c r="M55" i="9" s="1"/>
  <c r="L17" i="7"/>
  <c r="L55" i="9" s="1"/>
  <c r="K17" i="7"/>
  <c r="K55" i="9" s="1"/>
  <c r="J17" i="7"/>
  <c r="J55" i="9" s="1"/>
  <c r="I17" i="7"/>
  <c r="I55" i="9" s="1"/>
  <c r="H17" i="7"/>
  <c r="H55" i="9" s="1"/>
  <c r="G17" i="7"/>
  <c r="G55" i="9" s="1"/>
  <c r="F17" i="7"/>
  <c r="F55" i="9" s="1"/>
  <c r="E17" i="7"/>
  <c r="E55" i="9" s="1"/>
  <c r="D17" i="7"/>
  <c r="D55" i="9" s="1"/>
  <c r="C17" i="7"/>
  <c r="C55" i="9" s="1"/>
  <c r="N16" i="7"/>
  <c r="M16" i="7"/>
  <c r="L16" i="7"/>
  <c r="K16" i="7"/>
  <c r="J16" i="7"/>
  <c r="I16" i="7"/>
  <c r="H16" i="7"/>
  <c r="G16" i="7"/>
  <c r="F16" i="7"/>
  <c r="E16" i="7"/>
  <c r="D16" i="7"/>
  <c r="C16" i="7"/>
  <c r="N15" i="7"/>
  <c r="M15" i="7"/>
  <c r="L15" i="7"/>
  <c r="K15" i="7"/>
  <c r="J15" i="7"/>
  <c r="I15" i="7"/>
  <c r="H15" i="7"/>
  <c r="G15" i="7"/>
  <c r="F15" i="7"/>
  <c r="E15" i="7"/>
  <c r="D15" i="7"/>
  <c r="C15" i="7"/>
  <c r="N14" i="7"/>
  <c r="M14" i="7"/>
  <c r="L14" i="7"/>
  <c r="K14" i="7"/>
  <c r="J14" i="7"/>
  <c r="I14" i="7"/>
  <c r="H14" i="7"/>
  <c r="G14" i="7"/>
  <c r="F14" i="7"/>
  <c r="E14" i="7"/>
  <c r="D14" i="7"/>
  <c r="C14" i="7"/>
  <c r="N13" i="7"/>
  <c r="N47" i="9" s="1"/>
  <c r="M13" i="7"/>
  <c r="M47" i="9" s="1"/>
  <c r="L13" i="7"/>
  <c r="L47" i="9" s="1"/>
  <c r="K13" i="7"/>
  <c r="K47" i="9" s="1"/>
  <c r="J13" i="7"/>
  <c r="J47" i="9" s="1"/>
  <c r="I13" i="7"/>
  <c r="I47" i="9" s="1"/>
  <c r="H13" i="7"/>
  <c r="H47" i="9" s="1"/>
  <c r="G13" i="7"/>
  <c r="G47" i="9" s="1"/>
  <c r="F13" i="7"/>
  <c r="F47" i="9" s="1"/>
  <c r="E13" i="7"/>
  <c r="E47" i="9" s="1"/>
  <c r="D13" i="7"/>
  <c r="D47" i="9" s="1"/>
  <c r="C13" i="7"/>
  <c r="C47" i="9" s="1"/>
  <c r="N12" i="7"/>
  <c r="M12" i="7"/>
  <c r="L12" i="7"/>
  <c r="K12" i="7"/>
  <c r="J12" i="7"/>
  <c r="I12" i="7"/>
  <c r="H12" i="7"/>
  <c r="G12" i="7"/>
  <c r="F12" i="7"/>
  <c r="E12" i="7"/>
  <c r="D12" i="7"/>
  <c r="C12" i="7"/>
  <c r="N11" i="7"/>
  <c r="M11" i="7"/>
  <c r="L11" i="7"/>
  <c r="K11" i="7"/>
  <c r="J11" i="7"/>
  <c r="I11" i="7"/>
  <c r="H11" i="7"/>
  <c r="G11" i="7"/>
  <c r="F11" i="7"/>
  <c r="E11" i="7"/>
  <c r="E53" i="7" s="1"/>
  <c r="E74" i="7" s="1"/>
  <c r="D11" i="7"/>
  <c r="D53" i="7" s="1"/>
  <c r="D74" i="7" s="1"/>
  <c r="C11" i="7"/>
  <c r="N10" i="7"/>
  <c r="M10" i="7"/>
  <c r="L10" i="7"/>
  <c r="K10" i="7"/>
  <c r="J10" i="7"/>
  <c r="I10" i="7"/>
  <c r="H10" i="7"/>
  <c r="G10" i="7"/>
  <c r="F10" i="7"/>
  <c r="E10" i="7"/>
  <c r="D10" i="7"/>
  <c r="C10" i="7"/>
  <c r="N9" i="7"/>
  <c r="N39" i="9" s="1"/>
  <c r="M9" i="7"/>
  <c r="M39" i="9" s="1"/>
  <c r="L9" i="7"/>
  <c r="L39" i="9" s="1"/>
  <c r="K124" i="7" s="1"/>
  <c r="K9" i="7"/>
  <c r="K39" i="9" s="1"/>
  <c r="J9" i="7"/>
  <c r="J39" i="9" s="1"/>
  <c r="I9" i="7"/>
  <c r="I39" i="9" s="1"/>
  <c r="H9" i="7"/>
  <c r="H39" i="9" s="1"/>
  <c r="G9" i="7"/>
  <c r="G39" i="9" s="1"/>
  <c r="F9" i="7"/>
  <c r="F39" i="9" s="1"/>
  <c r="E9" i="7"/>
  <c r="E39" i="9" s="1"/>
  <c r="D9" i="7"/>
  <c r="D39" i="9" s="1"/>
  <c r="C9" i="7"/>
  <c r="C39" i="9" s="1"/>
  <c r="P14" i="6"/>
  <c r="O14" i="6"/>
  <c r="N14" i="6"/>
  <c r="M14" i="6"/>
  <c r="L14" i="6"/>
  <c r="K14" i="6"/>
  <c r="J14" i="6"/>
  <c r="I14" i="6"/>
  <c r="H14" i="6"/>
  <c r="G14" i="6"/>
  <c r="F14" i="6"/>
  <c r="E14" i="6"/>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L16" i="4" s="1"/>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N60" i="5" l="1"/>
  <c r="S59" i="5"/>
  <c r="R126" i="5"/>
  <c r="S57" i="5"/>
  <c r="R60" i="5"/>
  <c r="Q60" i="5"/>
  <c r="J60" i="5"/>
  <c r="M60" i="5"/>
  <c r="S56" i="5"/>
  <c r="S52" i="5"/>
  <c r="S54" i="5"/>
  <c r="S53" i="5"/>
  <c r="K60" i="5"/>
  <c r="P60" i="5"/>
  <c r="L60" i="5"/>
  <c r="R113" i="5"/>
  <c r="S51" i="5"/>
  <c r="G60" i="5"/>
  <c r="G15" i="4"/>
  <c r="F15" i="4"/>
  <c r="E15" i="4"/>
  <c r="D15" i="4"/>
  <c r="C16" i="4"/>
  <c r="N16" i="4"/>
  <c r="M16" i="4"/>
  <c r="D22" i="4"/>
  <c r="E22" i="4"/>
  <c r="I21" i="4"/>
  <c r="F22" i="4"/>
  <c r="J21" i="4"/>
  <c r="G22" i="4"/>
  <c r="K21" i="4"/>
  <c r="H22" i="4"/>
  <c r="L21" i="4"/>
  <c r="I22" i="4"/>
  <c r="M21" i="4"/>
  <c r="J22" i="4"/>
  <c r="N21" i="4"/>
  <c r="K22" i="4"/>
  <c r="C21" i="4"/>
  <c r="L22" i="4"/>
  <c r="D21" i="4"/>
  <c r="M22" i="4"/>
  <c r="E21" i="4"/>
  <c r="N22" i="4"/>
  <c r="G21" i="4"/>
  <c r="C22" i="4"/>
  <c r="H21" i="4"/>
  <c r="F21" i="4"/>
  <c r="C15" i="4"/>
  <c r="K16" i="4"/>
  <c r="N15" i="4"/>
  <c r="J16" i="4"/>
  <c r="M15" i="4"/>
  <c r="I16" i="4"/>
  <c r="L15" i="4"/>
  <c r="H16" i="4"/>
  <c r="K15" i="4"/>
  <c r="G16" i="4"/>
  <c r="J15" i="4"/>
  <c r="F16" i="4"/>
  <c r="I15" i="4"/>
  <c r="E16" i="4"/>
  <c r="H15" i="4"/>
  <c r="D16" i="4"/>
  <c r="G29" i="9"/>
  <c r="G33" i="8"/>
  <c r="I29" i="9"/>
  <c r="I33" i="8"/>
  <c r="H31" i="9"/>
  <c r="C37" i="9"/>
  <c r="C43" i="8"/>
  <c r="G38" i="9"/>
  <c r="G44" i="8"/>
  <c r="K36" i="9"/>
  <c r="K42" i="8"/>
  <c r="C45" i="9"/>
  <c r="C51" i="8"/>
  <c r="G46" i="9"/>
  <c r="G52" i="8"/>
  <c r="K50" i="8"/>
  <c r="K44" i="9"/>
  <c r="C59" i="8"/>
  <c r="C53" i="9"/>
  <c r="G60" i="8"/>
  <c r="G54" i="9"/>
  <c r="K58" i="8"/>
  <c r="K52" i="9"/>
  <c r="C22" i="7"/>
  <c r="G23" i="7"/>
  <c r="K24" i="7"/>
  <c r="C8" i="9"/>
  <c r="B122" i="7" s="1"/>
  <c r="C9" i="8"/>
  <c r="C52" i="7"/>
  <c r="C73" i="7" s="1"/>
  <c r="C43" i="7"/>
  <c r="G9" i="9"/>
  <c r="F123" i="7" s="1"/>
  <c r="G10" i="8"/>
  <c r="G53" i="7"/>
  <c r="G74" i="7" s="1"/>
  <c r="G44" i="7"/>
  <c r="K7" i="9"/>
  <c r="J121" i="7" s="1"/>
  <c r="K8" i="8"/>
  <c r="K54" i="7"/>
  <c r="K75" i="7" s="1"/>
  <c r="K45" i="7"/>
  <c r="C15" i="9"/>
  <c r="C17" i="8"/>
  <c r="C56" i="7"/>
  <c r="C77" i="7" s="1"/>
  <c r="G16" i="9"/>
  <c r="G18" i="8"/>
  <c r="G57" i="7"/>
  <c r="G78" i="7" s="1"/>
  <c r="K14" i="9"/>
  <c r="K16" i="8"/>
  <c r="K58" i="7"/>
  <c r="K79" i="7" s="1"/>
  <c r="C22" i="9"/>
  <c r="C25" i="8"/>
  <c r="C60" i="7"/>
  <c r="C81" i="7" s="1"/>
  <c r="G23" i="9"/>
  <c r="G26" i="8"/>
  <c r="G61" i="7"/>
  <c r="G82" i="7" s="1"/>
  <c r="K21" i="9"/>
  <c r="K24" i="8"/>
  <c r="K62" i="7"/>
  <c r="K83" i="7" s="1"/>
  <c r="H28" i="9"/>
  <c r="H32" i="8"/>
  <c r="I52" i="7"/>
  <c r="I73" i="7" s="1"/>
  <c r="H9" i="8"/>
  <c r="D37" i="9"/>
  <c r="D43" i="8"/>
  <c r="H38" i="9"/>
  <c r="H44" i="8"/>
  <c r="L36" i="9"/>
  <c r="L42" i="8"/>
  <c r="D45" i="9"/>
  <c r="D51" i="8"/>
  <c r="H46" i="9"/>
  <c r="H52" i="8"/>
  <c r="L50" i="8"/>
  <c r="L44" i="9"/>
  <c r="D59" i="8"/>
  <c r="D53" i="9"/>
  <c r="H60" i="8"/>
  <c r="H54" i="9"/>
  <c r="L58" i="8"/>
  <c r="L52" i="9"/>
  <c r="D22" i="7"/>
  <c r="H23" i="7"/>
  <c r="L24" i="7"/>
  <c r="D8" i="9"/>
  <c r="C122" i="7" s="1"/>
  <c r="D9" i="8"/>
  <c r="H9" i="9"/>
  <c r="H10" i="8"/>
  <c r="L7" i="9"/>
  <c r="L8" i="8"/>
  <c r="D15" i="9"/>
  <c r="D17" i="8"/>
  <c r="H16" i="9"/>
  <c r="H18" i="8"/>
  <c r="D22" i="9"/>
  <c r="D25" i="8"/>
  <c r="H23" i="9"/>
  <c r="H26" i="8"/>
  <c r="L21" i="9"/>
  <c r="L24" i="8"/>
  <c r="H43" i="7"/>
  <c r="I28" i="9"/>
  <c r="I32" i="8"/>
  <c r="J52" i="7"/>
  <c r="J73" i="7" s="1"/>
  <c r="N54" i="7"/>
  <c r="N75" i="7" s="1"/>
  <c r="J9" i="8"/>
  <c r="E37" i="9"/>
  <c r="E43" i="8"/>
  <c r="I38" i="9"/>
  <c r="I44" i="8"/>
  <c r="M36" i="9"/>
  <c r="M42" i="8"/>
  <c r="E45" i="9"/>
  <c r="E51" i="8"/>
  <c r="I46" i="9"/>
  <c r="I52" i="8"/>
  <c r="M50" i="8"/>
  <c r="M44" i="9"/>
  <c r="E59" i="8"/>
  <c r="E53" i="9"/>
  <c r="I60" i="8"/>
  <c r="I54" i="9"/>
  <c r="M58" i="8"/>
  <c r="M52" i="9"/>
  <c r="E22" i="7"/>
  <c r="I23" i="7"/>
  <c r="M24" i="7"/>
  <c r="E8" i="9"/>
  <c r="D122" i="7" s="1"/>
  <c r="E9" i="8"/>
  <c r="E52" i="7"/>
  <c r="E73" i="7" s="1"/>
  <c r="E43" i="7"/>
  <c r="I9" i="9"/>
  <c r="H123" i="7" s="1"/>
  <c r="I10" i="8"/>
  <c r="I53" i="7"/>
  <c r="I74" i="7" s="1"/>
  <c r="I44" i="7"/>
  <c r="M7" i="9"/>
  <c r="M54" i="7"/>
  <c r="M75" i="7" s="1"/>
  <c r="M45" i="7"/>
  <c r="E15" i="9"/>
  <c r="E56" i="7"/>
  <c r="E77" i="7" s="1"/>
  <c r="I16" i="9"/>
  <c r="I18" i="8"/>
  <c r="I57" i="7"/>
  <c r="I78" i="7" s="1"/>
  <c r="M14" i="9"/>
  <c r="M16" i="8"/>
  <c r="M58" i="7"/>
  <c r="M79" i="7" s="1"/>
  <c r="E22" i="9"/>
  <c r="E25" i="8"/>
  <c r="E60" i="7"/>
  <c r="E81" i="7" s="1"/>
  <c r="I23" i="9"/>
  <c r="I26" i="8"/>
  <c r="I61" i="7"/>
  <c r="I82" i="7" s="1"/>
  <c r="M21" i="9"/>
  <c r="M24" i="8"/>
  <c r="M62" i="7"/>
  <c r="M83" i="7" s="1"/>
  <c r="L45" i="7"/>
  <c r="M52" i="7"/>
  <c r="M73" i="7" s="1"/>
  <c r="C55" i="7"/>
  <c r="C76" i="7" s="1"/>
  <c r="F37" i="9"/>
  <c r="F43" i="8"/>
  <c r="J38" i="9"/>
  <c r="J44" i="8"/>
  <c r="N36" i="9"/>
  <c r="M121" i="7" s="1"/>
  <c r="N42" i="8"/>
  <c r="F45" i="9"/>
  <c r="F51" i="8"/>
  <c r="J46" i="9"/>
  <c r="J52" i="8"/>
  <c r="N50" i="8"/>
  <c r="N44" i="9"/>
  <c r="F59" i="8"/>
  <c r="F53" i="9"/>
  <c r="J60" i="8"/>
  <c r="J54" i="9"/>
  <c r="N58" i="8"/>
  <c r="N52" i="9"/>
  <c r="F22" i="7"/>
  <c r="J23" i="7"/>
  <c r="N24" i="7"/>
  <c r="F8" i="9"/>
  <c r="E122" i="7" s="1"/>
  <c r="F9" i="8"/>
  <c r="J9" i="9"/>
  <c r="J10" i="8"/>
  <c r="F15" i="9"/>
  <c r="F17" i="8"/>
  <c r="J16" i="9"/>
  <c r="J18" i="8"/>
  <c r="N14" i="9"/>
  <c r="N16" i="8"/>
  <c r="F22" i="9"/>
  <c r="F25" i="8"/>
  <c r="J23" i="9"/>
  <c r="J26" i="8"/>
  <c r="N21" i="9"/>
  <c r="N24" i="8"/>
  <c r="J43" i="7"/>
  <c r="N45" i="7"/>
  <c r="N52" i="7"/>
  <c r="N73" i="7" s="1"/>
  <c r="D55" i="7"/>
  <c r="D76" i="7" s="1"/>
  <c r="M9" i="8"/>
  <c r="B124" i="7"/>
  <c r="C40" i="9"/>
  <c r="G43" i="8"/>
  <c r="G37" i="9"/>
  <c r="K44" i="8"/>
  <c r="K38" i="9"/>
  <c r="G45" i="9"/>
  <c r="G51" i="8"/>
  <c r="K46" i="9"/>
  <c r="K52" i="8"/>
  <c r="G53" i="9"/>
  <c r="G59" i="8"/>
  <c r="K54" i="9"/>
  <c r="K60" i="8"/>
  <c r="C21" i="7"/>
  <c r="C62" i="9" s="1"/>
  <c r="G22" i="7"/>
  <c r="K23" i="7"/>
  <c r="G8" i="9"/>
  <c r="F122" i="7" s="1"/>
  <c r="G9" i="8"/>
  <c r="K9" i="9"/>
  <c r="J123" i="7" s="1"/>
  <c r="K10" i="8"/>
  <c r="G15" i="9"/>
  <c r="G17" i="8"/>
  <c r="K16" i="9"/>
  <c r="K18" i="8"/>
  <c r="G22" i="9"/>
  <c r="G25" i="8"/>
  <c r="K23" i="9"/>
  <c r="K26" i="8"/>
  <c r="C42" i="7"/>
  <c r="M43" i="7"/>
  <c r="C51" i="7"/>
  <c r="C72" i="7" s="1"/>
  <c r="E55" i="7"/>
  <c r="E76" i="7" s="1"/>
  <c r="N9" i="8"/>
  <c r="C124" i="7"/>
  <c r="H43" i="8"/>
  <c r="H37" i="9"/>
  <c r="G122" i="7" s="1"/>
  <c r="L44" i="8"/>
  <c r="L38" i="9"/>
  <c r="K123" i="7" s="1"/>
  <c r="H45" i="9"/>
  <c r="H51" i="8"/>
  <c r="L46" i="9"/>
  <c r="L52" i="8"/>
  <c r="H53" i="9"/>
  <c r="H59" i="8"/>
  <c r="L54" i="9"/>
  <c r="L60" i="8"/>
  <c r="D21" i="7"/>
  <c r="D62" i="9" s="1"/>
  <c r="H22" i="7"/>
  <c r="L23" i="7"/>
  <c r="H15" i="9"/>
  <c r="H17" i="8"/>
  <c r="L16" i="9"/>
  <c r="L18" i="8"/>
  <c r="H22" i="9"/>
  <c r="H25" i="8"/>
  <c r="L23" i="9"/>
  <c r="L26" i="8"/>
  <c r="D42" i="7"/>
  <c r="N43" i="7"/>
  <c r="D51" i="7"/>
  <c r="D72" i="7" s="1"/>
  <c r="F55" i="7"/>
  <c r="F76" i="7" s="1"/>
  <c r="I43" i="8"/>
  <c r="I37" i="9"/>
  <c r="M44" i="8"/>
  <c r="M38" i="9"/>
  <c r="I45" i="9"/>
  <c r="I51" i="8"/>
  <c r="M46" i="9"/>
  <c r="M52" i="8"/>
  <c r="E56" i="9"/>
  <c r="I53" i="9"/>
  <c r="I59" i="8"/>
  <c r="M54" i="9"/>
  <c r="M60" i="8"/>
  <c r="E21" i="7"/>
  <c r="E62" i="9" s="1"/>
  <c r="I22" i="7"/>
  <c r="M23" i="7"/>
  <c r="I8" i="9"/>
  <c r="I9" i="8"/>
  <c r="M9" i="9"/>
  <c r="L123" i="7" s="1"/>
  <c r="M10" i="8"/>
  <c r="I15" i="9"/>
  <c r="I17" i="8"/>
  <c r="M16" i="9"/>
  <c r="M18" i="8"/>
  <c r="E25" i="9"/>
  <c r="I22" i="9"/>
  <c r="I25" i="8"/>
  <c r="M23" i="9"/>
  <c r="M26" i="8"/>
  <c r="E42" i="7"/>
  <c r="D30" i="9"/>
  <c r="D34" i="8"/>
  <c r="E51" i="7"/>
  <c r="E72" i="7" s="1"/>
  <c r="H53" i="7"/>
  <c r="H74" i="7" s="1"/>
  <c r="I55" i="7"/>
  <c r="I76" i="7" s="1"/>
  <c r="J43" i="8"/>
  <c r="J37" i="9"/>
  <c r="I122" i="7" s="1"/>
  <c r="N44" i="8"/>
  <c r="N38" i="9"/>
  <c r="J45" i="9"/>
  <c r="J51" i="8"/>
  <c r="N46" i="9"/>
  <c r="N52" i="8"/>
  <c r="J53" i="9"/>
  <c r="J59" i="8"/>
  <c r="N54" i="9"/>
  <c r="N60" i="8"/>
  <c r="F21" i="7"/>
  <c r="F62" i="9" s="1"/>
  <c r="J22" i="7"/>
  <c r="N23" i="7"/>
  <c r="N9" i="9"/>
  <c r="M123" i="7" s="1"/>
  <c r="N10" i="8"/>
  <c r="F18" i="9"/>
  <c r="J15" i="9"/>
  <c r="J17" i="8"/>
  <c r="N16" i="9"/>
  <c r="N18" i="8"/>
  <c r="J22" i="9"/>
  <c r="J25" i="8"/>
  <c r="N23" i="9"/>
  <c r="N26" i="8"/>
  <c r="F42" i="7"/>
  <c r="E30" i="9"/>
  <c r="E34" i="8"/>
  <c r="F51" i="7"/>
  <c r="F72" i="7" s="1"/>
  <c r="J53" i="7"/>
  <c r="J74" i="7" s="1"/>
  <c r="J55" i="7"/>
  <c r="J76" i="7" s="1"/>
  <c r="L10" i="8"/>
  <c r="K43" i="8"/>
  <c r="K37" i="9"/>
  <c r="C42" i="8"/>
  <c r="C36" i="9"/>
  <c r="K51" i="8"/>
  <c r="K45" i="9"/>
  <c r="C44" i="9"/>
  <c r="C48" i="9" s="1"/>
  <c r="C50" i="8"/>
  <c r="K53" i="9"/>
  <c r="K59" i="8"/>
  <c r="C52" i="9"/>
  <c r="C56" i="9" s="1"/>
  <c r="C58" i="8"/>
  <c r="G21" i="7"/>
  <c r="G62" i="9" s="1"/>
  <c r="K22" i="7"/>
  <c r="C24" i="7"/>
  <c r="G10" i="9"/>
  <c r="G51" i="7"/>
  <c r="G72" i="7" s="1"/>
  <c r="G42" i="7"/>
  <c r="K52" i="7"/>
  <c r="K73" i="7" s="1"/>
  <c r="K43" i="7"/>
  <c r="K8" i="9"/>
  <c r="K9" i="8"/>
  <c r="C54" i="7"/>
  <c r="C75" i="7" s="1"/>
  <c r="C45" i="7"/>
  <c r="C7" i="9"/>
  <c r="B121" i="7" s="1"/>
  <c r="C8" i="8"/>
  <c r="G55" i="7"/>
  <c r="G76" i="7" s="1"/>
  <c r="G17" i="9"/>
  <c r="K56" i="7"/>
  <c r="K77" i="7" s="1"/>
  <c r="K15" i="9"/>
  <c r="K17" i="8"/>
  <c r="C14" i="9"/>
  <c r="C18" i="9" s="1"/>
  <c r="C16" i="8"/>
  <c r="C58" i="7"/>
  <c r="C79" i="7" s="1"/>
  <c r="G59" i="7"/>
  <c r="G80" i="7" s="1"/>
  <c r="G24" i="9"/>
  <c r="K22" i="9"/>
  <c r="K25" i="8"/>
  <c r="K60" i="7"/>
  <c r="K81" i="7" s="1"/>
  <c r="C21" i="9"/>
  <c r="C25" i="9" s="1"/>
  <c r="C24" i="8"/>
  <c r="C62" i="7"/>
  <c r="C83" i="7" s="1"/>
  <c r="H44" i="7"/>
  <c r="I51" i="7"/>
  <c r="I72" i="7" s="1"/>
  <c r="K53" i="7"/>
  <c r="K74" i="7" s="1"/>
  <c r="D56" i="7"/>
  <c r="D77" i="7" s="1"/>
  <c r="L58" i="7"/>
  <c r="L79" i="7" s="1"/>
  <c r="H61" i="7"/>
  <c r="H82" i="7" s="1"/>
  <c r="L43" i="8"/>
  <c r="L37" i="9"/>
  <c r="D42" i="8"/>
  <c r="D36" i="9"/>
  <c r="D40" i="9" s="1"/>
  <c r="L51" i="8"/>
  <c r="L45" i="9"/>
  <c r="D44" i="9"/>
  <c r="D48" i="9" s="1"/>
  <c r="D50" i="8"/>
  <c r="L53" i="9"/>
  <c r="L59" i="8"/>
  <c r="D52" i="9"/>
  <c r="D56" i="9" s="1"/>
  <c r="D58" i="8"/>
  <c r="H21" i="7"/>
  <c r="H62" i="9" s="1"/>
  <c r="L22" i="7"/>
  <c r="D24" i="7"/>
  <c r="H10" i="9"/>
  <c r="H11" i="9" s="1"/>
  <c r="H51" i="7"/>
  <c r="H72" i="7" s="1"/>
  <c r="L52" i="7"/>
  <c r="L73" i="7" s="1"/>
  <c r="L43" i="7"/>
  <c r="L8" i="9"/>
  <c r="K122" i="7" s="1"/>
  <c r="D54" i="7"/>
  <c r="D75" i="7" s="1"/>
  <c r="D45" i="7"/>
  <c r="D7" i="9"/>
  <c r="C121" i="7" s="1"/>
  <c r="H55" i="7"/>
  <c r="H76" i="7" s="1"/>
  <c r="H17" i="9"/>
  <c r="L56" i="7"/>
  <c r="L77" i="7" s="1"/>
  <c r="L15" i="9"/>
  <c r="L17" i="8"/>
  <c r="D14" i="9"/>
  <c r="D18" i="9" s="1"/>
  <c r="D16" i="8"/>
  <c r="D58" i="7"/>
  <c r="D79" i="7" s="1"/>
  <c r="H59" i="7"/>
  <c r="H80" i="7" s="1"/>
  <c r="H24" i="9"/>
  <c r="L22" i="9"/>
  <c r="L25" i="8"/>
  <c r="L60" i="7"/>
  <c r="L81" i="7" s="1"/>
  <c r="D21" i="9"/>
  <c r="D25" i="9" s="1"/>
  <c r="D24" i="8"/>
  <c r="D62" i="7"/>
  <c r="D83" i="7" s="1"/>
  <c r="I42" i="7"/>
  <c r="J44" i="7"/>
  <c r="J51" i="7"/>
  <c r="J72" i="7" s="1"/>
  <c r="L53" i="7"/>
  <c r="L74" i="7" s="1"/>
  <c r="F56" i="7"/>
  <c r="F77" i="7" s="1"/>
  <c r="N58" i="7"/>
  <c r="N79" i="7" s="1"/>
  <c r="J61" i="7"/>
  <c r="J82" i="7" s="1"/>
  <c r="F8" i="8"/>
  <c r="H124" i="7"/>
  <c r="M43" i="8"/>
  <c r="M37" i="9"/>
  <c r="L122" i="7" s="1"/>
  <c r="E42" i="8"/>
  <c r="E36" i="9"/>
  <c r="E40" i="9" s="1"/>
  <c r="M51" i="8"/>
  <c r="M45" i="9"/>
  <c r="E44" i="9"/>
  <c r="E48" i="9" s="1"/>
  <c r="E50" i="8"/>
  <c r="M53" i="9"/>
  <c r="M59" i="8"/>
  <c r="E52" i="9"/>
  <c r="E58" i="8"/>
  <c r="I21" i="7"/>
  <c r="I62" i="9" s="1"/>
  <c r="M22" i="7"/>
  <c r="E24" i="7"/>
  <c r="E7" i="9"/>
  <c r="E8" i="8"/>
  <c r="M15" i="9"/>
  <c r="M17" i="8"/>
  <c r="E14" i="9"/>
  <c r="E18" i="9" s="1"/>
  <c r="E16" i="8"/>
  <c r="M22" i="9"/>
  <c r="M25" i="8"/>
  <c r="E21" i="9"/>
  <c r="E24" i="8"/>
  <c r="J42" i="7"/>
  <c r="K44" i="7"/>
  <c r="L51" i="7"/>
  <c r="L72" i="7" s="1"/>
  <c r="M53" i="7"/>
  <c r="M74" i="7" s="1"/>
  <c r="G56" i="7"/>
  <c r="G77" i="7" s="1"/>
  <c r="C59" i="7"/>
  <c r="C80" i="7" s="1"/>
  <c r="K61" i="7"/>
  <c r="K82" i="7" s="1"/>
  <c r="L16" i="8"/>
  <c r="I124" i="7"/>
  <c r="N43" i="8"/>
  <c r="N37" i="9"/>
  <c r="M122" i="7" s="1"/>
  <c r="F42" i="8"/>
  <c r="F36" i="9"/>
  <c r="F40" i="9" s="1"/>
  <c r="E125" i="7" s="1"/>
  <c r="N51" i="8"/>
  <c r="N45" i="9"/>
  <c r="F44" i="9"/>
  <c r="F48" i="9" s="1"/>
  <c r="F50" i="8"/>
  <c r="N53" i="9"/>
  <c r="N59" i="8"/>
  <c r="F52" i="9"/>
  <c r="F56" i="9" s="1"/>
  <c r="F58" i="8"/>
  <c r="J21" i="7"/>
  <c r="J62" i="9" s="1"/>
  <c r="N22" i="7"/>
  <c r="F24" i="7"/>
  <c r="J18" i="9"/>
  <c r="N15" i="9"/>
  <c r="N17" i="8"/>
  <c r="F14" i="9"/>
  <c r="F16" i="8"/>
  <c r="N22" i="9"/>
  <c r="N25" i="8"/>
  <c r="F21" i="9"/>
  <c r="F25" i="9" s="1"/>
  <c r="F24" i="8"/>
  <c r="L31" i="9"/>
  <c r="L44" i="7"/>
  <c r="M51" i="7"/>
  <c r="M72" i="7" s="1"/>
  <c r="N53" i="7"/>
  <c r="N74" i="7" s="1"/>
  <c r="H56" i="7"/>
  <c r="H77" i="7" s="1"/>
  <c r="D59" i="7"/>
  <c r="D80" i="7" s="1"/>
  <c r="L61" i="7"/>
  <c r="L82" i="7" s="1"/>
  <c r="E17" i="8"/>
  <c r="K40" i="9"/>
  <c r="C38" i="9"/>
  <c r="C44" i="8"/>
  <c r="G42" i="8"/>
  <c r="G36" i="9"/>
  <c r="G40" i="9" s="1"/>
  <c r="K48" i="9"/>
  <c r="C52" i="8"/>
  <c r="C46" i="9"/>
  <c r="G50" i="8"/>
  <c r="G44" i="9"/>
  <c r="G48" i="9" s="1"/>
  <c r="K56" i="9"/>
  <c r="C60" i="8"/>
  <c r="C54" i="9"/>
  <c r="G52" i="9"/>
  <c r="G56" i="9" s="1"/>
  <c r="G58" i="8"/>
  <c r="K21" i="7"/>
  <c r="K62" i="9" s="1"/>
  <c r="C23" i="7"/>
  <c r="G24" i="7"/>
  <c r="K10" i="9"/>
  <c r="K11" i="9" s="1"/>
  <c r="J125" i="7" s="1"/>
  <c r="K51" i="7"/>
  <c r="K72" i="7" s="1"/>
  <c r="K42" i="7"/>
  <c r="C53" i="7"/>
  <c r="C74" i="7" s="1"/>
  <c r="C44" i="7"/>
  <c r="C9" i="9"/>
  <c r="B123" i="7" s="1"/>
  <c r="C10" i="8"/>
  <c r="G54" i="7"/>
  <c r="G75" i="7" s="1"/>
  <c r="G45" i="7"/>
  <c r="G7" i="9"/>
  <c r="F121" i="7" s="1"/>
  <c r="K55" i="7"/>
  <c r="K76" i="7" s="1"/>
  <c r="K17" i="9"/>
  <c r="K18" i="9" s="1"/>
  <c r="C57" i="7"/>
  <c r="C78" i="7" s="1"/>
  <c r="C16" i="9"/>
  <c r="C18" i="8"/>
  <c r="G58" i="7"/>
  <c r="G79" i="7" s="1"/>
  <c r="G14" i="9"/>
  <c r="G16" i="8"/>
  <c r="K59" i="7"/>
  <c r="K80" i="7" s="1"/>
  <c r="K24" i="9"/>
  <c r="K25" i="9" s="1"/>
  <c r="C61" i="7"/>
  <c r="C82" i="7" s="1"/>
  <c r="C23" i="9"/>
  <c r="C26" i="8"/>
  <c r="G21" i="9"/>
  <c r="G24" i="8"/>
  <c r="G62" i="7"/>
  <c r="G83" i="7" s="1"/>
  <c r="M42" i="7"/>
  <c r="M44" i="7"/>
  <c r="D52" i="7"/>
  <c r="D73" i="7" s="1"/>
  <c r="E54" i="7"/>
  <c r="E75" i="7" s="1"/>
  <c r="I56" i="7"/>
  <c r="I77" i="7" s="1"/>
  <c r="E59" i="7"/>
  <c r="E80" i="7" s="1"/>
  <c r="M61" i="7"/>
  <c r="M82" i="7" s="1"/>
  <c r="I8" i="8"/>
  <c r="L40" i="9"/>
  <c r="D38" i="9"/>
  <c r="D44" i="8"/>
  <c r="H42" i="8"/>
  <c r="H36" i="9"/>
  <c r="H40" i="9" s="1"/>
  <c r="L48" i="9"/>
  <c r="D52" i="8"/>
  <c r="D46" i="9"/>
  <c r="H50" i="8"/>
  <c r="H44" i="9"/>
  <c r="H48" i="9" s="1"/>
  <c r="L56" i="9"/>
  <c r="D60" i="8"/>
  <c r="D54" i="9"/>
  <c r="H52" i="9"/>
  <c r="H56" i="9" s="1"/>
  <c r="H58" i="8"/>
  <c r="L21" i="7"/>
  <c r="L62" i="9" s="1"/>
  <c r="D23" i="7"/>
  <c r="H24" i="7"/>
  <c r="L11" i="9"/>
  <c r="K125" i="7" s="1"/>
  <c r="D9" i="9"/>
  <c r="C123" i="7" s="1"/>
  <c r="D10" i="8"/>
  <c r="L55" i="7"/>
  <c r="L76" i="7" s="1"/>
  <c r="L17" i="9"/>
  <c r="L18" i="9" s="1"/>
  <c r="D57" i="7"/>
  <c r="D78" i="7" s="1"/>
  <c r="D16" i="9"/>
  <c r="D18" i="8"/>
  <c r="H58" i="7"/>
  <c r="H79" i="7" s="1"/>
  <c r="H14" i="9"/>
  <c r="H16" i="8"/>
  <c r="L59" i="7"/>
  <c r="L80" i="7" s="1"/>
  <c r="L24" i="9"/>
  <c r="L25" i="9" s="1"/>
  <c r="D61" i="7"/>
  <c r="D82" i="7" s="1"/>
  <c r="D23" i="9"/>
  <c r="D26" i="8"/>
  <c r="H21" i="9"/>
  <c r="H24" i="8"/>
  <c r="H62" i="7"/>
  <c r="H83" i="7" s="1"/>
  <c r="N63" i="7"/>
  <c r="N84" i="7" s="1"/>
  <c r="N31" i="9"/>
  <c r="N44" i="7"/>
  <c r="F52" i="7"/>
  <c r="F73" i="7" s="1"/>
  <c r="F54" i="7"/>
  <c r="F75" i="7" s="1"/>
  <c r="J56" i="7"/>
  <c r="J77" i="7" s="1"/>
  <c r="F59" i="7"/>
  <c r="F80" i="7" s="1"/>
  <c r="N61" i="7"/>
  <c r="N82" i="7" s="1"/>
  <c r="M40" i="9"/>
  <c r="L124" i="7"/>
  <c r="E38" i="9"/>
  <c r="E44" i="8"/>
  <c r="I42" i="8"/>
  <c r="I36" i="9"/>
  <c r="H121" i="7" s="1"/>
  <c r="M48" i="9"/>
  <c r="E52" i="8"/>
  <c r="E46" i="9"/>
  <c r="I50" i="8"/>
  <c r="I44" i="9"/>
  <c r="I48" i="9" s="1"/>
  <c r="M56" i="9"/>
  <c r="E60" i="8"/>
  <c r="E54" i="9"/>
  <c r="I52" i="9"/>
  <c r="I56" i="9" s="1"/>
  <c r="I58" i="8"/>
  <c r="M21" i="7"/>
  <c r="M62" i="9" s="1"/>
  <c r="E23" i="7"/>
  <c r="E65" i="7" s="1"/>
  <c r="E86" i="7" s="1"/>
  <c r="I24" i="7"/>
  <c r="M11" i="9"/>
  <c r="L125" i="7" s="1"/>
  <c r="D123" i="7"/>
  <c r="M55" i="7"/>
  <c r="M76" i="7" s="1"/>
  <c r="M17" i="9"/>
  <c r="M18" i="9" s="1"/>
  <c r="E57" i="7"/>
  <c r="E78" i="7" s="1"/>
  <c r="E16" i="9"/>
  <c r="E18" i="8"/>
  <c r="I58" i="7"/>
  <c r="I79" i="7" s="1"/>
  <c r="I14" i="9"/>
  <c r="I18" i="9" s="1"/>
  <c r="I16" i="8"/>
  <c r="M59" i="7"/>
  <c r="M80" i="7" s="1"/>
  <c r="M24" i="9"/>
  <c r="M25" i="9" s="1"/>
  <c r="E61" i="7"/>
  <c r="E82" i="7" s="1"/>
  <c r="E23" i="9"/>
  <c r="E26" i="8"/>
  <c r="I21" i="9"/>
  <c r="I25" i="9" s="1"/>
  <c r="I24" i="8"/>
  <c r="I62" i="7"/>
  <c r="I83" i="7" s="1"/>
  <c r="D43" i="7"/>
  <c r="E45" i="7"/>
  <c r="G52" i="7"/>
  <c r="G73" i="7" s="1"/>
  <c r="H54" i="7"/>
  <c r="H75" i="7" s="1"/>
  <c r="M56" i="7"/>
  <c r="M77" i="7" s="1"/>
  <c r="I59" i="7"/>
  <c r="I80" i="7" s="1"/>
  <c r="E62" i="7"/>
  <c r="E83" i="7" s="1"/>
  <c r="D124" i="7"/>
  <c r="M8" i="8"/>
  <c r="N40" i="9"/>
  <c r="F38" i="9"/>
  <c r="F44" i="8"/>
  <c r="J42" i="8"/>
  <c r="J36" i="9"/>
  <c r="J40" i="9" s="1"/>
  <c r="N48" i="9"/>
  <c r="F52" i="8"/>
  <c r="F46" i="9"/>
  <c r="J50" i="8"/>
  <c r="J44" i="9"/>
  <c r="J48" i="9" s="1"/>
  <c r="N56" i="9"/>
  <c r="F60" i="8"/>
  <c r="F54" i="9"/>
  <c r="J52" i="9"/>
  <c r="J56" i="9" s="1"/>
  <c r="J58" i="8"/>
  <c r="N21" i="7"/>
  <c r="N62" i="9" s="1"/>
  <c r="F23" i="7"/>
  <c r="J24" i="7"/>
  <c r="N10" i="9"/>
  <c r="N11" i="9" s="1"/>
  <c r="M125" i="7" s="1"/>
  <c r="N51" i="7"/>
  <c r="N72" i="7" s="1"/>
  <c r="F53" i="7"/>
  <c r="F74" i="7" s="1"/>
  <c r="F44" i="7"/>
  <c r="F9" i="9"/>
  <c r="E123" i="7" s="1"/>
  <c r="J54" i="7"/>
  <c r="J75" i="7" s="1"/>
  <c r="J45" i="7"/>
  <c r="J7" i="9"/>
  <c r="I121" i="7" s="1"/>
  <c r="N55" i="7"/>
  <c r="N76" i="7" s="1"/>
  <c r="N17" i="9"/>
  <c r="N18" i="9" s="1"/>
  <c r="F57" i="7"/>
  <c r="F78" i="7" s="1"/>
  <c r="F16" i="9"/>
  <c r="F18" i="8"/>
  <c r="J58" i="7"/>
  <c r="J79" i="7" s="1"/>
  <c r="J14" i="9"/>
  <c r="J16" i="8"/>
  <c r="N59" i="7"/>
  <c r="N80" i="7" s="1"/>
  <c r="N24" i="9"/>
  <c r="N25" i="9" s="1"/>
  <c r="F61" i="7"/>
  <c r="F82" i="7" s="1"/>
  <c r="F23" i="9"/>
  <c r="F26" i="8"/>
  <c r="J21" i="9"/>
  <c r="J25" i="9" s="1"/>
  <c r="J24" i="8"/>
  <c r="J62" i="7"/>
  <c r="J83" i="7" s="1"/>
  <c r="F43" i="7"/>
  <c r="F45" i="7"/>
  <c r="H52" i="7"/>
  <c r="H73" i="7" s="1"/>
  <c r="I54" i="7"/>
  <c r="I75" i="7" s="1"/>
  <c r="N56" i="7"/>
  <c r="N77" i="7" s="1"/>
  <c r="J59" i="7"/>
  <c r="J80" i="7" s="1"/>
  <c r="F62" i="7"/>
  <c r="F83" i="7" s="1"/>
  <c r="E124" i="7"/>
  <c r="N8" i="8"/>
  <c r="N30" i="9" l="1"/>
  <c r="N34" i="8"/>
  <c r="N65" i="7"/>
  <c r="N86" i="7" s="1"/>
  <c r="M63" i="7"/>
  <c r="M84" i="7" s="1"/>
  <c r="M31" i="9"/>
  <c r="G11" i="9"/>
  <c r="F125" i="7" s="1"/>
  <c r="E31" i="9"/>
  <c r="E63" i="7"/>
  <c r="E84" i="7" s="1"/>
  <c r="M68" i="8"/>
  <c r="M61" i="9"/>
  <c r="D11" i="9"/>
  <c r="C125" i="7" s="1"/>
  <c r="H29" i="9"/>
  <c r="H33" i="8"/>
  <c r="H64" i="7"/>
  <c r="H85" i="7" s="1"/>
  <c r="E121" i="7"/>
  <c r="J11" i="9"/>
  <c r="I125" i="7" s="1"/>
  <c r="C66" i="8"/>
  <c r="C59" i="9"/>
  <c r="I67" i="8"/>
  <c r="I60" i="9"/>
  <c r="L68" i="8"/>
  <c r="L61" i="9"/>
  <c r="N59" i="9"/>
  <c r="N66" i="8"/>
  <c r="E29" i="9"/>
  <c r="E33" i="8"/>
  <c r="E64" i="7"/>
  <c r="E85" i="7" s="1"/>
  <c r="L59" i="9"/>
  <c r="L66" i="8"/>
  <c r="G30" i="9"/>
  <c r="G34" i="8"/>
  <c r="G65" i="7"/>
  <c r="G86" i="7" s="1"/>
  <c r="F29" i="9"/>
  <c r="F33" i="8"/>
  <c r="F64" i="7"/>
  <c r="F85" i="7" s="1"/>
  <c r="G66" i="7"/>
  <c r="G87" i="7" s="1"/>
  <c r="G28" i="9"/>
  <c r="G32" i="8"/>
  <c r="F66" i="8"/>
  <c r="F59" i="9"/>
  <c r="F63" i="9" s="1"/>
  <c r="J30" i="9"/>
  <c r="J34" i="8"/>
  <c r="J65" i="7"/>
  <c r="J86" i="7" s="1"/>
  <c r="H18" i="9"/>
  <c r="K60" i="9"/>
  <c r="K67" i="8"/>
  <c r="H67" i="8"/>
  <c r="H60" i="9"/>
  <c r="J68" i="8"/>
  <c r="J61" i="9"/>
  <c r="H68" i="8"/>
  <c r="H61" i="9"/>
  <c r="G121" i="7"/>
  <c r="N60" i="9"/>
  <c r="N67" i="8"/>
  <c r="I31" i="9"/>
  <c r="I32" i="9" s="1"/>
  <c r="I63" i="7"/>
  <c r="I84" i="7" s="1"/>
  <c r="F124" i="7"/>
  <c r="F67" i="8"/>
  <c r="F60" i="9"/>
  <c r="D67" i="8"/>
  <c r="D60" i="9"/>
  <c r="L30" i="9"/>
  <c r="L34" i="8"/>
  <c r="L65" i="7"/>
  <c r="L86" i="7" s="1"/>
  <c r="G18" i="9"/>
  <c r="N62" i="8"/>
  <c r="M62" i="8"/>
  <c r="L62" i="8"/>
  <c r="K62" i="8"/>
  <c r="J62" i="8"/>
  <c r="I62" i="8"/>
  <c r="H62" i="8"/>
  <c r="G62" i="8"/>
  <c r="F62" i="8"/>
  <c r="E62" i="8"/>
  <c r="D62" i="8"/>
  <c r="C62" i="8"/>
  <c r="N29" i="9"/>
  <c r="N33" i="8"/>
  <c r="N64" i="7"/>
  <c r="N85" i="7" s="1"/>
  <c r="J66" i="7"/>
  <c r="J87" i="7" s="1"/>
  <c r="J28" i="9"/>
  <c r="J32" i="8"/>
  <c r="D66" i="7"/>
  <c r="D87" i="7" s="1"/>
  <c r="D28" i="9"/>
  <c r="D32" i="8"/>
  <c r="H30" i="9"/>
  <c r="H34" i="8"/>
  <c r="H65" i="7"/>
  <c r="H86" i="7" s="1"/>
  <c r="D31" i="9"/>
  <c r="D63" i="7"/>
  <c r="D84" i="7" s="1"/>
  <c r="M59" i="9"/>
  <c r="M66" i="8"/>
  <c r="C29" i="9"/>
  <c r="C33" i="8"/>
  <c r="C64" i="7"/>
  <c r="C85" i="7" s="1"/>
  <c r="D29" i="9"/>
  <c r="D33" i="8"/>
  <c r="D64" i="7"/>
  <c r="D85" i="7" s="1"/>
  <c r="C30" i="9"/>
  <c r="C34" i="8"/>
  <c r="C65" i="7"/>
  <c r="C86" i="7" s="1"/>
  <c r="L63" i="7"/>
  <c r="L84" i="7" s="1"/>
  <c r="L12" i="8"/>
  <c r="K12" i="8"/>
  <c r="G12" i="8"/>
  <c r="F12" i="8"/>
  <c r="E12" i="8"/>
  <c r="C12" i="8"/>
  <c r="N12" i="8"/>
  <c r="M12" i="8"/>
  <c r="J12" i="8"/>
  <c r="I12" i="8"/>
  <c r="H12" i="8"/>
  <c r="D12" i="8"/>
  <c r="I68" i="8"/>
  <c r="I61" i="9"/>
  <c r="I64" i="7"/>
  <c r="I85" i="7" s="1"/>
  <c r="H59" i="9"/>
  <c r="H66" i="8"/>
  <c r="J28" i="8"/>
  <c r="I28" i="8"/>
  <c r="H28" i="8"/>
  <c r="G28" i="8"/>
  <c r="F28" i="8"/>
  <c r="E28" i="8"/>
  <c r="D28" i="8"/>
  <c r="N28" i="8"/>
  <c r="M28" i="8"/>
  <c r="L28" i="8"/>
  <c r="K28" i="8"/>
  <c r="M29" i="9"/>
  <c r="M33" i="8"/>
  <c r="M64" i="7"/>
  <c r="M85" i="7" s="1"/>
  <c r="C11" i="9"/>
  <c r="B125" i="7" s="1"/>
  <c r="E67" i="8"/>
  <c r="E60" i="9"/>
  <c r="E28" i="9"/>
  <c r="E32" i="8"/>
  <c r="E66" i="7"/>
  <c r="E87" i="7" s="1"/>
  <c r="D61" i="9"/>
  <c r="D68" i="8"/>
  <c r="K63" i="7"/>
  <c r="K84" i="7" s="1"/>
  <c r="K31" i="9"/>
  <c r="K32" i="9" s="1"/>
  <c r="D121" i="7"/>
  <c r="L29" i="9"/>
  <c r="L33" i="8"/>
  <c r="L64" i="7"/>
  <c r="L85" i="7" s="1"/>
  <c r="C66" i="7"/>
  <c r="C87" i="7" s="1"/>
  <c r="C28" i="9"/>
  <c r="C32" i="8"/>
  <c r="N68" i="8"/>
  <c r="N61" i="9"/>
  <c r="C31" i="9"/>
  <c r="C63" i="7"/>
  <c r="C84" i="7" s="1"/>
  <c r="K68" i="8"/>
  <c r="K61" i="9"/>
  <c r="L28" i="9"/>
  <c r="L32" i="9" s="1"/>
  <c r="L32" i="8"/>
  <c r="L66" i="7"/>
  <c r="L87" i="7" s="1"/>
  <c r="L63" i="9"/>
  <c r="E66" i="8"/>
  <c r="E59" i="9"/>
  <c r="E63" i="9" s="1"/>
  <c r="N54" i="8"/>
  <c r="M54" i="8"/>
  <c r="L54" i="8"/>
  <c r="K54" i="8"/>
  <c r="J54" i="8"/>
  <c r="I54" i="8"/>
  <c r="H54" i="8"/>
  <c r="G54" i="8"/>
  <c r="F54" i="8"/>
  <c r="E54" i="8"/>
  <c r="D54" i="8"/>
  <c r="C54" i="8"/>
  <c r="J67" i="8"/>
  <c r="J60" i="9"/>
  <c r="G67" i="8"/>
  <c r="G60" i="9"/>
  <c r="K59" i="9"/>
  <c r="K66" i="8"/>
  <c r="M63" i="9"/>
  <c r="M60" i="9"/>
  <c r="M67" i="8"/>
  <c r="I40" i="9"/>
  <c r="H125" i="7" s="1"/>
  <c r="H25" i="9"/>
  <c r="C63" i="9"/>
  <c r="M28" i="9"/>
  <c r="M32" i="8"/>
  <c r="M66" i="7"/>
  <c r="M87" i="7" s="1"/>
  <c r="H66" i="7"/>
  <c r="H87" i="7" s="1"/>
  <c r="G68" i="8"/>
  <c r="G61" i="9"/>
  <c r="G59" i="9"/>
  <c r="G63" i="9" s="1"/>
  <c r="G66" i="8"/>
  <c r="K30" i="9"/>
  <c r="K34" i="8"/>
  <c r="K65" i="7"/>
  <c r="K86" i="7" s="1"/>
  <c r="I63" i="9"/>
  <c r="G125" i="7"/>
  <c r="J122" i="7"/>
  <c r="F31" i="9"/>
  <c r="F63" i="7"/>
  <c r="F84" i="7" s="1"/>
  <c r="C67" i="8"/>
  <c r="C60" i="9"/>
  <c r="G64" i="7"/>
  <c r="G85" i="7" s="1"/>
  <c r="C61" i="9"/>
  <c r="C68" i="8"/>
  <c r="J124" i="7"/>
  <c r="J31" i="9"/>
  <c r="J32" i="9" s="1"/>
  <c r="J63" i="7"/>
  <c r="J84" i="7" s="1"/>
  <c r="D66" i="8"/>
  <c r="D59" i="9"/>
  <c r="D63" i="9" s="1"/>
  <c r="G25" i="9"/>
  <c r="K29" i="9"/>
  <c r="K33" i="8"/>
  <c r="K64" i="7"/>
  <c r="K85" i="7" s="1"/>
  <c r="L121" i="7"/>
  <c r="K121" i="7"/>
  <c r="E61" i="9"/>
  <c r="E68" i="8"/>
  <c r="J59" i="9"/>
  <c r="J63" i="9" s="1"/>
  <c r="J66" i="8"/>
  <c r="F61" i="9"/>
  <c r="F68" i="8"/>
  <c r="N63" i="9"/>
  <c r="K63" i="9"/>
  <c r="L60" i="9"/>
  <c r="L67" i="8"/>
  <c r="D65" i="7"/>
  <c r="D86" i="7" s="1"/>
  <c r="I30" i="9"/>
  <c r="I34" i="8"/>
  <c r="I65" i="7"/>
  <c r="I86" i="7" s="1"/>
  <c r="K28" i="9"/>
  <c r="K32" i="8"/>
  <c r="K66" i="7"/>
  <c r="K87" i="7" s="1"/>
  <c r="F28" i="9"/>
  <c r="F32" i="8"/>
  <c r="F66" i="7"/>
  <c r="F87" i="7" s="1"/>
  <c r="H63" i="9"/>
  <c r="G124" i="7"/>
  <c r="G31" i="9"/>
  <c r="G32" i="9" s="1"/>
  <c r="G63" i="7"/>
  <c r="G84" i="7" s="1"/>
  <c r="H122" i="7"/>
  <c r="N28" i="9"/>
  <c r="N32" i="9" s="1"/>
  <c r="N32" i="8"/>
  <c r="N66" i="7"/>
  <c r="N87" i="7" s="1"/>
  <c r="I123" i="7"/>
  <c r="G123" i="7"/>
  <c r="H63" i="7"/>
  <c r="H84" i="7" s="1"/>
  <c r="M124" i="7"/>
  <c r="F30" i="9"/>
  <c r="F34" i="8"/>
  <c r="F65" i="7"/>
  <c r="F86" i="7" s="1"/>
  <c r="I59" i="9"/>
  <c r="I66" i="8"/>
  <c r="M30" i="9"/>
  <c r="M34" i="8"/>
  <c r="M65" i="7"/>
  <c r="M86" i="7" s="1"/>
  <c r="C28" i="8"/>
  <c r="F20" i="8"/>
  <c r="E20" i="8"/>
  <c r="D20" i="8"/>
  <c r="C20" i="8"/>
  <c r="N20" i="8"/>
  <c r="M20" i="8"/>
  <c r="L20" i="8"/>
  <c r="K20" i="8"/>
  <c r="J20" i="8"/>
  <c r="I20" i="8"/>
  <c r="H20" i="8"/>
  <c r="G20" i="8"/>
  <c r="J46" i="8"/>
  <c r="I46" i="8"/>
  <c r="H46" i="8"/>
  <c r="G46" i="8"/>
  <c r="F46" i="8"/>
  <c r="E46" i="8"/>
  <c r="D46" i="8"/>
  <c r="C46" i="8"/>
  <c r="N46" i="8"/>
  <c r="M46" i="8"/>
  <c r="L46" i="8"/>
  <c r="K46" i="8"/>
  <c r="E11" i="9"/>
  <c r="D125" i="7" s="1"/>
  <c r="J29" i="9"/>
  <c r="J33" i="8"/>
  <c r="J64" i="7"/>
  <c r="J85" i="7" s="1"/>
  <c r="I66" i="7"/>
  <c r="I87" i="7" s="1"/>
  <c r="H32" i="9"/>
  <c r="F38" i="8" l="1"/>
  <c r="E38" i="8"/>
  <c r="D38" i="8"/>
  <c r="C38" i="8"/>
  <c r="N38" i="8"/>
  <c r="M38" i="8"/>
  <c r="L38" i="8"/>
  <c r="K38" i="8"/>
  <c r="J38" i="8"/>
  <c r="I38" i="8"/>
  <c r="H38" i="8"/>
  <c r="G38" i="8"/>
  <c r="E32" i="9"/>
  <c r="M32" i="9"/>
  <c r="F32" i="9"/>
  <c r="N72" i="8"/>
  <c r="M72" i="8"/>
  <c r="L72" i="8"/>
  <c r="K72" i="8"/>
  <c r="J72" i="8"/>
  <c r="I72" i="8"/>
  <c r="H72" i="8"/>
  <c r="G72" i="8"/>
  <c r="F72" i="8"/>
  <c r="E72" i="8"/>
  <c r="D72" i="8"/>
  <c r="C72" i="8"/>
  <c r="C32" i="9"/>
  <c r="D32" i="9"/>
</calcChain>
</file>

<file path=xl/sharedStrings.xml><?xml version="1.0" encoding="utf-8"?>
<sst xmlns="http://schemas.openxmlformats.org/spreadsheetml/2006/main" count="9917" uniqueCount="264">
  <si>
    <t>Definitions</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</si>
  <si>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</si>
  <si>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</si>
  <si>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</si>
  <si>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</si>
  <si>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</si>
  <si>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</si>
  <si>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</si>
  <si>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</si>
  <si>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</si>
  <si>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</si>
  <si>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</si>
  <si>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</si>
  <si>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</si>
  <si>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</si>
  <si>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</si>
  <si>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</si>
  <si>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</si>
  <si>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</si>
  <si>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</si>
  <si>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</si>
  <si>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</si>
  <si>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Trading Interval</t>
  </si>
  <si>
    <t>The time-stamp where Water has been traded on the Open Water Market exchange database.</t>
  </si>
  <si>
    <t>Market Water Demand (Giga-Litres)</t>
  </si>
  <si>
    <t>The amount of water demanded by the Market for that respective time-stamp period.</t>
  </si>
  <si>
    <t>Water Balancing Price ($/ML)</t>
  </si>
  <si>
    <r>
      <t xml:space="preserve">The Water Market Balancing Price that is </t>
    </r>
    <r>
      <rPr>
        <b/>
        <sz val="10"/>
        <color rgb="FF000000"/>
        <rFont val="Arial"/>
        <family val="2"/>
      </rPr>
      <t xml:space="preserve">settled </t>
    </r>
    <r>
      <rPr>
        <sz val="10"/>
        <color rgb="FF000000"/>
        <rFont val="Arial"/>
        <family val="2"/>
      </rPr>
      <t>by the Open Water Market exchange.</t>
    </r>
  </si>
  <si>
    <t>The month that the Water Transaction belongs to.</t>
  </si>
  <si>
    <t>Water Type</t>
  </si>
  <si>
    <t>What type of Water Product is being traded (i.e. Hard Water or Soft Water)</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</si>
  <si>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</si>
  <si>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</si>
  <si>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</si>
  <si>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</si>
  <si>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</si>
  <si>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</si>
  <si>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</si>
  <si>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</si>
  <si>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</si>
  <si>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</si>
  <si>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</si>
  <si>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</si>
  <si>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</si>
  <si>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</si>
  <si>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</si>
  <si>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</si>
  <si>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</si>
  <si>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</si>
  <si>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</si>
  <si>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</si>
  <si>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</si>
  <si>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</si>
  <si>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</si>
  <si>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</si>
  <si>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</si>
  <si>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</si>
  <si>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</si>
  <si>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</si>
  <si>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</si>
  <si>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</si>
  <si>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</si>
  <si>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</si>
  <si>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Soft</t>
  </si>
  <si>
    <t>Hard</t>
  </si>
  <si>
    <t>Economic Analysis - Part I</t>
  </si>
  <si>
    <t>In Unit 7.2, we've introduced you to the concept of Elasticity and Inelasticity and the relation this has to Products.</t>
  </si>
  <si>
    <r>
      <t xml:space="preserve">Now this is a very important concept for data analysis in the actual world; our insights will have repercussions on the business and its important we understand </t>
    </r>
    <r>
      <rPr>
        <b/>
        <sz val="10"/>
        <color rgb="FF000000"/>
        <rFont val="Arial"/>
        <family val="2"/>
      </rPr>
      <t>how</t>
    </r>
    <r>
      <rPr>
        <sz val="10"/>
        <color rgb="FF000000"/>
        <rFont val="Arial"/>
        <family val="2"/>
      </rPr>
      <t xml:space="preserve"> these insights tie into the business.</t>
    </r>
  </si>
  <si>
    <t>Say for example, if we suddenly had our Netflix account fees raise to $100 per month - a number of us might reconsider whether we still want this subscription. The insight here is that the product is elastic (i.e. If we increase the price too sharply, people will leave and go to other streaming platforms.)</t>
  </si>
  <si>
    <t xml:space="preserve">This is tied to the concept of Elasticity (i.e. When the price is low enough, demand is high. Inversely, when the price is high - demand reduces). </t>
  </si>
  <si>
    <r>
      <t>Now, there are situations that</t>
    </r>
    <r>
      <rPr>
        <u/>
        <sz val="10"/>
        <color rgb="FF000000"/>
        <rFont val="Arial"/>
        <family val="2"/>
      </rPr>
      <t xml:space="preserve"> </t>
    </r>
    <r>
      <rPr>
        <b/>
        <u/>
        <sz val="10"/>
        <color rgb="FF000000"/>
        <rFont val="Arial"/>
        <family val="2"/>
      </rPr>
      <t>even IF the price rises, we will still purchase the same quantity of goods</t>
    </r>
    <r>
      <rPr>
        <sz val="10"/>
        <color rgb="FF000000"/>
        <rFont val="Arial"/>
        <family val="2"/>
      </rPr>
      <t xml:space="preserve">. 
</t>
    </r>
  </si>
  <si>
    <t>Take for example, a particular drug for a pre-existing medical condition. If the price was to rise from its current amount to 10% higher than usual - the amount demanded won't decrease as the product is still required.</t>
  </si>
  <si>
    <t>When this occurs, the product is known as an INELASTIC PRODUCT. (i.e. Regardless of whether the demand increases or decreases, the price will not change in any substantial manner).</t>
  </si>
  <si>
    <t>With what you've learned, let's take a look at Southern Water Corps Economic Data and see what trends we can identify from an Elasticity and Inelasticity Perspective. Let's be objective and ask ourselves - what does the data tell us?</t>
  </si>
  <si>
    <t>Let's get started!</t>
  </si>
  <si>
    <r>
      <t xml:space="preserve">Q1. Please calculate the Average Water Balancing Market Price (WBMP) and Average Quantities of Water Demanded for </t>
    </r>
    <r>
      <rPr>
        <sz val="11"/>
        <color rgb="FFC00000"/>
        <rFont val="Calibri"/>
        <family val="2"/>
      </rPr>
      <t>1) Hard and Soft Water Combined</t>
    </r>
    <r>
      <rPr>
        <sz val="11"/>
        <color rgb="FFC00000"/>
        <rFont val="Calibri"/>
        <family val="2"/>
      </rPr>
      <t xml:space="preserve">, 2) </t>
    </r>
    <r>
      <rPr>
        <sz val="11"/>
        <color rgb="FFC00000"/>
        <rFont val="Calibri"/>
        <family val="2"/>
      </rPr>
      <t>Hard Water Only and 3) Soft Water Only</t>
    </r>
    <r>
      <rPr>
        <sz val="11"/>
        <color rgb="FF000000"/>
        <rFont val="Calibri"/>
        <family val="2"/>
      </rPr>
      <t xml:space="preserve"> across Jan-14 to Dec-14.</t>
    </r>
  </si>
  <si>
    <r>
      <t xml:space="preserve">Do you notice any trends when comparing the Price and Quantity Per Product? </t>
    </r>
    <r>
      <rPr>
        <b/>
        <sz val="11"/>
        <color rgb="FFC00000"/>
        <rFont val="Arial"/>
        <family val="2"/>
      </rPr>
      <t>(Pay particular attention to the Pricing and the Quantities and put this in the yellow box we've highlighted below</t>
    </r>
    <r>
      <rPr>
        <sz val="11"/>
        <color rgb="FFC00000"/>
        <rFont val="Arial"/>
        <family val="2"/>
      </rPr>
      <t>)</t>
    </r>
  </si>
  <si>
    <t>Hard + Soft Water Table</t>
  </si>
  <si>
    <t>Month #</t>
  </si>
  <si>
    <t>Avg. Water Market Balancing Price (WMBP)</t>
  </si>
  <si>
    <t>Avg. Quantity of Soft + Hard Water</t>
  </si>
  <si>
    <t>Hard Water Table</t>
  </si>
  <si>
    <t>Avg. Quantity of Hard Water</t>
  </si>
  <si>
    <t>Soft Water Table</t>
  </si>
  <si>
    <t>Avg. Quantity of Soft Water</t>
  </si>
  <si>
    <t>We've now taken a look at the data and we can see that there may exist some type of relationship between Quantity of Water Procured and the Overall Price. 
However, it would be easiest to visually consume this information at both a monthly and daily level. We'll do this first at a macro and then micro level.
Q2. Using a Scatter Plot and the data you've calculated above, with the Y-Axis set to Avg. Quantity of Water and X-Axis set to Avg. WMBP, create three (3) separate charts showing the Overall (Hard Water + Soft Water) Scatter Plot, Hard Water Scatter Plot and Soft Water Scatter Plot.
Note down below whether the relationship appears to be Elastic or Inelastic alongside your reason as to why this is the case.</t>
  </si>
  <si>
    <t>Macro Scatter Plots</t>
  </si>
  <si>
    <t>Overall Scatter Plot (Hard + Soft)</t>
  </si>
  <si>
    <t>Hard Water Scattter Plot</t>
  </si>
  <si>
    <t>Soft Water Scatter Plot</t>
  </si>
  <si>
    <t>Does the chart show elastic or inelastic properties? If yes, why? If No, why?</t>
  </si>
  <si>
    <r>
      <t>We've now taken plotted three (3) scatter plots and identified whether or not the trend looks elastic or inelastic.
This is the macro view of our analysis. 
As Data Analysts, it is equally important that we take a micro oriented view</t>
    </r>
    <r>
      <rPr>
        <sz val="11"/>
        <color rgb="FF000000"/>
        <rFont val="Arial"/>
        <family val="2"/>
      </rPr>
      <t xml:space="preserve"> </t>
    </r>
    <r>
      <rPr>
        <b/>
        <sz val="11"/>
        <color rgb="FF000000"/>
        <rFont val="Arial"/>
        <family val="2"/>
      </rPr>
      <t>of the data</t>
    </r>
    <r>
      <rPr>
        <sz val="11"/>
        <color rgb="FF000000"/>
        <rFont val="Arial"/>
        <family val="2"/>
      </rPr>
      <t xml:space="preserve">.
</t>
    </r>
    <r>
      <rPr>
        <b/>
        <sz val="11"/>
        <color rgb="FF000000"/>
        <rFont val="Arial"/>
        <family val="2"/>
      </rPr>
      <t xml:space="preserve">Often looking at the data from a 'macro' perspective, gives us an indication of where we might look and a 'micro' view provides a clearer approach as to whether or not our macro trend is actually legitimate or not. 
Q3. Using a Scatter Plot and the data in the Water Trading Repository Table, create three (3) separate charts showing the Overall (Hard Water + Soft Water) Scatter Plot, Hard Water Scatter Plot and Soft Water Scatter Plots. (Note: Please set the X-axis to the Price and the Y-Axis, Quantity of Water)
Note down below whether the relationship appears to be Elastic or Inelastic alongside your reason as to why this is the case.
</t>
    </r>
    <r>
      <rPr>
        <b/>
        <sz val="11"/>
        <color rgb="FFFF0000"/>
        <rFont val="Arial"/>
        <family val="2"/>
      </rPr>
      <t xml:space="preserve">Remember, this is the </t>
    </r>
    <r>
      <rPr>
        <b/>
        <u/>
        <sz val="11"/>
        <color rgb="FFFF0000"/>
        <rFont val="Arial"/>
        <family val="2"/>
      </rPr>
      <t xml:space="preserve">micro </t>
    </r>
    <r>
      <rPr>
        <b/>
        <sz val="11"/>
        <color rgb="FFFF0000"/>
        <rFont val="Arial"/>
        <family val="2"/>
      </rPr>
      <t>analysis so we are now using the Raw Data Entries (individual data points in the Water Trading Repository Table) as opposed to the aggregated averages.</t>
    </r>
  </si>
  <si>
    <t>Micro Scatter Plots</t>
  </si>
  <si>
    <t>Economic Cost Analysis - Part II</t>
  </si>
  <si>
    <t>In Economic Data Analysis, we seek to make use of as much data as possible to help us better understand and extract key business insights.</t>
  </si>
  <si>
    <t>In the previous section (7.2), we've tackled the concepts of elastic and inelastic products. This helps us understand which products are more suspectible to price swings, and which ones are less suspectible.</t>
  </si>
  <si>
    <t>Now a common phrase in economic data analysis is, "We need to compare things in an apples-for-apples like methodology". With Southern Water Corp, we have a bunch of economic and financial data. We're going to use the tools of Economic Data Analysis to create insights from this and identify which of our three desalination plants are most cost effective.</t>
  </si>
  <si>
    <r>
      <t xml:space="preserve">Previously we've calculated the proportion of revenues that are generated, the expenses and the associated amount of water production.
Using economics - we are now going to </t>
    </r>
    <r>
      <rPr>
        <b/>
        <sz val="10"/>
        <color rgb="FF000000"/>
        <rFont val="Arial"/>
        <family val="2"/>
      </rPr>
      <t>combine all this information together and create an economic metric to evaluate each plants performance to create our own 'apples-to-apples' comparison.</t>
    </r>
  </si>
  <si>
    <r>
      <t xml:space="preserve">For each of the three Southern Water Corp. Desalination Plants, we have an econometric measure called the Desalinated Plant Cost to Produce, or Cost to Produce for short.
The Cost to Produce ties together the different costs for each Plant and enables us to create a metric to evaluate how cost-effective the plant is.
Q4. Please calculate the Cost to Produce for each of the three (3) desalination plants below using the following formula per plant:
</t>
    </r>
    <r>
      <rPr>
        <b/>
        <sz val="10"/>
        <color rgb="FFFF0000"/>
        <rFont val="Arial"/>
        <family val="2"/>
      </rPr>
      <t>Plant Cost to Produce = ( Chemical Costs + Facility Costs + Operational Maintenance Costs + Labour Costs ) / Total Volume of Water Produced for the Month (GL) * 1,000 (To Convert to Mega-Litres from Giga Litres)</t>
    </r>
    <r>
      <rPr>
        <b/>
        <sz val="10"/>
        <color rgb="FF000000"/>
        <rFont val="Arial"/>
        <family val="2"/>
      </rPr>
      <t xml:space="preserve">
What trends are you able to pick up from completing the table below? Fill this out in the yellow box below!</t>
    </r>
  </si>
  <si>
    <t>Note: If you have difficulty understanding how to calculate the Cost to Produce, it may be helpful to create a Value Driver Tree to showcase how all the drivers are connected.</t>
  </si>
  <si>
    <t>Value Driver</t>
  </si>
  <si>
    <t>Cost Centre Element</t>
  </si>
  <si>
    <t>Total</t>
  </si>
  <si>
    <t>Desalination Cost to Produce ($/ML)</t>
  </si>
  <si>
    <t>You've now calculated the Desalinated Cost to Produce for each of the three desalination plants (Kootha, Surjek and Jutik).
This has given you a micro-view of the trends, but let's take a look at the macro-view of the situation and look at how the aggregated cost to produce (Kootha + Surjek + Jutik) look.</t>
  </si>
  <si>
    <r>
      <t>Q5) Aggregate the Cost Centre(s) for each Plant (i.e.Chemical Costs, Facility Costs, Operational Maintenance Costs, Labour Costs) in the table below.
Subsequently,</t>
    </r>
    <r>
      <rPr>
        <b/>
        <u/>
        <sz val="11"/>
        <color rgb="FF000000"/>
        <rFont val="Arial"/>
        <family val="2"/>
      </rPr>
      <t xml:space="preserve"> in one chart</t>
    </r>
    <r>
      <rPr>
        <b/>
        <sz val="11"/>
        <color rgb="FF000000"/>
        <rFont val="Arial"/>
        <family val="2"/>
      </rPr>
      <t>, plot out the Overall Cost to Produce, as well as the Cost to Produce for Kootha, Surjek and Jutik for comparison.</t>
    </r>
    <r>
      <rPr>
        <b/>
        <u/>
        <sz val="11"/>
        <color rgb="FF000000"/>
        <rFont val="Arial"/>
        <family val="2"/>
      </rPr>
      <t xml:space="preserve">
What trends do you note when looking at the data in this way? </t>
    </r>
  </si>
  <si>
    <t>All</t>
  </si>
  <si>
    <t>We've included an example of what your chart may look like.</t>
  </si>
  <si>
    <r>
      <t xml:space="preserve">In Economics, we care about our overall Cost to Produce Desalinated Water as it gives us an indication of how cost-effective our plants are.
It's important in our Economic Data Analysis to also interpret this price-point with respect to the volume of water that is produced.
This touches upon a concept known as </t>
    </r>
    <r>
      <rPr>
        <b/>
        <u/>
        <sz val="11"/>
        <color rgb="FF000000"/>
        <rFont val="Arial"/>
        <family val="2"/>
      </rPr>
      <t>economies of scale</t>
    </r>
    <r>
      <rPr>
        <u/>
        <sz val="11"/>
        <color rgb="FF000000"/>
        <rFont val="Arial"/>
        <family val="2"/>
      </rPr>
      <t xml:space="preserve">. 
</t>
    </r>
    <r>
      <rPr>
        <b/>
        <u/>
        <sz val="11"/>
        <color rgb="FF000000"/>
        <rFont val="Arial"/>
        <family val="2"/>
      </rPr>
      <t xml:space="preserve">Essentially, the more water we produce - the cheaper we should see our production costs.
On the other hand, the less water we produce, the more our Cost to Produce will increase on scaled basis. </t>
    </r>
    <r>
      <rPr>
        <b/>
        <sz val="11"/>
        <color rgb="FF000000"/>
        <rFont val="Arial"/>
        <family val="2"/>
      </rPr>
      <t xml:space="preserve">
Q6) Using the Monthly Cost to Produce you've calculated for each Plant (Kootha, Surjek and Jutik), create a scatter-plot which shows the Cost to Produce (Y-Axis) against the Total Volume of Water produced. 
You will end up with three Scatter Plots that will let you see whether a relationship exists between Cost to Produce and the Volume of Water produced. 
Does there appear to be a relationship between Cost to Produce and Volume of Water Produced? If yes, why do you believe this is the case? If no, why do you believe this is the case?</t>
    </r>
  </si>
  <si>
    <t xml:space="preserve">We've now analysed our Cost to Produce and we can clearly see the following trends emerge:
A) There are differences in cost effectiveness between plants which are largely influenced by the costs and the volume of water produced
B) We can pick up a relationship between the Cost to Produce and Quantity of Water being produced.
This brings us to our last questions for the Economic Cost Analysis.
1. How are our desalination plants performing according to our budget at a macro level?
2. What is driving this variance, or difference, between the Actuals and Budget?
3. Are there any Units which are not cost effective with respect to the Water Balancing Market Price?
Let's answer these questions by first calculating the Budgeted Desalinated Cost to Produce and then calculate our respective variances to understand what costs are driving these respective negative variances (if any). </t>
  </si>
  <si>
    <t xml:space="preserve">Q7A) Utilising the Financial Budget Information contained in the Data Repository Tab, complete the 4 tables below for all the Desalination Plants combined (Kootha + Surjek + Jutik), and then individually for each Desalination Plant. </t>
  </si>
  <si>
    <t>Desalination Cost to Produce ($/ML) Budget</t>
  </si>
  <si>
    <t>Now we've populated the Financial Budget - it's time for us to calculate the Financial Variance between the Actuals you've calculated in Q4 and the budget you've just completed.</t>
  </si>
  <si>
    <t>Financial Variance is the difference between the Budget and the Actuals that have been incurred. (This is not to be confused with statistical variance which measures the level of dispersion between data)</t>
  </si>
  <si>
    <t>Say for example, you're interested in understanding whether you've spent all the money you said you would for this month - or whether you were able to spend less.</t>
  </si>
  <si>
    <t>We use Financial Variance to better inform us of any discrepencies between our Budget and Actuals. If we spend far more than we expected, then we've got a problem.</t>
  </si>
  <si>
    <t>Using the formula, Budget - Actuals, complete the table below.</t>
  </si>
  <si>
    <t>Whilst we won't be formally reporting the results of this back to management - it's important that you understand how Financial Variance works.</t>
  </si>
  <si>
    <t>Q7B) Using the formula Budget - Actuals, complete the Financial Variance Calculation for each of the tables below.</t>
  </si>
  <si>
    <t>What trends do you notice when analysing the Financial Variance?</t>
  </si>
  <si>
    <t>Variance Analysis (All Desalination Plants)</t>
  </si>
  <si>
    <t>Desalination Cost to Produce ($/ML) Variance</t>
  </si>
  <si>
    <t>Variance Analysis (Kootha)</t>
  </si>
  <si>
    <t>Variance Analysis (Surjek)</t>
  </si>
  <si>
    <t>Variance Analysis (Jutik)</t>
  </si>
  <si>
    <t>And now we're finally at the last question for the Economic Cost Analysis Assignment!</t>
  </si>
  <si>
    <t>We've understood how supply and demand factors influence the pricing of our products.</t>
  </si>
  <si>
    <t>We've also understood how an economic metric (Cost to Produce for Desalinated Water) provides us a view as to how cost-effective our plants are and compared this to the budget.</t>
  </si>
  <si>
    <t>Now we'll close off the Economic Cost Analysis with an understanding of comparing the Market Price against the $/Mega-Litre of our individual desalination plants. 
Q8. Completing the table below, create a combo-chart (e.g. Column Chart to represent Overall Desalination Cost to Produce $/ML &amp; Line Chart showing the Overall Average WBMP Market Price) that clearly illustrates the Overall Desalination Cost to Produce and the Overall Average WBMP Market Price. 
What do you note from this?</t>
  </si>
  <si>
    <r>
      <t xml:space="preserve">Note: We've included an example of how the chart </t>
    </r>
    <r>
      <rPr>
        <b/>
        <i/>
        <sz val="10"/>
        <color rgb="FFC00000"/>
        <rFont val="Arial"/>
        <family val="2"/>
      </rPr>
      <t>might</t>
    </r>
    <r>
      <rPr>
        <b/>
        <sz val="10"/>
        <color rgb="FFC00000"/>
        <rFont val="Arial"/>
        <family val="2"/>
      </rPr>
      <t xml:space="preserve"> look once you've completed this!</t>
    </r>
  </si>
  <si>
    <t>Overall Desalination Cost to Produce ($/ML)</t>
  </si>
  <si>
    <t>Overall Average WBMP Market Price</t>
  </si>
  <si>
    <t>What IF Analysis - Part III.</t>
  </si>
  <si>
    <t>In the previous sections (7.2 / 7.4 ) we've examined the Elasticies and Inelasticies of Products. We've also gone ahead with calculating our first economic metric, Cost to Produce Desalinated Water.</t>
  </si>
  <si>
    <r>
      <t>We're now at the</t>
    </r>
    <r>
      <rPr>
        <b/>
        <sz val="10"/>
        <rFont val="Calibri"/>
        <family val="2"/>
      </rPr>
      <t xml:space="preserve"> final stage</t>
    </r>
    <r>
      <rPr>
        <sz val="10"/>
        <rFont val="Calibri"/>
        <family val="2"/>
      </rPr>
      <t xml:space="preserve"> of this economic case study and it will be much shorter than the previous two Assignments (Hooray!)</t>
    </r>
  </si>
  <si>
    <t xml:space="preserve">Economic Data Analysis, as you know by now, is focused on understanding the drivers which impact supply and demand and translating these into actionable business insights.
It is also used for better understanding when certain decisions should be made (e.g. Should we look at selling this product now or in a few months time for improved earnings?)
</t>
  </si>
  <si>
    <t xml:space="preserve">Now we're aware that Southern Water Corp. has been considering to perform a major maintenance activity for one of its major desalination plants, Surjek.
The business hypotheses is that it is best for us to perform the maintenance for Surjek in the first quarter of the year going forward (January-15 to March-15).
</t>
  </si>
  <si>
    <t>However, we don't have data going all the way to January-15 to March-15. 
What we do have however, is data from July 2013 - June 2014.
We also have pricing data from January 2014 - December 2014.</t>
  </si>
  <si>
    <t>We can't use what we don't have - so let's use what we do have. In other words, we'll be making use of the data in the Water Trading Repository Tables to forecast what the demand profile may look like for the future.</t>
  </si>
  <si>
    <t>We're now going to address this question by show-casing a What-IF Analysis. This means we're going to create a forward-looking trajectory and evaluate when is the best period for us to perform a maintenance event for Surjek using our historical economic data.</t>
  </si>
  <si>
    <r>
      <t xml:space="preserve">Q9. Complete the table below with the Average Monthly Water Balancing Market Price (WBMP)  and Average Market Water Demand using data from the Water Trading Repository Table. 
What trends are you able to pick up when comparing the Water Balancing Market Price and the Average Water Market Demand? Does having a maintenance event in Q1 look like a good idea?
</t>
    </r>
    <r>
      <rPr>
        <b/>
        <sz val="10"/>
        <color rgb="FFC00000"/>
        <rFont val="Arial"/>
        <family val="2"/>
      </rPr>
      <t>Note:</t>
    </r>
    <r>
      <rPr>
        <b/>
        <sz val="10"/>
        <color rgb="FF000000"/>
        <rFont val="Arial"/>
        <family val="2"/>
      </rPr>
      <t xml:space="preserve"> </t>
    </r>
    <r>
      <rPr>
        <b/>
        <sz val="10"/>
        <color rgb="FFC00000"/>
        <rFont val="Arial"/>
        <family val="2"/>
      </rPr>
      <t>Consider using the AVERAGEIFS function to help you address this question if you're stuck! https://support.microsoft.com/en-us/office/averageifs-function-48910c45-1fc0-4389-a028-f7c5c3001690</t>
    </r>
  </si>
  <si>
    <t>Hint: Use the Water Trading Repository Table Data as your data source. Even though the date/time doesn't align, we can use the information as a proxy for the 2014/2015 data. It may also help to graph out the data and see if any trends become particularly obvious...!</t>
  </si>
  <si>
    <t>Source</t>
  </si>
  <si>
    <t>Water Trading Repository Table</t>
  </si>
  <si>
    <t>Average Water Balancing Market Price</t>
  </si>
  <si>
    <t>Market Water Demand (Mega-Litres)</t>
  </si>
  <si>
    <r>
      <t xml:space="preserve">We've identified a particular trend in our earlier analysis; It seems that one of the quarters tends to have the highest prices.
As we perform our what-if analysis it's important we can clearly identify the quarter we should recommend to perform our major maintenance.
Let's calculate this below and land-on a quarter we can propose to focus our analysis on.
Q10. Complete the table below identifying which quarter has the highest/lowest prices with the respective Average Quarterly Water Volumes. What do you notice?
</t>
    </r>
    <r>
      <rPr>
        <b/>
        <sz val="10"/>
        <color rgb="FFC00000"/>
        <rFont val="Arial"/>
        <family val="2"/>
      </rPr>
      <t>Note: Reference the Water Trading Repository Table for your Quarterly Calculations.</t>
    </r>
  </si>
  <si>
    <t>Quarter</t>
  </si>
  <si>
    <t>Average Quarterly Price Per Trading Period</t>
  </si>
  <si>
    <t>Average Quarterly Water Demand Per Trading Period</t>
  </si>
  <si>
    <t>Quarter 1 (January - March)</t>
  </si>
  <si>
    <t>Quarter 2 (April to June)</t>
  </si>
  <si>
    <t>Quarter 3 (July to September)</t>
  </si>
  <si>
    <t>Quarter 4 (October to December)</t>
  </si>
  <si>
    <t xml:space="preserve">We've now completed the first-part of our What-If Analysis. We've identified that the best period for us to perform a maintenance event is during a specific quarter. 
We now need to finalise our recommendation by showing the What-If Impact of our analysis.
In Other words, if we are to perform this Maintenance Outage for Quarter 1, Quarter 2, Quarter Three and Quarter Four - what impact would this have on our revenues? </t>
  </si>
  <si>
    <r>
      <t xml:space="preserve">Q11. Fill out the table(s) below explaining why the Quarter you are proposing is the best option for Southern Water Corp. when considering the impact on Revenues.
We recommend accompanying the table with an appropriate visual to help highlight the point you are trying to make.
</t>
    </r>
    <r>
      <rPr>
        <b/>
        <sz val="11"/>
        <color rgb="FFC00000"/>
        <rFont val="Arial"/>
        <family val="2"/>
      </rPr>
      <t>Note: Recall that for the Quarter you are recommending for a maintenance outage, the revenues for that entire quarter for Surjek will be 0. Remember, if we are producing no water - we can't earn revenues.</t>
    </r>
  </si>
  <si>
    <t>Q3</t>
  </si>
  <si>
    <t>Q4</t>
  </si>
  <si>
    <t>Q1</t>
  </si>
  <si>
    <t>Q2</t>
  </si>
  <si>
    <t>Now If we perform the Maintenance Outage for Surjek in Q1, Q2, Q3 or Q4 our Revenues will be…</t>
  </si>
  <si>
    <t>Scenario</t>
  </si>
  <si>
    <t>% Revenue Reduction</t>
  </si>
  <si>
    <t>Q1 Outage</t>
  </si>
  <si>
    <t>Q2 Outage</t>
  </si>
  <si>
    <t>Q3 Outage</t>
  </si>
  <si>
    <t>Q4 Outage</t>
  </si>
  <si>
    <t>Note: We've included an additional hint below which shows what your graphic might look like upon completion (With the exception being we have removed the axes for you).
It might also be helpful for you to calculate the 'Revenue % Reduction' to see how much less revenue you might receive if you perform the outage in a particular quarter.</t>
  </si>
  <si>
    <t>Well done! You've now completed the Economics Case Study Analysis! Let's top this off now by creating an insightful story we can present back to Southern Water Corps. Management using the templates provided.</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</si>
  <si>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</si>
  <si>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</si>
  <si>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</si>
  <si>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</si>
  <si>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</si>
  <si>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</si>
  <si>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</si>
  <si>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</si>
  <si>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</si>
  <si>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</si>
  <si>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</si>
  <si>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</si>
  <si>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</si>
  <si>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</si>
  <si>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</si>
  <si>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</si>
  <si>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</si>
  <si>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</si>
  <si>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</si>
  <si>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Revenue</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</si>
  <si>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</si>
  <si>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</si>
  <si>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</si>
  <si>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</si>
  <si>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</si>
  <si>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</si>
  <si>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</si>
  <si>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</si>
  <si>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</si>
  <si>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</si>
  <si>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</si>
  <si>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</si>
  <si>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</si>
  <si>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</si>
  <si>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</si>
  <si>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</si>
  <si>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</si>
  <si>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</si>
  <si>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</si>
  <si>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</si>
  <si>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</si>
  <si>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</si>
  <si>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</si>
  <si>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</si>
  <si>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</si>
  <si>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</si>
  <si>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</si>
  <si>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</si>
  <si>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</si>
  <si>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</si>
  <si>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</si>
  <si>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</si>
  <si>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</si>
  <si>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</si>
  <si>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</si>
  <si>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</si>
  <si>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</si>
  <si>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</si>
  <si>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</si>
  <si>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</si>
  <si>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</si>
  <si>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</si>
  <si>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</si>
  <si>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</si>
  <si>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</si>
  <si>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</si>
  <si>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</si>
  <si>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</si>
  <si>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</si>
  <si>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</si>
  <si>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EBIT</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</si>
  <si>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</si>
  <si>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</si>
  <si>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</si>
  <si>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</si>
  <si>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</si>
  <si>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</si>
  <si>
    <t>Column1</t>
  </si>
  <si>
    <t>Column2</t>
  </si>
  <si>
    <t>Column3</t>
  </si>
  <si>
    <t>Column4</t>
  </si>
  <si>
    <t xml:space="preserve">This graph shows slight inelastic properties, we can see in certain points high demand with high price and low demand with low price, price doesn't seem to affect quantity demanded.
</t>
  </si>
  <si>
    <t xml:space="preserve">This graph shows inelastic properties, we can see that price doesn't affect the quantity demanded and regardless of price theres consistent demand. 
</t>
  </si>
  <si>
    <t xml:space="preserve">For the hard water table, we can see months were when  avg. WMBP is down as well as Quantity of product but month Mar-14  shows high average price with low quantity of product, for the soft water table the avg. WMBP doesn't affect the quantity of product as well as for both hard and soft water table quantity of product doesn't seem too affected by WMBP except for that month in Mar-14 we see a high WMBP with low Quantity of product as well. </t>
  </si>
  <si>
    <t>This chart has inelastic properties, we can see quantity of water demanded is consistent regardless of low or high cost.</t>
  </si>
  <si>
    <t>This chart has inelastic properties, quantity demanded of water is consistent regardless of price.</t>
  </si>
  <si>
    <t>This chart has inelastic properties, it shows both high and low price points with consistent demands of quantity of water.</t>
  </si>
  <si>
    <t>Both Chem and labour costs exhibit the highest overall costs monthly, and surjek has the highest monthly desalination costs to product monthly, followed by jutik and then kootha.</t>
  </si>
  <si>
    <t>We can see the more water produced the lower the cost of production</t>
  </si>
  <si>
    <t>Here we can also see at higher water production levels the cost to produce goes down with the lowest cost point being at around 250,000 volume of water produced</t>
  </si>
  <si>
    <t xml:space="preserve">This graph shows no strong relationship with the volume of water produced and the cost to produce, at many points with the same volume of water produce we can see varying costs of production. </t>
  </si>
  <si>
    <t xml:space="preserve">The trends show high desalination costs in earlier months Jul13-Dec13 despite the financial variance in months Jan14-Jun14 showing many months of going over budget, with Chem Costs being the highest expense monthly in those months. </t>
  </si>
  <si>
    <t>The trends we see in demand show that from months Dec14- Feb15 we have the highest points of water demand and high costs associated to it, while we see lower costs  from apr-15 to jun- 15 and Aug 14-Oct14 as well as lower demand. Having a maintenace event at Q1 where water demand is high doesn't seem like a good idea.</t>
  </si>
  <si>
    <t xml:space="preserve">we can see with this table the possible best time to perform major maintenance is in Quarter 2 and Quarter 4 where we have the lowest average cost and lowest average demand. </t>
  </si>
  <si>
    <t>This graph seems to show inelastic properties because we can see that the higher the price doesnt affect the quantity demanded.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</si>
</sst>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Red]\-&quot;$&quot;#,##0.00"/>
    <numFmt numFmtId="165" formatCode="d/mm/yyyy\ h:mm:ss"/>
    <numFmt numFmtId="166" formatCode="&quot;$&quot;#,##0.00"/>
    <numFmt numFmtId="167" formatCode="0.0%"/>
    <numFmt numFmtId="168" formatCode="&quot;$&quot;#,##0.00;[Red]\-&quot;$&quot;#,##0.00\ &quot;$/ML&quot;"/>
    <numFmt numFmtId="169" formatCode="[$$-C09]#,##0.00"/>
  </numFmts>
  <fonts count="54" x14ac:knownFonts="1">
    <font>
      <sz val="11"/>
      <color rgb="FF000000"/>
      <name val="Calibri"/>
    </font>
    <font>
      <b/>
      <sz val="10"/>
      <color theme="0"/>
      <name val="Arial"/>
      <family val="2"/>
    </font>
    <font>
      <sz val="10"/>
      <color theme="0"/>
      <name val="Arial"/>
      <family val="2"/>
    </font>
    <font>
      <sz val="10"/>
      <color rgb="FF000000"/>
      <name val="Arial"/>
      <family val="2"/>
    </font>
    <font>
      <b/>
      <sz val="10"/>
      <color theme="1"/>
      <name val="Arial"/>
      <family val="2"/>
    </font>
    <font>
      <sz val="10"/>
      <color theme="1"/>
      <name val="Arial"/>
      <family val="2"/>
    </font>
    <font>
      <sz val="11"/>
      <color theme="0"/>
      <name val="Calibri"/>
      <family val="2"/>
    </font>
    <font>
      <sz val="9"/>
      <color theme="0"/>
      <name val="Arial"/>
      <family val="2"/>
    </font>
    <font>
      <sz val="9"/>
      <color rgb="FF000000"/>
      <name val="Arial"/>
      <family val="2"/>
    </font>
    <font>
      <sz val="11"/>
      <color theme="1"/>
      <name val="Calibri"/>
      <family val="2"/>
    </font>
    <font>
      <sz val="11"/>
      <color theme="0"/>
      <name val="Arial"/>
      <family val="2"/>
    </font>
    <font>
      <b/>
      <sz val="9"/>
      <color theme="0"/>
      <name val="Arial"/>
      <family val="2"/>
    </font>
    <font>
      <sz val="11"/>
      <color rgb="FF000000"/>
      <name val="Arial"/>
      <family val="2"/>
    </font>
    <font>
      <b/>
      <sz val="14"/>
      <color rgb="FF000000"/>
      <name val="Arial"/>
      <family val="2"/>
    </font>
    <font>
      <sz val="14"/>
      <color rgb="FF000000"/>
      <name val="Arial"/>
      <family val="2"/>
    </font>
    <font>
      <b/>
      <sz val="10"/>
      <color rgb="FF000000"/>
      <name val="Arial"/>
      <family val="2"/>
    </font>
    <font>
      <b/>
      <sz val="11"/>
      <color rgb="FF000000"/>
      <name val="Arial"/>
      <family val="2"/>
    </font>
    <font>
      <sz val="11"/>
      <name val="Calibri"/>
      <family val="2"/>
    </font>
    <font>
      <b/>
      <sz val="9"/>
      <color rgb="FF000000"/>
      <name val="Arial"/>
      <family val="2"/>
    </font>
    <font>
      <b/>
      <sz val="8"/>
      <color rgb="FF000000"/>
      <name val="Arial"/>
      <family val="2"/>
    </font>
    <font>
      <b/>
      <sz val="8"/>
      <color theme="0"/>
      <name val="Arial"/>
      <family val="2"/>
    </font>
    <font>
      <b/>
      <sz val="11"/>
      <color theme="0"/>
      <name val="Calibri"/>
      <family val="2"/>
    </font>
    <font>
      <b/>
      <sz val="10"/>
      <color rgb="FF000000"/>
      <name val="Calibri"/>
      <family val="2"/>
    </font>
    <font>
      <b/>
      <sz val="11"/>
      <color rgb="FF000000"/>
      <name val="Calibri"/>
      <family val="2"/>
    </font>
    <font>
      <b/>
      <sz val="10"/>
      <color rgb="FFC00000"/>
      <name val="Arial"/>
      <family val="2"/>
    </font>
    <font>
      <sz val="8"/>
      <color rgb="FF000000"/>
      <name val="Arial"/>
      <family val="2"/>
    </font>
    <font>
      <b/>
      <sz val="11"/>
      <color rgb="FFC00000"/>
      <name val="Arial"/>
      <family val="2"/>
    </font>
    <font>
      <b/>
      <sz val="14"/>
      <color theme="0"/>
      <name val="Arial"/>
      <family val="2"/>
    </font>
    <font>
      <sz val="12"/>
      <color theme="0"/>
      <name val="Arial"/>
      <family val="2"/>
    </font>
    <font>
      <i/>
      <sz val="12"/>
      <color rgb="FF000000"/>
      <name val="Arial"/>
      <family val="2"/>
    </font>
    <font>
      <b/>
      <sz val="12"/>
      <color theme="0"/>
      <name val="Arial"/>
      <family val="2"/>
    </font>
    <font>
      <sz val="14"/>
      <color theme="0"/>
      <name val="Arial"/>
      <family val="2"/>
    </font>
    <font>
      <b/>
      <sz val="16"/>
      <color theme="0"/>
      <name val="Arial"/>
      <family val="2"/>
    </font>
    <font>
      <sz val="10"/>
      <color rgb="FF000000"/>
      <name val="Calibri"/>
      <family val="2"/>
    </font>
    <font>
      <sz val="16"/>
      <color theme="0"/>
      <name val="Arial"/>
      <family val="2"/>
    </font>
    <font>
      <sz val="16"/>
      <color theme="0"/>
      <name val="Calibri"/>
      <family val="2"/>
    </font>
    <font>
      <sz val="12"/>
      <color theme="0"/>
      <name val="Calibri"/>
      <family val="2"/>
    </font>
    <font>
      <u/>
      <sz val="10"/>
      <color rgb="FF000000"/>
      <name val="Arial"/>
      <family val="2"/>
    </font>
    <font>
      <b/>
      <u/>
      <sz val="10"/>
      <color rgb="FF000000"/>
      <name val="Arial"/>
      <family val="2"/>
    </font>
    <font>
      <sz val="11"/>
      <color rgb="FFC00000"/>
      <name val="Calibri"/>
      <family val="2"/>
    </font>
    <font>
      <sz val="11"/>
      <color rgb="FFC00000"/>
      <name val="Arial"/>
      <family val="2"/>
    </font>
    <font>
      <b/>
      <sz val="11"/>
      <color rgb="FFFF0000"/>
      <name val="Arial"/>
      <family val="2"/>
    </font>
    <font>
      <b/>
      <u/>
      <sz val="11"/>
      <color rgb="FFFF0000"/>
      <name val="Arial"/>
      <family val="2"/>
    </font>
    <font>
      <b/>
      <sz val="10"/>
      <color rgb="FFFF0000"/>
      <name val="Arial"/>
      <family val="2"/>
    </font>
    <font>
      <b/>
      <u/>
      <sz val="11"/>
      <color rgb="FF000000"/>
      <name val="Arial"/>
      <family val="2"/>
    </font>
    <font>
      <u/>
      <sz val="11"/>
      <color rgb="FF000000"/>
      <name val="Arial"/>
      <family val="2"/>
    </font>
    <font>
      <b/>
      <i/>
      <sz val="10"/>
      <color rgb="FFC00000"/>
      <name val="Arial"/>
      <family val="2"/>
    </font>
    <font>
      <b/>
      <sz val="10"/>
      <name val="Calibri"/>
      <family val="2"/>
    </font>
    <font>
      <sz val="10"/>
      <name val="Calibri"/>
      <family val="2"/>
    </font>
    <font>
      <b/>
      <u/>
      <sz val="10"/>
      <color rgb="FFFF0000"/>
      <name val="Arial"/>
      <family val="2"/>
    </font>
    <font>
      <sz val="8"/>
      <name val="Calibri"/>
      <family val="2"/>
    </font>
    <font>
      <sz val="10"/>
      <color rgb="FF000000"/>
      <name val="Arial"/>
      <family val="2"/>
    </font>
    <font>
      <sz val="11"/>
      <color rgb="FF000000"/>
      <name val="Arial"/>
      <family val="2"/>
    </font>
    <font>
      <sz val="11"/>
      <color rgb="FF000000"/>
      <name val="Calibri"/>
      <family val="2"/>
    </font>
  </fonts>
  <fills count="13">
    <fill>
      <patternFill patternType="none"/>
    </fill>
    <fill>
      <patternFill patternType="gray125"/>
    </fill>
    <fill>
      <patternFill patternType="solid">
        <fgColor rgb="FF333F4F"/>
        <bgColor rgb="FF333F4F"/>
      </patternFill>
    </fill>
    <fill>
      <patternFill patternType="solid">
        <fgColor rgb="FF7F7F7F"/>
        <bgColor rgb="FF7F7F7F"/>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
      <patternFill patternType="solid">
        <fgColor rgb="FFFEF2CB"/>
        <bgColor rgb="FFFEF2CB"/>
      </patternFill>
    </fill>
    <fill>
      <patternFill patternType="solid">
        <fgColor rgb="FF44546A"/>
        <bgColor rgb="FF44546A"/>
      </patternFill>
    </fill>
    <fill>
      <patternFill patternType="solid">
        <fgColor rgb="FFD6DCE4"/>
        <bgColor rgb="FFD6DCE4"/>
      </patternFill>
    </fill>
    <fill>
      <patternFill patternType="solid">
        <fgColor theme="1"/>
        <bgColor theme="1"/>
      </patternFill>
    </fill>
    <fill>
      <patternFill patternType="solid">
        <fgColor rgb="FFBDD6EE"/>
        <bgColor rgb="FFBDD6EE"/>
      </patternFill>
    </fill>
    <fill>
      <patternFill patternType="solid">
        <fgColor rgb="FFBFD2E2"/>
        <bgColor rgb="FFBFD2E2"/>
      </patternFill>
    </fill>
  </fills>
  <borders count="37">
    <border>
      <left/>
      <right/>
      <top/>
      <bottom/>
      <diagonal/>
    </border>
    <border>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style="double">
        <color rgb="FF000000"/>
      </bottom>
      <diagonal/>
    </border>
    <border>
      <left/>
      <right/>
      <top style="double">
        <color rgb="FF000000"/>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style="double">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style="thin">
        <color rgb="FF93B1CD"/>
      </left>
      <right/>
      <top/>
      <bottom/>
      <diagonal/>
    </border>
    <border>
      <left style="thin">
        <color rgb="FF93B1CD"/>
      </left>
      <right/>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style="double">
        <color auto="1"/>
      </top>
      <bottom style="double">
        <color auto="1"/>
      </bottom>
      <diagonal/>
    </border>
  </borders>
  <cellStyleXfs count="1">
    <xf numFmtId="0" fontId="0" fillId="0" borderId="0"/>
  </cellStyleXfs>
  <cellXfs count="200">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0" borderId="0" xfId="0" applyFont="1"/>
    <xf numFmtId="0" fontId="5" fillId="0" borderId="0" xfId="0" applyFont="1"/>
    <xf numFmtId="0" fontId="4" fillId="0" borderId="0" xfId="0" applyFont="1" applyAlignment="1">
      <alignment horizontal="left"/>
    </xf>
    <xf numFmtId="0" fontId="3" fillId="0" borderId="0" xfId="0" applyFont="1"/>
    <xf numFmtId="0" fontId="1" fillId="3" borderId="1" xfId="0" applyFont="1" applyFill="1" applyBorder="1"/>
    <xf numFmtId="0" fontId="2" fillId="3" borderId="1" xfId="0" applyFont="1" applyFill="1" applyBorder="1"/>
    <xf numFmtId="0" fontId="6" fillId="3" borderId="1" xfId="0" applyFont="1" applyFill="1" applyBorder="1"/>
    <xf numFmtId="0" fontId="1" fillId="3" borderId="1" xfId="0" applyFont="1" applyFill="1" applyBorder="1" applyAlignment="1">
      <alignment horizontal="right"/>
    </xf>
    <xf numFmtId="0" fontId="7" fillId="3" borderId="1" xfId="0" applyFont="1" applyFill="1" applyBorder="1"/>
    <xf numFmtId="17" fontId="3" fillId="0" borderId="0" xfId="0" applyNumberFormat="1" applyFont="1"/>
    <xf numFmtId="3" fontId="3" fillId="0" borderId="0" xfId="0" applyNumberFormat="1" applyFont="1"/>
    <xf numFmtId="4" fontId="3" fillId="0" borderId="0" xfId="0" applyNumberFormat="1" applyFont="1"/>
    <xf numFmtId="0" fontId="8" fillId="0" borderId="0" xfId="0" applyFont="1"/>
    <xf numFmtId="0" fontId="0" fillId="0" borderId="0" xfId="0" applyFont="1"/>
    <xf numFmtId="164" fontId="0" fillId="0" borderId="0" xfId="0" applyNumberFormat="1" applyFont="1"/>
    <xf numFmtId="4" fontId="3" fillId="4" borderId="2" xfId="0" applyNumberFormat="1" applyFont="1" applyFill="1" applyBorder="1" applyAlignment="1">
      <alignment horizontal="right" vertical="top"/>
    </xf>
    <xf numFmtId="4" fontId="3" fillId="4" borderId="3" xfId="0" applyNumberFormat="1" applyFont="1" applyFill="1" applyBorder="1" applyAlignment="1">
      <alignment horizontal="right" vertical="top"/>
    </xf>
    <xf numFmtId="4" fontId="3" fillId="4" borderId="4" xfId="0" applyNumberFormat="1" applyFont="1" applyFill="1" applyBorder="1" applyAlignment="1">
      <alignment horizontal="right" vertical="top"/>
    </xf>
    <xf numFmtId="4" fontId="3" fillId="4" borderId="5" xfId="0" applyNumberFormat="1" applyFont="1" applyFill="1" applyBorder="1" applyAlignment="1">
      <alignment horizontal="right" vertical="top"/>
    </xf>
    <xf numFmtId="0" fontId="9" fillId="0" borderId="0" xfId="0" applyFont="1"/>
    <xf numFmtId="17" fontId="0" fillId="0" borderId="0" xfId="0" applyNumberFormat="1" applyFont="1"/>
    <xf numFmtId="0" fontId="10" fillId="3" borderId="1" xfId="0" applyFont="1" applyFill="1" applyBorder="1"/>
    <xf numFmtId="0" fontId="11" fillId="3" borderId="1" xfId="0" applyFont="1" applyFill="1" applyBorder="1"/>
    <xf numFmtId="165" fontId="12" fillId="0" borderId="0" xfId="0" applyNumberFormat="1" applyFont="1"/>
    <xf numFmtId="2" fontId="12" fillId="0" borderId="0" xfId="0" applyNumberFormat="1" applyFont="1"/>
    <xf numFmtId="166" fontId="12"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0" fontId="0" fillId="0" borderId="0" xfId="0" applyFont="1" applyAlignment="1">
      <alignment wrapText="1"/>
    </xf>
    <xf numFmtId="0" fontId="16" fillId="6" borderId="1" xfId="0" applyFont="1" applyFill="1" applyBorder="1"/>
    <xf numFmtId="0" fontId="18" fillId="6" borderId="1" xfId="0" applyFont="1" applyFill="1" applyBorder="1"/>
    <xf numFmtId="17" fontId="18" fillId="6" borderId="1" xfId="0" applyNumberFormat="1" applyFont="1" applyFill="1" applyBorder="1"/>
    <xf numFmtId="0" fontId="8" fillId="6" borderId="1" xfId="0" applyFont="1" applyFill="1" applyBorder="1"/>
    <xf numFmtId="3" fontId="18" fillId="6" borderId="1" xfId="0" applyNumberFormat="1" applyFont="1" applyFill="1" applyBorder="1"/>
    <xf numFmtId="0" fontId="19" fillId="0" borderId="0" xfId="0" applyFont="1"/>
    <xf numFmtId="0" fontId="18" fillId="0" borderId="0" xfId="0" applyFont="1"/>
    <xf numFmtId="166" fontId="8" fillId="0" borderId="0" xfId="0" applyNumberFormat="1" applyFont="1"/>
    <xf numFmtId="164" fontId="12" fillId="0" borderId="0" xfId="0" applyNumberFormat="1" applyFont="1"/>
    <xf numFmtId="4" fontId="8" fillId="0" borderId="0" xfId="0" applyNumberFormat="1" applyFont="1"/>
    <xf numFmtId="4" fontId="8" fillId="6" borderId="1" xfId="0" applyNumberFormat="1" applyFont="1" applyFill="1" applyBorder="1"/>
    <xf numFmtId="164" fontId="12" fillId="6" borderId="1" xfId="0" applyNumberFormat="1" applyFont="1" applyFill="1" applyBorder="1"/>
    <xf numFmtId="0" fontId="12" fillId="6" borderId="1" xfId="0" applyFont="1" applyFill="1" applyBorder="1"/>
    <xf numFmtId="0" fontId="20" fillId="0" borderId="0" xfId="0" applyFont="1"/>
    <xf numFmtId="0" fontId="12" fillId="7" borderId="1" xfId="0" applyFont="1" applyFill="1" applyBorder="1"/>
    <xf numFmtId="0" fontId="8" fillId="7" borderId="1" xfId="0" applyFont="1" applyFill="1" applyBorder="1"/>
    <xf numFmtId="0" fontId="16" fillId="5" borderId="1" xfId="0" applyFont="1" applyFill="1" applyBorder="1"/>
    <xf numFmtId="0" fontId="12" fillId="5" borderId="1" xfId="0" applyFont="1" applyFill="1" applyBorder="1"/>
    <xf numFmtId="0" fontId="12" fillId="0" borderId="0" xfId="0" applyFont="1" applyAlignment="1">
      <alignment wrapText="1"/>
    </xf>
    <xf numFmtId="0" fontId="15" fillId="5" borderId="1" xfId="0" applyFont="1" applyFill="1" applyBorder="1"/>
    <xf numFmtId="17" fontId="15" fillId="6" borderId="1" xfId="0" applyNumberFormat="1" applyFont="1" applyFill="1" applyBorder="1"/>
    <xf numFmtId="0" fontId="15" fillId="6" borderId="1" xfId="0" applyFont="1" applyFill="1" applyBorder="1"/>
    <xf numFmtId="3" fontId="15" fillId="6" borderId="1" xfId="0" applyNumberFormat="1" applyFont="1" applyFill="1" applyBorder="1"/>
    <xf numFmtId="0" fontId="0" fillId="6" borderId="1" xfId="0" applyFont="1" applyFill="1" applyBorder="1"/>
    <xf numFmtId="167" fontId="8" fillId="0" borderId="0" xfId="0" applyNumberFormat="1" applyFont="1"/>
    <xf numFmtId="164" fontId="3" fillId="0" borderId="0" xfId="0" applyNumberFormat="1" applyFont="1"/>
    <xf numFmtId="10" fontId="8" fillId="0" borderId="0" xfId="0" applyNumberFormat="1" applyFont="1"/>
    <xf numFmtId="0" fontId="6" fillId="8" borderId="9" xfId="0" applyFont="1" applyFill="1" applyBorder="1"/>
    <xf numFmtId="0" fontId="11" fillId="8" borderId="9" xfId="0" applyFont="1" applyFill="1" applyBorder="1"/>
    <xf numFmtId="0" fontId="7" fillId="8" borderId="9" xfId="0" applyFont="1" applyFill="1" applyBorder="1"/>
    <xf numFmtId="168" fontId="3" fillId="0" borderId="10" xfId="0" applyNumberFormat="1" applyFont="1" applyBorder="1"/>
    <xf numFmtId="0" fontId="12" fillId="0" borderId="10" xfId="0" applyFont="1" applyBorder="1"/>
    <xf numFmtId="0" fontId="0" fillId="0" borderId="10" xfId="0" applyFont="1" applyBorder="1"/>
    <xf numFmtId="164" fontId="3" fillId="6" borderId="1" xfId="0" applyNumberFormat="1" applyFont="1" applyFill="1" applyBorder="1"/>
    <xf numFmtId="164" fontId="3" fillId="0" borderId="10" xfId="0" applyNumberFormat="1" applyFont="1" applyBorder="1"/>
    <xf numFmtId="0" fontId="18" fillId="7" borderId="1" xfId="0" applyFont="1" applyFill="1" applyBorder="1"/>
    <xf numFmtId="164" fontId="3" fillId="7" borderId="1" xfId="0" applyNumberFormat="1" applyFont="1" applyFill="1" applyBorder="1"/>
    <xf numFmtId="0" fontId="0" fillId="7" borderId="1" xfId="0" applyFont="1" applyFill="1" applyBorder="1"/>
    <xf numFmtId="0" fontId="3" fillId="6" borderId="1" xfId="0" applyFont="1" applyFill="1" applyBorder="1"/>
    <xf numFmtId="167" fontId="12" fillId="0" borderId="0" xfId="0" applyNumberFormat="1" applyFont="1"/>
    <xf numFmtId="0" fontId="16" fillId="9" borderId="1" xfId="0" applyFont="1" applyFill="1" applyBorder="1"/>
    <xf numFmtId="0" fontId="16" fillId="0" borderId="0" xfId="0" applyFont="1" applyAlignment="1">
      <alignment wrapText="1"/>
    </xf>
    <xf numFmtId="0" fontId="21" fillId="2" borderId="1" xfId="0" applyFont="1" applyFill="1" applyBorder="1"/>
    <xf numFmtId="0" fontId="22" fillId="5" borderId="1" xfId="0" applyFont="1" applyFill="1" applyBorder="1" applyAlignment="1">
      <alignment wrapText="1"/>
    </xf>
    <xf numFmtId="0" fontId="15" fillId="5" borderId="1" xfId="0" applyFont="1" applyFill="1" applyBorder="1" applyAlignment="1">
      <alignment wrapText="1"/>
    </xf>
    <xf numFmtId="0" fontId="7" fillId="0" borderId="0" xfId="0" applyFont="1"/>
    <xf numFmtId="0" fontId="11" fillId="0" borderId="0" xfId="0" applyFont="1"/>
    <xf numFmtId="0" fontId="23" fillId="0" borderId="0" xfId="0" applyFont="1"/>
    <xf numFmtId="0" fontId="7" fillId="7" borderId="1" xfId="0" applyFont="1" applyFill="1" applyBorder="1"/>
    <xf numFmtId="0" fontId="11" fillId="7" borderId="1" xfId="0" applyFont="1" applyFill="1" applyBorder="1"/>
    <xf numFmtId="0" fontId="23" fillId="7" borderId="1" xfId="0" applyFont="1" applyFill="1" applyBorder="1"/>
    <xf numFmtId="0" fontId="18" fillId="0" borderId="0" xfId="0" applyFont="1" applyAlignment="1">
      <alignment wrapText="1"/>
    </xf>
    <xf numFmtId="168" fontId="8" fillId="0" borderId="0" xfId="0" applyNumberFormat="1" applyFont="1"/>
    <xf numFmtId="164" fontId="8" fillId="0" borderId="0" xfId="0" applyNumberFormat="1" applyFont="1"/>
    <xf numFmtId="0" fontId="3" fillId="0" borderId="0" xfId="0" applyFont="1" applyAlignment="1"/>
    <xf numFmtId="0" fontId="16" fillId="0" borderId="0" xfId="0" applyFont="1"/>
    <xf numFmtId="0" fontId="0" fillId="5" borderId="1" xfId="0" applyFont="1" applyFill="1" applyBorder="1"/>
    <xf numFmtId="164" fontId="25" fillId="0" borderId="0" xfId="0" applyNumberFormat="1" applyFont="1"/>
    <xf numFmtId="4" fontId="25" fillId="0" borderId="0" xfId="0" applyNumberFormat="1" applyFont="1"/>
    <xf numFmtId="164" fontId="25" fillId="6" borderId="1" xfId="0" applyNumberFormat="1" applyFont="1" applyFill="1" applyBorder="1"/>
    <xf numFmtId="0" fontId="8" fillId="0" borderId="0" xfId="0" applyFont="1" applyAlignment="1">
      <alignment wrapText="1"/>
    </xf>
    <xf numFmtId="0" fontId="15" fillId="6" borderId="1" xfId="0" applyFont="1" applyFill="1" applyBorder="1" applyAlignment="1">
      <alignment horizontal="center"/>
    </xf>
    <xf numFmtId="164" fontId="15" fillId="0" borderId="0" xfId="0" applyNumberFormat="1" applyFont="1"/>
    <xf numFmtId="164" fontId="16" fillId="0" borderId="0" xfId="0" applyNumberFormat="1" applyFont="1" applyAlignment="1">
      <alignment horizontal="center"/>
    </xf>
    <xf numFmtId="164" fontId="23" fillId="0" borderId="0" xfId="0" applyNumberFormat="1" applyFont="1" applyAlignment="1">
      <alignment horizontal="center"/>
    </xf>
    <xf numFmtId="0" fontId="23" fillId="0" borderId="0" xfId="0" applyFont="1" applyAlignment="1">
      <alignment horizontal="center"/>
    </xf>
    <xf numFmtId="164" fontId="15" fillId="0" borderId="0" xfId="0" applyNumberFormat="1" applyFont="1" applyAlignment="1">
      <alignment horizontal="center"/>
    </xf>
    <xf numFmtId="10" fontId="3" fillId="0" borderId="0" xfId="0" applyNumberFormat="1" applyFont="1"/>
    <xf numFmtId="0" fontId="2" fillId="10" borderId="1" xfId="0" applyFont="1" applyFill="1" applyBorder="1"/>
    <xf numFmtId="0" fontId="29" fillId="0" borderId="0" xfId="0" applyFont="1"/>
    <xf numFmtId="0" fontId="30" fillId="10" borderId="1" xfId="0" applyFont="1" applyFill="1" applyBorder="1" applyAlignment="1">
      <alignment wrapText="1"/>
    </xf>
    <xf numFmtId="0" fontId="0" fillId="10" borderId="1" xfId="0" applyFont="1" applyFill="1" applyBorder="1"/>
    <xf numFmtId="0" fontId="27" fillId="10" borderId="1" xfId="0" applyFont="1" applyFill="1" applyBorder="1"/>
    <xf numFmtId="49" fontId="1" fillId="10" borderId="20" xfId="0" applyNumberFormat="1" applyFont="1" applyFill="1" applyBorder="1"/>
    <xf numFmtId="49" fontId="1" fillId="10" borderId="21" xfId="0" applyNumberFormat="1" applyFont="1" applyFill="1" applyBorder="1"/>
    <xf numFmtId="0" fontId="1" fillId="10" borderId="22" xfId="0" applyFont="1" applyFill="1" applyBorder="1" applyAlignment="1">
      <alignment horizontal="left" vertical="top"/>
    </xf>
    <xf numFmtId="0" fontId="3" fillId="0" borderId="23" xfId="0" applyFont="1" applyBorder="1" applyAlignment="1">
      <alignment horizontal="left" vertical="top"/>
    </xf>
    <xf numFmtId="49" fontId="3" fillId="0" borderId="24" xfId="0" applyNumberFormat="1" applyFont="1" applyBorder="1"/>
    <xf numFmtId="164" fontId="3" fillId="0" borderId="23" xfId="0" applyNumberFormat="1" applyFont="1" applyBorder="1" applyAlignment="1">
      <alignment horizontal="center" vertical="top"/>
    </xf>
    <xf numFmtId="164" fontId="3" fillId="0" borderId="23" xfId="0" applyNumberFormat="1" applyFont="1" applyBorder="1" applyAlignment="1">
      <alignment horizontal="center"/>
    </xf>
    <xf numFmtId="0" fontId="3" fillId="10" borderId="1" xfId="0" applyFont="1" applyFill="1" applyBorder="1"/>
    <xf numFmtId="49" fontId="27" fillId="10" borderId="20" xfId="0" applyNumberFormat="1" applyFont="1" applyFill="1" applyBorder="1"/>
    <xf numFmtId="0" fontId="31" fillId="10" borderId="1" xfId="0" applyFont="1" applyFill="1" applyBorder="1"/>
    <xf numFmtId="0" fontId="27" fillId="10" borderId="21" xfId="0" applyFont="1" applyFill="1" applyBorder="1" applyAlignment="1">
      <alignment wrapText="1"/>
    </xf>
    <xf numFmtId="0" fontId="32" fillId="10" borderId="21" xfId="0" applyFont="1" applyFill="1" applyBorder="1"/>
    <xf numFmtId="0" fontId="0" fillId="10" borderId="21" xfId="0" applyFont="1" applyFill="1" applyBorder="1"/>
    <xf numFmtId="49" fontId="15" fillId="0" borderId="31" xfId="0" applyNumberFormat="1" applyFont="1" applyBorder="1"/>
    <xf numFmtId="164" fontId="3" fillId="0" borderId="23" xfId="0" applyNumberFormat="1" applyFont="1" applyBorder="1" applyAlignment="1">
      <alignment horizontal="left" vertical="top"/>
    </xf>
    <xf numFmtId="169" fontId="3" fillId="10" borderId="1" xfId="0" applyNumberFormat="1" applyFont="1" applyFill="1" applyBorder="1" applyAlignment="1">
      <alignment horizontal="right" vertical="top"/>
    </xf>
    <xf numFmtId="49" fontId="3" fillId="0" borderId="20" xfId="0" applyNumberFormat="1" applyFont="1" applyBorder="1"/>
    <xf numFmtId="2" fontId="3" fillId="0" borderId="29" xfId="0" applyNumberFormat="1" applyFont="1" applyBorder="1"/>
    <xf numFmtId="2" fontId="3" fillId="0" borderId="23" xfId="0" applyNumberFormat="1" applyFont="1" applyBorder="1" applyAlignment="1">
      <alignment horizontal="left" vertical="top"/>
    </xf>
    <xf numFmtId="49" fontId="3" fillId="0" borderId="29" xfId="0" applyNumberFormat="1" applyFont="1" applyBorder="1"/>
    <xf numFmtId="0" fontId="15" fillId="11" borderId="22" xfId="0" applyFont="1" applyFill="1" applyBorder="1" applyAlignment="1">
      <alignment horizontal="left" vertical="top"/>
    </xf>
    <xf numFmtId="0" fontId="3" fillId="12" borderId="32" xfId="0" applyFont="1" applyFill="1" applyBorder="1" applyAlignment="1">
      <alignment horizontal="left" vertical="top"/>
    </xf>
    <xf numFmtId="0" fontId="3" fillId="12" borderId="1" xfId="0" applyFont="1" applyFill="1" applyBorder="1" applyAlignment="1">
      <alignment horizontal="left" vertical="top"/>
    </xf>
    <xf numFmtId="0" fontId="15" fillId="0" borderId="10" xfId="0" applyFont="1" applyBorder="1"/>
    <xf numFmtId="0" fontId="33" fillId="10" borderId="1" xfId="0" applyFont="1" applyFill="1" applyBorder="1"/>
    <xf numFmtId="0" fontId="1" fillId="10" borderId="1" xfId="0" applyFont="1" applyFill="1" applyBorder="1"/>
    <xf numFmtId="164" fontId="2" fillId="10" borderId="1" xfId="0" applyNumberFormat="1" applyFont="1" applyFill="1" applyBorder="1"/>
    <xf numFmtId="0" fontId="15" fillId="0" borderId="22" xfId="0" applyFont="1" applyBorder="1" applyAlignment="1">
      <alignment horizontal="left" vertical="top"/>
    </xf>
    <xf numFmtId="0" fontId="3" fillId="0" borderId="33" xfId="0" applyFont="1" applyBorder="1" applyAlignment="1">
      <alignment horizontal="left" vertical="top"/>
    </xf>
    <xf numFmtId="164" fontId="3" fillId="0" borderId="2" xfId="0" applyNumberFormat="1" applyFont="1" applyBorder="1" applyAlignment="1">
      <alignment horizontal="right" vertical="top"/>
    </xf>
    <xf numFmtId="4" fontId="3" fillId="0" borderId="2" xfId="0" applyNumberFormat="1" applyFont="1" applyBorder="1" applyAlignment="1">
      <alignment horizontal="right" vertical="top"/>
    </xf>
    <xf numFmtId="0" fontId="15" fillId="0" borderId="34" xfId="0" applyFont="1" applyBorder="1"/>
    <xf numFmtId="0" fontId="3" fillId="0" borderId="35" xfId="0" applyFont="1" applyBorder="1"/>
    <xf numFmtId="164" fontId="3" fillId="0" borderId="35" xfId="0" applyNumberFormat="1" applyFont="1" applyBorder="1"/>
    <xf numFmtId="164" fontId="3" fillId="0" borderId="0" xfId="0" applyNumberFormat="1" applyFont="1" applyAlignment="1">
      <alignment horizontal="right" vertical="top"/>
    </xf>
    <xf numFmtId="0" fontId="32" fillId="10" borderId="1" xfId="0" applyFont="1" applyFill="1" applyBorder="1"/>
    <xf numFmtId="0" fontId="34" fillId="10" borderId="1" xfId="0" applyFont="1" applyFill="1" applyBorder="1"/>
    <xf numFmtId="164" fontId="34" fillId="10" borderId="1" xfId="0" applyNumberFormat="1" applyFont="1" applyFill="1" applyBorder="1"/>
    <xf numFmtId="0" fontId="35" fillId="10" borderId="1" xfId="0" applyFont="1" applyFill="1" applyBorder="1"/>
    <xf numFmtId="0" fontId="33" fillId="0" borderId="0" xfId="0" applyFont="1"/>
    <xf numFmtId="0" fontId="6" fillId="10" borderId="1" xfId="0" applyFont="1" applyFill="1" applyBorder="1"/>
    <xf numFmtId="0" fontId="3" fillId="0" borderId="0" xfId="0" applyFont="1" applyAlignment="1">
      <alignment horizontal="left" vertical="top"/>
    </xf>
    <xf numFmtId="0" fontId="28" fillId="10" borderId="1" xfId="0" applyFont="1" applyFill="1" applyBorder="1"/>
    <xf numFmtId="164" fontId="28" fillId="10" borderId="1" xfId="0" applyNumberFormat="1" applyFont="1" applyFill="1" applyBorder="1"/>
    <xf numFmtId="0" fontId="36" fillId="10" borderId="1" xfId="0" applyFont="1" applyFill="1" applyBorder="1"/>
    <xf numFmtId="0" fontId="21" fillId="10" borderId="1" xfId="0" applyFont="1" applyFill="1" applyBorder="1"/>
    <xf numFmtId="0" fontId="32" fillId="10" borderId="1" xfId="0" applyFont="1" applyFill="1" applyBorder="1" applyAlignment="1">
      <alignment horizontal="left" vertical="top"/>
    </xf>
    <xf numFmtId="0" fontId="3" fillId="10" borderId="1" xfId="0" applyFont="1" applyFill="1" applyBorder="1" applyAlignment="1">
      <alignment horizontal="left" vertical="top"/>
    </xf>
    <xf numFmtId="164" fontId="3" fillId="10" borderId="1" xfId="0" applyNumberFormat="1" applyFont="1" applyFill="1" applyBorder="1" applyAlignment="1">
      <alignment horizontal="right" vertical="top"/>
    </xf>
    <xf numFmtId="164" fontId="3" fillId="0" borderId="33" xfId="0" applyNumberFormat="1" applyFont="1" applyBorder="1" applyAlignment="1">
      <alignment horizontal="left" vertical="top"/>
    </xf>
    <xf numFmtId="164" fontId="12" fillId="0" borderId="35" xfId="0" applyNumberFormat="1" applyFont="1" applyBorder="1"/>
    <xf numFmtId="2" fontId="0" fillId="0" borderId="36" xfId="0" applyNumberFormat="1" applyBorder="1"/>
    <xf numFmtId="0" fontId="52" fillId="7" borderId="1" xfId="0" applyFont="1" applyFill="1" applyBorder="1"/>
    <xf numFmtId="0" fontId="12" fillId="7" borderId="6" xfId="0" applyFont="1" applyFill="1" applyBorder="1" applyAlignment="1">
      <alignment wrapText="1"/>
    </xf>
    <xf numFmtId="0" fontId="17" fillId="0" borderId="7" xfId="0" applyFont="1" applyBorder="1"/>
    <xf numFmtId="0" fontId="17" fillId="0" borderId="8" xfId="0" applyFont="1" applyBorder="1"/>
    <xf numFmtId="0" fontId="16" fillId="5" borderId="6" xfId="0" applyFont="1" applyFill="1" applyBorder="1" applyAlignment="1">
      <alignment wrapText="1"/>
    </xf>
    <xf numFmtId="0" fontId="12" fillId="7" borderId="6" xfId="0" applyFont="1" applyFill="1" applyBorder="1" applyAlignment="1">
      <alignment horizontal="left" wrapText="1"/>
    </xf>
    <xf numFmtId="0" fontId="3" fillId="0" borderId="0" xfId="0" applyFont="1" applyAlignment="1">
      <alignment wrapText="1"/>
    </xf>
    <xf numFmtId="0" fontId="0" fillId="0" borderId="0" xfId="0" applyFont="1" applyAlignment="1"/>
    <xf numFmtId="0" fontId="15" fillId="0" borderId="0" xfId="0" applyFont="1" applyAlignment="1">
      <alignment wrapText="1"/>
    </xf>
    <xf numFmtId="0" fontId="15" fillId="5" borderId="6" xfId="0" applyFont="1" applyFill="1" applyBorder="1" applyAlignment="1">
      <alignment wrapText="1"/>
    </xf>
    <xf numFmtId="0" fontId="16" fillId="0" borderId="11" xfId="0" applyFont="1" applyBorder="1" applyAlignment="1">
      <alignment wrapText="1"/>
    </xf>
    <xf numFmtId="0" fontId="17" fillId="0" borderId="11" xfId="0" applyFont="1" applyBorder="1"/>
    <xf numFmtId="0" fontId="52" fillId="7" borderId="12" xfId="0" applyFont="1" applyFill="1" applyBorder="1"/>
    <xf numFmtId="0" fontId="17" fillId="0" borderId="13" xfId="0" applyFont="1" applyBorder="1"/>
    <xf numFmtId="0" fontId="17" fillId="0" borderId="14" xfId="0" applyFont="1" applyBorder="1"/>
    <xf numFmtId="0" fontId="17" fillId="0" borderId="15" xfId="0" applyFont="1" applyBorder="1"/>
    <xf numFmtId="0" fontId="17" fillId="0" borderId="16" xfId="0" applyFont="1" applyBorder="1"/>
    <xf numFmtId="0" fontId="17" fillId="0" borderId="17" xfId="0" applyFont="1" applyBorder="1"/>
    <xf numFmtId="0" fontId="52" fillId="7" borderId="12" xfId="0" applyFont="1" applyFill="1" applyBorder="1" applyAlignment="1">
      <alignment wrapText="1"/>
    </xf>
    <xf numFmtId="0" fontId="51" fillId="7" borderId="12" xfId="0" applyFont="1" applyFill="1" applyBorder="1" applyAlignment="1">
      <alignment wrapText="1"/>
    </xf>
    <xf numFmtId="0" fontId="11" fillId="8" borderId="18" xfId="0" applyFont="1" applyFill="1" applyBorder="1" applyAlignment="1">
      <alignment wrapText="1"/>
    </xf>
    <xf numFmtId="0" fontId="17" fillId="0" borderId="19" xfId="0" applyFont="1" applyBorder="1"/>
    <xf numFmtId="0" fontId="15" fillId="5" borderId="12" xfId="0" applyFont="1" applyFill="1" applyBorder="1" applyAlignment="1">
      <alignment wrapText="1"/>
    </xf>
    <xf numFmtId="0" fontId="7" fillId="8" borderId="18" xfId="0" applyFont="1" applyFill="1" applyBorder="1"/>
    <xf numFmtId="0" fontId="11" fillId="8" borderId="18" xfId="0" applyFont="1" applyFill="1" applyBorder="1"/>
    <xf numFmtId="0" fontId="24" fillId="5" borderId="6" xfId="0" applyFont="1" applyFill="1" applyBorder="1" applyAlignment="1">
      <alignment wrapText="1"/>
    </xf>
    <xf numFmtId="0" fontId="12" fillId="5" borderId="6" xfId="0" applyFont="1" applyFill="1" applyBorder="1" applyAlignment="1">
      <alignment wrapText="1"/>
    </xf>
    <xf numFmtId="0" fontId="26" fillId="0" borderId="0" xfId="0" applyFont="1" applyAlignment="1">
      <alignment wrapText="1"/>
    </xf>
    <xf numFmtId="0" fontId="24" fillId="0" borderId="0" xfId="0" applyFont="1" applyAlignment="1">
      <alignment wrapText="1"/>
    </xf>
    <xf numFmtId="0" fontId="27" fillId="10" borderId="28" xfId="0" applyFont="1" applyFill="1" applyBorder="1" applyAlignment="1">
      <alignment wrapText="1"/>
    </xf>
    <xf numFmtId="0" fontId="17" fillId="0" borderId="29" xfId="0" applyFont="1" applyBorder="1"/>
    <xf numFmtId="0" fontId="17" fillId="0" borderId="30" xfId="0" applyFont="1" applyBorder="1"/>
    <xf numFmtId="0" fontId="27" fillId="10" borderId="6" xfId="0" applyFont="1" applyFill="1" applyBorder="1" applyAlignment="1">
      <alignment wrapText="1"/>
    </xf>
    <xf numFmtId="0" fontId="28" fillId="10" borderId="6" xfId="0" applyFont="1" applyFill="1" applyBorder="1" applyAlignment="1">
      <alignment wrapText="1"/>
    </xf>
    <xf numFmtId="0" fontId="30" fillId="10" borderId="6" xfId="0" applyFont="1" applyFill="1" applyBorder="1" applyAlignment="1">
      <alignment wrapText="1"/>
    </xf>
    <xf numFmtId="0" fontId="27" fillId="10" borderId="25" xfId="0" applyFont="1" applyFill="1" applyBorder="1" applyAlignment="1">
      <alignment wrapText="1"/>
    </xf>
    <xf numFmtId="0" fontId="17" fillId="0" borderId="26" xfId="0" applyFont="1" applyBorder="1"/>
    <xf numFmtId="0" fontId="17" fillId="0" borderId="27" xfId="0" applyFont="1" applyBorder="1"/>
    <xf numFmtId="0" fontId="30" fillId="10" borderId="12" xfId="0" applyFont="1" applyFill="1" applyBorder="1" applyAlignment="1">
      <alignment wrapText="1"/>
    </xf>
    <xf numFmtId="0" fontId="1" fillId="10" borderId="6" xfId="0" applyFont="1" applyFill="1" applyBorder="1" applyAlignment="1">
      <alignment wrapText="1"/>
    </xf>
  </cellXfs>
  <cellStyles count="1">
    <cellStyle name="Normal" xfId="0" builtinId="0"/>
  </cellStyles>
  <dxfs count="7">
    <dxf>
      <fill>
        <patternFill patternType="solid">
          <fgColor rgb="FFE2EFD9"/>
          <bgColor rgb="FFE2EFD9"/>
        </patternFill>
      </fill>
    </dxf>
    <dxf>
      <font>
        <b val="0"/>
        <i val="0"/>
        <strike val="0"/>
        <condense val="0"/>
        <extend val="0"/>
        <outline val="0"/>
        <shadow val="0"/>
        <u val="none"/>
        <vertAlign val="baseline"/>
        <sz val="11"/>
        <color rgb="FF000000"/>
        <name val="Arial"/>
        <scheme val="none"/>
      </font>
    </dxf>
    <dxf>
      <font>
        <b val="0"/>
        <i val="0"/>
        <strike val="0"/>
        <condense val="0"/>
        <extend val="0"/>
        <outline val="0"/>
        <shadow val="0"/>
        <u val="none"/>
        <vertAlign val="baseline"/>
        <sz val="11"/>
        <color rgb="FF000000"/>
        <name val="Arial"/>
        <scheme val="none"/>
      </font>
    </dxf>
    <dxf>
      <font>
        <b val="0"/>
        <i val="0"/>
        <strike val="0"/>
        <condense val="0"/>
        <extend val="0"/>
        <outline val="0"/>
        <shadow val="0"/>
        <u val="none"/>
        <vertAlign val="baseline"/>
        <sz val="11"/>
        <color rgb="FF000000"/>
        <name val="Arial"/>
        <scheme val="none"/>
      </font>
      <numFmt numFmtId="166" formatCode="&quot;$&quot;#,##0.00"/>
    </dxf>
    <dxf>
      <font>
        <b val="0"/>
        <i val="0"/>
        <strike val="0"/>
        <condense val="0"/>
        <extend val="0"/>
        <outline val="0"/>
        <shadow val="0"/>
        <u val="none"/>
        <vertAlign val="baseline"/>
        <sz val="11"/>
        <color rgb="FF000000"/>
        <name val="Arial"/>
        <scheme val="none"/>
      </font>
      <numFmt numFmtId="2" formatCode="0.00"/>
    </dxf>
    <dxf>
      <font>
        <b val="0"/>
        <i val="0"/>
        <strike val="0"/>
        <condense val="0"/>
        <extend val="0"/>
        <outline val="0"/>
        <shadow val="0"/>
        <u val="none"/>
        <vertAlign val="baseline"/>
        <sz val="11"/>
        <color rgb="FF000000"/>
        <name val="Arial"/>
        <scheme val="none"/>
      </font>
      <numFmt numFmtId="165" formatCode="d/mm/yyyy\ h:mm:ss"/>
    </dxf>
    <dxf>
      <font>
        <b val="0"/>
        <i val="0"/>
        <strike val="0"/>
        <condense val="0"/>
        <extend val="0"/>
        <outline val="0"/>
        <shadow val="0"/>
        <u val="none"/>
        <vertAlign val="baseline"/>
        <sz val="11"/>
        <color rgb="FF000000"/>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Hard Water</a:t>
            </a:r>
            <a:r>
              <a:rPr lang="en-US" b="1" baseline="0"/>
              <a:t> + Soft Water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Analysis'!$C$15:$N$15</c:f>
              <c:numCache>
                <c:formatCode>"$"#,##0.00</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xVal>
          <c:yVal>
            <c:numRef>
              <c:f>'Economic Market Analysis'!$C$16:$N$16</c:f>
              <c:numCache>
                <c:formatCode>#,##0.00</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yVal>
          <c:smooth val="0"/>
          <c:extLst>
            <c:ext xmlns:c16="http://schemas.microsoft.com/office/drawing/2014/chart" uri="{C3380CC4-5D6E-409C-BE32-E72D297353CC}">
              <c16:uniqueId val="{00000000-CA7F-D440-ADD4-0410FCACF08E}"/>
            </c:ext>
          </c:extLst>
        </c:ser>
        <c:dLbls>
          <c:showLegendKey val="0"/>
          <c:showVal val="0"/>
          <c:showCatName val="0"/>
          <c:showSerName val="0"/>
          <c:showPercent val="0"/>
          <c:showBubbleSize val="0"/>
        </c:dLbls>
        <c:axId val="172731216"/>
        <c:axId val="2028707871"/>
      </c:scatterChart>
      <c:valAx>
        <c:axId val="172731216"/>
        <c:scaling>
          <c:orientation val="minMax"/>
          <c:min val="6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707871"/>
        <c:crosses val="autoZero"/>
        <c:crossBetween val="midCat"/>
      </c:valAx>
      <c:valAx>
        <c:axId val="20287078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31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Jutik</a:t>
            </a:r>
            <a:r>
              <a:rPr lang="en-US" b="1" baseline="0"/>
              <a:t> Cost to Produce Vs Volume of Water Produced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Cost Analysis'!$G$43:$R$43</c:f>
              <c:numCache>
                <c:formatCode>"$"#,##0.00;[Red]\-"$"#,##0.00</c:formatCode>
                <c:ptCount val="12"/>
                <c:pt idx="0">
                  <c:v>250241.99099999998</c:v>
                </c:pt>
                <c:pt idx="1">
                  <c:v>206740.70300000001</c:v>
                </c:pt>
                <c:pt idx="2">
                  <c:v>201235.46099999995</c:v>
                </c:pt>
                <c:pt idx="3">
                  <c:v>174369.56599999999</c:v>
                </c:pt>
                <c:pt idx="4">
                  <c:v>204091.05</c:v>
                </c:pt>
                <c:pt idx="5">
                  <c:v>146356.666</c:v>
                </c:pt>
                <c:pt idx="6">
                  <c:v>204202.49700000003</c:v>
                </c:pt>
                <c:pt idx="7">
                  <c:v>217430.19900000002</c:v>
                </c:pt>
                <c:pt idx="8">
                  <c:v>230982.2</c:v>
                </c:pt>
                <c:pt idx="9">
                  <c:v>236441.136</c:v>
                </c:pt>
                <c:pt idx="10">
                  <c:v>241407.36899999998</c:v>
                </c:pt>
                <c:pt idx="11">
                  <c:v>220380.334</c:v>
                </c:pt>
              </c:numCache>
            </c:numRef>
          </c:xVal>
          <c:yVal>
            <c:numRef>
              <c:f>'Economic Cost Analysis'!$G$44:$R$44</c:f>
              <c:numCache>
                <c:formatCode>"$"#,##0.00;[Red]\-"$"#,##0.00\ "$/ML"</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yVal>
          <c:smooth val="0"/>
          <c:extLst>
            <c:ext xmlns:c16="http://schemas.microsoft.com/office/drawing/2014/chart" uri="{C3380CC4-5D6E-409C-BE32-E72D297353CC}">
              <c16:uniqueId val="{00000000-828E-2F43-BF26-07842C477422}"/>
            </c:ext>
          </c:extLst>
        </c:ser>
        <c:dLbls>
          <c:showLegendKey val="0"/>
          <c:showVal val="0"/>
          <c:showCatName val="0"/>
          <c:showSerName val="0"/>
          <c:showPercent val="0"/>
          <c:showBubbleSize val="0"/>
        </c:dLbls>
        <c:axId val="2062177231"/>
        <c:axId val="1649222943"/>
      </c:scatterChart>
      <c:valAx>
        <c:axId val="206217723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222943"/>
        <c:crosses val="autoZero"/>
        <c:crossBetween val="midCat"/>
      </c:valAx>
      <c:valAx>
        <c:axId val="16492229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177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Cost</a:t>
            </a:r>
            <a:r>
              <a:rPr lang="en-US" b="1" baseline="0"/>
              <a:t> to Produce vs. WBMP Market Price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Overall Desallination Cost to Produce ($/ML)</c:v>
          </c:tx>
          <c:spPr>
            <a:solidFill>
              <a:schemeClr val="accent1"/>
            </a:solidFill>
            <a:ln>
              <a:noFill/>
            </a:ln>
            <a:effectLst/>
          </c:spPr>
          <c:invertIfNegative val="0"/>
          <c:dLbls>
            <c:spPr>
              <a:solidFill>
                <a:schemeClr val="bg2">
                  <a:lumMod val="65000"/>
                </a:schemeClr>
              </a:solid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'Economic Cost Analysis'!$A$227:$A$229</c:f>
              <c:strCache>
                <c:ptCount val="3"/>
                <c:pt idx="0">
                  <c:v>Kootha</c:v>
                </c:pt>
                <c:pt idx="1">
                  <c:v>Surjek</c:v>
                </c:pt>
                <c:pt idx="2">
                  <c:v>Jutik</c:v>
                </c:pt>
              </c:strCache>
            </c:strRef>
          </c:cat>
          <c:val>
            <c:numRef>
              <c:f>'Economic Cost Analysis'!$B$227:$B$229</c:f>
              <c:numCache>
                <c:formatCode>"$"#,##0.00;[Red]\-"$"#,##0.00</c:formatCode>
                <c:ptCount val="3"/>
                <c:pt idx="0" formatCode="&quot;$&quot;#,##0.00;[Red]\-&quot;$&quot;#,##0.00\ &quot;$/ML&quot;">
                  <c:v>25.001374005209875</c:v>
                </c:pt>
                <c:pt idx="1">
                  <c:v>54.231506516209812</c:v>
                </c:pt>
                <c:pt idx="2">
                  <c:v>35.804189198254953</c:v>
                </c:pt>
              </c:numCache>
            </c:numRef>
          </c:val>
          <c:extLst>
            <c:ext xmlns:c16="http://schemas.microsoft.com/office/drawing/2014/chart" uri="{C3380CC4-5D6E-409C-BE32-E72D297353CC}">
              <c16:uniqueId val="{00000000-639E-4645-A544-5C7AC3FF922F}"/>
            </c:ext>
          </c:extLst>
        </c:ser>
        <c:dLbls>
          <c:showLegendKey val="0"/>
          <c:showVal val="0"/>
          <c:showCatName val="0"/>
          <c:showSerName val="0"/>
          <c:showPercent val="0"/>
          <c:showBubbleSize val="0"/>
        </c:dLbls>
        <c:gapWidth val="150"/>
        <c:axId val="1769388383"/>
        <c:axId val="1769389615"/>
      </c:barChart>
      <c:lineChart>
        <c:grouping val="standard"/>
        <c:varyColors val="0"/>
        <c:ser>
          <c:idx val="1"/>
          <c:order val="1"/>
          <c:tx>
            <c:v>Overall Average WBMP Market Price</c:v>
          </c:tx>
          <c:spPr>
            <a:ln w="28575" cap="rnd">
              <a:solidFill>
                <a:schemeClr val="accent2"/>
              </a:solidFill>
              <a:round/>
            </a:ln>
            <a:effectLst/>
          </c:spPr>
          <c:marker>
            <c:symbol val="circle"/>
            <c:size val="8"/>
            <c:spPr>
              <a:solidFill>
                <a:schemeClr val="accent2"/>
              </a:solidFill>
              <a:ln w="9525">
                <a:solidFill>
                  <a:schemeClr val="accent2"/>
                </a:solidFill>
              </a:ln>
              <a:effectLst/>
            </c:spPr>
          </c:marker>
          <c:cat>
            <c:strRef>
              <c:f>'Economic Cost Analysis'!$A$227:$A$229</c:f>
              <c:strCache>
                <c:ptCount val="3"/>
                <c:pt idx="0">
                  <c:v>Kootha</c:v>
                </c:pt>
                <c:pt idx="1">
                  <c:v>Surjek</c:v>
                </c:pt>
                <c:pt idx="2">
                  <c:v>Jutik</c:v>
                </c:pt>
              </c:strCache>
            </c:strRef>
          </c:cat>
          <c:val>
            <c:numRef>
              <c:f>'Economic Cost Analysis'!$C$227:$C$229</c:f>
              <c:numCache>
                <c:formatCode>"$"#,##0.00;[Red]\-"$"#,##0.00</c:formatCode>
                <c:ptCount val="3"/>
                <c:pt idx="0">
                  <c:v>76.577683416577656</c:v>
                </c:pt>
                <c:pt idx="1">
                  <c:v>76.577683416577656</c:v>
                </c:pt>
                <c:pt idx="2">
                  <c:v>76.577683416577656</c:v>
                </c:pt>
              </c:numCache>
            </c:numRef>
          </c:val>
          <c:smooth val="0"/>
          <c:extLst>
            <c:ext xmlns:c16="http://schemas.microsoft.com/office/drawing/2014/chart" uri="{C3380CC4-5D6E-409C-BE32-E72D297353CC}">
              <c16:uniqueId val="{00000001-639E-4645-A544-5C7AC3FF922F}"/>
            </c:ext>
          </c:extLst>
        </c:ser>
        <c:dLbls>
          <c:showLegendKey val="0"/>
          <c:showVal val="0"/>
          <c:showCatName val="0"/>
          <c:showSerName val="0"/>
          <c:showPercent val="0"/>
          <c:showBubbleSize val="0"/>
        </c:dLbls>
        <c:marker val="1"/>
        <c:smooth val="0"/>
        <c:axId val="1769388383"/>
        <c:axId val="1769389615"/>
      </c:lineChart>
      <c:catAx>
        <c:axId val="176938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389615"/>
        <c:crosses val="autoZero"/>
        <c:auto val="1"/>
        <c:lblAlgn val="ctr"/>
        <c:lblOffset val="100"/>
        <c:noMultiLvlLbl val="0"/>
      </c:catAx>
      <c:valAx>
        <c:axId val="17693896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3883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Monthly</a:t>
            </a:r>
            <a:r>
              <a:rPr lang="en-US" b="1" baseline="0"/>
              <a:t> WBMP vs. Average Market Water Demand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v>Average Market Water Demand</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'What-If Analysis'!$E$13:$P$13</c:f>
              <c:numCache>
                <c:formatCode>mmm\-yy</c:formatCode>
                <c:ptCount val="12"/>
                <c:pt idx="0">
                  <c:v>41821</c:v>
                </c:pt>
                <c:pt idx="1">
                  <c:v>41852</c:v>
                </c:pt>
                <c:pt idx="2">
                  <c:v>41883</c:v>
                </c:pt>
                <c:pt idx="3">
                  <c:v>41913</c:v>
                </c:pt>
                <c:pt idx="4">
                  <c:v>41944</c:v>
                </c:pt>
                <c:pt idx="5">
                  <c:v>41974</c:v>
                </c:pt>
                <c:pt idx="6">
                  <c:v>42005</c:v>
                </c:pt>
                <c:pt idx="7">
                  <c:v>42036</c:v>
                </c:pt>
                <c:pt idx="8">
                  <c:v>42064</c:v>
                </c:pt>
                <c:pt idx="9">
                  <c:v>42095</c:v>
                </c:pt>
                <c:pt idx="10">
                  <c:v>42125</c:v>
                </c:pt>
                <c:pt idx="11">
                  <c:v>42156</c:v>
                </c:pt>
              </c:numCache>
            </c:numRef>
          </c:cat>
          <c:val>
            <c:numRef>
              <c:f>'What-If Analysis'!$E$16:$P$16</c:f>
              <c:numCache>
                <c:formatCode>#,##0.00</c:formatCode>
                <c:ptCount val="12"/>
                <c:pt idx="0">
                  <c:v>2283.0502472527673</c:v>
                </c:pt>
                <c:pt idx="1">
                  <c:v>2201.0592458815067</c:v>
                </c:pt>
                <c:pt idx="2">
                  <c:v>2153.3431850899528</c:v>
                </c:pt>
                <c:pt idx="3">
                  <c:v>2098.9913812617792</c:v>
                </c:pt>
                <c:pt idx="4">
                  <c:v>2200.9293289926659</c:v>
                </c:pt>
                <c:pt idx="5">
                  <c:v>2312.1995397611418</c:v>
                </c:pt>
                <c:pt idx="6">
                  <c:v>2298.1901589653967</c:v>
                </c:pt>
                <c:pt idx="7">
                  <c:v>2406.0918962111036</c:v>
                </c:pt>
                <c:pt idx="8">
                  <c:v>2127.8145432709766</c:v>
                </c:pt>
                <c:pt idx="9">
                  <c:v>2185.7997542263706</c:v>
                </c:pt>
                <c:pt idx="10">
                  <c:v>2145.7837188661065</c:v>
                </c:pt>
                <c:pt idx="11">
                  <c:v>2229.7496611442612</c:v>
                </c:pt>
              </c:numCache>
            </c:numRef>
          </c:val>
          <c:smooth val="0"/>
          <c:extLst>
            <c:ext xmlns:c16="http://schemas.microsoft.com/office/drawing/2014/chart" uri="{C3380CC4-5D6E-409C-BE32-E72D297353CC}">
              <c16:uniqueId val="{00000001-3BE3-E440-80ED-CE8C366A7CD2}"/>
            </c:ext>
          </c:extLst>
        </c:ser>
        <c:dLbls>
          <c:showLegendKey val="0"/>
          <c:showVal val="0"/>
          <c:showCatName val="0"/>
          <c:showSerName val="0"/>
          <c:showPercent val="0"/>
          <c:showBubbleSize val="0"/>
        </c:dLbls>
        <c:marker val="1"/>
        <c:smooth val="0"/>
        <c:axId val="1708555455"/>
        <c:axId val="1708557103"/>
      </c:lineChart>
      <c:lineChart>
        <c:grouping val="standard"/>
        <c:varyColors val="0"/>
        <c:ser>
          <c:idx val="0"/>
          <c:order val="0"/>
          <c:tx>
            <c:v>Average WBMP</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'What-If Analysis'!$E$13:$P$13</c:f>
              <c:numCache>
                <c:formatCode>mmm\-yy</c:formatCode>
                <c:ptCount val="12"/>
                <c:pt idx="0">
                  <c:v>41821</c:v>
                </c:pt>
                <c:pt idx="1">
                  <c:v>41852</c:v>
                </c:pt>
                <c:pt idx="2">
                  <c:v>41883</c:v>
                </c:pt>
                <c:pt idx="3">
                  <c:v>41913</c:v>
                </c:pt>
                <c:pt idx="4">
                  <c:v>41944</c:v>
                </c:pt>
                <c:pt idx="5">
                  <c:v>41974</c:v>
                </c:pt>
                <c:pt idx="6">
                  <c:v>42005</c:v>
                </c:pt>
                <c:pt idx="7">
                  <c:v>42036</c:v>
                </c:pt>
                <c:pt idx="8">
                  <c:v>42064</c:v>
                </c:pt>
                <c:pt idx="9">
                  <c:v>42095</c:v>
                </c:pt>
                <c:pt idx="10">
                  <c:v>42125</c:v>
                </c:pt>
                <c:pt idx="11">
                  <c:v>42156</c:v>
                </c:pt>
              </c:numCache>
            </c:numRef>
          </c:cat>
          <c:val>
            <c:numRef>
              <c:f>'What-If Analysis'!$E$15:$P$15</c:f>
              <c:numCache>
                <c:formatCode>"$"#,##0.00;[Red]\-"$"#,##0.00</c:formatCode>
                <c:ptCount val="12"/>
                <c:pt idx="0">
                  <c:v>76.602720430107496</c:v>
                </c:pt>
                <c:pt idx="1">
                  <c:v>74.932540098566292</c:v>
                </c:pt>
                <c:pt idx="2">
                  <c:v>74.066319823232305</c:v>
                </c:pt>
                <c:pt idx="3">
                  <c:v>75.093148943932377</c:v>
                </c:pt>
                <c:pt idx="4">
                  <c:v>73.700956254509322</c:v>
                </c:pt>
                <c:pt idx="5">
                  <c:v>74.376656830400748</c:v>
                </c:pt>
                <c:pt idx="6">
                  <c:v>86.391757235371969</c:v>
                </c:pt>
                <c:pt idx="7">
                  <c:v>86.829490475868141</c:v>
                </c:pt>
                <c:pt idx="8">
                  <c:v>81.49989122823844</c:v>
                </c:pt>
                <c:pt idx="9">
                  <c:v>72.569232168710826</c:v>
                </c:pt>
                <c:pt idx="10">
                  <c:v>71.259354341223244</c:v>
                </c:pt>
                <c:pt idx="11">
                  <c:v>72.156510799663252</c:v>
                </c:pt>
              </c:numCache>
            </c:numRef>
          </c:val>
          <c:smooth val="0"/>
          <c:extLst>
            <c:ext xmlns:c16="http://schemas.microsoft.com/office/drawing/2014/chart" uri="{C3380CC4-5D6E-409C-BE32-E72D297353CC}">
              <c16:uniqueId val="{00000000-3BE3-E440-80ED-CE8C366A7CD2}"/>
            </c:ext>
          </c:extLst>
        </c:ser>
        <c:dLbls>
          <c:showLegendKey val="0"/>
          <c:showVal val="0"/>
          <c:showCatName val="0"/>
          <c:showSerName val="0"/>
          <c:showPercent val="0"/>
          <c:showBubbleSize val="0"/>
        </c:dLbls>
        <c:marker val="1"/>
        <c:smooth val="0"/>
        <c:axId val="1820304383"/>
        <c:axId val="1720804911"/>
      </c:lineChart>
      <c:dateAx>
        <c:axId val="1708555455"/>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557103"/>
        <c:crosses val="autoZero"/>
        <c:auto val="1"/>
        <c:lblOffset val="100"/>
        <c:baseTimeUnit val="months"/>
      </c:dateAx>
      <c:valAx>
        <c:axId val="1708557103"/>
        <c:scaling>
          <c:orientation val="minMax"/>
          <c:min val="20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555455"/>
        <c:crosses val="autoZero"/>
        <c:crossBetween val="between"/>
      </c:valAx>
      <c:valAx>
        <c:axId val="1720804911"/>
        <c:scaling>
          <c:orientation val="minMax"/>
        </c:scaling>
        <c:delete val="0"/>
        <c:axPos val="r"/>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304383"/>
        <c:crosses val="max"/>
        <c:crossBetween val="between"/>
      </c:valAx>
      <c:dateAx>
        <c:axId val="1820304383"/>
        <c:scaling>
          <c:orientation val="minMax"/>
        </c:scaling>
        <c:delete val="1"/>
        <c:axPos val="b"/>
        <c:numFmt formatCode="mmm\-yy" sourceLinked="1"/>
        <c:majorTickMark val="out"/>
        <c:minorTickMark val="none"/>
        <c:tickLblPos val="nextTo"/>
        <c:crossAx val="1720804911"/>
        <c:crosses val="autoZero"/>
        <c:auto val="1"/>
        <c:lblOffset val="100"/>
        <c:baseTimeUnit val="months"/>
      </c:date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Quater Revenue Reduction Possibilities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'What-If Analysis'!$D$60:$D$63</c:f>
              <c:strCache>
                <c:ptCount val="4"/>
                <c:pt idx="0">
                  <c:v>Q1 Outage</c:v>
                </c:pt>
                <c:pt idx="1">
                  <c:v>Q2 Outage</c:v>
                </c:pt>
                <c:pt idx="2">
                  <c:v>Q3 Outage</c:v>
                </c:pt>
                <c:pt idx="3">
                  <c:v>Q4 Outage</c:v>
                </c:pt>
              </c:strCache>
            </c:strRef>
          </c:cat>
          <c:val>
            <c:numRef>
              <c:f>'What-If Analysis'!$Q$60:$Q$63</c:f>
              <c:numCache>
                <c:formatCode>"$"#,##0.00;[Red]\-"$"#,##0.00</c:formatCode>
                <c:ptCount val="4"/>
                <c:pt idx="0">
                  <c:v>141675660.03799999</c:v>
                </c:pt>
                <c:pt idx="1">
                  <c:v>153195448.35699999</c:v>
                </c:pt>
                <c:pt idx="2">
                  <c:v>154187083.64099997</c:v>
                </c:pt>
                <c:pt idx="3">
                  <c:v>157707855.47099999</c:v>
                </c:pt>
              </c:numCache>
            </c:numRef>
          </c:val>
          <c:extLst>
            <c:ext xmlns:c16="http://schemas.microsoft.com/office/drawing/2014/chart" uri="{C3380CC4-5D6E-409C-BE32-E72D297353CC}">
              <c16:uniqueId val="{00000000-9117-2249-8F94-B98E7B421FF4}"/>
            </c:ext>
          </c:extLst>
        </c:ser>
        <c:dLbls>
          <c:showLegendKey val="0"/>
          <c:showVal val="0"/>
          <c:showCatName val="0"/>
          <c:showSerName val="0"/>
          <c:showPercent val="0"/>
          <c:showBubbleSize val="0"/>
        </c:dLbls>
        <c:gapWidth val="219"/>
        <c:overlap val="-27"/>
        <c:axId val="1763460847"/>
        <c:axId val="1763462495"/>
      </c:barChart>
      <c:catAx>
        <c:axId val="176346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62495"/>
        <c:crosses val="autoZero"/>
        <c:auto val="1"/>
        <c:lblAlgn val="ctr"/>
        <c:lblOffset val="100"/>
        <c:noMultiLvlLbl val="0"/>
      </c:catAx>
      <c:valAx>
        <c:axId val="17634624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60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Monthly WBMP vs. Average Market Water Demand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Average WBMP</c:v>
          </c:tx>
          <c:spPr>
            <a:solidFill>
              <a:schemeClr val="accent1"/>
            </a:solidFill>
            <a:ln>
              <a:noFill/>
            </a:ln>
            <a:effectLst/>
          </c:spPr>
          <c:invertIfNegative val="0"/>
          <c:cat>
            <c:numRef>
              <c:f>'What-If Analysis'!$E$13:$P$13</c:f>
              <c:numCache>
                <c:formatCode>mmm\-yy</c:formatCode>
                <c:ptCount val="12"/>
                <c:pt idx="0">
                  <c:v>41821</c:v>
                </c:pt>
                <c:pt idx="1">
                  <c:v>41852</c:v>
                </c:pt>
                <c:pt idx="2">
                  <c:v>41883</c:v>
                </c:pt>
                <c:pt idx="3">
                  <c:v>41913</c:v>
                </c:pt>
                <c:pt idx="4">
                  <c:v>41944</c:v>
                </c:pt>
                <c:pt idx="5">
                  <c:v>41974</c:v>
                </c:pt>
                <c:pt idx="6">
                  <c:v>42005</c:v>
                </c:pt>
                <c:pt idx="7">
                  <c:v>42036</c:v>
                </c:pt>
                <c:pt idx="8">
                  <c:v>42064</c:v>
                </c:pt>
                <c:pt idx="9">
                  <c:v>42095</c:v>
                </c:pt>
                <c:pt idx="10">
                  <c:v>42125</c:v>
                </c:pt>
                <c:pt idx="11">
                  <c:v>42156</c:v>
                </c:pt>
              </c:numCache>
            </c:numRef>
          </c:cat>
          <c:val>
            <c:numRef>
              <c:f>'What-If Analysis'!$E$15:$P$15</c:f>
              <c:numCache>
                <c:formatCode>"$"#,##0.00;[Red]\-"$"#,##0.00</c:formatCode>
                <c:ptCount val="12"/>
                <c:pt idx="0">
                  <c:v>76.602720430107496</c:v>
                </c:pt>
                <c:pt idx="1">
                  <c:v>74.932540098566292</c:v>
                </c:pt>
                <c:pt idx="2">
                  <c:v>74.066319823232305</c:v>
                </c:pt>
                <c:pt idx="3">
                  <c:v>75.093148943932377</c:v>
                </c:pt>
                <c:pt idx="4">
                  <c:v>73.700956254509322</c:v>
                </c:pt>
                <c:pt idx="5">
                  <c:v>74.376656830400748</c:v>
                </c:pt>
                <c:pt idx="6">
                  <c:v>86.391757235371969</c:v>
                </c:pt>
                <c:pt idx="7">
                  <c:v>86.829490475868141</c:v>
                </c:pt>
                <c:pt idx="8">
                  <c:v>81.49989122823844</c:v>
                </c:pt>
                <c:pt idx="9">
                  <c:v>72.569232168710826</c:v>
                </c:pt>
                <c:pt idx="10">
                  <c:v>71.259354341223244</c:v>
                </c:pt>
                <c:pt idx="11">
                  <c:v>72.156510799663252</c:v>
                </c:pt>
              </c:numCache>
            </c:numRef>
          </c:val>
          <c:extLst>
            <c:ext xmlns:c16="http://schemas.microsoft.com/office/drawing/2014/chart" uri="{C3380CC4-5D6E-409C-BE32-E72D297353CC}">
              <c16:uniqueId val="{00000000-115D-1F41-8ADC-8DE7801F9EE3}"/>
            </c:ext>
          </c:extLst>
        </c:ser>
        <c:dLbls>
          <c:showLegendKey val="0"/>
          <c:showVal val="0"/>
          <c:showCatName val="0"/>
          <c:showSerName val="0"/>
          <c:showPercent val="0"/>
          <c:showBubbleSize val="0"/>
        </c:dLbls>
        <c:gapWidth val="150"/>
        <c:axId val="1960177071"/>
        <c:axId val="1960285999"/>
      </c:barChart>
      <c:lineChart>
        <c:grouping val="standard"/>
        <c:varyColors val="0"/>
        <c:ser>
          <c:idx val="1"/>
          <c:order val="1"/>
          <c:tx>
            <c:v>Average Market Water Demand</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'What-If Analysis'!$E$16:$P$16</c:f>
              <c:numCache>
                <c:formatCode>#,##0.00</c:formatCode>
                <c:ptCount val="12"/>
                <c:pt idx="0">
                  <c:v>2283.0502472527673</c:v>
                </c:pt>
                <c:pt idx="1">
                  <c:v>2201.0592458815067</c:v>
                </c:pt>
                <c:pt idx="2">
                  <c:v>2153.3431850899528</c:v>
                </c:pt>
                <c:pt idx="3">
                  <c:v>2098.9913812617792</c:v>
                </c:pt>
                <c:pt idx="4">
                  <c:v>2200.9293289926659</c:v>
                </c:pt>
                <c:pt idx="5">
                  <c:v>2312.1995397611418</c:v>
                </c:pt>
                <c:pt idx="6">
                  <c:v>2298.1901589653967</c:v>
                </c:pt>
                <c:pt idx="7">
                  <c:v>2406.0918962111036</c:v>
                </c:pt>
                <c:pt idx="8">
                  <c:v>2127.8145432709766</c:v>
                </c:pt>
                <c:pt idx="9">
                  <c:v>2185.7997542263706</c:v>
                </c:pt>
                <c:pt idx="10">
                  <c:v>2145.7837188661065</c:v>
                </c:pt>
                <c:pt idx="11">
                  <c:v>2229.7496611442612</c:v>
                </c:pt>
              </c:numCache>
            </c:numRef>
          </c:val>
          <c:smooth val="0"/>
          <c:extLst>
            <c:ext xmlns:c16="http://schemas.microsoft.com/office/drawing/2014/chart" uri="{C3380CC4-5D6E-409C-BE32-E72D297353CC}">
              <c16:uniqueId val="{00000001-115D-1F41-8ADC-8DE7801F9EE3}"/>
            </c:ext>
          </c:extLst>
        </c:ser>
        <c:dLbls>
          <c:showLegendKey val="0"/>
          <c:showVal val="0"/>
          <c:showCatName val="0"/>
          <c:showSerName val="0"/>
          <c:showPercent val="0"/>
          <c:showBubbleSize val="0"/>
        </c:dLbls>
        <c:marker val="1"/>
        <c:smooth val="0"/>
        <c:axId val="1754998207"/>
        <c:axId val="1754981455"/>
      </c:lineChart>
      <c:dateAx>
        <c:axId val="1960177071"/>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285999"/>
        <c:auto val="1"/>
        <c:lblOffset val="100"/>
        <c:baseTimeUnit val="months"/>
      </c:dateAx>
      <c:valAx>
        <c:axId val="19602859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177071"/>
        <c:crossBetween val="between"/>
      </c:valAx>
      <c:valAx>
        <c:axId val="1754981455"/>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998207"/>
        <c:crosses val="max"/>
        <c:crossBetween val="between"/>
      </c:valAx>
      <c:catAx>
        <c:axId val="1754998207"/>
        <c:scaling>
          <c:orientation val="minMax"/>
        </c:scaling>
        <c:delete val="1"/>
        <c:axPos val="b"/>
        <c:majorTickMark val="out"/>
        <c:minorTickMark val="none"/>
        <c:tickLblPos val="nextTo"/>
        <c:crossAx val="1754981455"/>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Kootha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547329479"/>
        <c:axId val="1179329911"/>
      </c:lineChart>
      <c:catAx>
        <c:axId val="154732947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79329911"/>
        <c:crosses val="autoZero"/>
        <c:auto val="1"/>
        <c:lblAlgn val="ctr"/>
        <c:lblOffset val="100"/>
        <c:noMultiLvlLbl val="1"/>
      </c:catAx>
      <c:valAx>
        <c:axId val="1179329911"/>
        <c:scaling>
          <c:orientation val="minMax"/>
        </c:scaling>
        <c:delete val="0"/>
        <c:axPos val="l"/>
        <c:majorTickMark val="cross"/>
        <c:minorTickMark val="cross"/>
        <c:tickLblPos val="nextTo"/>
        <c:spPr>
          <a:ln>
            <a:noFill/>
          </a:ln>
        </c:spPr>
        <c:crossAx val="1547329479"/>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Surjek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686246504"/>
        <c:axId val="1283901264"/>
      </c:lineChart>
      <c:catAx>
        <c:axId val="168624650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283901264"/>
        <c:crosses val="autoZero"/>
        <c:auto val="1"/>
        <c:lblAlgn val="ctr"/>
        <c:lblOffset val="100"/>
        <c:noMultiLvlLbl val="1"/>
      </c:catAx>
      <c:valAx>
        <c:axId val="1283901264"/>
        <c:scaling>
          <c:orientation val="minMax"/>
        </c:scaling>
        <c:delete val="0"/>
        <c:axPos val="l"/>
        <c:majorTickMark val="cross"/>
        <c:minorTickMark val="cross"/>
        <c:tickLblPos val="nextTo"/>
        <c:spPr>
          <a:ln>
            <a:noFill/>
          </a:ln>
        </c:spPr>
        <c:crossAx val="1686246504"/>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Jutik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918091938"/>
        <c:axId val="52744473"/>
      </c:lineChart>
      <c:catAx>
        <c:axId val="191809193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2744473"/>
        <c:crosses val="autoZero"/>
        <c:auto val="1"/>
        <c:lblAlgn val="ctr"/>
        <c:lblOffset val="100"/>
        <c:noMultiLvlLbl val="1"/>
      </c:catAx>
      <c:valAx>
        <c:axId val="52744473"/>
        <c:scaling>
          <c:orientation val="minMax"/>
        </c:scaling>
        <c:delete val="0"/>
        <c:axPos val="l"/>
        <c:majorTickMark val="cross"/>
        <c:minorTickMark val="cross"/>
        <c:tickLblPos val="nextTo"/>
        <c:spPr>
          <a:ln>
            <a:noFill/>
          </a:ln>
        </c:spPr>
        <c:crossAx val="1918091938"/>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Overall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174752530"/>
        <c:axId val="1189849425"/>
      </c:lineChart>
      <c:catAx>
        <c:axId val="117475253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89849425"/>
        <c:crosses val="autoZero"/>
        <c:auto val="1"/>
        <c:lblAlgn val="ctr"/>
        <c:lblOffset val="100"/>
        <c:noMultiLvlLbl val="1"/>
      </c:catAx>
      <c:valAx>
        <c:axId val="1189849425"/>
        <c:scaling>
          <c:orientation val="minMax"/>
        </c:scaling>
        <c:delete val="0"/>
        <c:axPos val="l"/>
        <c:majorTickMark val="cross"/>
        <c:minorTickMark val="cross"/>
        <c:tickLblPos val="nextTo"/>
        <c:spPr>
          <a:ln>
            <a:noFill/>
          </a:ln>
        </c:spPr>
        <c:crossAx val="1174752530"/>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Sof</a:t>
            </a:r>
            <a:r>
              <a:rPr lang="en-US" b="1" baseline="0"/>
              <a:t>t Water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Analysis'!$C$21:$N$21</c:f>
              <c:numCache>
                <c:formatCode>"$"#,##0.00</c:formatCode>
                <c:ptCount val="12"/>
                <c:pt idx="0">
                  <c:v>62.299699046920772</c:v>
                </c:pt>
                <c:pt idx="1">
                  <c:v>63.031776721938691</c:v>
                </c:pt>
                <c:pt idx="2">
                  <c:v>52.441594389168138</c:v>
                </c:pt>
                <c:pt idx="3">
                  <c:v>51.963278490860944</c:v>
                </c:pt>
                <c:pt idx="4">
                  <c:v>49.10979825327</c:v>
                </c:pt>
                <c:pt idx="5">
                  <c:v>51.461810151515095</c:v>
                </c:pt>
                <c:pt idx="6">
                  <c:v>60.395873207885266</c:v>
                </c:pt>
                <c:pt idx="7">
                  <c:v>56.719599991853968</c:v>
                </c:pt>
                <c:pt idx="8">
                  <c:v>55.143418813131255</c:v>
                </c:pt>
                <c:pt idx="9">
                  <c:v>57.362720698924704</c:v>
                </c:pt>
                <c:pt idx="10">
                  <c:v>54.372058161976852</c:v>
                </c:pt>
                <c:pt idx="11">
                  <c:v>55.520378176930556</c:v>
                </c:pt>
              </c:numCache>
            </c:numRef>
          </c:xVal>
          <c:yVal>
            <c:numRef>
              <c:f>'Economic Market Analysis'!$C$22:$N$22</c:f>
              <c:numCache>
                <c:formatCode>#,##0.00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yVal>
          <c:smooth val="0"/>
          <c:extLst>
            <c:ext xmlns:c16="http://schemas.microsoft.com/office/drawing/2014/chart" uri="{C3380CC4-5D6E-409C-BE32-E72D297353CC}">
              <c16:uniqueId val="{00000000-8A8E-7444-A7E5-1BEEA24031AB}"/>
            </c:ext>
          </c:extLst>
        </c:ser>
        <c:dLbls>
          <c:showLegendKey val="0"/>
          <c:showVal val="0"/>
          <c:showCatName val="0"/>
          <c:showSerName val="0"/>
          <c:showPercent val="0"/>
          <c:showBubbleSize val="0"/>
        </c:dLbls>
        <c:axId val="2086373391"/>
        <c:axId val="1702496655"/>
      </c:scatterChart>
      <c:valAx>
        <c:axId val="2086373391"/>
        <c:scaling>
          <c:orientation val="minMax"/>
          <c:min val="45"/>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496655"/>
        <c:crosses val="autoZero"/>
        <c:crossBetween val="midCat"/>
      </c:valAx>
      <c:valAx>
        <c:axId val="17024966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3733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Hard Water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Analysis'!$C$18:$N$18</c:f>
              <c:numCache>
                <c:formatCode>"$"#,##0.00</c:formatCode>
                <c:ptCount val="12"/>
                <c:pt idx="0">
                  <c:v>110.48381542382315</c:v>
                </c:pt>
                <c:pt idx="1">
                  <c:v>110.62720422979757</c:v>
                </c:pt>
                <c:pt idx="2">
                  <c:v>110.55818806730868</c:v>
                </c:pt>
                <c:pt idx="3">
                  <c:v>93.17518584656078</c:v>
                </c:pt>
                <c:pt idx="4">
                  <c:v>93.408910429176501</c:v>
                </c:pt>
                <c:pt idx="5">
                  <c:v>92.851211447811423</c:v>
                </c:pt>
                <c:pt idx="6">
                  <c:v>92.809567652329747</c:v>
                </c:pt>
                <c:pt idx="7">
                  <c:v>93.14548020527856</c:v>
                </c:pt>
                <c:pt idx="8">
                  <c:v>92.989220833333306</c:v>
                </c:pt>
                <c:pt idx="9">
                  <c:v>92.823577188940064</c:v>
                </c:pt>
                <c:pt idx="10">
                  <c:v>93.029854347041791</c:v>
                </c:pt>
                <c:pt idx="11">
                  <c:v>93.232935483870918</c:v>
                </c:pt>
              </c:numCache>
            </c:numRef>
          </c:xVal>
          <c:yVal>
            <c:numRef>
              <c:f>'Economic Market Analysis'!$C$19:$N$19</c:f>
              <c:numCache>
                <c:formatCode>#,##0.00</c:formatCode>
                <c:ptCount val="12"/>
                <c:pt idx="0">
                  <c:v>2391.3758824827114</c:v>
                </c:pt>
                <c:pt idx="1">
                  <c:v>2533.2689003303749</c:v>
                </c:pt>
                <c:pt idx="2">
                  <c:v>2203.7442618771042</c:v>
                </c:pt>
                <c:pt idx="3">
                  <c:v>2349.5141185681864</c:v>
                </c:pt>
                <c:pt idx="4">
                  <c:v>2243.584512119523</c:v>
                </c:pt>
                <c:pt idx="5">
                  <c:v>2359.3149577593058</c:v>
                </c:pt>
                <c:pt idx="6">
                  <c:v>2443.2652008227428</c:v>
                </c:pt>
                <c:pt idx="7">
                  <c:v>2300.8485926974759</c:v>
                </c:pt>
                <c:pt idx="8">
                  <c:v>2261.3424374589526</c:v>
                </c:pt>
                <c:pt idx="9">
                  <c:v>2188.7956099697999</c:v>
                </c:pt>
                <c:pt idx="10">
                  <c:v>2303.4374718156046</c:v>
                </c:pt>
                <c:pt idx="11">
                  <c:v>2443.6005061474129</c:v>
                </c:pt>
              </c:numCache>
            </c:numRef>
          </c:yVal>
          <c:smooth val="0"/>
          <c:extLst>
            <c:ext xmlns:c16="http://schemas.microsoft.com/office/drawing/2014/chart" uri="{C3380CC4-5D6E-409C-BE32-E72D297353CC}">
              <c16:uniqueId val="{00000000-6B91-B243-9030-6507E97B0AAC}"/>
            </c:ext>
          </c:extLst>
        </c:ser>
        <c:dLbls>
          <c:showLegendKey val="0"/>
          <c:showVal val="0"/>
          <c:showCatName val="0"/>
          <c:showSerName val="0"/>
          <c:showPercent val="0"/>
          <c:showBubbleSize val="0"/>
        </c:dLbls>
        <c:axId val="2109531775"/>
        <c:axId val="2022367423"/>
      </c:scatterChart>
      <c:valAx>
        <c:axId val="210953177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367423"/>
        <c:crosses val="autoZero"/>
        <c:crossBetween val="midCat"/>
      </c:valAx>
      <c:valAx>
        <c:axId val="20223674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531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9483703777534"/>
          <c:y val="0.13565217391304346"/>
          <c:w val="0.82205083225356324"/>
          <c:h val="0.78368695652173914"/>
        </c:manualLayout>
      </c:layout>
      <c:scatterChart>
        <c:scatterStyle val="lineMarker"/>
        <c:varyColors val="0"/>
        <c:ser>
          <c:idx val="0"/>
          <c:order val="0"/>
          <c:tx>
            <c:v>Overall (Hard + Soft)</c:v>
          </c:tx>
          <c:spPr>
            <a:ln w="25400" cap="rnd">
              <a:noFill/>
              <a:round/>
            </a:ln>
            <a:effectLst/>
          </c:spPr>
          <c:marker>
            <c:symbol val="circle"/>
            <c:size val="5"/>
            <c:spPr>
              <a:solidFill>
                <a:schemeClr val="accent1"/>
              </a:solidFill>
              <a:ln w="9525">
                <a:solidFill>
                  <a:schemeClr val="accent1"/>
                </a:solidFill>
              </a:ln>
              <a:effectLst/>
            </c:spPr>
          </c:marker>
          <c:xVal>
            <c:numRef>
              <c:f>'Water Trading Repository Table'!$C$3:$C$1462</c:f>
              <c:numCache>
                <c:formatCode>"$"#,##0.00</c:formatCode>
                <c:ptCount val="146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pt idx="730">
                  <c:v>108.18749999999901</c:v>
                </c:pt>
                <c:pt idx="731">
                  <c:v>111.245</c:v>
                </c:pt>
                <c:pt idx="732">
                  <c:v>110.51333333333299</c:v>
                </c:pt>
                <c:pt idx="733">
                  <c:v>109.41500000000001</c:v>
                </c:pt>
                <c:pt idx="734">
                  <c:v>109.898333333333</c:v>
                </c:pt>
                <c:pt idx="735">
                  <c:v>111.870833333333</c:v>
                </c:pt>
                <c:pt idx="736">
                  <c:v>108.64100000000001</c:v>
                </c:pt>
                <c:pt idx="737">
                  <c:v>112.47499999999999</c:v>
                </c:pt>
                <c:pt idx="738">
                  <c:v>111.09333333333301</c:v>
                </c:pt>
                <c:pt idx="739">
                  <c:v>111.433636363636</c:v>
                </c:pt>
                <c:pt idx="740">
                  <c:v>110.70699999999999</c:v>
                </c:pt>
                <c:pt idx="741">
                  <c:v>108.410833333333</c:v>
                </c:pt>
                <c:pt idx="742">
                  <c:v>110.37583333333301</c:v>
                </c:pt>
                <c:pt idx="743">
                  <c:v>110.207499999999</c:v>
                </c:pt>
                <c:pt idx="744">
                  <c:v>111.74</c:v>
                </c:pt>
                <c:pt idx="745">
                  <c:v>111.213333333333</c:v>
                </c:pt>
                <c:pt idx="746">
                  <c:v>108.96833333333301</c:v>
                </c:pt>
                <c:pt idx="747">
                  <c:v>109.2625</c:v>
                </c:pt>
                <c:pt idx="748">
                  <c:v>110.199</c:v>
                </c:pt>
                <c:pt idx="749">
                  <c:v>111.273333333333</c:v>
                </c:pt>
                <c:pt idx="750">
                  <c:v>109.4875</c:v>
                </c:pt>
                <c:pt idx="751">
                  <c:v>110.505</c:v>
                </c:pt>
                <c:pt idx="752">
                  <c:v>109.098333333333</c:v>
                </c:pt>
                <c:pt idx="753">
                  <c:v>110.826666666666</c:v>
                </c:pt>
                <c:pt idx="754">
                  <c:v>111.049166666666</c:v>
                </c:pt>
                <c:pt idx="755">
                  <c:v>109.829166666666</c:v>
                </c:pt>
                <c:pt idx="756">
                  <c:v>110.7</c:v>
                </c:pt>
                <c:pt idx="757">
                  <c:v>109.087499999999</c:v>
                </c:pt>
                <c:pt idx="758">
                  <c:v>109.721666666666</c:v>
                </c:pt>
                <c:pt idx="759">
                  <c:v>111.22666666666601</c:v>
                </c:pt>
                <c:pt idx="760">
                  <c:v>112.73</c:v>
                </c:pt>
                <c:pt idx="761">
                  <c:v>111.52500000000001</c:v>
                </c:pt>
                <c:pt idx="762">
                  <c:v>110.448333333333</c:v>
                </c:pt>
                <c:pt idx="763">
                  <c:v>109.19416666666601</c:v>
                </c:pt>
                <c:pt idx="764">
                  <c:v>112.33750000000001</c:v>
                </c:pt>
                <c:pt idx="765">
                  <c:v>109.47499999999999</c:v>
                </c:pt>
                <c:pt idx="766">
                  <c:v>109.98857142857101</c:v>
                </c:pt>
                <c:pt idx="767">
                  <c:v>110.447499999999</c:v>
                </c:pt>
                <c:pt idx="768">
                  <c:v>109.126666666666</c:v>
                </c:pt>
                <c:pt idx="769">
                  <c:v>111.745833333333</c:v>
                </c:pt>
                <c:pt idx="770">
                  <c:v>110.930833333333</c:v>
                </c:pt>
                <c:pt idx="771">
                  <c:v>110.345833333333</c:v>
                </c:pt>
                <c:pt idx="772">
                  <c:v>110.689999999999</c:v>
                </c:pt>
                <c:pt idx="773">
                  <c:v>111.839166666666</c:v>
                </c:pt>
                <c:pt idx="774">
                  <c:v>111.34083333333299</c:v>
                </c:pt>
                <c:pt idx="775">
                  <c:v>111.143333333333</c:v>
                </c:pt>
                <c:pt idx="776">
                  <c:v>110.728181818181</c:v>
                </c:pt>
                <c:pt idx="777">
                  <c:v>110.1</c:v>
                </c:pt>
                <c:pt idx="778">
                  <c:v>111.549166666666</c:v>
                </c:pt>
                <c:pt idx="779">
                  <c:v>110.77</c:v>
                </c:pt>
                <c:pt idx="780">
                  <c:v>109.4325</c:v>
                </c:pt>
                <c:pt idx="781">
                  <c:v>110.096666666666</c:v>
                </c:pt>
                <c:pt idx="782">
                  <c:v>110.041666666666</c:v>
                </c:pt>
                <c:pt idx="783">
                  <c:v>111.23916666666599</c:v>
                </c:pt>
                <c:pt idx="784">
                  <c:v>110.66</c:v>
                </c:pt>
                <c:pt idx="785">
                  <c:v>110.686666666666</c:v>
                </c:pt>
                <c:pt idx="786">
                  <c:v>110.626666666666</c:v>
                </c:pt>
                <c:pt idx="787">
                  <c:v>111.21833333333301</c:v>
                </c:pt>
                <c:pt idx="788">
                  <c:v>110.458333333333</c:v>
                </c:pt>
                <c:pt idx="789">
                  <c:v>109.5825</c:v>
                </c:pt>
                <c:pt idx="790">
                  <c:v>110.05416666666601</c:v>
                </c:pt>
                <c:pt idx="791">
                  <c:v>110.781666666666</c:v>
                </c:pt>
                <c:pt idx="792">
                  <c:v>112.41</c:v>
                </c:pt>
                <c:pt idx="793">
                  <c:v>110.198333333333</c:v>
                </c:pt>
                <c:pt idx="794">
                  <c:v>110.21749999999901</c:v>
                </c:pt>
                <c:pt idx="795">
                  <c:v>110.13</c:v>
                </c:pt>
                <c:pt idx="796">
                  <c:v>109.869999999999</c:v>
                </c:pt>
                <c:pt idx="797">
                  <c:v>110.466666666666</c:v>
                </c:pt>
                <c:pt idx="798">
                  <c:v>110.5425</c:v>
                </c:pt>
                <c:pt idx="799">
                  <c:v>110.20083333333299</c:v>
                </c:pt>
                <c:pt idx="800">
                  <c:v>111.087499999999</c:v>
                </c:pt>
                <c:pt idx="801">
                  <c:v>111.925833333333</c:v>
                </c:pt>
                <c:pt idx="802">
                  <c:v>112.255</c:v>
                </c:pt>
                <c:pt idx="803">
                  <c:v>109.486666666666</c:v>
                </c:pt>
                <c:pt idx="804">
                  <c:v>109.698333333333</c:v>
                </c:pt>
                <c:pt idx="805">
                  <c:v>111.64666666666599</c:v>
                </c:pt>
                <c:pt idx="806">
                  <c:v>111.567777777777</c:v>
                </c:pt>
                <c:pt idx="807">
                  <c:v>109.755833333333</c:v>
                </c:pt>
                <c:pt idx="808">
                  <c:v>109.17090909090901</c:v>
                </c:pt>
                <c:pt idx="809">
                  <c:v>111.13249999999999</c:v>
                </c:pt>
                <c:pt idx="810">
                  <c:v>109.654166666666</c:v>
                </c:pt>
                <c:pt idx="811">
                  <c:v>109.68</c:v>
                </c:pt>
                <c:pt idx="812">
                  <c:v>110.40583333333301</c:v>
                </c:pt>
                <c:pt idx="813">
                  <c:v>112.82250000000001</c:v>
                </c:pt>
                <c:pt idx="814">
                  <c:v>110.1425</c:v>
                </c:pt>
                <c:pt idx="815">
                  <c:v>109.690833333333</c:v>
                </c:pt>
                <c:pt idx="816">
                  <c:v>109.82583333333299</c:v>
                </c:pt>
                <c:pt idx="817">
                  <c:v>111.9975</c:v>
                </c:pt>
                <c:pt idx="818">
                  <c:v>111.880833333333</c:v>
                </c:pt>
                <c:pt idx="819">
                  <c:v>112.26333333333299</c:v>
                </c:pt>
                <c:pt idx="820">
                  <c:v>110.1575</c:v>
                </c:pt>
                <c:pt idx="821">
                  <c:v>111.238333333333</c:v>
                </c:pt>
                <c:pt idx="822">
                  <c:v>110.713333333333</c:v>
                </c:pt>
                <c:pt idx="823">
                  <c:v>109.839166666666</c:v>
                </c:pt>
                <c:pt idx="824">
                  <c:v>111.431666666666</c:v>
                </c:pt>
                <c:pt idx="825">
                  <c:v>111.12583333333301</c:v>
                </c:pt>
                <c:pt idx="826">
                  <c:v>111.320999999999</c:v>
                </c:pt>
                <c:pt idx="827">
                  <c:v>111.66500000000001</c:v>
                </c:pt>
                <c:pt idx="828">
                  <c:v>111.086249999999</c:v>
                </c:pt>
                <c:pt idx="829">
                  <c:v>110.28916666666601</c:v>
                </c:pt>
                <c:pt idx="830">
                  <c:v>111.447499999999</c:v>
                </c:pt>
                <c:pt idx="831">
                  <c:v>111.65249999999899</c:v>
                </c:pt>
                <c:pt idx="832">
                  <c:v>110.511666666666</c:v>
                </c:pt>
                <c:pt idx="833">
                  <c:v>111.26</c:v>
                </c:pt>
                <c:pt idx="834">
                  <c:v>108.296666666666</c:v>
                </c:pt>
                <c:pt idx="835">
                  <c:v>110.400833333333</c:v>
                </c:pt>
                <c:pt idx="836">
                  <c:v>109.86499999999999</c:v>
                </c:pt>
                <c:pt idx="837">
                  <c:v>110.74250000000001</c:v>
                </c:pt>
                <c:pt idx="838">
                  <c:v>110.730833333333</c:v>
                </c:pt>
                <c:pt idx="839">
                  <c:v>108.71583333333299</c:v>
                </c:pt>
                <c:pt idx="840">
                  <c:v>109.44750000000001</c:v>
                </c:pt>
                <c:pt idx="841">
                  <c:v>111.644999999999</c:v>
                </c:pt>
                <c:pt idx="842">
                  <c:v>111.01499999999901</c:v>
                </c:pt>
                <c:pt idx="843">
                  <c:v>110.439166666666</c:v>
                </c:pt>
                <c:pt idx="844">
                  <c:v>109.7925</c:v>
                </c:pt>
                <c:pt idx="845">
                  <c:v>110.529166666666</c:v>
                </c:pt>
                <c:pt idx="846">
                  <c:v>110.634166666666</c:v>
                </c:pt>
                <c:pt idx="847">
                  <c:v>109.00416666666599</c:v>
                </c:pt>
                <c:pt idx="848">
                  <c:v>110.425</c:v>
                </c:pt>
                <c:pt idx="849">
                  <c:v>110.660833333333</c:v>
                </c:pt>
                <c:pt idx="850">
                  <c:v>110.2175</c:v>
                </c:pt>
                <c:pt idx="851">
                  <c:v>109.52249999999999</c:v>
                </c:pt>
                <c:pt idx="852">
                  <c:v>111.56</c:v>
                </c:pt>
                <c:pt idx="853">
                  <c:v>108.58</c:v>
                </c:pt>
                <c:pt idx="854">
                  <c:v>110.815833333333</c:v>
                </c:pt>
                <c:pt idx="855">
                  <c:v>110.408333333333</c:v>
                </c:pt>
                <c:pt idx="856">
                  <c:v>111.223333333333</c:v>
                </c:pt>
                <c:pt idx="857">
                  <c:v>109.50083333333301</c:v>
                </c:pt>
                <c:pt idx="858">
                  <c:v>111.568888888888</c:v>
                </c:pt>
                <c:pt idx="859">
                  <c:v>109.425</c:v>
                </c:pt>
                <c:pt idx="860">
                  <c:v>110.59399999999999</c:v>
                </c:pt>
                <c:pt idx="861">
                  <c:v>111.001666666666</c:v>
                </c:pt>
                <c:pt idx="862">
                  <c:v>110.672222222222</c:v>
                </c:pt>
                <c:pt idx="863">
                  <c:v>110.75083333333301</c:v>
                </c:pt>
                <c:pt idx="864">
                  <c:v>109.534545454545</c:v>
                </c:pt>
                <c:pt idx="865">
                  <c:v>111.82583333333299</c:v>
                </c:pt>
                <c:pt idx="866">
                  <c:v>109.93749999999901</c:v>
                </c:pt>
                <c:pt idx="867">
                  <c:v>110.033333333333</c:v>
                </c:pt>
                <c:pt idx="868">
                  <c:v>110.322499999999</c:v>
                </c:pt>
                <c:pt idx="869">
                  <c:v>112.010833333333</c:v>
                </c:pt>
                <c:pt idx="870">
                  <c:v>111.680833333333</c:v>
                </c:pt>
                <c:pt idx="871">
                  <c:v>110.705833333333</c:v>
                </c:pt>
                <c:pt idx="872">
                  <c:v>109.649999999999</c:v>
                </c:pt>
                <c:pt idx="873">
                  <c:v>110.38</c:v>
                </c:pt>
                <c:pt idx="874">
                  <c:v>112.07250000000001</c:v>
                </c:pt>
                <c:pt idx="875">
                  <c:v>110.425454545454</c:v>
                </c:pt>
                <c:pt idx="876">
                  <c:v>107.849</c:v>
                </c:pt>
                <c:pt idx="877">
                  <c:v>109.603333333333</c:v>
                </c:pt>
                <c:pt idx="878">
                  <c:v>110.65714285714201</c:v>
                </c:pt>
                <c:pt idx="879">
                  <c:v>110.18583333333299</c:v>
                </c:pt>
                <c:pt idx="880">
                  <c:v>108.954999999999</c:v>
                </c:pt>
                <c:pt idx="881">
                  <c:v>111.346666666666</c:v>
                </c:pt>
                <c:pt idx="882">
                  <c:v>109.24166666666601</c:v>
                </c:pt>
                <c:pt idx="883">
                  <c:v>110.784166666666</c:v>
                </c:pt>
                <c:pt idx="884">
                  <c:v>110.38166666666601</c:v>
                </c:pt>
                <c:pt idx="885">
                  <c:v>110.847499999999</c:v>
                </c:pt>
                <c:pt idx="886">
                  <c:v>110.451666666666</c:v>
                </c:pt>
                <c:pt idx="887">
                  <c:v>110.620833333333</c:v>
                </c:pt>
                <c:pt idx="888">
                  <c:v>110.66181818181801</c:v>
                </c:pt>
                <c:pt idx="889">
                  <c:v>109.99166666666601</c:v>
                </c:pt>
                <c:pt idx="890">
                  <c:v>111.17444444444401</c:v>
                </c:pt>
                <c:pt idx="891">
                  <c:v>111.35250000000001</c:v>
                </c:pt>
                <c:pt idx="892">
                  <c:v>111.416249999999</c:v>
                </c:pt>
                <c:pt idx="893">
                  <c:v>112.17400000000001</c:v>
                </c:pt>
                <c:pt idx="894">
                  <c:v>109.81</c:v>
                </c:pt>
                <c:pt idx="895">
                  <c:v>108.751818181818</c:v>
                </c:pt>
                <c:pt idx="896">
                  <c:v>112.31874999999999</c:v>
                </c:pt>
                <c:pt idx="897">
                  <c:v>110.475833333333</c:v>
                </c:pt>
                <c:pt idx="898">
                  <c:v>110.97571428571401</c:v>
                </c:pt>
                <c:pt idx="899">
                  <c:v>109.71583333333299</c:v>
                </c:pt>
                <c:pt idx="900">
                  <c:v>111.19416666666601</c:v>
                </c:pt>
                <c:pt idx="901">
                  <c:v>111.43833333333301</c:v>
                </c:pt>
                <c:pt idx="902">
                  <c:v>111.075555555555</c:v>
                </c:pt>
                <c:pt idx="903">
                  <c:v>111.92333333333301</c:v>
                </c:pt>
                <c:pt idx="904">
                  <c:v>109.86</c:v>
                </c:pt>
                <c:pt idx="905">
                  <c:v>111.73111111111101</c:v>
                </c:pt>
                <c:pt idx="906">
                  <c:v>109.65</c:v>
                </c:pt>
                <c:pt idx="907">
                  <c:v>109.64444444444401</c:v>
                </c:pt>
                <c:pt idx="908">
                  <c:v>113.766666666666</c:v>
                </c:pt>
                <c:pt idx="909">
                  <c:v>109.075</c:v>
                </c:pt>
                <c:pt idx="910">
                  <c:v>94.158333333333303</c:v>
                </c:pt>
                <c:pt idx="911">
                  <c:v>95.01</c:v>
                </c:pt>
                <c:pt idx="912">
                  <c:v>97.0042857142857</c:v>
                </c:pt>
                <c:pt idx="913">
                  <c:v>91.094999999999999</c:v>
                </c:pt>
                <c:pt idx="914">
                  <c:v>93.653333333333293</c:v>
                </c:pt>
                <c:pt idx="915">
                  <c:v>93.149999999999906</c:v>
                </c:pt>
                <c:pt idx="916">
                  <c:v>91.319166666666604</c:v>
                </c:pt>
                <c:pt idx="917">
                  <c:v>92.242499999999893</c:v>
                </c:pt>
                <c:pt idx="918">
                  <c:v>94.639999999999901</c:v>
                </c:pt>
                <c:pt idx="919">
                  <c:v>93.194166666666604</c:v>
                </c:pt>
                <c:pt idx="920">
                  <c:v>93.35</c:v>
                </c:pt>
                <c:pt idx="921">
                  <c:v>90.462500000000006</c:v>
                </c:pt>
                <c:pt idx="922">
                  <c:v>98.07</c:v>
                </c:pt>
                <c:pt idx="923">
                  <c:v>92.285833333333301</c:v>
                </c:pt>
                <c:pt idx="924">
                  <c:v>95.527499999999904</c:v>
                </c:pt>
                <c:pt idx="925">
                  <c:v>94.653333333333293</c:v>
                </c:pt>
                <c:pt idx="926">
                  <c:v>90.486666666666594</c:v>
                </c:pt>
                <c:pt idx="927">
                  <c:v>93.8391666666666</c:v>
                </c:pt>
                <c:pt idx="928">
                  <c:v>94.469166666666595</c:v>
                </c:pt>
                <c:pt idx="929">
                  <c:v>93.632499999999993</c:v>
                </c:pt>
                <c:pt idx="930">
                  <c:v>95.8958333333333</c:v>
                </c:pt>
                <c:pt idx="931">
                  <c:v>91.8391666666666</c:v>
                </c:pt>
                <c:pt idx="932">
                  <c:v>93.137499999999903</c:v>
                </c:pt>
                <c:pt idx="933">
                  <c:v>94.092500000000001</c:v>
                </c:pt>
                <c:pt idx="934">
                  <c:v>92.850833333333298</c:v>
                </c:pt>
                <c:pt idx="935">
                  <c:v>95.744166666666601</c:v>
                </c:pt>
                <c:pt idx="936">
                  <c:v>92.740833333333299</c:v>
                </c:pt>
                <c:pt idx="937">
                  <c:v>90.087500000000006</c:v>
                </c:pt>
                <c:pt idx="938">
                  <c:v>92.152499999999904</c:v>
                </c:pt>
                <c:pt idx="939">
                  <c:v>95.6875</c:v>
                </c:pt>
                <c:pt idx="940">
                  <c:v>91.192499999999995</c:v>
                </c:pt>
                <c:pt idx="941">
                  <c:v>93.9166666666666</c:v>
                </c:pt>
                <c:pt idx="942">
                  <c:v>90.254166666666606</c:v>
                </c:pt>
                <c:pt idx="943">
                  <c:v>93.100833333333298</c:v>
                </c:pt>
                <c:pt idx="944">
                  <c:v>96.163333333333298</c:v>
                </c:pt>
                <c:pt idx="945">
                  <c:v>92.972499999999997</c:v>
                </c:pt>
                <c:pt idx="946">
                  <c:v>88.909999999999897</c:v>
                </c:pt>
                <c:pt idx="947">
                  <c:v>93.142499999999899</c:v>
                </c:pt>
                <c:pt idx="948">
                  <c:v>93.240833333333299</c:v>
                </c:pt>
                <c:pt idx="949">
                  <c:v>91.870833333333294</c:v>
                </c:pt>
                <c:pt idx="950">
                  <c:v>92.873333333333306</c:v>
                </c:pt>
                <c:pt idx="951">
                  <c:v>88.707499999999996</c:v>
                </c:pt>
                <c:pt idx="952">
                  <c:v>92.928333333333299</c:v>
                </c:pt>
                <c:pt idx="953">
                  <c:v>94.216666666666598</c:v>
                </c:pt>
                <c:pt idx="954">
                  <c:v>90.968333333333305</c:v>
                </c:pt>
                <c:pt idx="955">
                  <c:v>93.7708333333333</c:v>
                </c:pt>
                <c:pt idx="956">
                  <c:v>97.500833333333304</c:v>
                </c:pt>
                <c:pt idx="957">
                  <c:v>95.994166666666601</c:v>
                </c:pt>
                <c:pt idx="958">
                  <c:v>92.954166666666595</c:v>
                </c:pt>
                <c:pt idx="959">
                  <c:v>93.922499999999999</c:v>
                </c:pt>
                <c:pt idx="960">
                  <c:v>94.066666666666606</c:v>
                </c:pt>
                <c:pt idx="961">
                  <c:v>91.638333333333307</c:v>
                </c:pt>
                <c:pt idx="962">
                  <c:v>92.293333333333294</c:v>
                </c:pt>
                <c:pt idx="963">
                  <c:v>90.272499999999994</c:v>
                </c:pt>
                <c:pt idx="964">
                  <c:v>96.438333333333304</c:v>
                </c:pt>
                <c:pt idx="965">
                  <c:v>93.667500000000004</c:v>
                </c:pt>
                <c:pt idx="966">
                  <c:v>90.662222222222198</c:v>
                </c:pt>
                <c:pt idx="967">
                  <c:v>93.676666666666605</c:v>
                </c:pt>
                <c:pt idx="968">
                  <c:v>89.397142857142796</c:v>
                </c:pt>
                <c:pt idx="969">
                  <c:v>93.325833333333307</c:v>
                </c:pt>
                <c:pt idx="970">
                  <c:v>95.897499999999994</c:v>
                </c:pt>
                <c:pt idx="971">
                  <c:v>91.956363636363605</c:v>
                </c:pt>
                <c:pt idx="972">
                  <c:v>92.462857142857104</c:v>
                </c:pt>
                <c:pt idx="973">
                  <c:v>95.384999999999906</c:v>
                </c:pt>
                <c:pt idx="974">
                  <c:v>90.847499999999997</c:v>
                </c:pt>
                <c:pt idx="975">
                  <c:v>93.663333333333298</c:v>
                </c:pt>
                <c:pt idx="976">
                  <c:v>90.486666666666594</c:v>
                </c:pt>
                <c:pt idx="977">
                  <c:v>97.206363636363605</c:v>
                </c:pt>
                <c:pt idx="978">
                  <c:v>95.418333333333294</c:v>
                </c:pt>
                <c:pt idx="979">
                  <c:v>96.343333333333305</c:v>
                </c:pt>
                <c:pt idx="980">
                  <c:v>91.496666666666599</c:v>
                </c:pt>
                <c:pt idx="981">
                  <c:v>93.445833333333297</c:v>
                </c:pt>
                <c:pt idx="982">
                  <c:v>98.274999999999906</c:v>
                </c:pt>
                <c:pt idx="983">
                  <c:v>94.355999999999995</c:v>
                </c:pt>
                <c:pt idx="984">
                  <c:v>93.0085714285714</c:v>
                </c:pt>
                <c:pt idx="985">
                  <c:v>94.266666666666595</c:v>
                </c:pt>
                <c:pt idx="986">
                  <c:v>94.058333333333294</c:v>
                </c:pt>
                <c:pt idx="987">
                  <c:v>94.706666666666607</c:v>
                </c:pt>
                <c:pt idx="988">
                  <c:v>92.304999999999893</c:v>
                </c:pt>
                <c:pt idx="989">
                  <c:v>91.306666666666601</c:v>
                </c:pt>
                <c:pt idx="990">
                  <c:v>90.8958333333333</c:v>
                </c:pt>
                <c:pt idx="991">
                  <c:v>92.348333333333301</c:v>
                </c:pt>
                <c:pt idx="992">
                  <c:v>95.63</c:v>
                </c:pt>
                <c:pt idx="993">
                  <c:v>93.398181818181797</c:v>
                </c:pt>
                <c:pt idx="994">
                  <c:v>96.203749999999999</c:v>
                </c:pt>
                <c:pt idx="995">
                  <c:v>94.444166666666604</c:v>
                </c:pt>
                <c:pt idx="996">
                  <c:v>92.017499999999998</c:v>
                </c:pt>
                <c:pt idx="997">
                  <c:v>95.212499999999906</c:v>
                </c:pt>
                <c:pt idx="998">
                  <c:v>95.262222222222206</c:v>
                </c:pt>
                <c:pt idx="999">
                  <c:v>92.738333333333301</c:v>
                </c:pt>
                <c:pt idx="1000">
                  <c:v>96.783749999999998</c:v>
                </c:pt>
                <c:pt idx="1001">
                  <c:v>94.048333333333304</c:v>
                </c:pt>
                <c:pt idx="1002">
                  <c:v>91.727272727272705</c:v>
                </c:pt>
                <c:pt idx="1003">
                  <c:v>92.79</c:v>
                </c:pt>
                <c:pt idx="1004">
                  <c:v>91.99</c:v>
                </c:pt>
                <c:pt idx="1005">
                  <c:v>90.05</c:v>
                </c:pt>
                <c:pt idx="1006">
                  <c:v>93.491666666666603</c:v>
                </c:pt>
                <c:pt idx="1007">
                  <c:v>90.999166666666596</c:v>
                </c:pt>
                <c:pt idx="1008">
                  <c:v>93.266666666666595</c:v>
                </c:pt>
                <c:pt idx="1009">
                  <c:v>91.999166666666596</c:v>
                </c:pt>
                <c:pt idx="1010">
                  <c:v>90.307500000000005</c:v>
                </c:pt>
                <c:pt idx="1011">
                  <c:v>91.424166666666594</c:v>
                </c:pt>
                <c:pt idx="1012">
                  <c:v>92.987499999999997</c:v>
                </c:pt>
                <c:pt idx="1013">
                  <c:v>96.709166666666604</c:v>
                </c:pt>
                <c:pt idx="1014">
                  <c:v>94.152500000000003</c:v>
                </c:pt>
                <c:pt idx="1015">
                  <c:v>94.873333333333306</c:v>
                </c:pt>
                <c:pt idx="1016">
                  <c:v>95.133333333333297</c:v>
                </c:pt>
                <c:pt idx="1017">
                  <c:v>93.0208333333333</c:v>
                </c:pt>
                <c:pt idx="1018">
                  <c:v>96.294285714285706</c:v>
                </c:pt>
                <c:pt idx="1019">
                  <c:v>94.922499999999999</c:v>
                </c:pt>
                <c:pt idx="1020">
                  <c:v>92.642499999999998</c:v>
                </c:pt>
                <c:pt idx="1021">
                  <c:v>93.298333333333304</c:v>
                </c:pt>
                <c:pt idx="1022">
                  <c:v>90.047499999999999</c:v>
                </c:pt>
                <c:pt idx="1023">
                  <c:v>93.348333333333301</c:v>
                </c:pt>
                <c:pt idx="1024">
                  <c:v>91.872500000000002</c:v>
                </c:pt>
                <c:pt idx="1025">
                  <c:v>89.765833333333305</c:v>
                </c:pt>
                <c:pt idx="1026">
                  <c:v>93.4583333333333</c:v>
                </c:pt>
                <c:pt idx="1027">
                  <c:v>91.805833333333297</c:v>
                </c:pt>
                <c:pt idx="1028">
                  <c:v>94.952222222222204</c:v>
                </c:pt>
                <c:pt idx="1029">
                  <c:v>95.894166666666607</c:v>
                </c:pt>
                <c:pt idx="1030">
                  <c:v>90.924999999999997</c:v>
                </c:pt>
                <c:pt idx="1031">
                  <c:v>91.3272727272727</c:v>
                </c:pt>
                <c:pt idx="1032">
                  <c:v>89.527999999999906</c:v>
                </c:pt>
                <c:pt idx="1033">
                  <c:v>95.992499999999893</c:v>
                </c:pt>
                <c:pt idx="1034">
                  <c:v>95.757499999999993</c:v>
                </c:pt>
                <c:pt idx="1035">
                  <c:v>88.090833333333293</c:v>
                </c:pt>
                <c:pt idx="1036">
                  <c:v>91.118888888888804</c:v>
                </c:pt>
                <c:pt idx="1037">
                  <c:v>88.774166666666602</c:v>
                </c:pt>
                <c:pt idx="1038">
                  <c:v>91.893333333333302</c:v>
                </c:pt>
                <c:pt idx="1039">
                  <c:v>91.952500000000001</c:v>
                </c:pt>
                <c:pt idx="1040">
                  <c:v>94.504999999999995</c:v>
                </c:pt>
                <c:pt idx="1041">
                  <c:v>91.514999999999901</c:v>
                </c:pt>
                <c:pt idx="1042">
                  <c:v>92.745000000000005</c:v>
                </c:pt>
                <c:pt idx="1043">
                  <c:v>89.092499999999902</c:v>
                </c:pt>
                <c:pt idx="1044">
                  <c:v>98.242499999999893</c:v>
                </c:pt>
                <c:pt idx="1045">
                  <c:v>93.010833333333295</c:v>
                </c:pt>
                <c:pt idx="1046">
                  <c:v>92.356666666666598</c:v>
                </c:pt>
                <c:pt idx="1047">
                  <c:v>93.078333333333305</c:v>
                </c:pt>
                <c:pt idx="1048">
                  <c:v>92.907499999999899</c:v>
                </c:pt>
                <c:pt idx="1049">
                  <c:v>92.074999999999903</c:v>
                </c:pt>
                <c:pt idx="1050">
                  <c:v>90.574166666666599</c:v>
                </c:pt>
                <c:pt idx="1051">
                  <c:v>91.566666666666606</c:v>
                </c:pt>
                <c:pt idx="1052">
                  <c:v>90.649999999999906</c:v>
                </c:pt>
                <c:pt idx="1053">
                  <c:v>93.179999999999893</c:v>
                </c:pt>
                <c:pt idx="1054">
                  <c:v>92.728999999999999</c:v>
                </c:pt>
                <c:pt idx="1055">
                  <c:v>91.346666666666593</c:v>
                </c:pt>
                <c:pt idx="1056">
                  <c:v>97.366666666666603</c:v>
                </c:pt>
                <c:pt idx="1057">
                  <c:v>90.375833333333304</c:v>
                </c:pt>
                <c:pt idx="1058">
                  <c:v>87.474999999999994</c:v>
                </c:pt>
                <c:pt idx="1059">
                  <c:v>94.589999999999904</c:v>
                </c:pt>
                <c:pt idx="1060">
                  <c:v>92.352500000000006</c:v>
                </c:pt>
                <c:pt idx="1061">
                  <c:v>93.919166666666598</c:v>
                </c:pt>
                <c:pt idx="1062">
                  <c:v>92.703333333333305</c:v>
                </c:pt>
                <c:pt idx="1063">
                  <c:v>89.927499999999995</c:v>
                </c:pt>
                <c:pt idx="1064">
                  <c:v>92.654999999999902</c:v>
                </c:pt>
                <c:pt idx="1065">
                  <c:v>93.805833333333297</c:v>
                </c:pt>
                <c:pt idx="1066">
                  <c:v>91.402500000000003</c:v>
                </c:pt>
                <c:pt idx="1067">
                  <c:v>92.496666666666599</c:v>
                </c:pt>
                <c:pt idx="1068">
                  <c:v>90.926666666666605</c:v>
                </c:pt>
                <c:pt idx="1069">
                  <c:v>95.913333333333298</c:v>
                </c:pt>
                <c:pt idx="1070">
                  <c:v>92.822500000000005</c:v>
                </c:pt>
                <c:pt idx="1071">
                  <c:v>93.805833333333297</c:v>
                </c:pt>
                <c:pt idx="1072">
                  <c:v>96.0555555555555</c:v>
                </c:pt>
                <c:pt idx="1073">
                  <c:v>91.576666666666597</c:v>
                </c:pt>
                <c:pt idx="1074">
                  <c:v>90.302499999999995</c:v>
                </c:pt>
                <c:pt idx="1075">
                  <c:v>93.009166666666601</c:v>
                </c:pt>
                <c:pt idx="1076">
                  <c:v>95.102000000000004</c:v>
                </c:pt>
                <c:pt idx="1077">
                  <c:v>93.831666666666607</c:v>
                </c:pt>
                <c:pt idx="1078">
                  <c:v>92.270909090909001</c:v>
                </c:pt>
                <c:pt idx="1079">
                  <c:v>95.849166666666605</c:v>
                </c:pt>
                <c:pt idx="1080">
                  <c:v>92.894999999999897</c:v>
                </c:pt>
                <c:pt idx="1081">
                  <c:v>97.459166666666604</c:v>
                </c:pt>
                <c:pt idx="1082">
                  <c:v>90.898333333333298</c:v>
                </c:pt>
                <c:pt idx="1083">
                  <c:v>92.4224999999999</c:v>
                </c:pt>
                <c:pt idx="1084">
                  <c:v>96.047499999999999</c:v>
                </c:pt>
                <c:pt idx="1085">
                  <c:v>92.858333333333306</c:v>
                </c:pt>
                <c:pt idx="1086">
                  <c:v>96.7766666666666</c:v>
                </c:pt>
                <c:pt idx="1087">
                  <c:v>93.782499999999999</c:v>
                </c:pt>
                <c:pt idx="1088">
                  <c:v>91.845833333333303</c:v>
                </c:pt>
                <c:pt idx="1089">
                  <c:v>94.476666666666603</c:v>
                </c:pt>
                <c:pt idx="1090">
                  <c:v>95.429999999999893</c:v>
                </c:pt>
                <c:pt idx="1091">
                  <c:v>92.961666666666602</c:v>
                </c:pt>
                <c:pt idx="1092">
                  <c:v>94.661249999999995</c:v>
                </c:pt>
                <c:pt idx="1093">
                  <c:v>91.629166666666606</c:v>
                </c:pt>
                <c:pt idx="1094">
                  <c:v>93.872500000000002</c:v>
                </c:pt>
                <c:pt idx="1095">
                  <c:v>94.749166666666596</c:v>
                </c:pt>
                <c:pt idx="1096">
                  <c:v>94.245000000000005</c:v>
                </c:pt>
                <c:pt idx="1097">
                  <c:v>90.465000000000003</c:v>
                </c:pt>
                <c:pt idx="1098">
                  <c:v>94.051666666666605</c:v>
                </c:pt>
                <c:pt idx="1099">
                  <c:v>94.584166666666604</c:v>
                </c:pt>
                <c:pt idx="1100">
                  <c:v>90.363333333333301</c:v>
                </c:pt>
                <c:pt idx="1101">
                  <c:v>94.014166666666597</c:v>
                </c:pt>
                <c:pt idx="1102">
                  <c:v>91.417500000000004</c:v>
                </c:pt>
                <c:pt idx="1103">
                  <c:v>94.453333333333305</c:v>
                </c:pt>
                <c:pt idx="1104">
                  <c:v>94.170833333333306</c:v>
                </c:pt>
                <c:pt idx="1105">
                  <c:v>93.12</c:v>
                </c:pt>
                <c:pt idx="1106">
                  <c:v>96.348333333333301</c:v>
                </c:pt>
                <c:pt idx="1107">
                  <c:v>92.232500000000002</c:v>
                </c:pt>
                <c:pt idx="1108">
                  <c:v>95.015833333333305</c:v>
                </c:pt>
                <c:pt idx="1109">
                  <c:v>93.649166666666602</c:v>
                </c:pt>
                <c:pt idx="1110">
                  <c:v>93.278333333333293</c:v>
                </c:pt>
                <c:pt idx="1111">
                  <c:v>92.955833333333302</c:v>
                </c:pt>
                <c:pt idx="1112">
                  <c:v>90.924166666666594</c:v>
                </c:pt>
                <c:pt idx="1113">
                  <c:v>92.703333333333305</c:v>
                </c:pt>
                <c:pt idx="1114">
                  <c:v>93.4016666666666</c:v>
                </c:pt>
                <c:pt idx="1115">
                  <c:v>90.633333333333297</c:v>
                </c:pt>
                <c:pt idx="1116">
                  <c:v>92.266666666666595</c:v>
                </c:pt>
                <c:pt idx="1117">
                  <c:v>91.115833333333299</c:v>
                </c:pt>
                <c:pt idx="1118">
                  <c:v>92.415833333333296</c:v>
                </c:pt>
                <c:pt idx="1119">
                  <c:v>94.924166666666594</c:v>
                </c:pt>
                <c:pt idx="1120">
                  <c:v>86.441666666666606</c:v>
                </c:pt>
                <c:pt idx="1121">
                  <c:v>93.585833333333298</c:v>
                </c:pt>
                <c:pt idx="1122">
                  <c:v>91.088333333333296</c:v>
                </c:pt>
                <c:pt idx="1123">
                  <c:v>89.025833333333296</c:v>
                </c:pt>
                <c:pt idx="1124">
                  <c:v>92.524166666666602</c:v>
                </c:pt>
                <c:pt idx="1125">
                  <c:v>90.219166666666595</c:v>
                </c:pt>
                <c:pt idx="1126">
                  <c:v>93.884166666666601</c:v>
                </c:pt>
                <c:pt idx="1127">
                  <c:v>93.745833333333294</c:v>
                </c:pt>
                <c:pt idx="1128">
                  <c:v>95.747499999999903</c:v>
                </c:pt>
                <c:pt idx="1129">
                  <c:v>90.974166666666605</c:v>
                </c:pt>
                <c:pt idx="1130">
                  <c:v>94.1666666666666</c:v>
                </c:pt>
                <c:pt idx="1131">
                  <c:v>96.384166666666601</c:v>
                </c:pt>
                <c:pt idx="1132">
                  <c:v>94.815833333333302</c:v>
                </c:pt>
                <c:pt idx="1133">
                  <c:v>95.547499999999999</c:v>
                </c:pt>
                <c:pt idx="1134">
                  <c:v>90.974999999999895</c:v>
                </c:pt>
                <c:pt idx="1135">
                  <c:v>92.144166666666607</c:v>
                </c:pt>
                <c:pt idx="1136">
                  <c:v>91.504444444444403</c:v>
                </c:pt>
                <c:pt idx="1137">
                  <c:v>94.920833333333306</c:v>
                </c:pt>
                <c:pt idx="1138">
                  <c:v>95.2141666666666</c:v>
                </c:pt>
                <c:pt idx="1139">
                  <c:v>94.086666666666602</c:v>
                </c:pt>
                <c:pt idx="1140">
                  <c:v>92.909999999999897</c:v>
                </c:pt>
                <c:pt idx="1141">
                  <c:v>92.474166666666605</c:v>
                </c:pt>
                <c:pt idx="1142">
                  <c:v>89.757499999999993</c:v>
                </c:pt>
                <c:pt idx="1143">
                  <c:v>93.077499999999901</c:v>
                </c:pt>
                <c:pt idx="1144">
                  <c:v>90.888333333333307</c:v>
                </c:pt>
                <c:pt idx="1145">
                  <c:v>93.18</c:v>
                </c:pt>
                <c:pt idx="1146">
                  <c:v>92.563333333333304</c:v>
                </c:pt>
                <c:pt idx="1147">
                  <c:v>94.260833333333295</c:v>
                </c:pt>
                <c:pt idx="1148">
                  <c:v>88.240833333333299</c:v>
                </c:pt>
                <c:pt idx="1149">
                  <c:v>92.031666666666595</c:v>
                </c:pt>
                <c:pt idx="1150">
                  <c:v>92.867500000000007</c:v>
                </c:pt>
                <c:pt idx="1151">
                  <c:v>91.5416666666666</c:v>
                </c:pt>
                <c:pt idx="1152">
                  <c:v>94.8541666666666</c:v>
                </c:pt>
                <c:pt idx="1153">
                  <c:v>90.887500000000003</c:v>
                </c:pt>
                <c:pt idx="1154">
                  <c:v>92.579166666666595</c:v>
                </c:pt>
                <c:pt idx="1155">
                  <c:v>95.422499999999999</c:v>
                </c:pt>
                <c:pt idx="1156">
                  <c:v>94.640833333333305</c:v>
                </c:pt>
                <c:pt idx="1157">
                  <c:v>94.069166666666604</c:v>
                </c:pt>
                <c:pt idx="1158">
                  <c:v>91.788333333333298</c:v>
                </c:pt>
                <c:pt idx="1159">
                  <c:v>88.107500000000002</c:v>
                </c:pt>
                <c:pt idx="1160">
                  <c:v>92.053333333333299</c:v>
                </c:pt>
                <c:pt idx="1161">
                  <c:v>94.427499999999995</c:v>
                </c:pt>
                <c:pt idx="1162">
                  <c:v>94.785833333333301</c:v>
                </c:pt>
                <c:pt idx="1163">
                  <c:v>92.864999999999995</c:v>
                </c:pt>
                <c:pt idx="1164">
                  <c:v>91.605833333333294</c:v>
                </c:pt>
                <c:pt idx="1165">
                  <c:v>94.448333333333295</c:v>
                </c:pt>
                <c:pt idx="1166">
                  <c:v>89.094999999999899</c:v>
                </c:pt>
                <c:pt idx="1167">
                  <c:v>95.37</c:v>
                </c:pt>
                <c:pt idx="1168">
                  <c:v>92.759166666666601</c:v>
                </c:pt>
                <c:pt idx="1169">
                  <c:v>96.861666666666594</c:v>
                </c:pt>
                <c:pt idx="1170">
                  <c:v>92.893333333333302</c:v>
                </c:pt>
                <c:pt idx="1171">
                  <c:v>91.62</c:v>
                </c:pt>
                <c:pt idx="1172">
                  <c:v>95.988333333333301</c:v>
                </c:pt>
                <c:pt idx="1173">
                  <c:v>94.588333333333296</c:v>
                </c:pt>
                <c:pt idx="1174">
                  <c:v>94.031666666666595</c:v>
                </c:pt>
                <c:pt idx="1175">
                  <c:v>93.4166666666666</c:v>
                </c:pt>
                <c:pt idx="1176">
                  <c:v>91.315833333333302</c:v>
                </c:pt>
                <c:pt idx="1177">
                  <c:v>93.227500000000006</c:v>
                </c:pt>
                <c:pt idx="1178">
                  <c:v>95.254999999999995</c:v>
                </c:pt>
                <c:pt idx="1179">
                  <c:v>95.577500000000001</c:v>
                </c:pt>
                <c:pt idx="1180">
                  <c:v>92.415000000000006</c:v>
                </c:pt>
                <c:pt idx="1181">
                  <c:v>95.493333333333297</c:v>
                </c:pt>
                <c:pt idx="1182">
                  <c:v>94.879166666666606</c:v>
                </c:pt>
                <c:pt idx="1183">
                  <c:v>91.33</c:v>
                </c:pt>
                <c:pt idx="1184">
                  <c:v>92.034999999999997</c:v>
                </c:pt>
                <c:pt idx="1185">
                  <c:v>93.301666666666605</c:v>
                </c:pt>
                <c:pt idx="1186">
                  <c:v>92.251666666666594</c:v>
                </c:pt>
                <c:pt idx="1187">
                  <c:v>93.829166666666595</c:v>
                </c:pt>
                <c:pt idx="1188">
                  <c:v>96.950833333333307</c:v>
                </c:pt>
                <c:pt idx="1189">
                  <c:v>89.111666666666594</c:v>
                </c:pt>
                <c:pt idx="1190">
                  <c:v>93.700833333333307</c:v>
                </c:pt>
                <c:pt idx="1191">
                  <c:v>91.821666666666601</c:v>
                </c:pt>
                <c:pt idx="1192">
                  <c:v>91.176666666666605</c:v>
                </c:pt>
                <c:pt idx="1193">
                  <c:v>93.967499999999902</c:v>
                </c:pt>
                <c:pt idx="1194">
                  <c:v>96.016666666666694</c:v>
                </c:pt>
                <c:pt idx="1195">
                  <c:v>93.3</c:v>
                </c:pt>
                <c:pt idx="1196">
                  <c:v>93.487272727272696</c:v>
                </c:pt>
                <c:pt idx="1197">
                  <c:v>92.534166666666593</c:v>
                </c:pt>
                <c:pt idx="1198">
                  <c:v>90.468333333333305</c:v>
                </c:pt>
                <c:pt idx="1199">
                  <c:v>94.832499999999996</c:v>
                </c:pt>
                <c:pt idx="1200">
                  <c:v>95.144999999999996</c:v>
                </c:pt>
                <c:pt idx="1201">
                  <c:v>93.267499999999998</c:v>
                </c:pt>
                <c:pt idx="1202">
                  <c:v>94.013333333333307</c:v>
                </c:pt>
                <c:pt idx="1203">
                  <c:v>95.63</c:v>
                </c:pt>
                <c:pt idx="1204">
                  <c:v>92.195833333333297</c:v>
                </c:pt>
                <c:pt idx="1205">
                  <c:v>91.516666666666595</c:v>
                </c:pt>
                <c:pt idx="1206">
                  <c:v>94.718333333333305</c:v>
                </c:pt>
                <c:pt idx="1207">
                  <c:v>93.7083333333333</c:v>
                </c:pt>
                <c:pt idx="1208">
                  <c:v>88.927499999999995</c:v>
                </c:pt>
                <c:pt idx="1209">
                  <c:v>92.028333333333293</c:v>
                </c:pt>
                <c:pt idx="1210">
                  <c:v>93.161666666666605</c:v>
                </c:pt>
                <c:pt idx="1211">
                  <c:v>94.2766666666666</c:v>
                </c:pt>
                <c:pt idx="1212">
                  <c:v>89.2083333333333</c:v>
                </c:pt>
                <c:pt idx="1213">
                  <c:v>94.743333333333297</c:v>
                </c:pt>
                <c:pt idx="1214">
                  <c:v>89.875833333333304</c:v>
                </c:pt>
                <c:pt idx="1215">
                  <c:v>90.906666666666595</c:v>
                </c:pt>
                <c:pt idx="1216">
                  <c:v>94.0058333333333</c:v>
                </c:pt>
                <c:pt idx="1217">
                  <c:v>92.414166666666603</c:v>
                </c:pt>
                <c:pt idx="1218">
                  <c:v>92.831666666666607</c:v>
                </c:pt>
                <c:pt idx="1219">
                  <c:v>92.375</c:v>
                </c:pt>
                <c:pt idx="1220">
                  <c:v>89.369166666666601</c:v>
                </c:pt>
                <c:pt idx="1221">
                  <c:v>93.370833333333294</c:v>
                </c:pt>
                <c:pt idx="1222">
                  <c:v>91.319166666666604</c:v>
                </c:pt>
                <c:pt idx="1223">
                  <c:v>91.633333333333297</c:v>
                </c:pt>
                <c:pt idx="1224">
                  <c:v>93.654166666666598</c:v>
                </c:pt>
                <c:pt idx="1225">
                  <c:v>93.094999999999899</c:v>
                </c:pt>
                <c:pt idx="1226">
                  <c:v>93.775000000000006</c:v>
                </c:pt>
                <c:pt idx="1227">
                  <c:v>88.952500000000001</c:v>
                </c:pt>
                <c:pt idx="1228">
                  <c:v>92.994166666666601</c:v>
                </c:pt>
                <c:pt idx="1229">
                  <c:v>97.970833333333303</c:v>
                </c:pt>
                <c:pt idx="1230">
                  <c:v>92.363333333333301</c:v>
                </c:pt>
                <c:pt idx="1231">
                  <c:v>93.679166666666603</c:v>
                </c:pt>
                <c:pt idx="1232">
                  <c:v>92.120833333333294</c:v>
                </c:pt>
                <c:pt idx="1233">
                  <c:v>95.302499999999995</c:v>
                </c:pt>
                <c:pt idx="1234">
                  <c:v>90.0416666666666</c:v>
                </c:pt>
                <c:pt idx="1235">
                  <c:v>92.947499999999906</c:v>
                </c:pt>
                <c:pt idx="1236">
                  <c:v>94.227500000000006</c:v>
                </c:pt>
                <c:pt idx="1237">
                  <c:v>94.241666666666603</c:v>
                </c:pt>
                <c:pt idx="1238">
                  <c:v>91.0266666666666</c:v>
                </c:pt>
                <c:pt idx="1239">
                  <c:v>92.328333333333305</c:v>
                </c:pt>
                <c:pt idx="1240">
                  <c:v>97.080833333333302</c:v>
                </c:pt>
                <c:pt idx="1241">
                  <c:v>93.259999999999906</c:v>
                </c:pt>
                <c:pt idx="1242">
                  <c:v>92.435833333333306</c:v>
                </c:pt>
                <c:pt idx="1243">
                  <c:v>91.976666666666603</c:v>
                </c:pt>
                <c:pt idx="1244">
                  <c:v>92.086666666666602</c:v>
                </c:pt>
                <c:pt idx="1245">
                  <c:v>92.968333333333305</c:v>
                </c:pt>
                <c:pt idx="1246">
                  <c:v>96.536666666666605</c:v>
                </c:pt>
                <c:pt idx="1247">
                  <c:v>94.171666666666596</c:v>
                </c:pt>
                <c:pt idx="1248">
                  <c:v>94.457499999999996</c:v>
                </c:pt>
                <c:pt idx="1249">
                  <c:v>93.327499999999901</c:v>
                </c:pt>
                <c:pt idx="1250">
                  <c:v>96.022499999999994</c:v>
                </c:pt>
                <c:pt idx="1251">
                  <c:v>94.177499999999995</c:v>
                </c:pt>
                <c:pt idx="1252">
                  <c:v>93.3125</c:v>
                </c:pt>
                <c:pt idx="1253">
                  <c:v>92.627499999999998</c:v>
                </c:pt>
                <c:pt idx="1254">
                  <c:v>93.024166666666602</c:v>
                </c:pt>
                <c:pt idx="1255">
                  <c:v>92.092500000000001</c:v>
                </c:pt>
                <c:pt idx="1256">
                  <c:v>92.263333333333307</c:v>
                </c:pt>
                <c:pt idx="1257">
                  <c:v>93.793333333333294</c:v>
                </c:pt>
                <c:pt idx="1258">
                  <c:v>92.381999999999906</c:v>
                </c:pt>
                <c:pt idx="1259">
                  <c:v>92.907499999999999</c:v>
                </c:pt>
                <c:pt idx="1260">
                  <c:v>93.206249999999997</c:v>
                </c:pt>
                <c:pt idx="1261">
                  <c:v>97.012499999999903</c:v>
                </c:pt>
                <c:pt idx="1262">
                  <c:v>89.178333333333299</c:v>
                </c:pt>
                <c:pt idx="1263">
                  <c:v>90.419166666666598</c:v>
                </c:pt>
                <c:pt idx="1264">
                  <c:v>95.5891666666666</c:v>
                </c:pt>
                <c:pt idx="1265">
                  <c:v>97.796666666666596</c:v>
                </c:pt>
                <c:pt idx="1266">
                  <c:v>93.211666666666602</c:v>
                </c:pt>
                <c:pt idx="1267">
                  <c:v>92.63</c:v>
                </c:pt>
                <c:pt idx="1268">
                  <c:v>93.126666666666594</c:v>
                </c:pt>
                <c:pt idx="1269">
                  <c:v>94.182499999999905</c:v>
                </c:pt>
                <c:pt idx="1270">
                  <c:v>92.816666666666606</c:v>
                </c:pt>
                <c:pt idx="1271">
                  <c:v>89.649166666666602</c:v>
                </c:pt>
                <c:pt idx="1272">
                  <c:v>89.694999999999993</c:v>
                </c:pt>
                <c:pt idx="1273">
                  <c:v>90.165000000000006</c:v>
                </c:pt>
                <c:pt idx="1274">
                  <c:v>92.224999999999994</c:v>
                </c:pt>
                <c:pt idx="1275">
                  <c:v>91.504999999999995</c:v>
                </c:pt>
                <c:pt idx="1276">
                  <c:v>95.185833333333306</c:v>
                </c:pt>
                <c:pt idx="1277">
                  <c:v>92.634166666666601</c:v>
                </c:pt>
                <c:pt idx="1278">
                  <c:v>91.8541666666666</c:v>
                </c:pt>
                <c:pt idx="1279">
                  <c:v>88.734166666666596</c:v>
                </c:pt>
                <c:pt idx="1280">
                  <c:v>97.854285714285695</c:v>
                </c:pt>
                <c:pt idx="1281">
                  <c:v>90.266666666666595</c:v>
                </c:pt>
                <c:pt idx="1282">
                  <c:v>93.316666666666606</c:v>
                </c:pt>
                <c:pt idx="1283">
                  <c:v>91.059166666666599</c:v>
                </c:pt>
                <c:pt idx="1284">
                  <c:v>96.3808333333333</c:v>
                </c:pt>
                <c:pt idx="1285">
                  <c:v>94.445833333333297</c:v>
                </c:pt>
                <c:pt idx="1286">
                  <c:v>89.991666666666603</c:v>
                </c:pt>
                <c:pt idx="1287">
                  <c:v>93.043333333333294</c:v>
                </c:pt>
                <c:pt idx="1288">
                  <c:v>92.8</c:v>
                </c:pt>
                <c:pt idx="1289">
                  <c:v>92.62</c:v>
                </c:pt>
                <c:pt idx="1290">
                  <c:v>89.626666666666594</c:v>
                </c:pt>
                <c:pt idx="1291">
                  <c:v>96.4433333333333</c:v>
                </c:pt>
                <c:pt idx="1292">
                  <c:v>95.782499999999999</c:v>
                </c:pt>
                <c:pt idx="1293">
                  <c:v>91.242500000000007</c:v>
                </c:pt>
                <c:pt idx="1294">
                  <c:v>94.824999999999903</c:v>
                </c:pt>
                <c:pt idx="1295">
                  <c:v>97.902499999999904</c:v>
                </c:pt>
                <c:pt idx="1296">
                  <c:v>88.783333333333303</c:v>
                </c:pt>
                <c:pt idx="1297">
                  <c:v>93.279999999999902</c:v>
                </c:pt>
                <c:pt idx="1298">
                  <c:v>89.876666666666594</c:v>
                </c:pt>
                <c:pt idx="1299">
                  <c:v>93.448333333333295</c:v>
                </c:pt>
                <c:pt idx="1300">
                  <c:v>89.710833333333298</c:v>
                </c:pt>
                <c:pt idx="1301">
                  <c:v>93.548333333333304</c:v>
                </c:pt>
                <c:pt idx="1302">
                  <c:v>97.102500000000006</c:v>
                </c:pt>
                <c:pt idx="1303">
                  <c:v>93.54</c:v>
                </c:pt>
                <c:pt idx="1304">
                  <c:v>96.017499999999899</c:v>
                </c:pt>
                <c:pt idx="1305">
                  <c:v>95.88</c:v>
                </c:pt>
                <c:pt idx="1306">
                  <c:v>97.279166666666598</c:v>
                </c:pt>
                <c:pt idx="1307">
                  <c:v>92.186666666666596</c:v>
                </c:pt>
                <c:pt idx="1308">
                  <c:v>92.573333333333295</c:v>
                </c:pt>
                <c:pt idx="1309">
                  <c:v>92.292499999999905</c:v>
                </c:pt>
                <c:pt idx="1310">
                  <c:v>89.856666666666598</c:v>
                </c:pt>
                <c:pt idx="1311">
                  <c:v>95.3958333333333</c:v>
                </c:pt>
                <c:pt idx="1312">
                  <c:v>90.515833333333305</c:v>
                </c:pt>
                <c:pt idx="1313">
                  <c:v>91.726666666666603</c:v>
                </c:pt>
                <c:pt idx="1314">
                  <c:v>93.337499999999906</c:v>
                </c:pt>
                <c:pt idx="1315">
                  <c:v>94.040833333333296</c:v>
                </c:pt>
                <c:pt idx="1316">
                  <c:v>91.495833333333294</c:v>
                </c:pt>
                <c:pt idx="1317">
                  <c:v>91.925833333333301</c:v>
                </c:pt>
                <c:pt idx="1318">
                  <c:v>95.820833333333297</c:v>
                </c:pt>
                <c:pt idx="1319">
                  <c:v>96.074166666666599</c:v>
                </c:pt>
                <c:pt idx="1320">
                  <c:v>89.605000000000004</c:v>
                </c:pt>
                <c:pt idx="1321">
                  <c:v>94.202500000000001</c:v>
                </c:pt>
                <c:pt idx="1322">
                  <c:v>94.43</c:v>
                </c:pt>
                <c:pt idx="1323">
                  <c:v>92.056666666666601</c:v>
                </c:pt>
                <c:pt idx="1324">
                  <c:v>93.225833333333298</c:v>
                </c:pt>
                <c:pt idx="1325">
                  <c:v>89.435000000000002</c:v>
                </c:pt>
                <c:pt idx="1326">
                  <c:v>89.132499999999993</c:v>
                </c:pt>
                <c:pt idx="1327">
                  <c:v>92.077499999999901</c:v>
                </c:pt>
                <c:pt idx="1328">
                  <c:v>89.795833333333306</c:v>
                </c:pt>
                <c:pt idx="1329">
                  <c:v>91.334999999999994</c:v>
                </c:pt>
                <c:pt idx="1330">
                  <c:v>91.149166666666602</c:v>
                </c:pt>
                <c:pt idx="1331">
                  <c:v>91.080833333333302</c:v>
                </c:pt>
                <c:pt idx="1332">
                  <c:v>93.509166666666601</c:v>
                </c:pt>
                <c:pt idx="1333">
                  <c:v>92.410833333333301</c:v>
                </c:pt>
                <c:pt idx="1334">
                  <c:v>91.293333333333294</c:v>
                </c:pt>
                <c:pt idx="1335">
                  <c:v>90.894166666666607</c:v>
                </c:pt>
                <c:pt idx="1336">
                  <c:v>92.777499999999904</c:v>
                </c:pt>
                <c:pt idx="1337">
                  <c:v>94.932500000000005</c:v>
                </c:pt>
                <c:pt idx="1338">
                  <c:v>92.434166666666599</c:v>
                </c:pt>
                <c:pt idx="1339">
                  <c:v>93.046666666666596</c:v>
                </c:pt>
                <c:pt idx="1340">
                  <c:v>93.422499999999999</c:v>
                </c:pt>
                <c:pt idx="1341">
                  <c:v>97.349166666666605</c:v>
                </c:pt>
                <c:pt idx="1342">
                  <c:v>96.465454545454506</c:v>
                </c:pt>
                <c:pt idx="1343">
                  <c:v>92.75</c:v>
                </c:pt>
                <c:pt idx="1344">
                  <c:v>92.273333333333298</c:v>
                </c:pt>
                <c:pt idx="1345">
                  <c:v>88.793333333333294</c:v>
                </c:pt>
                <c:pt idx="1346">
                  <c:v>87.631666666666604</c:v>
                </c:pt>
                <c:pt idx="1347">
                  <c:v>90.684166666666599</c:v>
                </c:pt>
                <c:pt idx="1348">
                  <c:v>90.214999999999904</c:v>
                </c:pt>
                <c:pt idx="1349">
                  <c:v>93.018333333333302</c:v>
                </c:pt>
                <c:pt idx="1350">
                  <c:v>94.704999999999998</c:v>
                </c:pt>
                <c:pt idx="1351">
                  <c:v>94.664166666666603</c:v>
                </c:pt>
                <c:pt idx="1352">
                  <c:v>92.75</c:v>
                </c:pt>
                <c:pt idx="1353">
                  <c:v>91.389999999999901</c:v>
                </c:pt>
                <c:pt idx="1354">
                  <c:v>93.83</c:v>
                </c:pt>
                <c:pt idx="1355">
                  <c:v>92.7083333333333</c:v>
                </c:pt>
                <c:pt idx="1356">
                  <c:v>91.600833333333298</c:v>
                </c:pt>
                <c:pt idx="1357">
                  <c:v>89.942499999999995</c:v>
                </c:pt>
                <c:pt idx="1358">
                  <c:v>96.827500000000001</c:v>
                </c:pt>
                <c:pt idx="1359">
                  <c:v>95.646666666666604</c:v>
                </c:pt>
                <c:pt idx="1360">
                  <c:v>91.236666666666594</c:v>
                </c:pt>
                <c:pt idx="1361">
                  <c:v>91.305833333333297</c:v>
                </c:pt>
                <c:pt idx="1362">
                  <c:v>90.596666666666593</c:v>
                </c:pt>
                <c:pt idx="1363">
                  <c:v>95.46</c:v>
                </c:pt>
                <c:pt idx="1364">
                  <c:v>95.662499999999895</c:v>
                </c:pt>
                <c:pt idx="1365">
                  <c:v>97.945833333333297</c:v>
                </c:pt>
                <c:pt idx="1366">
                  <c:v>92.997500000000002</c:v>
                </c:pt>
                <c:pt idx="1367">
                  <c:v>95.619166666666601</c:v>
                </c:pt>
                <c:pt idx="1368">
                  <c:v>94.369166666666601</c:v>
                </c:pt>
                <c:pt idx="1369">
                  <c:v>88.018333333333302</c:v>
                </c:pt>
                <c:pt idx="1370">
                  <c:v>90.931666666666601</c:v>
                </c:pt>
                <c:pt idx="1371">
                  <c:v>94.170833333333306</c:v>
                </c:pt>
                <c:pt idx="1372">
                  <c:v>96.814166666666594</c:v>
                </c:pt>
                <c:pt idx="1373">
                  <c:v>92.745000000000005</c:v>
                </c:pt>
                <c:pt idx="1374">
                  <c:v>89.886666666666599</c:v>
                </c:pt>
                <c:pt idx="1375">
                  <c:v>91.894545454545394</c:v>
                </c:pt>
                <c:pt idx="1376">
                  <c:v>90.055714285714203</c:v>
                </c:pt>
                <c:pt idx="1377">
                  <c:v>92.525833333333296</c:v>
                </c:pt>
                <c:pt idx="1378">
                  <c:v>93.71875</c:v>
                </c:pt>
                <c:pt idx="1379">
                  <c:v>94.435833333333306</c:v>
                </c:pt>
                <c:pt idx="1380">
                  <c:v>95.419166666666598</c:v>
                </c:pt>
                <c:pt idx="1381">
                  <c:v>94.839999999999904</c:v>
                </c:pt>
                <c:pt idx="1382">
                  <c:v>90.721666666666593</c:v>
                </c:pt>
                <c:pt idx="1383">
                  <c:v>97.636666666666599</c:v>
                </c:pt>
                <c:pt idx="1384">
                  <c:v>90.548333333333304</c:v>
                </c:pt>
                <c:pt idx="1385">
                  <c:v>91.250833333333304</c:v>
                </c:pt>
                <c:pt idx="1386">
                  <c:v>92.099166666666605</c:v>
                </c:pt>
                <c:pt idx="1387">
                  <c:v>92.097272727272696</c:v>
                </c:pt>
                <c:pt idx="1388">
                  <c:v>97.952857142857098</c:v>
                </c:pt>
                <c:pt idx="1389">
                  <c:v>92.206666666666607</c:v>
                </c:pt>
                <c:pt idx="1390">
                  <c:v>96.4433333333333</c:v>
                </c:pt>
                <c:pt idx="1391">
                  <c:v>94.2766666666666</c:v>
                </c:pt>
                <c:pt idx="1392">
                  <c:v>90.676666666666605</c:v>
                </c:pt>
                <c:pt idx="1393">
                  <c:v>92.789166666666603</c:v>
                </c:pt>
                <c:pt idx="1394">
                  <c:v>87.263333333333307</c:v>
                </c:pt>
                <c:pt idx="1395">
                  <c:v>91.471666666666593</c:v>
                </c:pt>
                <c:pt idx="1396">
                  <c:v>96.064166666666594</c:v>
                </c:pt>
                <c:pt idx="1397">
                  <c:v>95.494166666666601</c:v>
                </c:pt>
                <c:pt idx="1398">
                  <c:v>94.431666666666601</c:v>
                </c:pt>
                <c:pt idx="1399">
                  <c:v>92.842499999999902</c:v>
                </c:pt>
                <c:pt idx="1400">
                  <c:v>97.060833333333306</c:v>
                </c:pt>
                <c:pt idx="1401">
                  <c:v>92.796666666666596</c:v>
                </c:pt>
                <c:pt idx="1402">
                  <c:v>92.504999999999995</c:v>
                </c:pt>
                <c:pt idx="1403">
                  <c:v>92.484166666666596</c:v>
                </c:pt>
                <c:pt idx="1404">
                  <c:v>91.757000000000005</c:v>
                </c:pt>
                <c:pt idx="1405">
                  <c:v>93.080833333333302</c:v>
                </c:pt>
                <c:pt idx="1406">
                  <c:v>92.68</c:v>
                </c:pt>
                <c:pt idx="1407">
                  <c:v>91.634166666666601</c:v>
                </c:pt>
                <c:pt idx="1408">
                  <c:v>95.111666666666594</c:v>
                </c:pt>
                <c:pt idx="1409">
                  <c:v>93.984999999999999</c:v>
                </c:pt>
                <c:pt idx="1410">
                  <c:v>94.454999999999998</c:v>
                </c:pt>
                <c:pt idx="1411">
                  <c:v>92.797499999999999</c:v>
                </c:pt>
                <c:pt idx="1412">
                  <c:v>93.024166666666602</c:v>
                </c:pt>
                <c:pt idx="1413">
                  <c:v>92.905000000000001</c:v>
                </c:pt>
                <c:pt idx="1414">
                  <c:v>92.018333333333302</c:v>
                </c:pt>
                <c:pt idx="1415">
                  <c:v>94.912499999999994</c:v>
                </c:pt>
                <c:pt idx="1416">
                  <c:v>93.859166666666596</c:v>
                </c:pt>
                <c:pt idx="1417">
                  <c:v>91.686666666666596</c:v>
                </c:pt>
                <c:pt idx="1418">
                  <c:v>93.885833333333295</c:v>
                </c:pt>
                <c:pt idx="1419">
                  <c:v>93.326666666666597</c:v>
                </c:pt>
                <c:pt idx="1420">
                  <c:v>94.9375</c:v>
                </c:pt>
                <c:pt idx="1421">
                  <c:v>94.245833333333294</c:v>
                </c:pt>
                <c:pt idx="1422">
                  <c:v>89.978333333333296</c:v>
                </c:pt>
                <c:pt idx="1423">
                  <c:v>93.031666666666595</c:v>
                </c:pt>
                <c:pt idx="1424">
                  <c:v>92.2708333333333</c:v>
                </c:pt>
                <c:pt idx="1425">
                  <c:v>93.975833333333298</c:v>
                </c:pt>
                <c:pt idx="1426">
                  <c:v>91.39</c:v>
                </c:pt>
                <c:pt idx="1427">
                  <c:v>89.696666666666601</c:v>
                </c:pt>
                <c:pt idx="1428">
                  <c:v>94.949166666666599</c:v>
                </c:pt>
                <c:pt idx="1429">
                  <c:v>93.538333333333298</c:v>
                </c:pt>
                <c:pt idx="1430">
                  <c:v>93.586666666666602</c:v>
                </c:pt>
                <c:pt idx="1431">
                  <c:v>91.453333333333305</c:v>
                </c:pt>
                <c:pt idx="1432">
                  <c:v>92.62</c:v>
                </c:pt>
                <c:pt idx="1433">
                  <c:v>95.298333333333304</c:v>
                </c:pt>
                <c:pt idx="1434">
                  <c:v>92.412499999999994</c:v>
                </c:pt>
                <c:pt idx="1435">
                  <c:v>90.366666666666603</c:v>
                </c:pt>
                <c:pt idx="1436">
                  <c:v>92.250833333333304</c:v>
                </c:pt>
                <c:pt idx="1437">
                  <c:v>91.97</c:v>
                </c:pt>
                <c:pt idx="1438">
                  <c:v>93.757499999999993</c:v>
                </c:pt>
                <c:pt idx="1439">
                  <c:v>95.6458333333333</c:v>
                </c:pt>
                <c:pt idx="1440">
                  <c:v>92.878333333333302</c:v>
                </c:pt>
                <c:pt idx="1441">
                  <c:v>92.855833333333294</c:v>
                </c:pt>
                <c:pt idx="1442">
                  <c:v>93.114999999999995</c:v>
                </c:pt>
                <c:pt idx="1443">
                  <c:v>92.212499999999906</c:v>
                </c:pt>
                <c:pt idx="1444">
                  <c:v>93.219166666666595</c:v>
                </c:pt>
                <c:pt idx="1445">
                  <c:v>93.787499999999895</c:v>
                </c:pt>
                <c:pt idx="1446">
                  <c:v>94.329999999999899</c:v>
                </c:pt>
                <c:pt idx="1447">
                  <c:v>95.224166666666605</c:v>
                </c:pt>
                <c:pt idx="1448">
                  <c:v>92.940833333333302</c:v>
                </c:pt>
                <c:pt idx="1449">
                  <c:v>90.131666666666604</c:v>
                </c:pt>
                <c:pt idx="1450">
                  <c:v>90.2141666666666</c:v>
                </c:pt>
                <c:pt idx="1451">
                  <c:v>91.858333333333306</c:v>
                </c:pt>
                <c:pt idx="1452">
                  <c:v>96.48</c:v>
                </c:pt>
                <c:pt idx="1453">
                  <c:v>96.315833333333302</c:v>
                </c:pt>
                <c:pt idx="1454">
                  <c:v>95.259166666666601</c:v>
                </c:pt>
                <c:pt idx="1455">
                  <c:v>95.25</c:v>
                </c:pt>
                <c:pt idx="1456">
                  <c:v>94.122500000000002</c:v>
                </c:pt>
                <c:pt idx="1457">
                  <c:v>92.79</c:v>
                </c:pt>
                <c:pt idx="1458">
                  <c:v>90.688333333333304</c:v>
                </c:pt>
                <c:pt idx="1459">
                  <c:v>96.152500000000003</c:v>
                </c:pt>
              </c:numCache>
            </c:numRef>
          </c:xVal>
          <c:yVal>
            <c:numRef>
              <c:f>'Water Trading Repository Table'!$B$3:$B$1462</c:f>
              <c:numCache>
                <c:formatCode>0.00</c:formatCode>
                <c:ptCount val="146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pt idx="730">
                  <c:v>2814.7105606124901</c:v>
                </c:pt>
                <c:pt idx="731">
                  <c:v>2820.15931286666</c:v>
                </c:pt>
                <c:pt idx="732">
                  <c:v>2147.3532233291598</c:v>
                </c:pt>
                <c:pt idx="733">
                  <c:v>2545.3108069374898</c:v>
                </c:pt>
                <c:pt idx="734">
                  <c:v>2222.4136193208301</c:v>
                </c:pt>
                <c:pt idx="735">
                  <c:v>2257.3158007708298</c:v>
                </c:pt>
                <c:pt idx="736">
                  <c:v>2032.198344465</c:v>
                </c:pt>
                <c:pt idx="737">
                  <c:v>2117.8163037374902</c:v>
                </c:pt>
                <c:pt idx="738">
                  <c:v>1881.9500175666601</c:v>
                </c:pt>
                <c:pt idx="739">
                  <c:v>2576.3438875909001</c:v>
                </c:pt>
                <c:pt idx="740">
                  <c:v>2044.66478628499</c:v>
                </c:pt>
                <c:pt idx="741">
                  <c:v>2868.9563182708298</c:v>
                </c:pt>
                <c:pt idx="742">
                  <c:v>2472.6334011958302</c:v>
                </c:pt>
                <c:pt idx="743">
                  <c:v>3299.9393580708202</c:v>
                </c:pt>
                <c:pt idx="744">
                  <c:v>2786.5475998083298</c:v>
                </c:pt>
                <c:pt idx="745">
                  <c:v>3225.7517746541598</c:v>
                </c:pt>
                <c:pt idx="746">
                  <c:v>2425.1360756541599</c:v>
                </c:pt>
                <c:pt idx="747">
                  <c:v>2401.8058121333302</c:v>
                </c:pt>
                <c:pt idx="748">
                  <c:v>2113.5125400799898</c:v>
                </c:pt>
                <c:pt idx="749">
                  <c:v>2433.3480168166602</c:v>
                </c:pt>
                <c:pt idx="750">
                  <c:v>2189.0438997312399</c:v>
                </c:pt>
                <c:pt idx="751">
                  <c:v>2483.5657340083299</c:v>
                </c:pt>
                <c:pt idx="752">
                  <c:v>1896.0243473666601</c:v>
                </c:pt>
                <c:pt idx="753">
                  <c:v>2615.8735382874902</c:v>
                </c:pt>
                <c:pt idx="754">
                  <c:v>1992.70477325416</c:v>
                </c:pt>
                <c:pt idx="755">
                  <c:v>2387.7880464916602</c:v>
                </c:pt>
                <c:pt idx="756">
                  <c:v>2358.34048073333</c:v>
                </c:pt>
                <c:pt idx="757">
                  <c:v>3340.70503213333</c:v>
                </c:pt>
                <c:pt idx="758">
                  <c:v>2842.3093060374899</c:v>
                </c:pt>
                <c:pt idx="759">
                  <c:v>3250.4874035166599</c:v>
                </c:pt>
                <c:pt idx="760">
                  <c:v>2453.1961141708298</c:v>
                </c:pt>
                <c:pt idx="761">
                  <c:v>2536.4750736916599</c:v>
                </c:pt>
                <c:pt idx="762">
                  <c:v>1958.7403593583299</c:v>
                </c:pt>
                <c:pt idx="763">
                  <c:v>2217.7377323208302</c:v>
                </c:pt>
                <c:pt idx="764">
                  <c:v>2035.5217133875001</c:v>
                </c:pt>
                <c:pt idx="765">
                  <c:v>2450.3480851874901</c:v>
                </c:pt>
                <c:pt idx="766">
                  <c:v>1864.6022638714201</c:v>
                </c:pt>
                <c:pt idx="767">
                  <c:v>2278.1295495916602</c:v>
                </c:pt>
                <c:pt idx="768">
                  <c:v>1924.9605551166601</c:v>
                </c:pt>
                <c:pt idx="769">
                  <c:v>2560.8750446249901</c:v>
                </c:pt>
                <c:pt idx="770">
                  <c:v>2127.80860193749</c:v>
                </c:pt>
                <c:pt idx="771">
                  <c:v>2746.1296072416599</c:v>
                </c:pt>
                <c:pt idx="772">
                  <c:v>2140.0864342166601</c:v>
                </c:pt>
                <c:pt idx="773">
                  <c:v>2651.1279091166598</c:v>
                </c:pt>
                <c:pt idx="774">
                  <c:v>2198.8909038583301</c:v>
                </c:pt>
                <c:pt idx="775">
                  <c:v>2598.18044052499</c:v>
                </c:pt>
                <c:pt idx="776">
                  <c:v>2166.8205700090898</c:v>
                </c:pt>
                <c:pt idx="777">
                  <c:v>2420.47367987499</c:v>
                </c:pt>
                <c:pt idx="778">
                  <c:v>2104.8423878291601</c:v>
                </c:pt>
                <c:pt idx="779">
                  <c:v>2301.0493781833302</c:v>
                </c:pt>
                <c:pt idx="780">
                  <c:v>2010.89693983749</c:v>
                </c:pt>
                <c:pt idx="781">
                  <c:v>2440.1286881583301</c:v>
                </c:pt>
                <c:pt idx="782">
                  <c:v>1872.7888722083301</c:v>
                </c:pt>
                <c:pt idx="783">
                  <c:v>2702.8843677749901</c:v>
                </c:pt>
                <c:pt idx="784">
                  <c:v>1862.09098722916</c:v>
                </c:pt>
                <c:pt idx="785">
                  <c:v>2301.8307151874901</c:v>
                </c:pt>
                <c:pt idx="786">
                  <c:v>2141.2100704499899</c:v>
                </c:pt>
                <c:pt idx="787">
                  <c:v>2542.9754542625001</c:v>
                </c:pt>
                <c:pt idx="788">
                  <c:v>2141.6758152541602</c:v>
                </c:pt>
                <c:pt idx="789">
                  <c:v>2821.5852816249899</c:v>
                </c:pt>
                <c:pt idx="790">
                  <c:v>2121.2677979249902</c:v>
                </c:pt>
                <c:pt idx="791">
                  <c:v>2725.2631981750001</c:v>
                </c:pt>
                <c:pt idx="792">
                  <c:v>2168.7831825916601</c:v>
                </c:pt>
                <c:pt idx="793">
                  <c:v>2961.5898729458299</c:v>
                </c:pt>
                <c:pt idx="794">
                  <c:v>2059.6434400374901</c:v>
                </c:pt>
                <c:pt idx="795">
                  <c:v>2915.94190402499</c:v>
                </c:pt>
                <c:pt idx="796">
                  <c:v>2074.9507374291602</c:v>
                </c:pt>
                <c:pt idx="797">
                  <c:v>2840.1388558458302</c:v>
                </c:pt>
                <c:pt idx="798">
                  <c:v>2336.1864341833302</c:v>
                </c:pt>
                <c:pt idx="799">
                  <c:v>2795.9823378666601</c:v>
                </c:pt>
                <c:pt idx="800">
                  <c:v>2203.7443846374899</c:v>
                </c:pt>
                <c:pt idx="801">
                  <c:v>2514.4400851124901</c:v>
                </c:pt>
                <c:pt idx="802">
                  <c:v>2254.8362323375</c:v>
                </c:pt>
                <c:pt idx="803">
                  <c:v>2369.5948363374901</c:v>
                </c:pt>
                <c:pt idx="804">
                  <c:v>1974.18200617916</c:v>
                </c:pt>
                <c:pt idx="805">
                  <c:v>2271.7791866166599</c:v>
                </c:pt>
                <c:pt idx="806">
                  <c:v>2014.2160829833299</c:v>
                </c:pt>
                <c:pt idx="807">
                  <c:v>2596.5701936458299</c:v>
                </c:pt>
                <c:pt idx="808">
                  <c:v>1867.4815676363601</c:v>
                </c:pt>
                <c:pt idx="809">
                  <c:v>2828.9775346166598</c:v>
                </c:pt>
                <c:pt idx="810">
                  <c:v>1994.4438366499901</c:v>
                </c:pt>
                <c:pt idx="811">
                  <c:v>2926.1708955250001</c:v>
                </c:pt>
                <c:pt idx="812">
                  <c:v>2554.6178627291602</c:v>
                </c:pt>
                <c:pt idx="813">
                  <c:v>3236.4869237541602</c:v>
                </c:pt>
                <c:pt idx="814">
                  <c:v>2762.5157089416598</c:v>
                </c:pt>
                <c:pt idx="815">
                  <c:v>3531.5317287999901</c:v>
                </c:pt>
                <c:pt idx="816">
                  <c:v>2745.1802333625001</c:v>
                </c:pt>
                <c:pt idx="817">
                  <c:v>3355.4509319083299</c:v>
                </c:pt>
                <c:pt idx="818">
                  <c:v>2603.7976719583298</c:v>
                </c:pt>
                <c:pt idx="819">
                  <c:v>2861.9960459624899</c:v>
                </c:pt>
                <c:pt idx="820">
                  <c:v>2363.6217625333302</c:v>
                </c:pt>
                <c:pt idx="821">
                  <c:v>2935.9480111624898</c:v>
                </c:pt>
                <c:pt idx="822">
                  <c:v>2179.3191565458301</c:v>
                </c:pt>
                <c:pt idx="823">
                  <c:v>2726.05105495833</c:v>
                </c:pt>
                <c:pt idx="824">
                  <c:v>1942.2621511416601</c:v>
                </c:pt>
                <c:pt idx="825">
                  <c:v>2233.6403290041599</c:v>
                </c:pt>
                <c:pt idx="826">
                  <c:v>2017.2257905399899</c:v>
                </c:pt>
                <c:pt idx="827">
                  <c:v>2359.1199209874899</c:v>
                </c:pt>
                <c:pt idx="828">
                  <c:v>2334.5526278249999</c:v>
                </c:pt>
                <c:pt idx="829">
                  <c:v>2805.6281315333299</c:v>
                </c:pt>
                <c:pt idx="830">
                  <c:v>2303.4694622749898</c:v>
                </c:pt>
                <c:pt idx="831">
                  <c:v>3590.6828627166601</c:v>
                </c:pt>
                <c:pt idx="832">
                  <c:v>2704.1649466458298</c:v>
                </c:pt>
                <c:pt idx="833">
                  <c:v>3365.87835465833</c:v>
                </c:pt>
                <c:pt idx="834">
                  <c:v>2625.0986705750001</c:v>
                </c:pt>
                <c:pt idx="835">
                  <c:v>2556.60953337916</c:v>
                </c:pt>
                <c:pt idx="836">
                  <c:v>1823.0696327749899</c:v>
                </c:pt>
                <c:pt idx="837">
                  <c:v>2037.7230165041599</c:v>
                </c:pt>
                <c:pt idx="838">
                  <c:v>1722.8896464541599</c:v>
                </c:pt>
                <c:pt idx="839">
                  <c:v>2063.51221467083</c:v>
                </c:pt>
                <c:pt idx="840">
                  <c:v>2069.9034216374898</c:v>
                </c:pt>
                <c:pt idx="841">
                  <c:v>2923.37536639583</c:v>
                </c:pt>
                <c:pt idx="842">
                  <c:v>2277.0611217166602</c:v>
                </c:pt>
                <c:pt idx="843">
                  <c:v>3388.0708861041599</c:v>
                </c:pt>
                <c:pt idx="844">
                  <c:v>2553.06626393333</c:v>
                </c:pt>
                <c:pt idx="845">
                  <c:v>3123.8353176083301</c:v>
                </c:pt>
                <c:pt idx="846">
                  <c:v>2302.3936510291601</c:v>
                </c:pt>
                <c:pt idx="847">
                  <c:v>2913.6543985708299</c:v>
                </c:pt>
                <c:pt idx="848">
                  <c:v>2279.9175524666598</c:v>
                </c:pt>
                <c:pt idx="849">
                  <c:v>2813.4237973208301</c:v>
                </c:pt>
                <c:pt idx="850">
                  <c:v>1968.99549426666</c:v>
                </c:pt>
                <c:pt idx="851">
                  <c:v>2389.08068954583</c:v>
                </c:pt>
                <c:pt idx="852">
                  <c:v>1789.86981436666</c:v>
                </c:pt>
                <c:pt idx="853">
                  <c:v>2359.7180916666598</c:v>
                </c:pt>
                <c:pt idx="854">
                  <c:v>2029.4388739291601</c:v>
                </c:pt>
                <c:pt idx="855">
                  <c:v>2184.9103650041602</c:v>
                </c:pt>
                <c:pt idx="856">
                  <c:v>2196.38929249999</c:v>
                </c:pt>
                <c:pt idx="857">
                  <c:v>2432.6821969624998</c:v>
                </c:pt>
                <c:pt idx="858">
                  <c:v>2011.3950495611</c:v>
                </c:pt>
                <c:pt idx="859">
                  <c:v>2633.6015288999902</c:v>
                </c:pt>
                <c:pt idx="860">
                  <c:v>2200.4233423099899</c:v>
                </c:pt>
                <c:pt idx="861">
                  <c:v>2618.3027622916602</c:v>
                </c:pt>
                <c:pt idx="862">
                  <c:v>2180.1996981277698</c:v>
                </c:pt>
                <c:pt idx="863">
                  <c:v>2672.35888205833</c:v>
                </c:pt>
                <c:pt idx="864">
                  <c:v>2004.5064299727201</c:v>
                </c:pt>
                <c:pt idx="865">
                  <c:v>2614.9927077249899</c:v>
                </c:pt>
                <c:pt idx="866">
                  <c:v>2097.69024651666</c:v>
                </c:pt>
                <c:pt idx="867">
                  <c:v>2409.2647808500001</c:v>
                </c:pt>
                <c:pt idx="868">
                  <c:v>2208.2178144750001</c:v>
                </c:pt>
                <c:pt idx="869">
                  <c:v>2481.62320262916</c:v>
                </c:pt>
                <c:pt idx="870">
                  <c:v>1865.7514559624899</c:v>
                </c:pt>
                <c:pt idx="871">
                  <c:v>2161.9760966541598</c:v>
                </c:pt>
                <c:pt idx="872">
                  <c:v>2059.1577108863598</c:v>
                </c:pt>
                <c:pt idx="873">
                  <c:v>2244.5299330875</c:v>
                </c:pt>
                <c:pt idx="874">
                  <c:v>2290.24188112499</c:v>
                </c:pt>
                <c:pt idx="875">
                  <c:v>2529.3986842363602</c:v>
                </c:pt>
                <c:pt idx="876">
                  <c:v>2028.51025856499</c:v>
                </c:pt>
                <c:pt idx="877">
                  <c:v>2377.9403508958299</c:v>
                </c:pt>
                <c:pt idx="878">
                  <c:v>1952.47576309285</c:v>
                </c:pt>
                <c:pt idx="879">
                  <c:v>2220.3295659833302</c:v>
                </c:pt>
                <c:pt idx="880">
                  <c:v>1874.4952763250001</c:v>
                </c:pt>
                <c:pt idx="881">
                  <c:v>2408.1716978958302</c:v>
                </c:pt>
                <c:pt idx="882">
                  <c:v>2348.2187846291599</c:v>
                </c:pt>
                <c:pt idx="883">
                  <c:v>2781.20463690833</c:v>
                </c:pt>
                <c:pt idx="884">
                  <c:v>2134.7472275291602</c:v>
                </c:pt>
                <c:pt idx="885">
                  <c:v>2486.2344025124899</c:v>
                </c:pt>
                <c:pt idx="886">
                  <c:v>2081.8465858208301</c:v>
                </c:pt>
                <c:pt idx="887">
                  <c:v>2492.7292517333299</c:v>
                </c:pt>
                <c:pt idx="888">
                  <c:v>2041.2911814045401</c:v>
                </c:pt>
                <c:pt idx="889">
                  <c:v>2261.4539451958299</c:v>
                </c:pt>
                <c:pt idx="890">
                  <c:v>2236.3815262166599</c:v>
                </c:pt>
                <c:pt idx="891">
                  <c:v>2294.4026380458299</c:v>
                </c:pt>
                <c:pt idx="892">
                  <c:v>1918.97782055624</c:v>
                </c:pt>
                <c:pt idx="893">
                  <c:v>2049.31759405499</c:v>
                </c:pt>
                <c:pt idx="894">
                  <c:v>1942.2035167500001</c:v>
                </c:pt>
                <c:pt idx="895">
                  <c:v>2079.3220612045402</c:v>
                </c:pt>
                <c:pt idx="896">
                  <c:v>2228.21130526874</c:v>
                </c:pt>
                <c:pt idx="897">
                  <c:v>2356.6979502374902</c:v>
                </c:pt>
                <c:pt idx="898">
                  <c:v>2131.2112628357099</c:v>
                </c:pt>
                <c:pt idx="899">
                  <c:v>2234.2020854749899</c:v>
                </c:pt>
                <c:pt idx="900">
                  <c:v>1989.2252733749899</c:v>
                </c:pt>
                <c:pt idx="901">
                  <c:v>2125.4146722874898</c:v>
                </c:pt>
                <c:pt idx="902">
                  <c:v>2170.7718819333199</c:v>
                </c:pt>
                <c:pt idx="903">
                  <c:v>2196.29722014444</c:v>
                </c:pt>
                <c:pt idx="904">
                  <c:v>1865.2321135875</c:v>
                </c:pt>
                <c:pt idx="905">
                  <c:v>1895.44555601666</c:v>
                </c:pt>
                <c:pt idx="906">
                  <c:v>1872.2638883899899</c:v>
                </c:pt>
                <c:pt idx="907">
                  <c:v>2022.95829487777</c:v>
                </c:pt>
                <c:pt idx="908">
                  <c:v>1790.18647413333</c:v>
                </c:pt>
                <c:pt idx="909">
                  <c:v>2015.71379709999</c:v>
                </c:pt>
                <c:pt idx="910">
                  <c:v>2113.80004124999</c:v>
                </c:pt>
                <c:pt idx="911">
                  <c:v>2426.57113838636</c:v>
                </c:pt>
                <c:pt idx="912">
                  <c:v>2448.2077285999999</c:v>
                </c:pt>
                <c:pt idx="913">
                  <c:v>2647.5638321749898</c:v>
                </c:pt>
                <c:pt idx="914">
                  <c:v>2236.15374529583</c:v>
                </c:pt>
                <c:pt idx="915">
                  <c:v>2960.3368238749899</c:v>
                </c:pt>
                <c:pt idx="916">
                  <c:v>2407.5297075374901</c:v>
                </c:pt>
                <c:pt idx="917">
                  <c:v>3090.4349697999901</c:v>
                </c:pt>
                <c:pt idx="918">
                  <c:v>2288.5196504999899</c:v>
                </c:pt>
                <c:pt idx="919">
                  <c:v>2693.8758898999899</c:v>
                </c:pt>
                <c:pt idx="920">
                  <c:v>2206.7949992642798</c:v>
                </c:pt>
                <c:pt idx="921">
                  <c:v>2365.86784169166</c:v>
                </c:pt>
                <c:pt idx="922">
                  <c:v>2131.5617423333301</c:v>
                </c:pt>
                <c:pt idx="923">
                  <c:v>2359.2976642333301</c:v>
                </c:pt>
                <c:pt idx="924">
                  <c:v>2337.9500703833301</c:v>
                </c:pt>
                <c:pt idx="925">
                  <c:v>2912.4833422541601</c:v>
                </c:pt>
                <c:pt idx="926">
                  <c:v>2295.36409883333</c:v>
                </c:pt>
                <c:pt idx="927">
                  <c:v>2958.7262230958299</c:v>
                </c:pt>
                <c:pt idx="928">
                  <c:v>2372.2789152708301</c:v>
                </c:pt>
                <c:pt idx="929">
                  <c:v>2944.1665049916601</c:v>
                </c:pt>
                <c:pt idx="930">
                  <c:v>2434.2545983291602</c:v>
                </c:pt>
                <c:pt idx="931">
                  <c:v>2856.5136013041601</c:v>
                </c:pt>
                <c:pt idx="932">
                  <c:v>2476.64930895833</c:v>
                </c:pt>
                <c:pt idx="933">
                  <c:v>2751.0332943083299</c:v>
                </c:pt>
                <c:pt idx="934">
                  <c:v>2073.3610607041601</c:v>
                </c:pt>
                <c:pt idx="935">
                  <c:v>2334.1648400416602</c:v>
                </c:pt>
                <c:pt idx="936">
                  <c:v>2055.7750104791598</c:v>
                </c:pt>
                <c:pt idx="937">
                  <c:v>2477.5667578541602</c:v>
                </c:pt>
                <c:pt idx="938">
                  <c:v>2201.8428448958298</c:v>
                </c:pt>
                <c:pt idx="939">
                  <c:v>2783.7458944458299</c:v>
                </c:pt>
                <c:pt idx="940">
                  <c:v>2191.43477437916</c:v>
                </c:pt>
                <c:pt idx="941">
                  <c:v>2736.8444697791601</c:v>
                </c:pt>
                <c:pt idx="942">
                  <c:v>2292.4584675374999</c:v>
                </c:pt>
                <c:pt idx="943">
                  <c:v>2600.28185396249</c:v>
                </c:pt>
                <c:pt idx="944">
                  <c:v>2238.1594617291598</c:v>
                </c:pt>
                <c:pt idx="945">
                  <c:v>2570.20604453333</c:v>
                </c:pt>
                <c:pt idx="946">
                  <c:v>2178.1450835374999</c:v>
                </c:pt>
                <c:pt idx="947">
                  <c:v>2458.4068403333299</c:v>
                </c:pt>
                <c:pt idx="948">
                  <c:v>1947.3650472541599</c:v>
                </c:pt>
                <c:pt idx="949">
                  <c:v>2177.5841689416602</c:v>
                </c:pt>
                <c:pt idx="950">
                  <c:v>1923.60790184999</c:v>
                </c:pt>
                <c:pt idx="951">
                  <c:v>2084.3268327874898</c:v>
                </c:pt>
                <c:pt idx="952">
                  <c:v>2178.3010684624901</c:v>
                </c:pt>
                <c:pt idx="953">
                  <c:v>2342.1035759041602</c:v>
                </c:pt>
                <c:pt idx="954">
                  <c:v>1986.8119818208299</c:v>
                </c:pt>
                <c:pt idx="955">
                  <c:v>2492.27483820416</c:v>
                </c:pt>
                <c:pt idx="956">
                  <c:v>2011.5389245375</c:v>
                </c:pt>
                <c:pt idx="957">
                  <c:v>2541.34914761666</c:v>
                </c:pt>
                <c:pt idx="958">
                  <c:v>1869.39257215833</c:v>
                </c:pt>
                <c:pt idx="959">
                  <c:v>2113.9166695624899</c:v>
                </c:pt>
                <c:pt idx="960">
                  <c:v>2041.3888132874899</c:v>
                </c:pt>
                <c:pt idx="961">
                  <c:v>2392.579391925</c:v>
                </c:pt>
                <c:pt idx="962">
                  <c:v>1847.6206024749899</c:v>
                </c:pt>
                <c:pt idx="963">
                  <c:v>2103.7799291791598</c:v>
                </c:pt>
                <c:pt idx="964">
                  <c:v>1684.3235995374901</c:v>
                </c:pt>
                <c:pt idx="965">
                  <c:v>2057.4672101124902</c:v>
                </c:pt>
                <c:pt idx="966">
                  <c:v>2173.1531144277701</c:v>
                </c:pt>
                <c:pt idx="967">
                  <c:v>2380.5147788583299</c:v>
                </c:pt>
                <c:pt idx="968">
                  <c:v>2278.7772955714199</c:v>
                </c:pt>
                <c:pt idx="969">
                  <c:v>2434.3405128333302</c:v>
                </c:pt>
                <c:pt idx="970">
                  <c:v>2006.54166748749</c:v>
                </c:pt>
                <c:pt idx="971">
                  <c:v>2714.09375346363</c:v>
                </c:pt>
                <c:pt idx="972">
                  <c:v>2391.99487152856</c:v>
                </c:pt>
                <c:pt idx="973">
                  <c:v>2329.3039084624902</c:v>
                </c:pt>
                <c:pt idx="974">
                  <c:v>2077.1218812541601</c:v>
                </c:pt>
                <c:pt idx="975">
                  <c:v>2290.5947934124902</c:v>
                </c:pt>
                <c:pt idx="976">
                  <c:v>1952.5976356333299</c:v>
                </c:pt>
                <c:pt idx="977">
                  <c:v>2205.2421286318099</c:v>
                </c:pt>
                <c:pt idx="978">
                  <c:v>1820.63976945833</c:v>
                </c:pt>
                <c:pt idx="979">
                  <c:v>1949.2376995124901</c:v>
                </c:pt>
                <c:pt idx="980">
                  <c:v>2011.5588322041599</c:v>
                </c:pt>
                <c:pt idx="981">
                  <c:v>2407.8819831791602</c:v>
                </c:pt>
                <c:pt idx="982">
                  <c:v>2108.0878239458302</c:v>
                </c:pt>
                <c:pt idx="983">
                  <c:v>2425.3941229549901</c:v>
                </c:pt>
                <c:pt idx="984">
                  <c:v>2276.4651883285601</c:v>
                </c:pt>
                <c:pt idx="985">
                  <c:v>2385.3081387208299</c:v>
                </c:pt>
                <c:pt idx="986">
                  <c:v>2207.3602180749999</c:v>
                </c:pt>
                <c:pt idx="987">
                  <c:v>2288.4663373499902</c:v>
                </c:pt>
                <c:pt idx="988">
                  <c:v>2266.71607263332</c:v>
                </c:pt>
                <c:pt idx="989">
                  <c:v>2149.3511236791601</c:v>
                </c:pt>
                <c:pt idx="990">
                  <c:v>1762.31032626666</c:v>
                </c:pt>
                <c:pt idx="991">
                  <c:v>2091.57613969166</c:v>
                </c:pt>
                <c:pt idx="992">
                  <c:v>1767.7216455299899</c:v>
                </c:pt>
                <c:pt idx="993">
                  <c:v>2194.2849347363599</c:v>
                </c:pt>
                <c:pt idx="994">
                  <c:v>2256.8843618562501</c:v>
                </c:pt>
                <c:pt idx="995">
                  <c:v>2440.1407365749901</c:v>
                </c:pt>
                <c:pt idx="996">
                  <c:v>2054.2260679208298</c:v>
                </c:pt>
                <c:pt idx="997">
                  <c:v>2363.7651461291598</c:v>
                </c:pt>
                <c:pt idx="998">
                  <c:v>2197.8695865333302</c:v>
                </c:pt>
                <c:pt idx="999">
                  <c:v>2418.2252856916598</c:v>
                </c:pt>
                <c:pt idx="1000">
                  <c:v>2219.37749874375</c:v>
                </c:pt>
                <c:pt idx="1001">
                  <c:v>2426.06493250416</c:v>
                </c:pt>
                <c:pt idx="1002">
                  <c:v>2061.1680646954501</c:v>
                </c:pt>
                <c:pt idx="1003">
                  <c:v>2398.4183871208202</c:v>
                </c:pt>
                <c:pt idx="1004">
                  <c:v>1932.5191484818099</c:v>
                </c:pt>
                <c:pt idx="1005">
                  <c:v>2209.34832387499</c:v>
                </c:pt>
                <c:pt idx="1006">
                  <c:v>1804.0047631083301</c:v>
                </c:pt>
                <c:pt idx="1007">
                  <c:v>2239.4996949791598</c:v>
                </c:pt>
                <c:pt idx="1008">
                  <c:v>2215.2909385708299</c:v>
                </c:pt>
                <c:pt idx="1009">
                  <c:v>2526.5955351749899</c:v>
                </c:pt>
                <c:pt idx="1010">
                  <c:v>2102.5246024374901</c:v>
                </c:pt>
                <c:pt idx="1011">
                  <c:v>2350.89282996666</c:v>
                </c:pt>
                <c:pt idx="1012">
                  <c:v>2121.1059986833302</c:v>
                </c:pt>
                <c:pt idx="1013">
                  <c:v>2473.74528315416</c:v>
                </c:pt>
                <c:pt idx="1014">
                  <c:v>2153.7002823791599</c:v>
                </c:pt>
                <c:pt idx="1015">
                  <c:v>2502.3010268374901</c:v>
                </c:pt>
                <c:pt idx="1016">
                  <c:v>2305.6693803666599</c:v>
                </c:pt>
                <c:pt idx="1017">
                  <c:v>2412.1884145583299</c:v>
                </c:pt>
                <c:pt idx="1018">
                  <c:v>2151.8897925285601</c:v>
                </c:pt>
                <c:pt idx="1019">
                  <c:v>2256.65196733333</c:v>
                </c:pt>
                <c:pt idx="1020">
                  <c:v>1836.86610517083</c:v>
                </c:pt>
                <c:pt idx="1021">
                  <c:v>2239.7297245291602</c:v>
                </c:pt>
                <c:pt idx="1022">
                  <c:v>2140.23545285416</c:v>
                </c:pt>
                <c:pt idx="1023">
                  <c:v>2506.3152242749902</c:v>
                </c:pt>
                <c:pt idx="1024">
                  <c:v>2137.7923270874899</c:v>
                </c:pt>
                <c:pt idx="1025">
                  <c:v>2460.35066638749</c:v>
                </c:pt>
                <c:pt idx="1026">
                  <c:v>2122.5202968374902</c:v>
                </c:pt>
                <c:pt idx="1027">
                  <c:v>2413.4504149291602</c:v>
                </c:pt>
                <c:pt idx="1028">
                  <c:v>2454.0782498888798</c:v>
                </c:pt>
                <c:pt idx="1029">
                  <c:v>2702.1822030666599</c:v>
                </c:pt>
                <c:pt idx="1030">
                  <c:v>2678.7584678062399</c:v>
                </c:pt>
                <c:pt idx="1031">
                  <c:v>2736.0415722318098</c:v>
                </c:pt>
                <c:pt idx="1032">
                  <c:v>2425.2262150699898</c:v>
                </c:pt>
                <c:pt idx="1033">
                  <c:v>2471.2303256999899</c:v>
                </c:pt>
                <c:pt idx="1034">
                  <c:v>2015.5064658958299</c:v>
                </c:pt>
                <c:pt idx="1035">
                  <c:v>2465.7789927958302</c:v>
                </c:pt>
                <c:pt idx="1036">
                  <c:v>1971.19641015555</c:v>
                </c:pt>
                <c:pt idx="1037">
                  <c:v>2330.57700935</c:v>
                </c:pt>
                <c:pt idx="1038">
                  <c:v>2225.8439881541599</c:v>
                </c:pt>
                <c:pt idx="1039">
                  <c:v>2563.3973150874899</c:v>
                </c:pt>
                <c:pt idx="1040">
                  <c:v>2178.5005601166599</c:v>
                </c:pt>
                <c:pt idx="1041">
                  <c:v>2503.8253872708201</c:v>
                </c:pt>
                <c:pt idx="1042">
                  <c:v>2083.68529156666</c:v>
                </c:pt>
                <c:pt idx="1043">
                  <c:v>2555.2738623083301</c:v>
                </c:pt>
                <c:pt idx="1044">
                  <c:v>2183.7037006874998</c:v>
                </c:pt>
                <c:pt idx="1045">
                  <c:v>2578.8708050083301</c:v>
                </c:pt>
                <c:pt idx="1046">
                  <c:v>2021.06139560833</c:v>
                </c:pt>
                <c:pt idx="1047">
                  <c:v>2307.6349154958298</c:v>
                </c:pt>
                <c:pt idx="1048">
                  <c:v>1877.57732694583</c:v>
                </c:pt>
                <c:pt idx="1049">
                  <c:v>2290.7028185624899</c:v>
                </c:pt>
                <c:pt idx="1050">
                  <c:v>2201.9893836583301</c:v>
                </c:pt>
                <c:pt idx="1051">
                  <c:v>2536.5788713624902</c:v>
                </c:pt>
                <c:pt idx="1052">
                  <c:v>2227.0405394958302</c:v>
                </c:pt>
                <c:pt idx="1053">
                  <c:v>2665.6304535374902</c:v>
                </c:pt>
                <c:pt idx="1054">
                  <c:v>2358.7919673049901</c:v>
                </c:pt>
                <c:pt idx="1055">
                  <c:v>2582.399825</c:v>
                </c:pt>
                <c:pt idx="1056">
                  <c:v>2205.4939439708301</c:v>
                </c:pt>
                <c:pt idx="1057">
                  <c:v>2531.0467592124901</c:v>
                </c:pt>
                <c:pt idx="1058">
                  <c:v>2264.1822469833301</c:v>
                </c:pt>
                <c:pt idx="1059">
                  <c:v>2578.9773850833299</c:v>
                </c:pt>
                <c:pt idx="1060">
                  <c:v>2073.3362390083298</c:v>
                </c:pt>
                <c:pt idx="1061">
                  <c:v>2549.9073886291599</c:v>
                </c:pt>
                <c:pt idx="1062">
                  <c:v>2066.1066521041598</c:v>
                </c:pt>
                <c:pt idx="1063">
                  <c:v>2391.6909986791602</c:v>
                </c:pt>
                <c:pt idx="1064">
                  <c:v>2231.3980455291598</c:v>
                </c:pt>
                <c:pt idx="1065">
                  <c:v>2742.09098012499</c:v>
                </c:pt>
                <c:pt idx="1066">
                  <c:v>2318.3316843083298</c:v>
                </c:pt>
                <c:pt idx="1067">
                  <c:v>2765.9187628833301</c:v>
                </c:pt>
                <c:pt idx="1068">
                  <c:v>2283.41872064166</c:v>
                </c:pt>
                <c:pt idx="1069">
                  <c:v>2579.1935956208299</c:v>
                </c:pt>
                <c:pt idx="1070">
                  <c:v>2345.47395315833</c:v>
                </c:pt>
                <c:pt idx="1071">
                  <c:v>2774.09424652499</c:v>
                </c:pt>
                <c:pt idx="1072">
                  <c:v>2511.9457208888798</c:v>
                </c:pt>
                <c:pt idx="1073">
                  <c:v>2589.7789234666602</c:v>
                </c:pt>
                <c:pt idx="1074">
                  <c:v>2260.8152649937501</c:v>
                </c:pt>
                <c:pt idx="1075">
                  <c:v>2314.3122076</c:v>
                </c:pt>
                <c:pt idx="1076">
                  <c:v>2167.0786755899899</c:v>
                </c:pt>
                <c:pt idx="1077">
                  <c:v>2499.29126914166</c:v>
                </c:pt>
                <c:pt idx="1078">
                  <c:v>2245.5092780908999</c:v>
                </c:pt>
                <c:pt idx="1079">
                  <c:v>2493.59503287083</c:v>
                </c:pt>
                <c:pt idx="1080">
                  <c:v>2274.4805100541598</c:v>
                </c:pt>
                <c:pt idx="1081">
                  <c:v>2519.4081521583298</c:v>
                </c:pt>
                <c:pt idx="1082">
                  <c:v>2344.2071731041601</c:v>
                </c:pt>
                <c:pt idx="1083">
                  <c:v>2672.66476106666</c:v>
                </c:pt>
                <c:pt idx="1084">
                  <c:v>2233.1198583833302</c:v>
                </c:pt>
                <c:pt idx="1085">
                  <c:v>2668.0619382708301</c:v>
                </c:pt>
                <c:pt idx="1086">
                  <c:v>2219.4378834791601</c:v>
                </c:pt>
                <c:pt idx="1087">
                  <c:v>2484.5921682708299</c:v>
                </c:pt>
                <c:pt idx="1088">
                  <c:v>1975.0117345541601</c:v>
                </c:pt>
                <c:pt idx="1089">
                  <c:v>2351.1718993333302</c:v>
                </c:pt>
                <c:pt idx="1090">
                  <c:v>2140.66846049374</c:v>
                </c:pt>
                <c:pt idx="1091">
                  <c:v>2271.0611251458299</c:v>
                </c:pt>
                <c:pt idx="1092">
                  <c:v>2574.4839794437498</c:v>
                </c:pt>
                <c:pt idx="1093">
                  <c:v>2609.5576928791602</c:v>
                </c:pt>
                <c:pt idx="1094">
                  <c:v>2346.5856706916602</c:v>
                </c:pt>
                <c:pt idx="1095">
                  <c:v>2516.7227591958299</c:v>
                </c:pt>
                <c:pt idx="1096">
                  <c:v>2310.1774498208301</c:v>
                </c:pt>
                <c:pt idx="1097">
                  <c:v>2751.0745728249999</c:v>
                </c:pt>
                <c:pt idx="1098">
                  <c:v>2400.1643356333302</c:v>
                </c:pt>
                <c:pt idx="1099">
                  <c:v>2722.1102453374901</c:v>
                </c:pt>
                <c:pt idx="1100">
                  <c:v>2495.8680823333302</c:v>
                </c:pt>
                <c:pt idx="1101">
                  <c:v>2687.2987756124899</c:v>
                </c:pt>
                <c:pt idx="1102">
                  <c:v>2199.4620709124902</c:v>
                </c:pt>
                <c:pt idx="1103">
                  <c:v>2519.9222484124898</c:v>
                </c:pt>
                <c:pt idx="1104">
                  <c:v>2144.8894027624901</c:v>
                </c:pt>
                <c:pt idx="1105">
                  <c:v>2539.6737235833298</c:v>
                </c:pt>
                <c:pt idx="1106">
                  <c:v>2440.8228677041602</c:v>
                </c:pt>
                <c:pt idx="1107">
                  <c:v>2736.0700492958299</c:v>
                </c:pt>
                <c:pt idx="1108">
                  <c:v>2403.47110140416</c:v>
                </c:pt>
                <c:pt idx="1109">
                  <c:v>2780.5965677541599</c:v>
                </c:pt>
                <c:pt idx="1110">
                  <c:v>2162.8221352833302</c:v>
                </c:pt>
                <c:pt idx="1111">
                  <c:v>2573.8093451916602</c:v>
                </c:pt>
                <c:pt idx="1112">
                  <c:v>2343.7493510458198</c:v>
                </c:pt>
                <c:pt idx="1113">
                  <c:v>2857.1240147541598</c:v>
                </c:pt>
                <c:pt idx="1114">
                  <c:v>2318.55609405416</c:v>
                </c:pt>
                <c:pt idx="1115">
                  <c:v>2505.1996293375</c:v>
                </c:pt>
                <c:pt idx="1116">
                  <c:v>2020.46666515416</c:v>
                </c:pt>
                <c:pt idx="1117">
                  <c:v>2413.80579378333</c:v>
                </c:pt>
                <c:pt idx="1118">
                  <c:v>1996.57660631249</c:v>
                </c:pt>
                <c:pt idx="1119">
                  <c:v>2352.0824248041599</c:v>
                </c:pt>
                <c:pt idx="1120">
                  <c:v>2143.90196194583</c:v>
                </c:pt>
                <c:pt idx="1121">
                  <c:v>2606.9075596708299</c:v>
                </c:pt>
                <c:pt idx="1122">
                  <c:v>2324.38466607499</c:v>
                </c:pt>
                <c:pt idx="1123">
                  <c:v>2648.5148793624899</c:v>
                </c:pt>
                <c:pt idx="1124">
                  <c:v>2291.0671482749899</c:v>
                </c:pt>
                <c:pt idx="1125">
                  <c:v>2642.4324848708302</c:v>
                </c:pt>
                <c:pt idx="1126">
                  <c:v>2486.63121728749</c:v>
                </c:pt>
                <c:pt idx="1127">
                  <c:v>2778.6083636916601</c:v>
                </c:pt>
                <c:pt idx="1128">
                  <c:v>2422.4372520291599</c:v>
                </c:pt>
                <c:pt idx="1129">
                  <c:v>2721.7999010458302</c:v>
                </c:pt>
                <c:pt idx="1130">
                  <c:v>2212.9776560874898</c:v>
                </c:pt>
                <c:pt idx="1131">
                  <c:v>2501.9361610916599</c:v>
                </c:pt>
                <c:pt idx="1132">
                  <c:v>2111.5541722166599</c:v>
                </c:pt>
                <c:pt idx="1133">
                  <c:v>2530.7492368666599</c:v>
                </c:pt>
                <c:pt idx="1134">
                  <c:v>2497.3223774458202</c:v>
                </c:pt>
                <c:pt idx="1135">
                  <c:v>2732.7460427999999</c:v>
                </c:pt>
                <c:pt idx="1136">
                  <c:v>2439.8128192833301</c:v>
                </c:pt>
                <c:pt idx="1137">
                  <c:v>2564.54435559999</c:v>
                </c:pt>
                <c:pt idx="1138">
                  <c:v>2039.49136985833</c:v>
                </c:pt>
                <c:pt idx="1139">
                  <c:v>2476.18546571249</c:v>
                </c:pt>
                <c:pt idx="1140">
                  <c:v>2162.33460924166</c:v>
                </c:pt>
                <c:pt idx="1141">
                  <c:v>2505.5693950791601</c:v>
                </c:pt>
                <c:pt idx="1142">
                  <c:v>2241.4802592041601</c:v>
                </c:pt>
                <c:pt idx="1143">
                  <c:v>2905.0637619208301</c:v>
                </c:pt>
                <c:pt idx="1144">
                  <c:v>2179.3773501249898</c:v>
                </c:pt>
                <c:pt idx="1145">
                  <c:v>2483.37733289166</c:v>
                </c:pt>
                <c:pt idx="1146">
                  <c:v>1970.0525984583301</c:v>
                </c:pt>
                <c:pt idx="1147">
                  <c:v>2421.4947473458301</c:v>
                </c:pt>
                <c:pt idx="1148">
                  <c:v>2258.18339816249</c:v>
                </c:pt>
                <c:pt idx="1149">
                  <c:v>2689.0604894916601</c:v>
                </c:pt>
                <c:pt idx="1150">
                  <c:v>2404.6785901416602</c:v>
                </c:pt>
                <c:pt idx="1151">
                  <c:v>2544.4278952458299</c:v>
                </c:pt>
                <c:pt idx="1152">
                  <c:v>2210.3872715416601</c:v>
                </c:pt>
                <c:pt idx="1153">
                  <c:v>2609.8060056208301</c:v>
                </c:pt>
                <c:pt idx="1154">
                  <c:v>2268.1242514916598</c:v>
                </c:pt>
                <c:pt idx="1155">
                  <c:v>2530.30713499166</c:v>
                </c:pt>
                <c:pt idx="1156">
                  <c:v>2248.5141886624901</c:v>
                </c:pt>
                <c:pt idx="1157">
                  <c:v>2468.9981134874902</c:v>
                </c:pt>
                <c:pt idx="1158">
                  <c:v>2007.1091398083299</c:v>
                </c:pt>
                <c:pt idx="1159">
                  <c:v>2283.2115860958302</c:v>
                </c:pt>
                <c:pt idx="1160">
                  <c:v>1926.3508711791601</c:v>
                </c:pt>
                <c:pt idx="1161">
                  <c:v>2254.4026167624902</c:v>
                </c:pt>
                <c:pt idx="1162">
                  <c:v>2097.32178277499</c:v>
                </c:pt>
                <c:pt idx="1163">
                  <c:v>2447.0156194791598</c:v>
                </c:pt>
                <c:pt idx="1164">
                  <c:v>2058.4143178874901</c:v>
                </c:pt>
                <c:pt idx="1165">
                  <c:v>2263.9383129583298</c:v>
                </c:pt>
                <c:pt idx="1166">
                  <c:v>2234.9891930833301</c:v>
                </c:pt>
                <c:pt idx="1167">
                  <c:v>2535.4648421291599</c:v>
                </c:pt>
                <c:pt idx="1168">
                  <c:v>2119.8378024249901</c:v>
                </c:pt>
                <c:pt idx="1169">
                  <c:v>2611.1508810291598</c:v>
                </c:pt>
                <c:pt idx="1170">
                  <c:v>2252.2625322999902</c:v>
                </c:pt>
                <c:pt idx="1171">
                  <c:v>2435.58375557916</c:v>
                </c:pt>
                <c:pt idx="1172">
                  <c:v>2012.25450448333</c:v>
                </c:pt>
                <c:pt idx="1173">
                  <c:v>2306.09973747083</c:v>
                </c:pt>
                <c:pt idx="1174">
                  <c:v>1922.23204700416</c:v>
                </c:pt>
                <c:pt idx="1175">
                  <c:v>2271.5186199166601</c:v>
                </c:pt>
                <c:pt idx="1176">
                  <c:v>2173.2485973624898</c:v>
                </c:pt>
                <c:pt idx="1177">
                  <c:v>2599.35337378333</c:v>
                </c:pt>
                <c:pt idx="1178">
                  <c:v>2275.3774637166598</c:v>
                </c:pt>
                <c:pt idx="1179">
                  <c:v>2572.1158187249898</c:v>
                </c:pt>
                <c:pt idx="1180">
                  <c:v>2332.2469968083201</c:v>
                </c:pt>
                <c:pt idx="1181">
                  <c:v>2522.0577934541602</c:v>
                </c:pt>
                <c:pt idx="1182">
                  <c:v>2178.5971232791599</c:v>
                </c:pt>
                <c:pt idx="1183">
                  <c:v>2640.2822745583298</c:v>
                </c:pt>
                <c:pt idx="1184">
                  <c:v>2262.52688914583</c:v>
                </c:pt>
                <c:pt idx="1185">
                  <c:v>2547.7255107166602</c:v>
                </c:pt>
                <c:pt idx="1186">
                  <c:v>2002.28532935416</c:v>
                </c:pt>
                <c:pt idx="1187">
                  <c:v>2471.14781382916</c:v>
                </c:pt>
                <c:pt idx="1188">
                  <c:v>1884.5189767458301</c:v>
                </c:pt>
                <c:pt idx="1189">
                  <c:v>2284.6860655041601</c:v>
                </c:pt>
                <c:pt idx="1190">
                  <c:v>2074.9366848416598</c:v>
                </c:pt>
                <c:pt idx="1191">
                  <c:v>2416.9764224291598</c:v>
                </c:pt>
                <c:pt idx="1192">
                  <c:v>2351.8879272875001</c:v>
                </c:pt>
                <c:pt idx="1193">
                  <c:v>2486.4495979416602</c:v>
                </c:pt>
                <c:pt idx="1194">
                  <c:v>2205.80877638333</c:v>
                </c:pt>
                <c:pt idx="1195">
                  <c:v>2463.8877806208302</c:v>
                </c:pt>
                <c:pt idx="1196">
                  <c:v>2389.5416550772702</c:v>
                </c:pt>
                <c:pt idx="1197">
                  <c:v>2462.3126748458299</c:v>
                </c:pt>
                <c:pt idx="1198">
                  <c:v>2597.9697656916601</c:v>
                </c:pt>
                <c:pt idx="1199">
                  <c:v>2343.0126144708302</c:v>
                </c:pt>
                <c:pt idx="1200">
                  <c:v>1935.67293994999</c:v>
                </c:pt>
                <c:pt idx="1201">
                  <c:v>2169.6442316708199</c:v>
                </c:pt>
                <c:pt idx="1202">
                  <c:v>1945.7263270999899</c:v>
                </c:pt>
                <c:pt idx="1203">
                  <c:v>2415.7238709749899</c:v>
                </c:pt>
                <c:pt idx="1204">
                  <c:v>2155.8468403083298</c:v>
                </c:pt>
                <c:pt idx="1205">
                  <c:v>2488.4190322208301</c:v>
                </c:pt>
                <c:pt idx="1206">
                  <c:v>2225.5085196499999</c:v>
                </c:pt>
                <c:pt idx="1207">
                  <c:v>2729.62043478749</c:v>
                </c:pt>
                <c:pt idx="1208">
                  <c:v>2310.9775189749898</c:v>
                </c:pt>
                <c:pt idx="1209">
                  <c:v>2549.6945594041599</c:v>
                </c:pt>
                <c:pt idx="1210">
                  <c:v>2250.2431120541601</c:v>
                </c:pt>
                <c:pt idx="1211">
                  <c:v>2474.0586088999898</c:v>
                </c:pt>
                <c:pt idx="1212">
                  <c:v>2181.92416806249</c:v>
                </c:pt>
                <c:pt idx="1213">
                  <c:v>2459.62038521249</c:v>
                </c:pt>
                <c:pt idx="1214">
                  <c:v>2001.1209491583299</c:v>
                </c:pt>
                <c:pt idx="1215">
                  <c:v>2264.75547124166</c:v>
                </c:pt>
                <c:pt idx="1216">
                  <c:v>1921.8538409166599</c:v>
                </c:pt>
                <c:pt idx="1217">
                  <c:v>2338.8713482916601</c:v>
                </c:pt>
                <c:pt idx="1218">
                  <c:v>2248.2096055541601</c:v>
                </c:pt>
                <c:pt idx="1219">
                  <c:v>2430.7613596208298</c:v>
                </c:pt>
                <c:pt idx="1220">
                  <c:v>2143.8002868999902</c:v>
                </c:pt>
                <c:pt idx="1221">
                  <c:v>2488.10847363333</c:v>
                </c:pt>
                <c:pt idx="1222">
                  <c:v>2079.2519090791602</c:v>
                </c:pt>
                <c:pt idx="1223">
                  <c:v>2292.28191523333</c:v>
                </c:pt>
                <c:pt idx="1224">
                  <c:v>2187.0871952124999</c:v>
                </c:pt>
                <c:pt idx="1225">
                  <c:v>2578.1538939624902</c:v>
                </c:pt>
                <c:pt idx="1226">
                  <c:v>2073.3774350125</c:v>
                </c:pt>
                <c:pt idx="1227">
                  <c:v>2368.6728615124898</c:v>
                </c:pt>
                <c:pt idx="1228">
                  <c:v>2047.0225873166601</c:v>
                </c:pt>
                <c:pt idx="1229">
                  <c:v>2192.4860586999898</c:v>
                </c:pt>
                <c:pt idx="1230">
                  <c:v>1873.06487834583</c:v>
                </c:pt>
                <c:pt idx="1231">
                  <c:v>2222.5540251458301</c:v>
                </c:pt>
                <c:pt idx="1232">
                  <c:v>2121.8563898791599</c:v>
                </c:pt>
                <c:pt idx="1233">
                  <c:v>2453.3169167750002</c:v>
                </c:pt>
                <c:pt idx="1234">
                  <c:v>2205.2623963208298</c:v>
                </c:pt>
                <c:pt idx="1235">
                  <c:v>2507.6118844083298</c:v>
                </c:pt>
                <c:pt idx="1236">
                  <c:v>2188.4652711458298</c:v>
                </c:pt>
                <c:pt idx="1237">
                  <c:v>2584.44164734999</c:v>
                </c:pt>
                <c:pt idx="1238">
                  <c:v>2158.9195386124902</c:v>
                </c:pt>
                <c:pt idx="1239">
                  <c:v>2390.7399585374901</c:v>
                </c:pt>
                <c:pt idx="1240">
                  <c:v>2250.0891999208302</c:v>
                </c:pt>
                <c:pt idx="1241">
                  <c:v>2573.5470409049899</c:v>
                </c:pt>
                <c:pt idx="1242">
                  <c:v>1949.9912697541599</c:v>
                </c:pt>
                <c:pt idx="1243">
                  <c:v>2521.4858069583302</c:v>
                </c:pt>
                <c:pt idx="1244">
                  <c:v>2023.5993877916601</c:v>
                </c:pt>
                <c:pt idx="1245">
                  <c:v>2372.4070769416599</c:v>
                </c:pt>
                <c:pt idx="1246">
                  <c:v>2288.5283720166599</c:v>
                </c:pt>
                <c:pt idx="1247">
                  <c:v>2750.9170458041599</c:v>
                </c:pt>
                <c:pt idx="1248">
                  <c:v>2395.3668768041598</c:v>
                </c:pt>
                <c:pt idx="1249">
                  <c:v>2506.8038927499902</c:v>
                </c:pt>
                <c:pt idx="1250">
                  <c:v>2280.4726940291598</c:v>
                </c:pt>
                <c:pt idx="1251">
                  <c:v>2566.9448365708299</c:v>
                </c:pt>
                <c:pt idx="1252">
                  <c:v>2116.5523292124899</c:v>
                </c:pt>
                <c:pt idx="1253">
                  <c:v>2461.1738193708302</c:v>
                </c:pt>
                <c:pt idx="1254">
                  <c:v>2288.29357438332</c:v>
                </c:pt>
                <c:pt idx="1255">
                  <c:v>2493.1580491749901</c:v>
                </c:pt>
                <c:pt idx="1256">
                  <c:v>1997.42899145416</c:v>
                </c:pt>
                <c:pt idx="1257">
                  <c:v>2123.2153123916601</c:v>
                </c:pt>
                <c:pt idx="1258">
                  <c:v>1959.9531131199999</c:v>
                </c:pt>
                <c:pt idx="1259">
                  <c:v>2364.44915055416</c:v>
                </c:pt>
                <c:pt idx="1260">
                  <c:v>2248.0190105124898</c:v>
                </c:pt>
                <c:pt idx="1261">
                  <c:v>2449.8866331333302</c:v>
                </c:pt>
                <c:pt idx="1262">
                  <c:v>2096.2388598541602</c:v>
                </c:pt>
                <c:pt idx="1263">
                  <c:v>2440.3553028374899</c:v>
                </c:pt>
                <c:pt idx="1264">
                  <c:v>2174.9172505541601</c:v>
                </c:pt>
                <c:pt idx="1265">
                  <c:v>2413.5105322916602</c:v>
                </c:pt>
                <c:pt idx="1266">
                  <c:v>2185.6362948291599</c:v>
                </c:pt>
                <c:pt idx="1267">
                  <c:v>2488.2033734500001</c:v>
                </c:pt>
                <c:pt idx="1268">
                  <c:v>2231.6066298124902</c:v>
                </c:pt>
                <c:pt idx="1269">
                  <c:v>2409.3805057374898</c:v>
                </c:pt>
                <c:pt idx="1270">
                  <c:v>1921.2692918958301</c:v>
                </c:pt>
                <c:pt idx="1271">
                  <c:v>2087.1779811166598</c:v>
                </c:pt>
                <c:pt idx="1272">
                  <c:v>1892.1575970958299</c:v>
                </c:pt>
                <c:pt idx="1273">
                  <c:v>2173.0139887708301</c:v>
                </c:pt>
                <c:pt idx="1274">
                  <c:v>1895.0546239416601</c:v>
                </c:pt>
                <c:pt idx="1275">
                  <c:v>2193.5688543291599</c:v>
                </c:pt>
                <c:pt idx="1276">
                  <c:v>2045.4487360916601</c:v>
                </c:pt>
                <c:pt idx="1277">
                  <c:v>2551.9848045416602</c:v>
                </c:pt>
                <c:pt idx="1278">
                  <c:v>2031.1868413249899</c:v>
                </c:pt>
                <c:pt idx="1279">
                  <c:v>2302.8370136041599</c:v>
                </c:pt>
                <c:pt idx="1280">
                  <c:v>2265.20051680714</c:v>
                </c:pt>
                <c:pt idx="1281">
                  <c:v>2274.5985309624898</c:v>
                </c:pt>
                <c:pt idx="1282">
                  <c:v>2135.9982475583301</c:v>
                </c:pt>
                <c:pt idx="1283">
                  <c:v>2375.1063702249899</c:v>
                </c:pt>
                <c:pt idx="1284">
                  <c:v>2001.9841070999901</c:v>
                </c:pt>
                <c:pt idx="1285">
                  <c:v>2222.6508015458298</c:v>
                </c:pt>
                <c:pt idx="1286">
                  <c:v>1869.44751362083</c:v>
                </c:pt>
                <c:pt idx="1287">
                  <c:v>2031.8905010416599</c:v>
                </c:pt>
                <c:pt idx="1288">
                  <c:v>2070.8754603000002</c:v>
                </c:pt>
                <c:pt idx="1289">
                  <c:v>2413.41911486249</c:v>
                </c:pt>
                <c:pt idx="1290">
                  <c:v>2139.0103975458301</c:v>
                </c:pt>
                <c:pt idx="1291">
                  <c:v>2448.6224742749901</c:v>
                </c:pt>
                <c:pt idx="1292">
                  <c:v>2178.94914845416</c:v>
                </c:pt>
                <c:pt idx="1293">
                  <c:v>2403.7327108333302</c:v>
                </c:pt>
                <c:pt idx="1294">
                  <c:v>2120.5494546333298</c:v>
                </c:pt>
                <c:pt idx="1295">
                  <c:v>2471.67496623749</c:v>
                </c:pt>
                <c:pt idx="1296">
                  <c:v>2086.25206199583</c:v>
                </c:pt>
                <c:pt idx="1297">
                  <c:v>2442.8866810416598</c:v>
                </c:pt>
                <c:pt idx="1298">
                  <c:v>1963.9878850208299</c:v>
                </c:pt>
                <c:pt idx="1299">
                  <c:v>2139.9399515208302</c:v>
                </c:pt>
                <c:pt idx="1300">
                  <c:v>1766.14336092083</c:v>
                </c:pt>
                <c:pt idx="1301">
                  <c:v>2132.2404888999999</c:v>
                </c:pt>
                <c:pt idx="1302">
                  <c:v>2083.7589468916599</c:v>
                </c:pt>
                <c:pt idx="1303">
                  <c:v>2341.1671416499998</c:v>
                </c:pt>
                <c:pt idx="1304">
                  <c:v>2093.52091827916</c:v>
                </c:pt>
                <c:pt idx="1305">
                  <c:v>2386.4904451791599</c:v>
                </c:pt>
                <c:pt idx="1306">
                  <c:v>2032.8935772208299</c:v>
                </c:pt>
                <c:pt idx="1307">
                  <c:v>2301.3289821916601</c:v>
                </c:pt>
                <c:pt idx="1308">
                  <c:v>2119.0852012249902</c:v>
                </c:pt>
                <c:pt idx="1309">
                  <c:v>2325.9137709333299</c:v>
                </c:pt>
                <c:pt idx="1310">
                  <c:v>2009.09985255833</c:v>
                </c:pt>
                <c:pt idx="1311">
                  <c:v>2283.4003024624899</c:v>
                </c:pt>
                <c:pt idx="1312">
                  <c:v>1919.3676576749899</c:v>
                </c:pt>
                <c:pt idx="1313">
                  <c:v>2286.60910756249</c:v>
                </c:pt>
                <c:pt idx="1314">
                  <c:v>1848.7247567541599</c:v>
                </c:pt>
                <c:pt idx="1315">
                  <c:v>2055.5258291749901</c:v>
                </c:pt>
                <c:pt idx="1316">
                  <c:v>2065.4158662874902</c:v>
                </c:pt>
                <c:pt idx="1317">
                  <c:v>2347.5712044791599</c:v>
                </c:pt>
                <c:pt idx="1318">
                  <c:v>1953.4718825083301</c:v>
                </c:pt>
                <c:pt idx="1319">
                  <c:v>2347.2038133833298</c:v>
                </c:pt>
                <c:pt idx="1320">
                  <c:v>2089.9674572541599</c:v>
                </c:pt>
                <c:pt idx="1321">
                  <c:v>2308.8326177374902</c:v>
                </c:pt>
                <c:pt idx="1322">
                  <c:v>2021.69496208333</c:v>
                </c:pt>
                <c:pt idx="1323">
                  <c:v>2344.4569725874899</c:v>
                </c:pt>
                <c:pt idx="1324">
                  <c:v>1995.2366470833299</c:v>
                </c:pt>
                <c:pt idx="1325">
                  <c:v>2290.1569567916599</c:v>
                </c:pt>
                <c:pt idx="1326">
                  <c:v>1905.2592441166601</c:v>
                </c:pt>
                <c:pt idx="1327">
                  <c:v>2075.94736607916</c:v>
                </c:pt>
                <c:pt idx="1328">
                  <c:v>1785.0475021541599</c:v>
                </c:pt>
                <c:pt idx="1329">
                  <c:v>2224.8661248083299</c:v>
                </c:pt>
                <c:pt idx="1330">
                  <c:v>2128.69922132499</c:v>
                </c:pt>
                <c:pt idx="1331">
                  <c:v>2480.6346454208301</c:v>
                </c:pt>
                <c:pt idx="1332">
                  <c:v>2124.5476204874999</c:v>
                </c:pt>
                <c:pt idx="1333">
                  <c:v>2571.44064713749</c:v>
                </c:pt>
                <c:pt idx="1334">
                  <c:v>2217.5268075249901</c:v>
                </c:pt>
                <c:pt idx="1335">
                  <c:v>2683.7011060749901</c:v>
                </c:pt>
                <c:pt idx="1336">
                  <c:v>2215.4528255416599</c:v>
                </c:pt>
                <c:pt idx="1337">
                  <c:v>2554.6916965374899</c:v>
                </c:pt>
                <c:pt idx="1338">
                  <c:v>2151.4010383208301</c:v>
                </c:pt>
                <c:pt idx="1339">
                  <c:v>2318.9251723624898</c:v>
                </c:pt>
                <c:pt idx="1340">
                  <c:v>1916.7523576624901</c:v>
                </c:pt>
                <c:pt idx="1341">
                  <c:v>2233.5855653583299</c:v>
                </c:pt>
                <c:pt idx="1342">
                  <c:v>1842.9941724181799</c:v>
                </c:pt>
                <c:pt idx="1343">
                  <c:v>2396.8332543874999</c:v>
                </c:pt>
                <c:pt idx="1344">
                  <c:v>2408.6852115666602</c:v>
                </c:pt>
                <c:pt idx="1345">
                  <c:v>2942.7936255916602</c:v>
                </c:pt>
                <c:pt idx="1346">
                  <c:v>2237.4565533958298</c:v>
                </c:pt>
                <c:pt idx="1347">
                  <c:v>2495.2396494291602</c:v>
                </c:pt>
                <c:pt idx="1348">
                  <c:v>2130.4837477833298</c:v>
                </c:pt>
                <c:pt idx="1349">
                  <c:v>2358.7742951124901</c:v>
                </c:pt>
                <c:pt idx="1350">
                  <c:v>2085.4095028833299</c:v>
                </c:pt>
                <c:pt idx="1351">
                  <c:v>2406.06192685</c:v>
                </c:pt>
                <c:pt idx="1352">
                  <c:v>2127.6195419083301</c:v>
                </c:pt>
                <c:pt idx="1353">
                  <c:v>2560.4690787166601</c:v>
                </c:pt>
                <c:pt idx="1354">
                  <c:v>1850.07687563749</c:v>
                </c:pt>
                <c:pt idx="1355">
                  <c:v>2426.7125137999901</c:v>
                </c:pt>
                <c:pt idx="1356">
                  <c:v>1944.93938328749</c:v>
                </c:pt>
                <c:pt idx="1357">
                  <c:v>2505.62112916666</c:v>
                </c:pt>
                <c:pt idx="1358">
                  <c:v>2269.7310178791599</c:v>
                </c:pt>
                <c:pt idx="1359">
                  <c:v>2653.8419085916598</c:v>
                </c:pt>
                <c:pt idx="1360">
                  <c:v>2142.6655492416598</c:v>
                </c:pt>
                <c:pt idx="1361">
                  <c:v>2586.2336037499899</c:v>
                </c:pt>
                <c:pt idx="1362">
                  <c:v>2057.5499015749901</c:v>
                </c:pt>
                <c:pt idx="1363">
                  <c:v>2420.3933309416602</c:v>
                </c:pt>
                <c:pt idx="1364">
                  <c:v>2060.3646132583299</c:v>
                </c:pt>
                <c:pt idx="1365">
                  <c:v>2679.9089147124901</c:v>
                </c:pt>
                <c:pt idx="1366">
                  <c:v>2216.1711631458302</c:v>
                </c:pt>
                <c:pt idx="1367">
                  <c:v>2859.29657275416</c:v>
                </c:pt>
                <c:pt idx="1368">
                  <c:v>2109.5862018166599</c:v>
                </c:pt>
                <c:pt idx="1369">
                  <c:v>2827.9392348166598</c:v>
                </c:pt>
                <c:pt idx="1370">
                  <c:v>2155.9553043333199</c:v>
                </c:pt>
                <c:pt idx="1371">
                  <c:v>2406.6276335666598</c:v>
                </c:pt>
                <c:pt idx="1372">
                  <c:v>2279.2814025999901</c:v>
                </c:pt>
                <c:pt idx="1373">
                  <c:v>2478.70375900416</c:v>
                </c:pt>
                <c:pt idx="1374">
                  <c:v>2198.4836424888799</c:v>
                </c:pt>
                <c:pt idx="1375">
                  <c:v>2294.2215229999902</c:v>
                </c:pt>
                <c:pt idx="1376">
                  <c:v>2159.42412805714</c:v>
                </c:pt>
                <c:pt idx="1377">
                  <c:v>2379.47266078749</c:v>
                </c:pt>
                <c:pt idx="1378">
                  <c:v>2352.6478747687402</c:v>
                </c:pt>
                <c:pt idx="1379">
                  <c:v>2646.2014103333299</c:v>
                </c:pt>
                <c:pt idx="1380">
                  <c:v>2272.50585269166</c:v>
                </c:pt>
                <c:pt idx="1381">
                  <c:v>2652.7158889541602</c:v>
                </c:pt>
                <c:pt idx="1382">
                  <c:v>2005.0910042666601</c:v>
                </c:pt>
                <c:pt idx="1383">
                  <c:v>2234.64248065416</c:v>
                </c:pt>
                <c:pt idx="1384">
                  <c:v>1864.3924599833299</c:v>
                </c:pt>
                <c:pt idx="1385">
                  <c:v>2024.61291038333</c:v>
                </c:pt>
                <c:pt idx="1386">
                  <c:v>2005.26518903749</c:v>
                </c:pt>
                <c:pt idx="1387">
                  <c:v>2374.9275914636301</c:v>
                </c:pt>
                <c:pt idx="1388">
                  <c:v>2211.1820126428502</c:v>
                </c:pt>
                <c:pt idx="1389">
                  <c:v>2294.1619328166598</c:v>
                </c:pt>
                <c:pt idx="1390">
                  <c:v>2257.7592412888798</c:v>
                </c:pt>
                <c:pt idx="1391">
                  <c:v>2585.15837254999</c:v>
                </c:pt>
                <c:pt idx="1392">
                  <c:v>2375.3230907249999</c:v>
                </c:pt>
                <c:pt idx="1393">
                  <c:v>2790.3557368124998</c:v>
                </c:pt>
                <c:pt idx="1394">
                  <c:v>2180.8448973541599</c:v>
                </c:pt>
                <c:pt idx="1395">
                  <c:v>2363.5114587958301</c:v>
                </c:pt>
                <c:pt idx="1396">
                  <c:v>1955.8362672041601</c:v>
                </c:pt>
                <c:pt idx="1397">
                  <c:v>2182.4259742499898</c:v>
                </c:pt>
                <c:pt idx="1398">
                  <c:v>1895.8564256833299</c:v>
                </c:pt>
                <c:pt idx="1399">
                  <c:v>2189.5764108874901</c:v>
                </c:pt>
                <c:pt idx="1400">
                  <c:v>2183.9110040708301</c:v>
                </c:pt>
                <c:pt idx="1401">
                  <c:v>2385.10862179999</c:v>
                </c:pt>
                <c:pt idx="1402">
                  <c:v>2154.4983601099898</c:v>
                </c:pt>
                <c:pt idx="1403">
                  <c:v>2305.9135916333298</c:v>
                </c:pt>
                <c:pt idx="1404">
                  <c:v>2196.01977080999</c:v>
                </c:pt>
                <c:pt idx="1405">
                  <c:v>2522.4646424208299</c:v>
                </c:pt>
                <c:pt idx="1406">
                  <c:v>2208.3186528055498</c:v>
                </c:pt>
                <c:pt idx="1407">
                  <c:v>2698.2957979499902</c:v>
                </c:pt>
                <c:pt idx="1408">
                  <c:v>2409.15837637083</c:v>
                </c:pt>
                <c:pt idx="1409">
                  <c:v>2971.8434390499901</c:v>
                </c:pt>
                <c:pt idx="1410">
                  <c:v>2197.7155545416599</c:v>
                </c:pt>
                <c:pt idx="1411">
                  <c:v>2426.7325211499901</c:v>
                </c:pt>
                <c:pt idx="1412">
                  <c:v>1917.03239828749</c:v>
                </c:pt>
                <c:pt idx="1413">
                  <c:v>2237.1392458958298</c:v>
                </c:pt>
                <c:pt idx="1414">
                  <c:v>2091.6083745166602</c:v>
                </c:pt>
                <c:pt idx="1415">
                  <c:v>2455.1946747249899</c:v>
                </c:pt>
                <c:pt idx="1416">
                  <c:v>2079.37890237083</c:v>
                </c:pt>
                <c:pt idx="1417">
                  <c:v>2727.84421164166</c:v>
                </c:pt>
                <c:pt idx="1418">
                  <c:v>2275.3221316999902</c:v>
                </c:pt>
                <c:pt idx="1419">
                  <c:v>2934.10397338333</c:v>
                </c:pt>
                <c:pt idx="1420">
                  <c:v>2528.1358425708299</c:v>
                </c:pt>
                <c:pt idx="1421">
                  <c:v>3237.7991635416602</c:v>
                </c:pt>
                <c:pt idx="1422">
                  <c:v>2579.88358816249</c:v>
                </c:pt>
                <c:pt idx="1423">
                  <c:v>3354.06702878333</c:v>
                </c:pt>
                <c:pt idx="1424">
                  <c:v>2559.6294510166599</c:v>
                </c:pt>
                <c:pt idx="1425">
                  <c:v>3264.2371815874999</c:v>
                </c:pt>
                <c:pt idx="1426">
                  <c:v>2490.9887963749902</c:v>
                </c:pt>
                <c:pt idx="1427">
                  <c:v>3251.3771467833299</c:v>
                </c:pt>
                <c:pt idx="1428">
                  <c:v>2665.4244438291598</c:v>
                </c:pt>
                <c:pt idx="1429">
                  <c:v>3741.0290686124899</c:v>
                </c:pt>
                <c:pt idx="1430">
                  <c:v>2649.4351034708302</c:v>
                </c:pt>
                <c:pt idx="1431">
                  <c:v>2959.3260986374898</c:v>
                </c:pt>
                <c:pt idx="1432">
                  <c:v>2373.5209118875</c:v>
                </c:pt>
                <c:pt idx="1433">
                  <c:v>2643.75417673333</c:v>
                </c:pt>
                <c:pt idx="1434">
                  <c:v>2349.5559309416599</c:v>
                </c:pt>
                <c:pt idx="1435">
                  <c:v>2650.2210921333299</c:v>
                </c:pt>
                <c:pt idx="1436">
                  <c:v>2229.1072341291601</c:v>
                </c:pt>
                <c:pt idx="1437">
                  <c:v>2575.2386780583302</c:v>
                </c:pt>
                <c:pt idx="1438">
                  <c:v>2011.6750117916599</c:v>
                </c:pt>
                <c:pt idx="1439">
                  <c:v>2307.4126483291602</c:v>
                </c:pt>
                <c:pt idx="1440">
                  <c:v>1953.2140380416599</c:v>
                </c:pt>
                <c:pt idx="1441">
                  <c:v>2361.0739734083299</c:v>
                </c:pt>
                <c:pt idx="1442">
                  <c:v>2209.59354426666</c:v>
                </c:pt>
                <c:pt idx="1443">
                  <c:v>2695.2328788791601</c:v>
                </c:pt>
                <c:pt idx="1444">
                  <c:v>2273.2429503499998</c:v>
                </c:pt>
                <c:pt idx="1445">
                  <c:v>2567.2627502791602</c:v>
                </c:pt>
                <c:pt idx="1446">
                  <c:v>2067.9224790958301</c:v>
                </c:pt>
                <c:pt idx="1447">
                  <c:v>2223.43608991666</c:v>
                </c:pt>
                <c:pt idx="1448">
                  <c:v>1903.0920479833301</c:v>
                </c:pt>
                <c:pt idx="1449">
                  <c:v>2306.4151266624899</c:v>
                </c:pt>
                <c:pt idx="1450">
                  <c:v>2159.7068845916601</c:v>
                </c:pt>
                <c:pt idx="1451">
                  <c:v>2454.2576683458301</c:v>
                </c:pt>
                <c:pt idx="1452">
                  <c:v>2020.5694791727201</c:v>
                </c:pt>
                <c:pt idx="1453">
                  <c:v>2363.03645631666</c:v>
                </c:pt>
                <c:pt idx="1454">
                  <c:v>1970.46141897499</c:v>
                </c:pt>
                <c:pt idx="1455">
                  <c:v>2549.5566624166599</c:v>
                </c:pt>
                <c:pt idx="1456">
                  <c:v>2301.8357706833299</c:v>
                </c:pt>
                <c:pt idx="1457">
                  <c:v>2660.8662708624902</c:v>
                </c:pt>
                <c:pt idx="1458">
                  <c:v>2197.6303354583301</c:v>
                </c:pt>
                <c:pt idx="1459">
                  <c:v>2379.96887625416</c:v>
                </c:pt>
              </c:numCache>
            </c:numRef>
          </c:yVal>
          <c:smooth val="0"/>
          <c:extLst>
            <c:ext xmlns:c16="http://schemas.microsoft.com/office/drawing/2014/chart" uri="{C3380CC4-5D6E-409C-BE32-E72D297353CC}">
              <c16:uniqueId val="{00000000-26D8-2443-8054-9A2665CB6F0C}"/>
            </c:ext>
          </c:extLst>
        </c:ser>
        <c:dLbls>
          <c:showLegendKey val="0"/>
          <c:showVal val="0"/>
          <c:showCatName val="0"/>
          <c:showSerName val="0"/>
          <c:showPercent val="0"/>
          <c:showBubbleSize val="0"/>
        </c:dLbls>
        <c:axId val="2062891071"/>
        <c:axId val="1701566399"/>
      </c:scatterChart>
      <c:valAx>
        <c:axId val="20628910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566399"/>
        <c:crosses val="autoZero"/>
        <c:crossBetween val="midCat"/>
      </c:valAx>
      <c:valAx>
        <c:axId val="1701566399"/>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8910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Soft Water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'Water Trading Repository Table'!$C$1:$C$2</c:f>
              <c:strCache>
                <c:ptCount val="2"/>
                <c:pt idx="0">
                  <c:v>Column2</c:v>
                </c:pt>
                <c:pt idx="1">
                  <c:v>Water Balancing Price ($/ML)</c:v>
                </c:pt>
              </c:strCache>
            </c:strRef>
          </c:tx>
          <c:spPr>
            <a:ln w="19050" cap="rnd">
              <a:noFill/>
              <a:round/>
            </a:ln>
            <a:effectLst/>
          </c:spPr>
          <c:marker>
            <c:symbol val="circle"/>
            <c:size val="5"/>
            <c:spPr>
              <a:solidFill>
                <a:schemeClr val="accent1"/>
              </a:solidFill>
              <a:ln w="9525">
                <a:solidFill>
                  <a:schemeClr val="accent1"/>
                </a:solidFill>
              </a:ln>
              <a:effectLst/>
            </c:spPr>
          </c:marker>
          <c:xVal>
            <c:numRef>
              <c:f>'Water Trading Repository Table'!$C$3:$C$732</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xVal>
          <c:yVal>
            <c:numRef>
              <c:f>'Water Trading Repository Table'!$B$3:$B$732</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yVal>
          <c:smooth val="0"/>
          <c:extLst>
            <c:ext xmlns:c16="http://schemas.microsoft.com/office/drawing/2014/chart" uri="{C3380CC4-5D6E-409C-BE32-E72D297353CC}">
              <c16:uniqueId val="{00000000-16DA-B949-9788-C86F83A8CDC9}"/>
            </c:ext>
          </c:extLst>
        </c:ser>
        <c:dLbls>
          <c:showLegendKey val="0"/>
          <c:showVal val="0"/>
          <c:showCatName val="0"/>
          <c:showSerName val="0"/>
          <c:showPercent val="0"/>
          <c:showBubbleSize val="0"/>
        </c:dLbls>
        <c:axId val="2107221679"/>
        <c:axId val="1650729759"/>
      </c:scatterChart>
      <c:valAx>
        <c:axId val="21072216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29759"/>
        <c:crosses val="autoZero"/>
        <c:crossBetween val="midCat"/>
      </c:valAx>
      <c:valAx>
        <c:axId val="1650729759"/>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2216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Hard</a:t>
            </a:r>
            <a:r>
              <a:rPr lang="en-US" b="1" baseline="0"/>
              <a:t> Water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'Water Trading Repository Table'!$C$1:$C$2</c:f>
              <c:strCache>
                <c:ptCount val="2"/>
                <c:pt idx="0">
                  <c:v>Column2</c:v>
                </c:pt>
                <c:pt idx="1">
                  <c:v>Water Balancing Price ($/ML)</c:v>
                </c:pt>
              </c:strCache>
            </c:strRef>
          </c:tx>
          <c:spPr>
            <a:ln w="19050" cap="rnd">
              <a:noFill/>
              <a:round/>
            </a:ln>
            <a:effectLst/>
          </c:spPr>
          <c:marker>
            <c:symbol val="circle"/>
            <c:size val="5"/>
            <c:spPr>
              <a:solidFill>
                <a:schemeClr val="accent1"/>
              </a:solidFill>
              <a:ln w="9525">
                <a:solidFill>
                  <a:schemeClr val="accent1"/>
                </a:solidFill>
              </a:ln>
              <a:effectLst/>
            </c:spPr>
          </c:marker>
          <c:xVal>
            <c:numRef>
              <c:f>'Water Trading Repository Table'!$C$733:$C$1462</c:f>
              <c:numCache>
                <c:formatCode>"$"#,##0.00</c:formatCode>
                <c:ptCount val="730"/>
                <c:pt idx="0">
                  <c:v>108.18749999999901</c:v>
                </c:pt>
                <c:pt idx="1">
                  <c:v>111.245</c:v>
                </c:pt>
                <c:pt idx="2">
                  <c:v>110.51333333333299</c:v>
                </c:pt>
                <c:pt idx="3">
                  <c:v>109.41500000000001</c:v>
                </c:pt>
                <c:pt idx="4">
                  <c:v>109.898333333333</c:v>
                </c:pt>
                <c:pt idx="5">
                  <c:v>111.870833333333</c:v>
                </c:pt>
                <c:pt idx="6">
                  <c:v>108.64100000000001</c:v>
                </c:pt>
                <c:pt idx="7">
                  <c:v>112.47499999999999</c:v>
                </c:pt>
                <c:pt idx="8">
                  <c:v>111.09333333333301</c:v>
                </c:pt>
                <c:pt idx="9">
                  <c:v>111.433636363636</c:v>
                </c:pt>
                <c:pt idx="10">
                  <c:v>110.70699999999999</c:v>
                </c:pt>
                <c:pt idx="11">
                  <c:v>108.410833333333</c:v>
                </c:pt>
                <c:pt idx="12">
                  <c:v>110.37583333333301</c:v>
                </c:pt>
                <c:pt idx="13">
                  <c:v>110.207499999999</c:v>
                </c:pt>
                <c:pt idx="14">
                  <c:v>111.74</c:v>
                </c:pt>
                <c:pt idx="15">
                  <c:v>111.213333333333</c:v>
                </c:pt>
                <c:pt idx="16">
                  <c:v>108.96833333333301</c:v>
                </c:pt>
                <c:pt idx="17">
                  <c:v>109.2625</c:v>
                </c:pt>
                <c:pt idx="18">
                  <c:v>110.199</c:v>
                </c:pt>
                <c:pt idx="19">
                  <c:v>111.273333333333</c:v>
                </c:pt>
                <c:pt idx="20">
                  <c:v>109.4875</c:v>
                </c:pt>
                <c:pt idx="21">
                  <c:v>110.505</c:v>
                </c:pt>
                <c:pt idx="22">
                  <c:v>109.098333333333</c:v>
                </c:pt>
                <c:pt idx="23">
                  <c:v>110.826666666666</c:v>
                </c:pt>
                <c:pt idx="24">
                  <c:v>111.049166666666</c:v>
                </c:pt>
                <c:pt idx="25">
                  <c:v>109.829166666666</c:v>
                </c:pt>
                <c:pt idx="26">
                  <c:v>110.7</c:v>
                </c:pt>
                <c:pt idx="27">
                  <c:v>109.087499999999</c:v>
                </c:pt>
                <c:pt idx="28">
                  <c:v>109.721666666666</c:v>
                </c:pt>
                <c:pt idx="29">
                  <c:v>111.22666666666601</c:v>
                </c:pt>
                <c:pt idx="30">
                  <c:v>112.73</c:v>
                </c:pt>
                <c:pt idx="31">
                  <c:v>111.52500000000001</c:v>
                </c:pt>
                <c:pt idx="32">
                  <c:v>110.448333333333</c:v>
                </c:pt>
                <c:pt idx="33">
                  <c:v>109.19416666666601</c:v>
                </c:pt>
                <c:pt idx="34">
                  <c:v>112.33750000000001</c:v>
                </c:pt>
                <c:pt idx="35">
                  <c:v>109.47499999999999</c:v>
                </c:pt>
                <c:pt idx="36">
                  <c:v>109.98857142857101</c:v>
                </c:pt>
                <c:pt idx="37">
                  <c:v>110.447499999999</c:v>
                </c:pt>
                <c:pt idx="38">
                  <c:v>109.126666666666</c:v>
                </c:pt>
                <c:pt idx="39">
                  <c:v>111.745833333333</c:v>
                </c:pt>
                <c:pt idx="40">
                  <c:v>110.930833333333</c:v>
                </c:pt>
                <c:pt idx="41">
                  <c:v>110.345833333333</c:v>
                </c:pt>
                <c:pt idx="42">
                  <c:v>110.689999999999</c:v>
                </c:pt>
                <c:pt idx="43">
                  <c:v>111.839166666666</c:v>
                </c:pt>
                <c:pt idx="44">
                  <c:v>111.34083333333299</c:v>
                </c:pt>
                <c:pt idx="45">
                  <c:v>111.143333333333</c:v>
                </c:pt>
                <c:pt idx="46">
                  <c:v>110.728181818181</c:v>
                </c:pt>
                <c:pt idx="47">
                  <c:v>110.1</c:v>
                </c:pt>
                <c:pt idx="48">
                  <c:v>111.549166666666</c:v>
                </c:pt>
                <c:pt idx="49">
                  <c:v>110.77</c:v>
                </c:pt>
                <c:pt idx="50">
                  <c:v>109.4325</c:v>
                </c:pt>
                <c:pt idx="51">
                  <c:v>110.096666666666</c:v>
                </c:pt>
                <c:pt idx="52">
                  <c:v>110.041666666666</c:v>
                </c:pt>
                <c:pt idx="53">
                  <c:v>111.23916666666599</c:v>
                </c:pt>
                <c:pt idx="54">
                  <c:v>110.66</c:v>
                </c:pt>
                <c:pt idx="55">
                  <c:v>110.686666666666</c:v>
                </c:pt>
                <c:pt idx="56">
                  <c:v>110.626666666666</c:v>
                </c:pt>
                <c:pt idx="57">
                  <c:v>111.21833333333301</c:v>
                </c:pt>
                <c:pt idx="58">
                  <c:v>110.458333333333</c:v>
                </c:pt>
                <c:pt idx="59">
                  <c:v>109.5825</c:v>
                </c:pt>
                <c:pt idx="60">
                  <c:v>110.05416666666601</c:v>
                </c:pt>
                <c:pt idx="61">
                  <c:v>110.781666666666</c:v>
                </c:pt>
                <c:pt idx="62">
                  <c:v>112.41</c:v>
                </c:pt>
                <c:pt idx="63">
                  <c:v>110.198333333333</c:v>
                </c:pt>
                <c:pt idx="64">
                  <c:v>110.21749999999901</c:v>
                </c:pt>
                <c:pt idx="65">
                  <c:v>110.13</c:v>
                </c:pt>
                <c:pt idx="66">
                  <c:v>109.869999999999</c:v>
                </c:pt>
                <c:pt idx="67">
                  <c:v>110.466666666666</c:v>
                </c:pt>
                <c:pt idx="68">
                  <c:v>110.5425</c:v>
                </c:pt>
                <c:pt idx="69">
                  <c:v>110.20083333333299</c:v>
                </c:pt>
                <c:pt idx="70">
                  <c:v>111.087499999999</c:v>
                </c:pt>
                <c:pt idx="71">
                  <c:v>111.925833333333</c:v>
                </c:pt>
                <c:pt idx="72">
                  <c:v>112.255</c:v>
                </c:pt>
                <c:pt idx="73">
                  <c:v>109.486666666666</c:v>
                </c:pt>
                <c:pt idx="74">
                  <c:v>109.698333333333</c:v>
                </c:pt>
                <c:pt idx="75">
                  <c:v>111.64666666666599</c:v>
                </c:pt>
                <c:pt idx="76">
                  <c:v>111.567777777777</c:v>
                </c:pt>
                <c:pt idx="77">
                  <c:v>109.755833333333</c:v>
                </c:pt>
                <c:pt idx="78">
                  <c:v>109.17090909090901</c:v>
                </c:pt>
                <c:pt idx="79">
                  <c:v>111.13249999999999</c:v>
                </c:pt>
                <c:pt idx="80">
                  <c:v>109.654166666666</c:v>
                </c:pt>
                <c:pt idx="81">
                  <c:v>109.68</c:v>
                </c:pt>
                <c:pt idx="82">
                  <c:v>110.40583333333301</c:v>
                </c:pt>
                <c:pt idx="83">
                  <c:v>112.82250000000001</c:v>
                </c:pt>
                <c:pt idx="84">
                  <c:v>110.1425</c:v>
                </c:pt>
                <c:pt idx="85">
                  <c:v>109.690833333333</c:v>
                </c:pt>
                <c:pt idx="86">
                  <c:v>109.82583333333299</c:v>
                </c:pt>
                <c:pt idx="87">
                  <c:v>111.9975</c:v>
                </c:pt>
                <c:pt idx="88">
                  <c:v>111.880833333333</c:v>
                </c:pt>
                <c:pt idx="89">
                  <c:v>112.26333333333299</c:v>
                </c:pt>
                <c:pt idx="90">
                  <c:v>110.1575</c:v>
                </c:pt>
                <c:pt idx="91">
                  <c:v>111.238333333333</c:v>
                </c:pt>
                <c:pt idx="92">
                  <c:v>110.713333333333</c:v>
                </c:pt>
                <c:pt idx="93">
                  <c:v>109.839166666666</c:v>
                </c:pt>
                <c:pt idx="94">
                  <c:v>111.431666666666</c:v>
                </c:pt>
                <c:pt idx="95">
                  <c:v>111.12583333333301</c:v>
                </c:pt>
                <c:pt idx="96">
                  <c:v>111.320999999999</c:v>
                </c:pt>
                <c:pt idx="97">
                  <c:v>111.66500000000001</c:v>
                </c:pt>
                <c:pt idx="98">
                  <c:v>111.086249999999</c:v>
                </c:pt>
                <c:pt idx="99">
                  <c:v>110.28916666666601</c:v>
                </c:pt>
                <c:pt idx="100">
                  <c:v>111.447499999999</c:v>
                </c:pt>
                <c:pt idx="101">
                  <c:v>111.65249999999899</c:v>
                </c:pt>
                <c:pt idx="102">
                  <c:v>110.511666666666</c:v>
                </c:pt>
                <c:pt idx="103">
                  <c:v>111.26</c:v>
                </c:pt>
                <c:pt idx="104">
                  <c:v>108.296666666666</c:v>
                </c:pt>
                <c:pt idx="105">
                  <c:v>110.400833333333</c:v>
                </c:pt>
                <c:pt idx="106">
                  <c:v>109.86499999999999</c:v>
                </c:pt>
                <c:pt idx="107">
                  <c:v>110.74250000000001</c:v>
                </c:pt>
                <c:pt idx="108">
                  <c:v>110.730833333333</c:v>
                </c:pt>
                <c:pt idx="109">
                  <c:v>108.71583333333299</c:v>
                </c:pt>
                <c:pt idx="110">
                  <c:v>109.44750000000001</c:v>
                </c:pt>
                <c:pt idx="111">
                  <c:v>111.644999999999</c:v>
                </c:pt>
                <c:pt idx="112">
                  <c:v>111.01499999999901</c:v>
                </c:pt>
                <c:pt idx="113">
                  <c:v>110.439166666666</c:v>
                </c:pt>
                <c:pt idx="114">
                  <c:v>109.7925</c:v>
                </c:pt>
                <c:pt idx="115">
                  <c:v>110.529166666666</c:v>
                </c:pt>
                <c:pt idx="116">
                  <c:v>110.634166666666</c:v>
                </c:pt>
                <c:pt idx="117">
                  <c:v>109.00416666666599</c:v>
                </c:pt>
                <c:pt idx="118">
                  <c:v>110.425</c:v>
                </c:pt>
                <c:pt idx="119">
                  <c:v>110.660833333333</c:v>
                </c:pt>
                <c:pt idx="120">
                  <c:v>110.2175</c:v>
                </c:pt>
                <c:pt idx="121">
                  <c:v>109.52249999999999</c:v>
                </c:pt>
                <c:pt idx="122">
                  <c:v>111.56</c:v>
                </c:pt>
                <c:pt idx="123">
                  <c:v>108.58</c:v>
                </c:pt>
                <c:pt idx="124">
                  <c:v>110.815833333333</c:v>
                </c:pt>
                <c:pt idx="125">
                  <c:v>110.408333333333</c:v>
                </c:pt>
                <c:pt idx="126">
                  <c:v>111.223333333333</c:v>
                </c:pt>
                <c:pt idx="127">
                  <c:v>109.50083333333301</c:v>
                </c:pt>
                <c:pt idx="128">
                  <c:v>111.568888888888</c:v>
                </c:pt>
                <c:pt idx="129">
                  <c:v>109.425</c:v>
                </c:pt>
                <c:pt idx="130">
                  <c:v>110.59399999999999</c:v>
                </c:pt>
                <c:pt idx="131">
                  <c:v>111.001666666666</c:v>
                </c:pt>
                <c:pt idx="132">
                  <c:v>110.672222222222</c:v>
                </c:pt>
                <c:pt idx="133">
                  <c:v>110.75083333333301</c:v>
                </c:pt>
                <c:pt idx="134">
                  <c:v>109.534545454545</c:v>
                </c:pt>
                <c:pt idx="135">
                  <c:v>111.82583333333299</c:v>
                </c:pt>
                <c:pt idx="136">
                  <c:v>109.93749999999901</c:v>
                </c:pt>
                <c:pt idx="137">
                  <c:v>110.033333333333</c:v>
                </c:pt>
                <c:pt idx="138">
                  <c:v>110.322499999999</c:v>
                </c:pt>
                <c:pt idx="139">
                  <c:v>112.010833333333</c:v>
                </c:pt>
                <c:pt idx="140">
                  <c:v>111.680833333333</c:v>
                </c:pt>
                <c:pt idx="141">
                  <c:v>110.705833333333</c:v>
                </c:pt>
                <c:pt idx="142">
                  <c:v>109.649999999999</c:v>
                </c:pt>
                <c:pt idx="143">
                  <c:v>110.38</c:v>
                </c:pt>
                <c:pt idx="144">
                  <c:v>112.07250000000001</c:v>
                </c:pt>
                <c:pt idx="145">
                  <c:v>110.425454545454</c:v>
                </c:pt>
                <c:pt idx="146">
                  <c:v>107.849</c:v>
                </c:pt>
                <c:pt idx="147">
                  <c:v>109.603333333333</c:v>
                </c:pt>
                <c:pt idx="148">
                  <c:v>110.65714285714201</c:v>
                </c:pt>
                <c:pt idx="149">
                  <c:v>110.18583333333299</c:v>
                </c:pt>
                <c:pt idx="150">
                  <c:v>108.954999999999</c:v>
                </c:pt>
                <c:pt idx="151">
                  <c:v>111.346666666666</c:v>
                </c:pt>
                <c:pt idx="152">
                  <c:v>109.24166666666601</c:v>
                </c:pt>
                <c:pt idx="153">
                  <c:v>110.784166666666</c:v>
                </c:pt>
                <c:pt idx="154">
                  <c:v>110.38166666666601</c:v>
                </c:pt>
                <c:pt idx="155">
                  <c:v>110.847499999999</c:v>
                </c:pt>
                <c:pt idx="156">
                  <c:v>110.451666666666</c:v>
                </c:pt>
                <c:pt idx="157">
                  <c:v>110.620833333333</c:v>
                </c:pt>
                <c:pt idx="158">
                  <c:v>110.66181818181801</c:v>
                </c:pt>
                <c:pt idx="159">
                  <c:v>109.99166666666601</c:v>
                </c:pt>
                <c:pt idx="160">
                  <c:v>111.17444444444401</c:v>
                </c:pt>
                <c:pt idx="161">
                  <c:v>111.35250000000001</c:v>
                </c:pt>
                <c:pt idx="162">
                  <c:v>111.416249999999</c:v>
                </c:pt>
                <c:pt idx="163">
                  <c:v>112.17400000000001</c:v>
                </c:pt>
                <c:pt idx="164">
                  <c:v>109.81</c:v>
                </c:pt>
                <c:pt idx="165">
                  <c:v>108.751818181818</c:v>
                </c:pt>
                <c:pt idx="166">
                  <c:v>112.31874999999999</c:v>
                </c:pt>
                <c:pt idx="167">
                  <c:v>110.475833333333</c:v>
                </c:pt>
                <c:pt idx="168">
                  <c:v>110.97571428571401</c:v>
                </c:pt>
                <c:pt idx="169">
                  <c:v>109.71583333333299</c:v>
                </c:pt>
                <c:pt idx="170">
                  <c:v>111.19416666666601</c:v>
                </c:pt>
                <c:pt idx="171">
                  <c:v>111.43833333333301</c:v>
                </c:pt>
                <c:pt idx="172">
                  <c:v>111.075555555555</c:v>
                </c:pt>
                <c:pt idx="173">
                  <c:v>111.92333333333301</c:v>
                </c:pt>
                <c:pt idx="174">
                  <c:v>109.86</c:v>
                </c:pt>
                <c:pt idx="175">
                  <c:v>111.73111111111101</c:v>
                </c:pt>
                <c:pt idx="176">
                  <c:v>109.65</c:v>
                </c:pt>
                <c:pt idx="177">
                  <c:v>109.64444444444401</c:v>
                </c:pt>
                <c:pt idx="178">
                  <c:v>113.766666666666</c:v>
                </c:pt>
                <c:pt idx="179">
                  <c:v>109.075</c:v>
                </c:pt>
                <c:pt idx="180">
                  <c:v>94.158333333333303</c:v>
                </c:pt>
                <c:pt idx="181">
                  <c:v>95.01</c:v>
                </c:pt>
                <c:pt idx="182">
                  <c:v>97.0042857142857</c:v>
                </c:pt>
                <c:pt idx="183">
                  <c:v>91.094999999999999</c:v>
                </c:pt>
                <c:pt idx="184">
                  <c:v>93.653333333333293</c:v>
                </c:pt>
                <c:pt idx="185">
                  <c:v>93.149999999999906</c:v>
                </c:pt>
                <c:pt idx="186">
                  <c:v>91.319166666666604</c:v>
                </c:pt>
                <c:pt idx="187">
                  <c:v>92.242499999999893</c:v>
                </c:pt>
                <c:pt idx="188">
                  <c:v>94.639999999999901</c:v>
                </c:pt>
                <c:pt idx="189">
                  <c:v>93.194166666666604</c:v>
                </c:pt>
                <c:pt idx="190">
                  <c:v>93.35</c:v>
                </c:pt>
                <c:pt idx="191">
                  <c:v>90.462500000000006</c:v>
                </c:pt>
                <c:pt idx="192">
                  <c:v>98.07</c:v>
                </c:pt>
                <c:pt idx="193">
                  <c:v>92.285833333333301</c:v>
                </c:pt>
                <c:pt idx="194">
                  <c:v>95.527499999999904</c:v>
                </c:pt>
                <c:pt idx="195">
                  <c:v>94.653333333333293</c:v>
                </c:pt>
                <c:pt idx="196">
                  <c:v>90.486666666666594</c:v>
                </c:pt>
                <c:pt idx="197">
                  <c:v>93.8391666666666</c:v>
                </c:pt>
                <c:pt idx="198">
                  <c:v>94.469166666666595</c:v>
                </c:pt>
                <c:pt idx="199">
                  <c:v>93.632499999999993</c:v>
                </c:pt>
                <c:pt idx="200">
                  <c:v>95.8958333333333</c:v>
                </c:pt>
                <c:pt idx="201">
                  <c:v>91.8391666666666</c:v>
                </c:pt>
                <c:pt idx="202">
                  <c:v>93.137499999999903</c:v>
                </c:pt>
                <c:pt idx="203">
                  <c:v>94.092500000000001</c:v>
                </c:pt>
                <c:pt idx="204">
                  <c:v>92.850833333333298</c:v>
                </c:pt>
                <c:pt idx="205">
                  <c:v>95.744166666666601</c:v>
                </c:pt>
                <c:pt idx="206">
                  <c:v>92.740833333333299</c:v>
                </c:pt>
                <c:pt idx="207">
                  <c:v>90.087500000000006</c:v>
                </c:pt>
                <c:pt idx="208">
                  <c:v>92.152499999999904</c:v>
                </c:pt>
                <c:pt idx="209">
                  <c:v>95.6875</c:v>
                </c:pt>
                <c:pt idx="210">
                  <c:v>91.192499999999995</c:v>
                </c:pt>
                <c:pt idx="211">
                  <c:v>93.9166666666666</c:v>
                </c:pt>
                <c:pt idx="212">
                  <c:v>90.254166666666606</c:v>
                </c:pt>
                <c:pt idx="213">
                  <c:v>93.100833333333298</c:v>
                </c:pt>
                <c:pt idx="214">
                  <c:v>96.163333333333298</c:v>
                </c:pt>
                <c:pt idx="215">
                  <c:v>92.972499999999997</c:v>
                </c:pt>
                <c:pt idx="216">
                  <c:v>88.909999999999897</c:v>
                </c:pt>
                <c:pt idx="217">
                  <c:v>93.142499999999899</c:v>
                </c:pt>
                <c:pt idx="218">
                  <c:v>93.240833333333299</c:v>
                </c:pt>
                <c:pt idx="219">
                  <c:v>91.870833333333294</c:v>
                </c:pt>
                <c:pt idx="220">
                  <c:v>92.873333333333306</c:v>
                </c:pt>
                <c:pt idx="221">
                  <c:v>88.707499999999996</c:v>
                </c:pt>
                <c:pt idx="222">
                  <c:v>92.928333333333299</c:v>
                </c:pt>
                <c:pt idx="223">
                  <c:v>94.216666666666598</c:v>
                </c:pt>
                <c:pt idx="224">
                  <c:v>90.968333333333305</c:v>
                </c:pt>
                <c:pt idx="225">
                  <c:v>93.7708333333333</c:v>
                </c:pt>
                <c:pt idx="226">
                  <c:v>97.500833333333304</c:v>
                </c:pt>
                <c:pt idx="227">
                  <c:v>95.994166666666601</c:v>
                </c:pt>
                <c:pt idx="228">
                  <c:v>92.954166666666595</c:v>
                </c:pt>
                <c:pt idx="229">
                  <c:v>93.922499999999999</c:v>
                </c:pt>
                <c:pt idx="230">
                  <c:v>94.066666666666606</c:v>
                </c:pt>
                <c:pt idx="231">
                  <c:v>91.638333333333307</c:v>
                </c:pt>
                <c:pt idx="232">
                  <c:v>92.293333333333294</c:v>
                </c:pt>
                <c:pt idx="233">
                  <c:v>90.272499999999994</c:v>
                </c:pt>
                <c:pt idx="234">
                  <c:v>96.438333333333304</c:v>
                </c:pt>
                <c:pt idx="235">
                  <c:v>93.667500000000004</c:v>
                </c:pt>
                <c:pt idx="236">
                  <c:v>90.662222222222198</c:v>
                </c:pt>
                <c:pt idx="237">
                  <c:v>93.676666666666605</c:v>
                </c:pt>
                <c:pt idx="238">
                  <c:v>89.397142857142796</c:v>
                </c:pt>
                <c:pt idx="239">
                  <c:v>93.325833333333307</c:v>
                </c:pt>
                <c:pt idx="240">
                  <c:v>95.897499999999994</c:v>
                </c:pt>
                <c:pt idx="241">
                  <c:v>91.956363636363605</c:v>
                </c:pt>
                <c:pt idx="242">
                  <c:v>92.462857142857104</c:v>
                </c:pt>
                <c:pt idx="243">
                  <c:v>95.384999999999906</c:v>
                </c:pt>
                <c:pt idx="244">
                  <c:v>90.847499999999997</c:v>
                </c:pt>
                <c:pt idx="245">
                  <c:v>93.663333333333298</c:v>
                </c:pt>
                <c:pt idx="246">
                  <c:v>90.486666666666594</c:v>
                </c:pt>
                <c:pt idx="247">
                  <c:v>97.206363636363605</c:v>
                </c:pt>
                <c:pt idx="248">
                  <c:v>95.418333333333294</c:v>
                </c:pt>
                <c:pt idx="249">
                  <c:v>96.343333333333305</c:v>
                </c:pt>
                <c:pt idx="250">
                  <c:v>91.496666666666599</c:v>
                </c:pt>
                <c:pt idx="251">
                  <c:v>93.445833333333297</c:v>
                </c:pt>
                <c:pt idx="252">
                  <c:v>98.274999999999906</c:v>
                </c:pt>
                <c:pt idx="253">
                  <c:v>94.355999999999995</c:v>
                </c:pt>
                <c:pt idx="254">
                  <c:v>93.0085714285714</c:v>
                </c:pt>
                <c:pt idx="255">
                  <c:v>94.266666666666595</c:v>
                </c:pt>
                <c:pt idx="256">
                  <c:v>94.058333333333294</c:v>
                </c:pt>
                <c:pt idx="257">
                  <c:v>94.706666666666607</c:v>
                </c:pt>
                <c:pt idx="258">
                  <c:v>92.304999999999893</c:v>
                </c:pt>
                <c:pt idx="259">
                  <c:v>91.306666666666601</c:v>
                </c:pt>
                <c:pt idx="260">
                  <c:v>90.8958333333333</c:v>
                </c:pt>
                <c:pt idx="261">
                  <c:v>92.348333333333301</c:v>
                </c:pt>
                <c:pt idx="262">
                  <c:v>95.63</c:v>
                </c:pt>
                <c:pt idx="263">
                  <c:v>93.398181818181797</c:v>
                </c:pt>
                <c:pt idx="264">
                  <c:v>96.203749999999999</c:v>
                </c:pt>
                <c:pt idx="265">
                  <c:v>94.444166666666604</c:v>
                </c:pt>
                <c:pt idx="266">
                  <c:v>92.017499999999998</c:v>
                </c:pt>
                <c:pt idx="267">
                  <c:v>95.212499999999906</c:v>
                </c:pt>
                <c:pt idx="268">
                  <c:v>95.262222222222206</c:v>
                </c:pt>
                <c:pt idx="269">
                  <c:v>92.738333333333301</c:v>
                </c:pt>
                <c:pt idx="270">
                  <c:v>96.783749999999998</c:v>
                </c:pt>
                <c:pt idx="271">
                  <c:v>94.048333333333304</c:v>
                </c:pt>
                <c:pt idx="272">
                  <c:v>91.727272727272705</c:v>
                </c:pt>
                <c:pt idx="273">
                  <c:v>92.79</c:v>
                </c:pt>
                <c:pt idx="274">
                  <c:v>91.99</c:v>
                </c:pt>
                <c:pt idx="275">
                  <c:v>90.05</c:v>
                </c:pt>
                <c:pt idx="276">
                  <c:v>93.491666666666603</c:v>
                </c:pt>
                <c:pt idx="277">
                  <c:v>90.999166666666596</c:v>
                </c:pt>
                <c:pt idx="278">
                  <c:v>93.266666666666595</c:v>
                </c:pt>
                <c:pt idx="279">
                  <c:v>91.999166666666596</c:v>
                </c:pt>
                <c:pt idx="280">
                  <c:v>90.307500000000005</c:v>
                </c:pt>
                <c:pt idx="281">
                  <c:v>91.424166666666594</c:v>
                </c:pt>
                <c:pt idx="282">
                  <c:v>92.987499999999997</c:v>
                </c:pt>
                <c:pt idx="283">
                  <c:v>96.709166666666604</c:v>
                </c:pt>
                <c:pt idx="284">
                  <c:v>94.152500000000003</c:v>
                </c:pt>
                <c:pt idx="285">
                  <c:v>94.873333333333306</c:v>
                </c:pt>
                <c:pt idx="286">
                  <c:v>95.133333333333297</c:v>
                </c:pt>
                <c:pt idx="287">
                  <c:v>93.0208333333333</c:v>
                </c:pt>
                <c:pt idx="288">
                  <c:v>96.294285714285706</c:v>
                </c:pt>
                <c:pt idx="289">
                  <c:v>94.922499999999999</c:v>
                </c:pt>
                <c:pt idx="290">
                  <c:v>92.642499999999998</c:v>
                </c:pt>
                <c:pt idx="291">
                  <c:v>93.298333333333304</c:v>
                </c:pt>
                <c:pt idx="292">
                  <c:v>90.047499999999999</c:v>
                </c:pt>
                <c:pt idx="293">
                  <c:v>93.348333333333301</c:v>
                </c:pt>
                <c:pt idx="294">
                  <c:v>91.872500000000002</c:v>
                </c:pt>
                <c:pt idx="295">
                  <c:v>89.765833333333305</c:v>
                </c:pt>
                <c:pt idx="296">
                  <c:v>93.4583333333333</c:v>
                </c:pt>
                <c:pt idx="297">
                  <c:v>91.805833333333297</c:v>
                </c:pt>
                <c:pt idx="298">
                  <c:v>94.952222222222204</c:v>
                </c:pt>
                <c:pt idx="299">
                  <c:v>95.894166666666607</c:v>
                </c:pt>
                <c:pt idx="300">
                  <c:v>90.924999999999997</c:v>
                </c:pt>
                <c:pt idx="301">
                  <c:v>91.3272727272727</c:v>
                </c:pt>
                <c:pt idx="302">
                  <c:v>89.527999999999906</c:v>
                </c:pt>
                <c:pt idx="303">
                  <c:v>95.992499999999893</c:v>
                </c:pt>
                <c:pt idx="304">
                  <c:v>95.757499999999993</c:v>
                </c:pt>
                <c:pt idx="305">
                  <c:v>88.090833333333293</c:v>
                </c:pt>
                <c:pt idx="306">
                  <c:v>91.118888888888804</c:v>
                </c:pt>
                <c:pt idx="307">
                  <c:v>88.774166666666602</c:v>
                </c:pt>
                <c:pt idx="308">
                  <c:v>91.893333333333302</c:v>
                </c:pt>
                <c:pt idx="309">
                  <c:v>91.952500000000001</c:v>
                </c:pt>
                <c:pt idx="310">
                  <c:v>94.504999999999995</c:v>
                </c:pt>
                <c:pt idx="311">
                  <c:v>91.514999999999901</c:v>
                </c:pt>
                <c:pt idx="312">
                  <c:v>92.745000000000005</c:v>
                </c:pt>
                <c:pt idx="313">
                  <c:v>89.092499999999902</c:v>
                </c:pt>
                <c:pt idx="314">
                  <c:v>98.242499999999893</c:v>
                </c:pt>
                <c:pt idx="315">
                  <c:v>93.010833333333295</c:v>
                </c:pt>
                <c:pt idx="316">
                  <c:v>92.356666666666598</c:v>
                </c:pt>
                <c:pt idx="317">
                  <c:v>93.078333333333305</c:v>
                </c:pt>
                <c:pt idx="318">
                  <c:v>92.907499999999899</c:v>
                </c:pt>
                <c:pt idx="319">
                  <c:v>92.074999999999903</c:v>
                </c:pt>
                <c:pt idx="320">
                  <c:v>90.574166666666599</c:v>
                </c:pt>
                <c:pt idx="321">
                  <c:v>91.566666666666606</c:v>
                </c:pt>
                <c:pt idx="322">
                  <c:v>90.649999999999906</c:v>
                </c:pt>
                <c:pt idx="323">
                  <c:v>93.179999999999893</c:v>
                </c:pt>
                <c:pt idx="324">
                  <c:v>92.728999999999999</c:v>
                </c:pt>
                <c:pt idx="325">
                  <c:v>91.346666666666593</c:v>
                </c:pt>
                <c:pt idx="326">
                  <c:v>97.366666666666603</c:v>
                </c:pt>
                <c:pt idx="327">
                  <c:v>90.375833333333304</c:v>
                </c:pt>
                <c:pt idx="328">
                  <c:v>87.474999999999994</c:v>
                </c:pt>
                <c:pt idx="329">
                  <c:v>94.589999999999904</c:v>
                </c:pt>
                <c:pt idx="330">
                  <c:v>92.352500000000006</c:v>
                </c:pt>
                <c:pt idx="331">
                  <c:v>93.919166666666598</c:v>
                </c:pt>
                <c:pt idx="332">
                  <c:v>92.703333333333305</c:v>
                </c:pt>
                <c:pt idx="333">
                  <c:v>89.927499999999995</c:v>
                </c:pt>
                <c:pt idx="334">
                  <c:v>92.654999999999902</c:v>
                </c:pt>
                <c:pt idx="335">
                  <c:v>93.805833333333297</c:v>
                </c:pt>
                <c:pt idx="336">
                  <c:v>91.402500000000003</c:v>
                </c:pt>
                <c:pt idx="337">
                  <c:v>92.496666666666599</c:v>
                </c:pt>
                <c:pt idx="338">
                  <c:v>90.926666666666605</c:v>
                </c:pt>
                <c:pt idx="339">
                  <c:v>95.913333333333298</c:v>
                </c:pt>
                <c:pt idx="340">
                  <c:v>92.822500000000005</c:v>
                </c:pt>
                <c:pt idx="341">
                  <c:v>93.805833333333297</c:v>
                </c:pt>
                <c:pt idx="342">
                  <c:v>96.0555555555555</c:v>
                </c:pt>
                <c:pt idx="343">
                  <c:v>91.576666666666597</c:v>
                </c:pt>
                <c:pt idx="344">
                  <c:v>90.302499999999995</c:v>
                </c:pt>
                <c:pt idx="345">
                  <c:v>93.009166666666601</c:v>
                </c:pt>
                <c:pt idx="346">
                  <c:v>95.102000000000004</c:v>
                </c:pt>
                <c:pt idx="347">
                  <c:v>93.831666666666607</c:v>
                </c:pt>
                <c:pt idx="348">
                  <c:v>92.270909090909001</c:v>
                </c:pt>
                <c:pt idx="349">
                  <c:v>95.849166666666605</c:v>
                </c:pt>
                <c:pt idx="350">
                  <c:v>92.894999999999897</c:v>
                </c:pt>
                <c:pt idx="351">
                  <c:v>97.459166666666604</c:v>
                </c:pt>
                <c:pt idx="352">
                  <c:v>90.898333333333298</c:v>
                </c:pt>
                <c:pt idx="353">
                  <c:v>92.4224999999999</c:v>
                </c:pt>
                <c:pt idx="354">
                  <c:v>96.047499999999999</c:v>
                </c:pt>
                <c:pt idx="355">
                  <c:v>92.858333333333306</c:v>
                </c:pt>
                <c:pt idx="356">
                  <c:v>96.7766666666666</c:v>
                </c:pt>
                <c:pt idx="357">
                  <c:v>93.782499999999999</c:v>
                </c:pt>
                <c:pt idx="358">
                  <c:v>91.845833333333303</c:v>
                </c:pt>
                <c:pt idx="359">
                  <c:v>94.476666666666603</c:v>
                </c:pt>
                <c:pt idx="360">
                  <c:v>95.429999999999893</c:v>
                </c:pt>
                <c:pt idx="361">
                  <c:v>92.961666666666602</c:v>
                </c:pt>
                <c:pt idx="362">
                  <c:v>94.661249999999995</c:v>
                </c:pt>
                <c:pt idx="363">
                  <c:v>91.629166666666606</c:v>
                </c:pt>
                <c:pt idx="364">
                  <c:v>93.872500000000002</c:v>
                </c:pt>
                <c:pt idx="365">
                  <c:v>94.749166666666596</c:v>
                </c:pt>
                <c:pt idx="366">
                  <c:v>94.245000000000005</c:v>
                </c:pt>
                <c:pt idx="367">
                  <c:v>90.465000000000003</c:v>
                </c:pt>
                <c:pt idx="368">
                  <c:v>94.051666666666605</c:v>
                </c:pt>
                <c:pt idx="369">
                  <c:v>94.584166666666604</c:v>
                </c:pt>
                <c:pt idx="370">
                  <c:v>90.363333333333301</c:v>
                </c:pt>
                <c:pt idx="371">
                  <c:v>94.014166666666597</c:v>
                </c:pt>
                <c:pt idx="372">
                  <c:v>91.417500000000004</c:v>
                </c:pt>
                <c:pt idx="373">
                  <c:v>94.453333333333305</c:v>
                </c:pt>
                <c:pt idx="374">
                  <c:v>94.170833333333306</c:v>
                </c:pt>
                <c:pt idx="375">
                  <c:v>93.12</c:v>
                </c:pt>
                <c:pt idx="376">
                  <c:v>96.348333333333301</c:v>
                </c:pt>
                <c:pt idx="377">
                  <c:v>92.232500000000002</c:v>
                </c:pt>
                <c:pt idx="378">
                  <c:v>95.015833333333305</c:v>
                </c:pt>
                <c:pt idx="379">
                  <c:v>93.649166666666602</c:v>
                </c:pt>
                <c:pt idx="380">
                  <c:v>93.278333333333293</c:v>
                </c:pt>
                <c:pt idx="381">
                  <c:v>92.955833333333302</c:v>
                </c:pt>
                <c:pt idx="382">
                  <c:v>90.924166666666594</c:v>
                </c:pt>
                <c:pt idx="383">
                  <c:v>92.703333333333305</c:v>
                </c:pt>
                <c:pt idx="384">
                  <c:v>93.4016666666666</c:v>
                </c:pt>
                <c:pt idx="385">
                  <c:v>90.633333333333297</c:v>
                </c:pt>
                <c:pt idx="386">
                  <c:v>92.266666666666595</c:v>
                </c:pt>
                <c:pt idx="387">
                  <c:v>91.115833333333299</c:v>
                </c:pt>
                <c:pt idx="388">
                  <c:v>92.415833333333296</c:v>
                </c:pt>
                <c:pt idx="389">
                  <c:v>94.924166666666594</c:v>
                </c:pt>
                <c:pt idx="390">
                  <c:v>86.441666666666606</c:v>
                </c:pt>
                <c:pt idx="391">
                  <c:v>93.585833333333298</c:v>
                </c:pt>
                <c:pt idx="392">
                  <c:v>91.088333333333296</c:v>
                </c:pt>
                <c:pt idx="393">
                  <c:v>89.025833333333296</c:v>
                </c:pt>
                <c:pt idx="394">
                  <c:v>92.524166666666602</c:v>
                </c:pt>
                <c:pt idx="395">
                  <c:v>90.219166666666595</c:v>
                </c:pt>
                <c:pt idx="396">
                  <c:v>93.884166666666601</c:v>
                </c:pt>
                <c:pt idx="397">
                  <c:v>93.745833333333294</c:v>
                </c:pt>
                <c:pt idx="398">
                  <c:v>95.747499999999903</c:v>
                </c:pt>
                <c:pt idx="399">
                  <c:v>90.974166666666605</c:v>
                </c:pt>
                <c:pt idx="400">
                  <c:v>94.1666666666666</c:v>
                </c:pt>
                <c:pt idx="401">
                  <c:v>96.384166666666601</c:v>
                </c:pt>
                <c:pt idx="402">
                  <c:v>94.815833333333302</c:v>
                </c:pt>
                <c:pt idx="403">
                  <c:v>95.547499999999999</c:v>
                </c:pt>
                <c:pt idx="404">
                  <c:v>90.974999999999895</c:v>
                </c:pt>
                <c:pt idx="405">
                  <c:v>92.144166666666607</c:v>
                </c:pt>
                <c:pt idx="406">
                  <c:v>91.504444444444403</c:v>
                </c:pt>
                <c:pt idx="407">
                  <c:v>94.920833333333306</c:v>
                </c:pt>
                <c:pt idx="408">
                  <c:v>95.2141666666666</c:v>
                </c:pt>
                <c:pt idx="409">
                  <c:v>94.086666666666602</c:v>
                </c:pt>
                <c:pt idx="410">
                  <c:v>92.909999999999897</c:v>
                </c:pt>
                <c:pt idx="411">
                  <c:v>92.474166666666605</c:v>
                </c:pt>
                <c:pt idx="412">
                  <c:v>89.757499999999993</c:v>
                </c:pt>
                <c:pt idx="413">
                  <c:v>93.077499999999901</c:v>
                </c:pt>
                <c:pt idx="414">
                  <c:v>90.888333333333307</c:v>
                </c:pt>
                <c:pt idx="415">
                  <c:v>93.18</c:v>
                </c:pt>
                <c:pt idx="416">
                  <c:v>92.563333333333304</c:v>
                </c:pt>
                <c:pt idx="417">
                  <c:v>94.260833333333295</c:v>
                </c:pt>
                <c:pt idx="418">
                  <c:v>88.240833333333299</c:v>
                </c:pt>
                <c:pt idx="419">
                  <c:v>92.031666666666595</c:v>
                </c:pt>
                <c:pt idx="420">
                  <c:v>92.867500000000007</c:v>
                </c:pt>
                <c:pt idx="421">
                  <c:v>91.5416666666666</c:v>
                </c:pt>
                <c:pt idx="422">
                  <c:v>94.8541666666666</c:v>
                </c:pt>
                <c:pt idx="423">
                  <c:v>90.887500000000003</c:v>
                </c:pt>
                <c:pt idx="424">
                  <c:v>92.579166666666595</c:v>
                </c:pt>
                <c:pt idx="425">
                  <c:v>95.422499999999999</c:v>
                </c:pt>
                <c:pt idx="426">
                  <c:v>94.640833333333305</c:v>
                </c:pt>
                <c:pt idx="427">
                  <c:v>94.069166666666604</c:v>
                </c:pt>
                <c:pt idx="428">
                  <c:v>91.788333333333298</c:v>
                </c:pt>
                <c:pt idx="429">
                  <c:v>88.107500000000002</c:v>
                </c:pt>
                <c:pt idx="430">
                  <c:v>92.053333333333299</c:v>
                </c:pt>
                <c:pt idx="431">
                  <c:v>94.427499999999995</c:v>
                </c:pt>
                <c:pt idx="432">
                  <c:v>94.785833333333301</c:v>
                </c:pt>
                <c:pt idx="433">
                  <c:v>92.864999999999995</c:v>
                </c:pt>
                <c:pt idx="434">
                  <c:v>91.605833333333294</c:v>
                </c:pt>
                <c:pt idx="435">
                  <c:v>94.448333333333295</c:v>
                </c:pt>
                <c:pt idx="436">
                  <c:v>89.094999999999899</c:v>
                </c:pt>
                <c:pt idx="437">
                  <c:v>95.37</c:v>
                </c:pt>
                <c:pt idx="438">
                  <c:v>92.759166666666601</c:v>
                </c:pt>
                <c:pt idx="439">
                  <c:v>96.861666666666594</c:v>
                </c:pt>
                <c:pt idx="440">
                  <c:v>92.893333333333302</c:v>
                </c:pt>
                <c:pt idx="441">
                  <c:v>91.62</c:v>
                </c:pt>
                <c:pt idx="442">
                  <c:v>95.988333333333301</c:v>
                </c:pt>
                <c:pt idx="443">
                  <c:v>94.588333333333296</c:v>
                </c:pt>
                <c:pt idx="444">
                  <c:v>94.031666666666595</c:v>
                </c:pt>
                <c:pt idx="445">
                  <c:v>93.4166666666666</c:v>
                </c:pt>
                <c:pt idx="446">
                  <c:v>91.315833333333302</c:v>
                </c:pt>
                <c:pt idx="447">
                  <c:v>93.227500000000006</c:v>
                </c:pt>
                <c:pt idx="448">
                  <c:v>95.254999999999995</c:v>
                </c:pt>
                <c:pt idx="449">
                  <c:v>95.577500000000001</c:v>
                </c:pt>
                <c:pt idx="450">
                  <c:v>92.415000000000006</c:v>
                </c:pt>
                <c:pt idx="451">
                  <c:v>95.493333333333297</c:v>
                </c:pt>
                <c:pt idx="452">
                  <c:v>94.879166666666606</c:v>
                </c:pt>
                <c:pt idx="453">
                  <c:v>91.33</c:v>
                </c:pt>
                <c:pt idx="454">
                  <c:v>92.034999999999997</c:v>
                </c:pt>
                <c:pt idx="455">
                  <c:v>93.301666666666605</c:v>
                </c:pt>
                <c:pt idx="456">
                  <c:v>92.251666666666594</c:v>
                </c:pt>
                <c:pt idx="457">
                  <c:v>93.829166666666595</c:v>
                </c:pt>
                <c:pt idx="458">
                  <c:v>96.950833333333307</c:v>
                </c:pt>
                <c:pt idx="459">
                  <c:v>89.111666666666594</c:v>
                </c:pt>
                <c:pt idx="460">
                  <c:v>93.700833333333307</c:v>
                </c:pt>
                <c:pt idx="461">
                  <c:v>91.821666666666601</c:v>
                </c:pt>
                <c:pt idx="462">
                  <c:v>91.176666666666605</c:v>
                </c:pt>
                <c:pt idx="463">
                  <c:v>93.967499999999902</c:v>
                </c:pt>
                <c:pt idx="464">
                  <c:v>96.016666666666694</c:v>
                </c:pt>
                <c:pt idx="465">
                  <c:v>93.3</c:v>
                </c:pt>
                <c:pt idx="466">
                  <c:v>93.487272727272696</c:v>
                </c:pt>
                <c:pt idx="467">
                  <c:v>92.534166666666593</c:v>
                </c:pt>
                <c:pt idx="468">
                  <c:v>90.468333333333305</c:v>
                </c:pt>
                <c:pt idx="469">
                  <c:v>94.832499999999996</c:v>
                </c:pt>
                <c:pt idx="470">
                  <c:v>95.144999999999996</c:v>
                </c:pt>
                <c:pt idx="471">
                  <c:v>93.267499999999998</c:v>
                </c:pt>
                <c:pt idx="472">
                  <c:v>94.013333333333307</c:v>
                </c:pt>
                <c:pt idx="473">
                  <c:v>95.63</c:v>
                </c:pt>
                <c:pt idx="474">
                  <c:v>92.195833333333297</c:v>
                </c:pt>
                <c:pt idx="475">
                  <c:v>91.516666666666595</c:v>
                </c:pt>
                <c:pt idx="476">
                  <c:v>94.718333333333305</c:v>
                </c:pt>
                <c:pt idx="477">
                  <c:v>93.7083333333333</c:v>
                </c:pt>
                <c:pt idx="478">
                  <c:v>88.927499999999995</c:v>
                </c:pt>
                <c:pt idx="479">
                  <c:v>92.028333333333293</c:v>
                </c:pt>
                <c:pt idx="480">
                  <c:v>93.161666666666605</c:v>
                </c:pt>
                <c:pt idx="481">
                  <c:v>94.2766666666666</c:v>
                </c:pt>
                <c:pt idx="482">
                  <c:v>89.2083333333333</c:v>
                </c:pt>
                <c:pt idx="483">
                  <c:v>94.743333333333297</c:v>
                </c:pt>
                <c:pt idx="484">
                  <c:v>89.875833333333304</c:v>
                </c:pt>
                <c:pt idx="485">
                  <c:v>90.906666666666595</c:v>
                </c:pt>
                <c:pt idx="486">
                  <c:v>94.0058333333333</c:v>
                </c:pt>
                <c:pt idx="487">
                  <c:v>92.414166666666603</c:v>
                </c:pt>
                <c:pt idx="488">
                  <c:v>92.831666666666607</c:v>
                </c:pt>
                <c:pt idx="489">
                  <c:v>92.375</c:v>
                </c:pt>
                <c:pt idx="490">
                  <c:v>89.369166666666601</c:v>
                </c:pt>
                <c:pt idx="491">
                  <c:v>93.370833333333294</c:v>
                </c:pt>
                <c:pt idx="492">
                  <c:v>91.319166666666604</c:v>
                </c:pt>
                <c:pt idx="493">
                  <c:v>91.633333333333297</c:v>
                </c:pt>
                <c:pt idx="494">
                  <c:v>93.654166666666598</c:v>
                </c:pt>
                <c:pt idx="495">
                  <c:v>93.094999999999899</c:v>
                </c:pt>
                <c:pt idx="496">
                  <c:v>93.775000000000006</c:v>
                </c:pt>
                <c:pt idx="497">
                  <c:v>88.952500000000001</c:v>
                </c:pt>
                <c:pt idx="498">
                  <c:v>92.994166666666601</c:v>
                </c:pt>
                <c:pt idx="499">
                  <c:v>97.970833333333303</c:v>
                </c:pt>
                <c:pt idx="500">
                  <c:v>92.363333333333301</c:v>
                </c:pt>
                <c:pt idx="501">
                  <c:v>93.679166666666603</c:v>
                </c:pt>
                <c:pt idx="502">
                  <c:v>92.120833333333294</c:v>
                </c:pt>
                <c:pt idx="503">
                  <c:v>95.302499999999995</c:v>
                </c:pt>
                <c:pt idx="504">
                  <c:v>90.0416666666666</c:v>
                </c:pt>
                <c:pt idx="505">
                  <c:v>92.947499999999906</c:v>
                </c:pt>
                <c:pt idx="506">
                  <c:v>94.227500000000006</c:v>
                </c:pt>
                <c:pt idx="507">
                  <c:v>94.241666666666603</c:v>
                </c:pt>
                <c:pt idx="508">
                  <c:v>91.0266666666666</c:v>
                </c:pt>
                <c:pt idx="509">
                  <c:v>92.328333333333305</c:v>
                </c:pt>
                <c:pt idx="510">
                  <c:v>97.080833333333302</c:v>
                </c:pt>
                <c:pt idx="511">
                  <c:v>93.259999999999906</c:v>
                </c:pt>
                <c:pt idx="512">
                  <c:v>92.435833333333306</c:v>
                </c:pt>
                <c:pt idx="513">
                  <c:v>91.976666666666603</c:v>
                </c:pt>
                <c:pt idx="514">
                  <c:v>92.086666666666602</c:v>
                </c:pt>
                <c:pt idx="515">
                  <c:v>92.968333333333305</c:v>
                </c:pt>
                <c:pt idx="516">
                  <c:v>96.536666666666605</c:v>
                </c:pt>
                <c:pt idx="517">
                  <c:v>94.171666666666596</c:v>
                </c:pt>
                <c:pt idx="518">
                  <c:v>94.457499999999996</c:v>
                </c:pt>
                <c:pt idx="519">
                  <c:v>93.327499999999901</c:v>
                </c:pt>
                <c:pt idx="520">
                  <c:v>96.022499999999994</c:v>
                </c:pt>
                <c:pt idx="521">
                  <c:v>94.177499999999995</c:v>
                </c:pt>
                <c:pt idx="522">
                  <c:v>93.3125</c:v>
                </c:pt>
                <c:pt idx="523">
                  <c:v>92.627499999999998</c:v>
                </c:pt>
                <c:pt idx="524">
                  <c:v>93.024166666666602</c:v>
                </c:pt>
                <c:pt idx="525">
                  <c:v>92.092500000000001</c:v>
                </c:pt>
                <c:pt idx="526">
                  <c:v>92.263333333333307</c:v>
                </c:pt>
                <c:pt idx="527">
                  <c:v>93.793333333333294</c:v>
                </c:pt>
                <c:pt idx="528">
                  <c:v>92.381999999999906</c:v>
                </c:pt>
                <c:pt idx="529">
                  <c:v>92.907499999999999</c:v>
                </c:pt>
                <c:pt idx="530">
                  <c:v>93.206249999999997</c:v>
                </c:pt>
                <c:pt idx="531">
                  <c:v>97.012499999999903</c:v>
                </c:pt>
                <c:pt idx="532">
                  <c:v>89.178333333333299</c:v>
                </c:pt>
                <c:pt idx="533">
                  <c:v>90.419166666666598</c:v>
                </c:pt>
                <c:pt idx="534">
                  <c:v>95.5891666666666</c:v>
                </c:pt>
                <c:pt idx="535">
                  <c:v>97.796666666666596</c:v>
                </c:pt>
                <c:pt idx="536">
                  <c:v>93.211666666666602</c:v>
                </c:pt>
                <c:pt idx="537">
                  <c:v>92.63</c:v>
                </c:pt>
                <c:pt idx="538">
                  <c:v>93.126666666666594</c:v>
                </c:pt>
                <c:pt idx="539">
                  <c:v>94.182499999999905</c:v>
                </c:pt>
                <c:pt idx="540">
                  <c:v>92.816666666666606</c:v>
                </c:pt>
                <c:pt idx="541">
                  <c:v>89.649166666666602</c:v>
                </c:pt>
                <c:pt idx="542">
                  <c:v>89.694999999999993</c:v>
                </c:pt>
                <c:pt idx="543">
                  <c:v>90.165000000000006</c:v>
                </c:pt>
                <c:pt idx="544">
                  <c:v>92.224999999999994</c:v>
                </c:pt>
                <c:pt idx="545">
                  <c:v>91.504999999999995</c:v>
                </c:pt>
                <c:pt idx="546">
                  <c:v>95.185833333333306</c:v>
                </c:pt>
                <c:pt idx="547">
                  <c:v>92.634166666666601</c:v>
                </c:pt>
                <c:pt idx="548">
                  <c:v>91.8541666666666</c:v>
                </c:pt>
                <c:pt idx="549">
                  <c:v>88.734166666666596</c:v>
                </c:pt>
                <c:pt idx="550">
                  <c:v>97.854285714285695</c:v>
                </c:pt>
                <c:pt idx="551">
                  <c:v>90.266666666666595</c:v>
                </c:pt>
                <c:pt idx="552">
                  <c:v>93.316666666666606</c:v>
                </c:pt>
                <c:pt idx="553">
                  <c:v>91.059166666666599</c:v>
                </c:pt>
                <c:pt idx="554">
                  <c:v>96.3808333333333</c:v>
                </c:pt>
                <c:pt idx="555">
                  <c:v>94.445833333333297</c:v>
                </c:pt>
                <c:pt idx="556">
                  <c:v>89.991666666666603</c:v>
                </c:pt>
                <c:pt idx="557">
                  <c:v>93.043333333333294</c:v>
                </c:pt>
                <c:pt idx="558">
                  <c:v>92.8</c:v>
                </c:pt>
                <c:pt idx="559">
                  <c:v>92.62</c:v>
                </c:pt>
                <c:pt idx="560">
                  <c:v>89.626666666666594</c:v>
                </c:pt>
                <c:pt idx="561">
                  <c:v>96.4433333333333</c:v>
                </c:pt>
                <c:pt idx="562">
                  <c:v>95.782499999999999</c:v>
                </c:pt>
                <c:pt idx="563">
                  <c:v>91.242500000000007</c:v>
                </c:pt>
                <c:pt idx="564">
                  <c:v>94.824999999999903</c:v>
                </c:pt>
                <c:pt idx="565">
                  <c:v>97.902499999999904</c:v>
                </c:pt>
                <c:pt idx="566">
                  <c:v>88.783333333333303</c:v>
                </c:pt>
                <c:pt idx="567">
                  <c:v>93.279999999999902</c:v>
                </c:pt>
                <c:pt idx="568">
                  <c:v>89.876666666666594</c:v>
                </c:pt>
                <c:pt idx="569">
                  <c:v>93.448333333333295</c:v>
                </c:pt>
                <c:pt idx="570">
                  <c:v>89.710833333333298</c:v>
                </c:pt>
                <c:pt idx="571">
                  <c:v>93.548333333333304</c:v>
                </c:pt>
                <c:pt idx="572">
                  <c:v>97.102500000000006</c:v>
                </c:pt>
                <c:pt idx="573">
                  <c:v>93.54</c:v>
                </c:pt>
                <c:pt idx="574">
                  <c:v>96.017499999999899</c:v>
                </c:pt>
                <c:pt idx="575">
                  <c:v>95.88</c:v>
                </c:pt>
                <c:pt idx="576">
                  <c:v>97.279166666666598</c:v>
                </c:pt>
                <c:pt idx="577">
                  <c:v>92.186666666666596</c:v>
                </c:pt>
                <c:pt idx="578">
                  <c:v>92.573333333333295</c:v>
                </c:pt>
                <c:pt idx="579">
                  <c:v>92.292499999999905</c:v>
                </c:pt>
                <c:pt idx="580">
                  <c:v>89.856666666666598</c:v>
                </c:pt>
                <c:pt idx="581">
                  <c:v>95.3958333333333</c:v>
                </c:pt>
                <c:pt idx="582">
                  <c:v>90.515833333333305</c:v>
                </c:pt>
                <c:pt idx="583">
                  <c:v>91.726666666666603</c:v>
                </c:pt>
                <c:pt idx="584">
                  <c:v>93.337499999999906</c:v>
                </c:pt>
                <c:pt idx="585">
                  <c:v>94.040833333333296</c:v>
                </c:pt>
                <c:pt idx="586">
                  <c:v>91.495833333333294</c:v>
                </c:pt>
                <c:pt idx="587">
                  <c:v>91.925833333333301</c:v>
                </c:pt>
                <c:pt idx="588">
                  <c:v>95.820833333333297</c:v>
                </c:pt>
                <c:pt idx="589">
                  <c:v>96.074166666666599</c:v>
                </c:pt>
                <c:pt idx="590">
                  <c:v>89.605000000000004</c:v>
                </c:pt>
                <c:pt idx="591">
                  <c:v>94.202500000000001</c:v>
                </c:pt>
                <c:pt idx="592">
                  <c:v>94.43</c:v>
                </c:pt>
                <c:pt idx="593">
                  <c:v>92.056666666666601</c:v>
                </c:pt>
                <c:pt idx="594">
                  <c:v>93.225833333333298</c:v>
                </c:pt>
                <c:pt idx="595">
                  <c:v>89.435000000000002</c:v>
                </c:pt>
                <c:pt idx="596">
                  <c:v>89.132499999999993</c:v>
                </c:pt>
                <c:pt idx="597">
                  <c:v>92.077499999999901</c:v>
                </c:pt>
                <c:pt idx="598">
                  <c:v>89.795833333333306</c:v>
                </c:pt>
                <c:pt idx="599">
                  <c:v>91.334999999999994</c:v>
                </c:pt>
                <c:pt idx="600">
                  <c:v>91.149166666666602</c:v>
                </c:pt>
                <c:pt idx="601">
                  <c:v>91.080833333333302</c:v>
                </c:pt>
                <c:pt idx="602">
                  <c:v>93.509166666666601</c:v>
                </c:pt>
                <c:pt idx="603">
                  <c:v>92.410833333333301</c:v>
                </c:pt>
                <c:pt idx="604">
                  <c:v>91.293333333333294</c:v>
                </c:pt>
                <c:pt idx="605">
                  <c:v>90.894166666666607</c:v>
                </c:pt>
                <c:pt idx="606">
                  <c:v>92.777499999999904</c:v>
                </c:pt>
                <c:pt idx="607">
                  <c:v>94.932500000000005</c:v>
                </c:pt>
                <c:pt idx="608">
                  <c:v>92.434166666666599</c:v>
                </c:pt>
                <c:pt idx="609">
                  <c:v>93.046666666666596</c:v>
                </c:pt>
                <c:pt idx="610">
                  <c:v>93.422499999999999</c:v>
                </c:pt>
                <c:pt idx="611">
                  <c:v>97.349166666666605</c:v>
                </c:pt>
                <c:pt idx="612">
                  <c:v>96.465454545454506</c:v>
                </c:pt>
                <c:pt idx="613">
                  <c:v>92.75</c:v>
                </c:pt>
                <c:pt idx="614">
                  <c:v>92.273333333333298</c:v>
                </c:pt>
                <c:pt idx="615">
                  <c:v>88.793333333333294</c:v>
                </c:pt>
                <c:pt idx="616">
                  <c:v>87.631666666666604</c:v>
                </c:pt>
                <c:pt idx="617">
                  <c:v>90.684166666666599</c:v>
                </c:pt>
                <c:pt idx="618">
                  <c:v>90.214999999999904</c:v>
                </c:pt>
                <c:pt idx="619">
                  <c:v>93.018333333333302</c:v>
                </c:pt>
                <c:pt idx="620">
                  <c:v>94.704999999999998</c:v>
                </c:pt>
                <c:pt idx="621">
                  <c:v>94.664166666666603</c:v>
                </c:pt>
                <c:pt idx="622">
                  <c:v>92.75</c:v>
                </c:pt>
                <c:pt idx="623">
                  <c:v>91.389999999999901</c:v>
                </c:pt>
                <c:pt idx="624">
                  <c:v>93.83</c:v>
                </c:pt>
                <c:pt idx="625">
                  <c:v>92.7083333333333</c:v>
                </c:pt>
                <c:pt idx="626">
                  <c:v>91.600833333333298</c:v>
                </c:pt>
                <c:pt idx="627">
                  <c:v>89.942499999999995</c:v>
                </c:pt>
                <c:pt idx="628">
                  <c:v>96.827500000000001</c:v>
                </c:pt>
                <c:pt idx="629">
                  <c:v>95.646666666666604</c:v>
                </c:pt>
                <c:pt idx="630">
                  <c:v>91.236666666666594</c:v>
                </c:pt>
                <c:pt idx="631">
                  <c:v>91.305833333333297</c:v>
                </c:pt>
                <c:pt idx="632">
                  <c:v>90.596666666666593</c:v>
                </c:pt>
                <c:pt idx="633">
                  <c:v>95.46</c:v>
                </c:pt>
                <c:pt idx="634">
                  <c:v>95.662499999999895</c:v>
                </c:pt>
                <c:pt idx="635">
                  <c:v>97.945833333333297</c:v>
                </c:pt>
                <c:pt idx="636">
                  <c:v>92.997500000000002</c:v>
                </c:pt>
                <c:pt idx="637">
                  <c:v>95.619166666666601</c:v>
                </c:pt>
                <c:pt idx="638">
                  <c:v>94.369166666666601</c:v>
                </c:pt>
                <c:pt idx="639">
                  <c:v>88.018333333333302</c:v>
                </c:pt>
                <c:pt idx="640">
                  <c:v>90.931666666666601</c:v>
                </c:pt>
                <c:pt idx="641">
                  <c:v>94.170833333333306</c:v>
                </c:pt>
                <c:pt idx="642">
                  <c:v>96.814166666666594</c:v>
                </c:pt>
                <c:pt idx="643">
                  <c:v>92.745000000000005</c:v>
                </c:pt>
                <c:pt idx="644">
                  <c:v>89.886666666666599</c:v>
                </c:pt>
                <c:pt idx="645">
                  <c:v>91.894545454545394</c:v>
                </c:pt>
                <c:pt idx="646">
                  <c:v>90.055714285714203</c:v>
                </c:pt>
                <c:pt idx="647">
                  <c:v>92.525833333333296</c:v>
                </c:pt>
                <c:pt idx="648">
                  <c:v>93.71875</c:v>
                </c:pt>
                <c:pt idx="649">
                  <c:v>94.435833333333306</c:v>
                </c:pt>
                <c:pt idx="650">
                  <c:v>95.419166666666598</c:v>
                </c:pt>
                <c:pt idx="651">
                  <c:v>94.839999999999904</c:v>
                </c:pt>
                <c:pt idx="652">
                  <c:v>90.721666666666593</c:v>
                </c:pt>
                <c:pt idx="653">
                  <c:v>97.636666666666599</c:v>
                </c:pt>
                <c:pt idx="654">
                  <c:v>90.548333333333304</c:v>
                </c:pt>
                <c:pt idx="655">
                  <c:v>91.250833333333304</c:v>
                </c:pt>
                <c:pt idx="656">
                  <c:v>92.099166666666605</c:v>
                </c:pt>
                <c:pt idx="657">
                  <c:v>92.097272727272696</c:v>
                </c:pt>
                <c:pt idx="658">
                  <c:v>97.952857142857098</c:v>
                </c:pt>
                <c:pt idx="659">
                  <c:v>92.206666666666607</c:v>
                </c:pt>
                <c:pt idx="660">
                  <c:v>96.4433333333333</c:v>
                </c:pt>
                <c:pt idx="661">
                  <c:v>94.2766666666666</c:v>
                </c:pt>
                <c:pt idx="662">
                  <c:v>90.676666666666605</c:v>
                </c:pt>
                <c:pt idx="663">
                  <c:v>92.789166666666603</c:v>
                </c:pt>
                <c:pt idx="664">
                  <c:v>87.263333333333307</c:v>
                </c:pt>
                <c:pt idx="665">
                  <c:v>91.471666666666593</c:v>
                </c:pt>
                <c:pt idx="666">
                  <c:v>96.064166666666594</c:v>
                </c:pt>
                <c:pt idx="667">
                  <c:v>95.494166666666601</c:v>
                </c:pt>
                <c:pt idx="668">
                  <c:v>94.431666666666601</c:v>
                </c:pt>
                <c:pt idx="669">
                  <c:v>92.842499999999902</c:v>
                </c:pt>
                <c:pt idx="670">
                  <c:v>97.060833333333306</c:v>
                </c:pt>
                <c:pt idx="671">
                  <c:v>92.796666666666596</c:v>
                </c:pt>
                <c:pt idx="672">
                  <c:v>92.504999999999995</c:v>
                </c:pt>
                <c:pt idx="673">
                  <c:v>92.484166666666596</c:v>
                </c:pt>
                <c:pt idx="674">
                  <c:v>91.757000000000005</c:v>
                </c:pt>
                <c:pt idx="675">
                  <c:v>93.080833333333302</c:v>
                </c:pt>
                <c:pt idx="676">
                  <c:v>92.68</c:v>
                </c:pt>
                <c:pt idx="677">
                  <c:v>91.634166666666601</c:v>
                </c:pt>
                <c:pt idx="678">
                  <c:v>95.111666666666594</c:v>
                </c:pt>
                <c:pt idx="679">
                  <c:v>93.984999999999999</c:v>
                </c:pt>
                <c:pt idx="680">
                  <c:v>94.454999999999998</c:v>
                </c:pt>
                <c:pt idx="681">
                  <c:v>92.797499999999999</c:v>
                </c:pt>
                <c:pt idx="682">
                  <c:v>93.024166666666602</c:v>
                </c:pt>
                <c:pt idx="683">
                  <c:v>92.905000000000001</c:v>
                </c:pt>
                <c:pt idx="684">
                  <c:v>92.018333333333302</c:v>
                </c:pt>
                <c:pt idx="685">
                  <c:v>94.912499999999994</c:v>
                </c:pt>
                <c:pt idx="686">
                  <c:v>93.859166666666596</c:v>
                </c:pt>
                <c:pt idx="687">
                  <c:v>91.686666666666596</c:v>
                </c:pt>
                <c:pt idx="688">
                  <c:v>93.885833333333295</c:v>
                </c:pt>
                <c:pt idx="689">
                  <c:v>93.326666666666597</c:v>
                </c:pt>
                <c:pt idx="690">
                  <c:v>94.9375</c:v>
                </c:pt>
                <c:pt idx="691">
                  <c:v>94.245833333333294</c:v>
                </c:pt>
                <c:pt idx="692">
                  <c:v>89.978333333333296</c:v>
                </c:pt>
                <c:pt idx="693">
                  <c:v>93.031666666666595</c:v>
                </c:pt>
                <c:pt idx="694">
                  <c:v>92.2708333333333</c:v>
                </c:pt>
                <c:pt idx="695">
                  <c:v>93.975833333333298</c:v>
                </c:pt>
                <c:pt idx="696">
                  <c:v>91.39</c:v>
                </c:pt>
                <c:pt idx="697">
                  <c:v>89.696666666666601</c:v>
                </c:pt>
                <c:pt idx="698">
                  <c:v>94.949166666666599</c:v>
                </c:pt>
                <c:pt idx="699">
                  <c:v>93.538333333333298</c:v>
                </c:pt>
                <c:pt idx="700">
                  <c:v>93.586666666666602</c:v>
                </c:pt>
                <c:pt idx="701">
                  <c:v>91.453333333333305</c:v>
                </c:pt>
                <c:pt idx="702">
                  <c:v>92.62</c:v>
                </c:pt>
                <c:pt idx="703">
                  <c:v>95.298333333333304</c:v>
                </c:pt>
                <c:pt idx="704">
                  <c:v>92.412499999999994</c:v>
                </c:pt>
                <c:pt idx="705">
                  <c:v>90.366666666666603</c:v>
                </c:pt>
                <c:pt idx="706">
                  <c:v>92.250833333333304</c:v>
                </c:pt>
                <c:pt idx="707">
                  <c:v>91.97</c:v>
                </c:pt>
                <c:pt idx="708">
                  <c:v>93.757499999999993</c:v>
                </c:pt>
                <c:pt idx="709">
                  <c:v>95.6458333333333</c:v>
                </c:pt>
                <c:pt idx="710">
                  <c:v>92.878333333333302</c:v>
                </c:pt>
                <c:pt idx="711">
                  <c:v>92.855833333333294</c:v>
                </c:pt>
                <c:pt idx="712">
                  <c:v>93.114999999999995</c:v>
                </c:pt>
                <c:pt idx="713">
                  <c:v>92.212499999999906</c:v>
                </c:pt>
                <c:pt idx="714">
                  <c:v>93.219166666666595</c:v>
                </c:pt>
                <c:pt idx="715">
                  <c:v>93.787499999999895</c:v>
                </c:pt>
                <c:pt idx="716">
                  <c:v>94.329999999999899</c:v>
                </c:pt>
                <c:pt idx="717">
                  <c:v>95.224166666666605</c:v>
                </c:pt>
                <c:pt idx="718">
                  <c:v>92.940833333333302</c:v>
                </c:pt>
                <c:pt idx="719">
                  <c:v>90.131666666666604</c:v>
                </c:pt>
                <c:pt idx="720">
                  <c:v>90.2141666666666</c:v>
                </c:pt>
                <c:pt idx="721">
                  <c:v>91.858333333333306</c:v>
                </c:pt>
                <c:pt idx="722">
                  <c:v>96.48</c:v>
                </c:pt>
                <c:pt idx="723">
                  <c:v>96.315833333333302</c:v>
                </c:pt>
                <c:pt idx="724">
                  <c:v>95.259166666666601</c:v>
                </c:pt>
                <c:pt idx="725">
                  <c:v>95.25</c:v>
                </c:pt>
                <c:pt idx="726">
                  <c:v>94.122500000000002</c:v>
                </c:pt>
                <c:pt idx="727">
                  <c:v>92.79</c:v>
                </c:pt>
                <c:pt idx="728">
                  <c:v>90.688333333333304</c:v>
                </c:pt>
                <c:pt idx="729">
                  <c:v>96.152500000000003</c:v>
                </c:pt>
              </c:numCache>
            </c:numRef>
          </c:xVal>
          <c:yVal>
            <c:numRef>
              <c:f>'Water Trading Repository Table'!$B$733:$B$1462</c:f>
              <c:numCache>
                <c:formatCode>0.00</c:formatCode>
                <c:ptCount val="730"/>
                <c:pt idx="0">
                  <c:v>2814.7105606124901</c:v>
                </c:pt>
                <c:pt idx="1">
                  <c:v>2820.15931286666</c:v>
                </c:pt>
                <c:pt idx="2">
                  <c:v>2147.3532233291598</c:v>
                </c:pt>
                <c:pt idx="3">
                  <c:v>2545.3108069374898</c:v>
                </c:pt>
                <c:pt idx="4">
                  <c:v>2222.4136193208301</c:v>
                </c:pt>
                <c:pt idx="5">
                  <c:v>2257.3158007708298</c:v>
                </c:pt>
                <c:pt idx="6">
                  <c:v>2032.198344465</c:v>
                </c:pt>
                <c:pt idx="7">
                  <c:v>2117.8163037374902</c:v>
                </c:pt>
                <c:pt idx="8">
                  <c:v>1881.9500175666601</c:v>
                </c:pt>
                <c:pt idx="9">
                  <c:v>2576.3438875909001</c:v>
                </c:pt>
                <c:pt idx="10">
                  <c:v>2044.66478628499</c:v>
                </c:pt>
                <c:pt idx="11">
                  <c:v>2868.9563182708298</c:v>
                </c:pt>
                <c:pt idx="12">
                  <c:v>2472.6334011958302</c:v>
                </c:pt>
                <c:pt idx="13">
                  <c:v>3299.9393580708202</c:v>
                </c:pt>
                <c:pt idx="14">
                  <c:v>2786.5475998083298</c:v>
                </c:pt>
                <c:pt idx="15">
                  <c:v>3225.7517746541598</c:v>
                </c:pt>
                <c:pt idx="16">
                  <c:v>2425.1360756541599</c:v>
                </c:pt>
                <c:pt idx="17">
                  <c:v>2401.8058121333302</c:v>
                </c:pt>
                <c:pt idx="18">
                  <c:v>2113.5125400799898</c:v>
                </c:pt>
                <c:pt idx="19">
                  <c:v>2433.3480168166602</c:v>
                </c:pt>
                <c:pt idx="20">
                  <c:v>2189.0438997312399</c:v>
                </c:pt>
                <c:pt idx="21">
                  <c:v>2483.5657340083299</c:v>
                </c:pt>
                <c:pt idx="22">
                  <c:v>1896.0243473666601</c:v>
                </c:pt>
                <c:pt idx="23">
                  <c:v>2615.8735382874902</c:v>
                </c:pt>
                <c:pt idx="24">
                  <c:v>1992.70477325416</c:v>
                </c:pt>
                <c:pt idx="25">
                  <c:v>2387.7880464916602</c:v>
                </c:pt>
                <c:pt idx="26">
                  <c:v>2358.34048073333</c:v>
                </c:pt>
                <c:pt idx="27">
                  <c:v>3340.70503213333</c:v>
                </c:pt>
                <c:pt idx="28">
                  <c:v>2842.3093060374899</c:v>
                </c:pt>
                <c:pt idx="29">
                  <c:v>3250.4874035166599</c:v>
                </c:pt>
                <c:pt idx="30">
                  <c:v>2453.1961141708298</c:v>
                </c:pt>
                <c:pt idx="31">
                  <c:v>2536.4750736916599</c:v>
                </c:pt>
                <c:pt idx="32">
                  <c:v>1958.7403593583299</c:v>
                </c:pt>
                <c:pt idx="33">
                  <c:v>2217.7377323208302</c:v>
                </c:pt>
                <c:pt idx="34">
                  <c:v>2035.5217133875001</c:v>
                </c:pt>
                <c:pt idx="35">
                  <c:v>2450.3480851874901</c:v>
                </c:pt>
                <c:pt idx="36">
                  <c:v>1864.6022638714201</c:v>
                </c:pt>
                <c:pt idx="37">
                  <c:v>2278.1295495916602</c:v>
                </c:pt>
                <c:pt idx="38">
                  <c:v>1924.9605551166601</c:v>
                </c:pt>
                <c:pt idx="39">
                  <c:v>2560.8750446249901</c:v>
                </c:pt>
                <c:pt idx="40">
                  <c:v>2127.80860193749</c:v>
                </c:pt>
                <c:pt idx="41">
                  <c:v>2746.1296072416599</c:v>
                </c:pt>
                <c:pt idx="42">
                  <c:v>2140.0864342166601</c:v>
                </c:pt>
                <c:pt idx="43">
                  <c:v>2651.1279091166598</c:v>
                </c:pt>
                <c:pt idx="44">
                  <c:v>2198.8909038583301</c:v>
                </c:pt>
                <c:pt idx="45">
                  <c:v>2598.18044052499</c:v>
                </c:pt>
                <c:pt idx="46">
                  <c:v>2166.8205700090898</c:v>
                </c:pt>
                <c:pt idx="47">
                  <c:v>2420.47367987499</c:v>
                </c:pt>
                <c:pt idx="48">
                  <c:v>2104.8423878291601</c:v>
                </c:pt>
                <c:pt idx="49">
                  <c:v>2301.0493781833302</c:v>
                </c:pt>
                <c:pt idx="50">
                  <c:v>2010.89693983749</c:v>
                </c:pt>
                <c:pt idx="51">
                  <c:v>2440.1286881583301</c:v>
                </c:pt>
                <c:pt idx="52">
                  <c:v>1872.7888722083301</c:v>
                </c:pt>
                <c:pt idx="53">
                  <c:v>2702.8843677749901</c:v>
                </c:pt>
                <c:pt idx="54">
                  <c:v>1862.09098722916</c:v>
                </c:pt>
                <c:pt idx="55">
                  <c:v>2301.8307151874901</c:v>
                </c:pt>
                <c:pt idx="56">
                  <c:v>2141.2100704499899</c:v>
                </c:pt>
                <c:pt idx="57">
                  <c:v>2542.9754542625001</c:v>
                </c:pt>
                <c:pt idx="58">
                  <c:v>2141.6758152541602</c:v>
                </c:pt>
                <c:pt idx="59">
                  <c:v>2821.5852816249899</c:v>
                </c:pt>
                <c:pt idx="60">
                  <c:v>2121.2677979249902</c:v>
                </c:pt>
                <c:pt idx="61">
                  <c:v>2725.2631981750001</c:v>
                </c:pt>
                <c:pt idx="62">
                  <c:v>2168.7831825916601</c:v>
                </c:pt>
                <c:pt idx="63">
                  <c:v>2961.5898729458299</c:v>
                </c:pt>
                <c:pt idx="64">
                  <c:v>2059.6434400374901</c:v>
                </c:pt>
                <c:pt idx="65">
                  <c:v>2915.94190402499</c:v>
                </c:pt>
                <c:pt idx="66">
                  <c:v>2074.9507374291602</c:v>
                </c:pt>
                <c:pt idx="67">
                  <c:v>2840.1388558458302</c:v>
                </c:pt>
                <c:pt idx="68">
                  <c:v>2336.1864341833302</c:v>
                </c:pt>
                <c:pt idx="69">
                  <c:v>2795.9823378666601</c:v>
                </c:pt>
                <c:pt idx="70">
                  <c:v>2203.7443846374899</c:v>
                </c:pt>
                <c:pt idx="71">
                  <c:v>2514.4400851124901</c:v>
                </c:pt>
                <c:pt idx="72">
                  <c:v>2254.8362323375</c:v>
                </c:pt>
                <c:pt idx="73">
                  <c:v>2369.5948363374901</c:v>
                </c:pt>
                <c:pt idx="74">
                  <c:v>1974.18200617916</c:v>
                </c:pt>
                <c:pt idx="75">
                  <c:v>2271.7791866166599</c:v>
                </c:pt>
                <c:pt idx="76">
                  <c:v>2014.2160829833299</c:v>
                </c:pt>
                <c:pt idx="77">
                  <c:v>2596.5701936458299</c:v>
                </c:pt>
                <c:pt idx="78">
                  <c:v>1867.4815676363601</c:v>
                </c:pt>
                <c:pt idx="79">
                  <c:v>2828.9775346166598</c:v>
                </c:pt>
                <c:pt idx="80">
                  <c:v>1994.4438366499901</c:v>
                </c:pt>
                <c:pt idx="81">
                  <c:v>2926.1708955250001</c:v>
                </c:pt>
                <c:pt idx="82">
                  <c:v>2554.6178627291602</c:v>
                </c:pt>
                <c:pt idx="83">
                  <c:v>3236.4869237541602</c:v>
                </c:pt>
                <c:pt idx="84">
                  <c:v>2762.5157089416598</c:v>
                </c:pt>
                <c:pt idx="85">
                  <c:v>3531.5317287999901</c:v>
                </c:pt>
                <c:pt idx="86">
                  <c:v>2745.1802333625001</c:v>
                </c:pt>
                <c:pt idx="87">
                  <c:v>3355.4509319083299</c:v>
                </c:pt>
                <c:pt idx="88">
                  <c:v>2603.7976719583298</c:v>
                </c:pt>
                <c:pt idx="89">
                  <c:v>2861.9960459624899</c:v>
                </c:pt>
                <c:pt idx="90">
                  <c:v>2363.6217625333302</c:v>
                </c:pt>
                <c:pt idx="91">
                  <c:v>2935.9480111624898</c:v>
                </c:pt>
                <c:pt idx="92">
                  <c:v>2179.3191565458301</c:v>
                </c:pt>
                <c:pt idx="93">
                  <c:v>2726.05105495833</c:v>
                </c:pt>
                <c:pt idx="94">
                  <c:v>1942.2621511416601</c:v>
                </c:pt>
                <c:pt idx="95">
                  <c:v>2233.6403290041599</c:v>
                </c:pt>
                <c:pt idx="96">
                  <c:v>2017.2257905399899</c:v>
                </c:pt>
                <c:pt idx="97">
                  <c:v>2359.1199209874899</c:v>
                </c:pt>
                <c:pt idx="98">
                  <c:v>2334.5526278249999</c:v>
                </c:pt>
                <c:pt idx="99">
                  <c:v>2805.6281315333299</c:v>
                </c:pt>
                <c:pt idx="100">
                  <c:v>2303.4694622749898</c:v>
                </c:pt>
                <c:pt idx="101">
                  <c:v>3590.6828627166601</c:v>
                </c:pt>
                <c:pt idx="102">
                  <c:v>2704.1649466458298</c:v>
                </c:pt>
                <c:pt idx="103">
                  <c:v>3365.87835465833</c:v>
                </c:pt>
                <c:pt idx="104">
                  <c:v>2625.0986705750001</c:v>
                </c:pt>
                <c:pt idx="105">
                  <c:v>2556.60953337916</c:v>
                </c:pt>
                <c:pt idx="106">
                  <c:v>1823.0696327749899</c:v>
                </c:pt>
                <c:pt idx="107">
                  <c:v>2037.7230165041599</c:v>
                </c:pt>
                <c:pt idx="108">
                  <c:v>1722.8896464541599</c:v>
                </c:pt>
                <c:pt idx="109">
                  <c:v>2063.51221467083</c:v>
                </c:pt>
                <c:pt idx="110">
                  <c:v>2069.9034216374898</c:v>
                </c:pt>
                <c:pt idx="111">
                  <c:v>2923.37536639583</c:v>
                </c:pt>
                <c:pt idx="112">
                  <c:v>2277.0611217166602</c:v>
                </c:pt>
                <c:pt idx="113">
                  <c:v>3388.0708861041599</c:v>
                </c:pt>
                <c:pt idx="114">
                  <c:v>2553.06626393333</c:v>
                </c:pt>
                <c:pt idx="115">
                  <c:v>3123.8353176083301</c:v>
                </c:pt>
                <c:pt idx="116">
                  <c:v>2302.3936510291601</c:v>
                </c:pt>
                <c:pt idx="117">
                  <c:v>2913.6543985708299</c:v>
                </c:pt>
                <c:pt idx="118">
                  <c:v>2279.9175524666598</c:v>
                </c:pt>
                <c:pt idx="119">
                  <c:v>2813.4237973208301</c:v>
                </c:pt>
                <c:pt idx="120">
                  <c:v>1968.99549426666</c:v>
                </c:pt>
                <c:pt idx="121">
                  <c:v>2389.08068954583</c:v>
                </c:pt>
                <c:pt idx="122">
                  <c:v>1789.86981436666</c:v>
                </c:pt>
                <c:pt idx="123">
                  <c:v>2359.7180916666598</c:v>
                </c:pt>
                <c:pt idx="124">
                  <c:v>2029.4388739291601</c:v>
                </c:pt>
                <c:pt idx="125">
                  <c:v>2184.9103650041602</c:v>
                </c:pt>
                <c:pt idx="126">
                  <c:v>2196.38929249999</c:v>
                </c:pt>
                <c:pt idx="127">
                  <c:v>2432.6821969624998</c:v>
                </c:pt>
                <c:pt idx="128">
                  <c:v>2011.3950495611</c:v>
                </c:pt>
                <c:pt idx="129">
                  <c:v>2633.6015288999902</c:v>
                </c:pt>
                <c:pt idx="130">
                  <c:v>2200.4233423099899</c:v>
                </c:pt>
                <c:pt idx="131">
                  <c:v>2618.3027622916602</c:v>
                </c:pt>
                <c:pt idx="132">
                  <c:v>2180.1996981277698</c:v>
                </c:pt>
                <c:pt idx="133">
                  <c:v>2672.35888205833</c:v>
                </c:pt>
                <c:pt idx="134">
                  <c:v>2004.5064299727201</c:v>
                </c:pt>
                <c:pt idx="135">
                  <c:v>2614.9927077249899</c:v>
                </c:pt>
                <c:pt idx="136">
                  <c:v>2097.69024651666</c:v>
                </c:pt>
                <c:pt idx="137">
                  <c:v>2409.2647808500001</c:v>
                </c:pt>
                <c:pt idx="138">
                  <c:v>2208.2178144750001</c:v>
                </c:pt>
                <c:pt idx="139">
                  <c:v>2481.62320262916</c:v>
                </c:pt>
                <c:pt idx="140">
                  <c:v>1865.7514559624899</c:v>
                </c:pt>
                <c:pt idx="141">
                  <c:v>2161.9760966541598</c:v>
                </c:pt>
                <c:pt idx="142">
                  <c:v>2059.1577108863598</c:v>
                </c:pt>
                <c:pt idx="143">
                  <c:v>2244.5299330875</c:v>
                </c:pt>
                <c:pt idx="144">
                  <c:v>2290.24188112499</c:v>
                </c:pt>
                <c:pt idx="145">
                  <c:v>2529.3986842363602</c:v>
                </c:pt>
                <c:pt idx="146">
                  <c:v>2028.51025856499</c:v>
                </c:pt>
                <c:pt idx="147">
                  <c:v>2377.9403508958299</c:v>
                </c:pt>
                <c:pt idx="148">
                  <c:v>1952.47576309285</c:v>
                </c:pt>
                <c:pt idx="149">
                  <c:v>2220.3295659833302</c:v>
                </c:pt>
                <c:pt idx="150">
                  <c:v>1874.4952763250001</c:v>
                </c:pt>
                <c:pt idx="151">
                  <c:v>2408.1716978958302</c:v>
                </c:pt>
                <c:pt idx="152">
                  <c:v>2348.2187846291599</c:v>
                </c:pt>
                <c:pt idx="153">
                  <c:v>2781.20463690833</c:v>
                </c:pt>
                <c:pt idx="154">
                  <c:v>2134.7472275291602</c:v>
                </c:pt>
                <c:pt idx="155">
                  <c:v>2486.2344025124899</c:v>
                </c:pt>
                <c:pt idx="156">
                  <c:v>2081.8465858208301</c:v>
                </c:pt>
                <c:pt idx="157">
                  <c:v>2492.7292517333299</c:v>
                </c:pt>
                <c:pt idx="158">
                  <c:v>2041.2911814045401</c:v>
                </c:pt>
                <c:pt idx="159">
                  <c:v>2261.4539451958299</c:v>
                </c:pt>
                <c:pt idx="160">
                  <c:v>2236.3815262166599</c:v>
                </c:pt>
                <c:pt idx="161">
                  <c:v>2294.4026380458299</c:v>
                </c:pt>
                <c:pt idx="162">
                  <c:v>1918.97782055624</c:v>
                </c:pt>
                <c:pt idx="163">
                  <c:v>2049.31759405499</c:v>
                </c:pt>
                <c:pt idx="164">
                  <c:v>1942.2035167500001</c:v>
                </c:pt>
                <c:pt idx="165">
                  <c:v>2079.3220612045402</c:v>
                </c:pt>
                <c:pt idx="166">
                  <c:v>2228.21130526874</c:v>
                </c:pt>
                <c:pt idx="167">
                  <c:v>2356.6979502374902</c:v>
                </c:pt>
                <c:pt idx="168">
                  <c:v>2131.2112628357099</c:v>
                </c:pt>
                <c:pt idx="169">
                  <c:v>2234.2020854749899</c:v>
                </c:pt>
                <c:pt idx="170">
                  <c:v>1989.2252733749899</c:v>
                </c:pt>
                <c:pt idx="171">
                  <c:v>2125.4146722874898</c:v>
                </c:pt>
                <c:pt idx="172">
                  <c:v>2170.7718819333199</c:v>
                </c:pt>
                <c:pt idx="173">
                  <c:v>2196.29722014444</c:v>
                </c:pt>
                <c:pt idx="174">
                  <c:v>1865.2321135875</c:v>
                </c:pt>
                <c:pt idx="175">
                  <c:v>1895.44555601666</c:v>
                </c:pt>
                <c:pt idx="176">
                  <c:v>1872.2638883899899</c:v>
                </c:pt>
                <c:pt idx="177">
                  <c:v>2022.95829487777</c:v>
                </c:pt>
                <c:pt idx="178">
                  <c:v>1790.18647413333</c:v>
                </c:pt>
                <c:pt idx="179">
                  <c:v>2015.71379709999</c:v>
                </c:pt>
                <c:pt idx="180">
                  <c:v>2113.80004124999</c:v>
                </c:pt>
                <c:pt idx="181">
                  <c:v>2426.57113838636</c:v>
                </c:pt>
                <c:pt idx="182">
                  <c:v>2448.2077285999999</c:v>
                </c:pt>
                <c:pt idx="183">
                  <c:v>2647.5638321749898</c:v>
                </c:pt>
                <c:pt idx="184">
                  <c:v>2236.15374529583</c:v>
                </c:pt>
                <c:pt idx="185">
                  <c:v>2960.3368238749899</c:v>
                </c:pt>
                <c:pt idx="186">
                  <c:v>2407.5297075374901</c:v>
                </c:pt>
                <c:pt idx="187">
                  <c:v>3090.4349697999901</c:v>
                </c:pt>
                <c:pt idx="188">
                  <c:v>2288.5196504999899</c:v>
                </c:pt>
                <c:pt idx="189">
                  <c:v>2693.8758898999899</c:v>
                </c:pt>
                <c:pt idx="190">
                  <c:v>2206.7949992642798</c:v>
                </c:pt>
                <c:pt idx="191">
                  <c:v>2365.86784169166</c:v>
                </c:pt>
                <c:pt idx="192">
                  <c:v>2131.5617423333301</c:v>
                </c:pt>
                <c:pt idx="193">
                  <c:v>2359.2976642333301</c:v>
                </c:pt>
                <c:pt idx="194">
                  <c:v>2337.9500703833301</c:v>
                </c:pt>
                <c:pt idx="195">
                  <c:v>2912.4833422541601</c:v>
                </c:pt>
                <c:pt idx="196">
                  <c:v>2295.36409883333</c:v>
                </c:pt>
                <c:pt idx="197">
                  <c:v>2958.7262230958299</c:v>
                </c:pt>
                <c:pt idx="198">
                  <c:v>2372.2789152708301</c:v>
                </c:pt>
                <c:pt idx="199">
                  <c:v>2944.1665049916601</c:v>
                </c:pt>
                <c:pt idx="200">
                  <c:v>2434.2545983291602</c:v>
                </c:pt>
                <c:pt idx="201">
                  <c:v>2856.5136013041601</c:v>
                </c:pt>
                <c:pt idx="202">
                  <c:v>2476.64930895833</c:v>
                </c:pt>
                <c:pt idx="203">
                  <c:v>2751.0332943083299</c:v>
                </c:pt>
                <c:pt idx="204">
                  <c:v>2073.3610607041601</c:v>
                </c:pt>
                <c:pt idx="205">
                  <c:v>2334.1648400416602</c:v>
                </c:pt>
                <c:pt idx="206">
                  <c:v>2055.7750104791598</c:v>
                </c:pt>
                <c:pt idx="207">
                  <c:v>2477.5667578541602</c:v>
                </c:pt>
                <c:pt idx="208">
                  <c:v>2201.8428448958298</c:v>
                </c:pt>
                <c:pt idx="209">
                  <c:v>2783.7458944458299</c:v>
                </c:pt>
                <c:pt idx="210">
                  <c:v>2191.43477437916</c:v>
                </c:pt>
                <c:pt idx="211">
                  <c:v>2736.8444697791601</c:v>
                </c:pt>
                <c:pt idx="212">
                  <c:v>2292.4584675374999</c:v>
                </c:pt>
                <c:pt idx="213">
                  <c:v>2600.28185396249</c:v>
                </c:pt>
                <c:pt idx="214">
                  <c:v>2238.1594617291598</c:v>
                </c:pt>
                <c:pt idx="215">
                  <c:v>2570.20604453333</c:v>
                </c:pt>
                <c:pt idx="216">
                  <c:v>2178.1450835374999</c:v>
                </c:pt>
                <c:pt idx="217">
                  <c:v>2458.4068403333299</c:v>
                </c:pt>
                <c:pt idx="218">
                  <c:v>1947.3650472541599</c:v>
                </c:pt>
                <c:pt idx="219">
                  <c:v>2177.5841689416602</c:v>
                </c:pt>
                <c:pt idx="220">
                  <c:v>1923.60790184999</c:v>
                </c:pt>
                <c:pt idx="221">
                  <c:v>2084.3268327874898</c:v>
                </c:pt>
                <c:pt idx="222">
                  <c:v>2178.3010684624901</c:v>
                </c:pt>
                <c:pt idx="223">
                  <c:v>2342.1035759041602</c:v>
                </c:pt>
                <c:pt idx="224">
                  <c:v>1986.8119818208299</c:v>
                </c:pt>
                <c:pt idx="225">
                  <c:v>2492.27483820416</c:v>
                </c:pt>
                <c:pt idx="226">
                  <c:v>2011.5389245375</c:v>
                </c:pt>
                <c:pt idx="227">
                  <c:v>2541.34914761666</c:v>
                </c:pt>
                <c:pt idx="228">
                  <c:v>1869.39257215833</c:v>
                </c:pt>
                <c:pt idx="229">
                  <c:v>2113.9166695624899</c:v>
                </c:pt>
                <c:pt idx="230">
                  <c:v>2041.3888132874899</c:v>
                </c:pt>
                <c:pt idx="231">
                  <c:v>2392.579391925</c:v>
                </c:pt>
                <c:pt idx="232">
                  <c:v>1847.6206024749899</c:v>
                </c:pt>
                <c:pt idx="233">
                  <c:v>2103.7799291791598</c:v>
                </c:pt>
                <c:pt idx="234">
                  <c:v>1684.3235995374901</c:v>
                </c:pt>
                <c:pt idx="235">
                  <c:v>2057.4672101124902</c:v>
                </c:pt>
                <c:pt idx="236">
                  <c:v>2173.1531144277701</c:v>
                </c:pt>
                <c:pt idx="237">
                  <c:v>2380.5147788583299</c:v>
                </c:pt>
                <c:pt idx="238">
                  <c:v>2278.7772955714199</c:v>
                </c:pt>
                <c:pt idx="239">
                  <c:v>2434.3405128333302</c:v>
                </c:pt>
                <c:pt idx="240">
                  <c:v>2006.54166748749</c:v>
                </c:pt>
                <c:pt idx="241">
                  <c:v>2714.09375346363</c:v>
                </c:pt>
                <c:pt idx="242">
                  <c:v>2391.99487152856</c:v>
                </c:pt>
                <c:pt idx="243">
                  <c:v>2329.3039084624902</c:v>
                </c:pt>
                <c:pt idx="244">
                  <c:v>2077.1218812541601</c:v>
                </c:pt>
                <c:pt idx="245">
                  <c:v>2290.5947934124902</c:v>
                </c:pt>
                <c:pt idx="246">
                  <c:v>1952.5976356333299</c:v>
                </c:pt>
                <c:pt idx="247">
                  <c:v>2205.2421286318099</c:v>
                </c:pt>
                <c:pt idx="248">
                  <c:v>1820.63976945833</c:v>
                </c:pt>
                <c:pt idx="249">
                  <c:v>1949.2376995124901</c:v>
                </c:pt>
                <c:pt idx="250">
                  <c:v>2011.5588322041599</c:v>
                </c:pt>
                <c:pt idx="251">
                  <c:v>2407.8819831791602</c:v>
                </c:pt>
                <c:pt idx="252">
                  <c:v>2108.0878239458302</c:v>
                </c:pt>
                <c:pt idx="253">
                  <c:v>2425.3941229549901</c:v>
                </c:pt>
                <c:pt idx="254">
                  <c:v>2276.4651883285601</c:v>
                </c:pt>
                <c:pt idx="255">
                  <c:v>2385.3081387208299</c:v>
                </c:pt>
                <c:pt idx="256">
                  <c:v>2207.3602180749999</c:v>
                </c:pt>
                <c:pt idx="257">
                  <c:v>2288.4663373499902</c:v>
                </c:pt>
                <c:pt idx="258">
                  <c:v>2266.71607263332</c:v>
                </c:pt>
                <c:pt idx="259">
                  <c:v>2149.3511236791601</c:v>
                </c:pt>
                <c:pt idx="260">
                  <c:v>1762.31032626666</c:v>
                </c:pt>
                <c:pt idx="261">
                  <c:v>2091.57613969166</c:v>
                </c:pt>
                <c:pt idx="262">
                  <c:v>1767.7216455299899</c:v>
                </c:pt>
                <c:pt idx="263">
                  <c:v>2194.2849347363599</c:v>
                </c:pt>
                <c:pt idx="264">
                  <c:v>2256.8843618562501</c:v>
                </c:pt>
                <c:pt idx="265">
                  <c:v>2440.1407365749901</c:v>
                </c:pt>
                <c:pt idx="266">
                  <c:v>2054.2260679208298</c:v>
                </c:pt>
                <c:pt idx="267">
                  <c:v>2363.7651461291598</c:v>
                </c:pt>
                <c:pt idx="268">
                  <c:v>2197.8695865333302</c:v>
                </c:pt>
                <c:pt idx="269">
                  <c:v>2418.2252856916598</c:v>
                </c:pt>
                <c:pt idx="270">
                  <c:v>2219.37749874375</c:v>
                </c:pt>
                <c:pt idx="271">
                  <c:v>2426.06493250416</c:v>
                </c:pt>
                <c:pt idx="272">
                  <c:v>2061.1680646954501</c:v>
                </c:pt>
                <c:pt idx="273">
                  <c:v>2398.4183871208202</c:v>
                </c:pt>
                <c:pt idx="274">
                  <c:v>1932.5191484818099</c:v>
                </c:pt>
                <c:pt idx="275">
                  <c:v>2209.34832387499</c:v>
                </c:pt>
                <c:pt idx="276">
                  <c:v>1804.0047631083301</c:v>
                </c:pt>
                <c:pt idx="277">
                  <c:v>2239.4996949791598</c:v>
                </c:pt>
                <c:pt idx="278">
                  <c:v>2215.2909385708299</c:v>
                </c:pt>
                <c:pt idx="279">
                  <c:v>2526.5955351749899</c:v>
                </c:pt>
                <c:pt idx="280">
                  <c:v>2102.5246024374901</c:v>
                </c:pt>
                <c:pt idx="281">
                  <c:v>2350.89282996666</c:v>
                </c:pt>
                <c:pt idx="282">
                  <c:v>2121.1059986833302</c:v>
                </c:pt>
                <c:pt idx="283">
                  <c:v>2473.74528315416</c:v>
                </c:pt>
                <c:pt idx="284">
                  <c:v>2153.7002823791599</c:v>
                </c:pt>
                <c:pt idx="285">
                  <c:v>2502.3010268374901</c:v>
                </c:pt>
                <c:pt idx="286">
                  <c:v>2305.6693803666599</c:v>
                </c:pt>
                <c:pt idx="287">
                  <c:v>2412.1884145583299</c:v>
                </c:pt>
                <c:pt idx="288">
                  <c:v>2151.8897925285601</c:v>
                </c:pt>
                <c:pt idx="289">
                  <c:v>2256.65196733333</c:v>
                </c:pt>
                <c:pt idx="290">
                  <c:v>1836.86610517083</c:v>
                </c:pt>
                <c:pt idx="291">
                  <c:v>2239.7297245291602</c:v>
                </c:pt>
                <c:pt idx="292">
                  <c:v>2140.23545285416</c:v>
                </c:pt>
                <c:pt idx="293">
                  <c:v>2506.3152242749902</c:v>
                </c:pt>
                <c:pt idx="294">
                  <c:v>2137.7923270874899</c:v>
                </c:pt>
                <c:pt idx="295">
                  <c:v>2460.35066638749</c:v>
                </c:pt>
                <c:pt idx="296">
                  <c:v>2122.5202968374902</c:v>
                </c:pt>
                <c:pt idx="297">
                  <c:v>2413.4504149291602</c:v>
                </c:pt>
                <c:pt idx="298">
                  <c:v>2454.0782498888798</c:v>
                </c:pt>
                <c:pt idx="299">
                  <c:v>2702.1822030666599</c:v>
                </c:pt>
                <c:pt idx="300">
                  <c:v>2678.7584678062399</c:v>
                </c:pt>
                <c:pt idx="301">
                  <c:v>2736.0415722318098</c:v>
                </c:pt>
                <c:pt idx="302">
                  <c:v>2425.2262150699898</c:v>
                </c:pt>
                <c:pt idx="303">
                  <c:v>2471.2303256999899</c:v>
                </c:pt>
                <c:pt idx="304">
                  <c:v>2015.5064658958299</c:v>
                </c:pt>
                <c:pt idx="305">
                  <c:v>2465.7789927958302</c:v>
                </c:pt>
                <c:pt idx="306">
                  <c:v>1971.19641015555</c:v>
                </c:pt>
                <c:pt idx="307">
                  <c:v>2330.57700935</c:v>
                </c:pt>
                <c:pt idx="308">
                  <c:v>2225.8439881541599</c:v>
                </c:pt>
                <c:pt idx="309">
                  <c:v>2563.3973150874899</c:v>
                </c:pt>
                <c:pt idx="310">
                  <c:v>2178.5005601166599</c:v>
                </c:pt>
                <c:pt idx="311">
                  <c:v>2503.8253872708201</c:v>
                </c:pt>
                <c:pt idx="312">
                  <c:v>2083.68529156666</c:v>
                </c:pt>
                <c:pt idx="313">
                  <c:v>2555.2738623083301</c:v>
                </c:pt>
                <c:pt idx="314">
                  <c:v>2183.7037006874998</c:v>
                </c:pt>
                <c:pt idx="315">
                  <c:v>2578.8708050083301</c:v>
                </c:pt>
                <c:pt idx="316">
                  <c:v>2021.06139560833</c:v>
                </c:pt>
                <c:pt idx="317">
                  <c:v>2307.6349154958298</c:v>
                </c:pt>
                <c:pt idx="318">
                  <c:v>1877.57732694583</c:v>
                </c:pt>
                <c:pt idx="319">
                  <c:v>2290.7028185624899</c:v>
                </c:pt>
                <c:pt idx="320">
                  <c:v>2201.9893836583301</c:v>
                </c:pt>
                <c:pt idx="321">
                  <c:v>2536.5788713624902</c:v>
                </c:pt>
                <c:pt idx="322">
                  <c:v>2227.0405394958302</c:v>
                </c:pt>
                <c:pt idx="323">
                  <c:v>2665.6304535374902</c:v>
                </c:pt>
                <c:pt idx="324">
                  <c:v>2358.7919673049901</c:v>
                </c:pt>
                <c:pt idx="325">
                  <c:v>2582.399825</c:v>
                </c:pt>
                <c:pt idx="326">
                  <c:v>2205.4939439708301</c:v>
                </c:pt>
                <c:pt idx="327">
                  <c:v>2531.0467592124901</c:v>
                </c:pt>
                <c:pt idx="328">
                  <c:v>2264.1822469833301</c:v>
                </c:pt>
                <c:pt idx="329">
                  <c:v>2578.9773850833299</c:v>
                </c:pt>
                <c:pt idx="330">
                  <c:v>2073.3362390083298</c:v>
                </c:pt>
                <c:pt idx="331">
                  <c:v>2549.9073886291599</c:v>
                </c:pt>
                <c:pt idx="332">
                  <c:v>2066.1066521041598</c:v>
                </c:pt>
                <c:pt idx="333">
                  <c:v>2391.6909986791602</c:v>
                </c:pt>
                <c:pt idx="334">
                  <c:v>2231.3980455291598</c:v>
                </c:pt>
                <c:pt idx="335">
                  <c:v>2742.09098012499</c:v>
                </c:pt>
                <c:pt idx="336">
                  <c:v>2318.3316843083298</c:v>
                </c:pt>
                <c:pt idx="337">
                  <c:v>2765.9187628833301</c:v>
                </c:pt>
                <c:pt idx="338">
                  <c:v>2283.41872064166</c:v>
                </c:pt>
                <c:pt idx="339">
                  <c:v>2579.1935956208299</c:v>
                </c:pt>
                <c:pt idx="340">
                  <c:v>2345.47395315833</c:v>
                </c:pt>
                <c:pt idx="341">
                  <c:v>2774.09424652499</c:v>
                </c:pt>
                <c:pt idx="342">
                  <c:v>2511.9457208888798</c:v>
                </c:pt>
                <c:pt idx="343">
                  <c:v>2589.7789234666602</c:v>
                </c:pt>
                <c:pt idx="344">
                  <c:v>2260.8152649937501</c:v>
                </c:pt>
                <c:pt idx="345">
                  <c:v>2314.3122076</c:v>
                </c:pt>
                <c:pt idx="346">
                  <c:v>2167.0786755899899</c:v>
                </c:pt>
                <c:pt idx="347">
                  <c:v>2499.29126914166</c:v>
                </c:pt>
                <c:pt idx="348">
                  <c:v>2245.5092780908999</c:v>
                </c:pt>
                <c:pt idx="349">
                  <c:v>2493.59503287083</c:v>
                </c:pt>
                <c:pt idx="350">
                  <c:v>2274.4805100541598</c:v>
                </c:pt>
                <c:pt idx="351">
                  <c:v>2519.4081521583298</c:v>
                </c:pt>
                <c:pt idx="352">
                  <c:v>2344.2071731041601</c:v>
                </c:pt>
                <c:pt idx="353">
                  <c:v>2672.66476106666</c:v>
                </c:pt>
                <c:pt idx="354">
                  <c:v>2233.1198583833302</c:v>
                </c:pt>
                <c:pt idx="355">
                  <c:v>2668.0619382708301</c:v>
                </c:pt>
                <c:pt idx="356">
                  <c:v>2219.4378834791601</c:v>
                </c:pt>
                <c:pt idx="357">
                  <c:v>2484.5921682708299</c:v>
                </c:pt>
                <c:pt idx="358">
                  <c:v>1975.0117345541601</c:v>
                </c:pt>
                <c:pt idx="359">
                  <c:v>2351.1718993333302</c:v>
                </c:pt>
                <c:pt idx="360">
                  <c:v>2140.66846049374</c:v>
                </c:pt>
                <c:pt idx="361">
                  <c:v>2271.0611251458299</c:v>
                </c:pt>
                <c:pt idx="362">
                  <c:v>2574.4839794437498</c:v>
                </c:pt>
                <c:pt idx="363">
                  <c:v>2609.5576928791602</c:v>
                </c:pt>
                <c:pt idx="364">
                  <c:v>2346.5856706916602</c:v>
                </c:pt>
                <c:pt idx="365">
                  <c:v>2516.7227591958299</c:v>
                </c:pt>
                <c:pt idx="366">
                  <c:v>2310.1774498208301</c:v>
                </c:pt>
                <c:pt idx="367">
                  <c:v>2751.0745728249999</c:v>
                </c:pt>
                <c:pt idx="368">
                  <c:v>2400.1643356333302</c:v>
                </c:pt>
                <c:pt idx="369">
                  <c:v>2722.1102453374901</c:v>
                </c:pt>
                <c:pt idx="370">
                  <c:v>2495.8680823333302</c:v>
                </c:pt>
                <c:pt idx="371">
                  <c:v>2687.2987756124899</c:v>
                </c:pt>
                <c:pt idx="372">
                  <c:v>2199.4620709124902</c:v>
                </c:pt>
                <c:pt idx="373">
                  <c:v>2519.9222484124898</c:v>
                </c:pt>
                <c:pt idx="374">
                  <c:v>2144.8894027624901</c:v>
                </c:pt>
                <c:pt idx="375">
                  <c:v>2539.6737235833298</c:v>
                </c:pt>
                <c:pt idx="376">
                  <c:v>2440.8228677041602</c:v>
                </c:pt>
                <c:pt idx="377">
                  <c:v>2736.0700492958299</c:v>
                </c:pt>
                <c:pt idx="378">
                  <c:v>2403.47110140416</c:v>
                </c:pt>
                <c:pt idx="379">
                  <c:v>2780.5965677541599</c:v>
                </c:pt>
                <c:pt idx="380">
                  <c:v>2162.8221352833302</c:v>
                </c:pt>
                <c:pt idx="381">
                  <c:v>2573.8093451916602</c:v>
                </c:pt>
                <c:pt idx="382">
                  <c:v>2343.7493510458198</c:v>
                </c:pt>
                <c:pt idx="383">
                  <c:v>2857.1240147541598</c:v>
                </c:pt>
                <c:pt idx="384">
                  <c:v>2318.55609405416</c:v>
                </c:pt>
                <c:pt idx="385">
                  <c:v>2505.1996293375</c:v>
                </c:pt>
                <c:pt idx="386">
                  <c:v>2020.46666515416</c:v>
                </c:pt>
                <c:pt idx="387">
                  <c:v>2413.80579378333</c:v>
                </c:pt>
                <c:pt idx="388">
                  <c:v>1996.57660631249</c:v>
                </c:pt>
                <c:pt idx="389">
                  <c:v>2352.0824248041599</c:v>
                </c:pt>
                <c:pt idx="390">
                  <c:v>2143.90196194583</c:v>
                </c:pt>
                <c:pt idx="391">
                  <c:v>2606.9075596708299</c:v>
                </c:pt>
                <c:pt idx="392">
                  <c:v>2324.38466607499</c:v>
                </c:pt>
                <c:pt idx="393">
                  <c:v>2648.5148793624899</c:v>
                </c:pt>
                <c:pt idx="394">
                  <c:v>2291.0671482749899</c:v>
                </c:pt>
                <c:pt idx="395">
                  <c:v>2642.4324848708302</c:v>
                </c:pt>
                <c:pt idx="396">
                  <c:v>2486.63121728749</c:v>
                </c:pt>
                <c:pt idx="397">
                  <c:v>2778.6083636916601</c:v>
                </c:pt>
                <c:pt idx="398">
                  <c:v>2422.4372520291599</c:v>
                </c:pt>
                <c:pt idx="399">
                  <c:v>2721.7999010458302</c:v>
                </c:pt>
                <c:pt idx="400">
                  <c:v>2212.9776560874898</c:v>
                </c:pt>
                <c:pt idx="401">
                  <c:v>2501.9361610916599</c:v>
                </c:pt>
                <c:pt idx="402">
                  <c:v>2111.5541722166599</c:v>
                </c:pt>
                <c:pt idx="403">
                  <c:v>2530.7492368666599</c:v>
                </c:pt>
                <c:pt idx="404">
                  <c:v>2497.3223774458202</c:v>
                </c:pt>
                <c:pt idx="405">
                  <c:v>2732.7460427999999</c:v>
                </c:pt>
                <c:pt idx="406">
                  <c:v>2439.8128192833301</c:v>
                </c:pt>
                <c:pt idx="407">
                  <c:v>2564.54435559999</c:v>
                </c:pt>
                <c:pt idx="408">
                  <c:v>2039.49136985833</c:v>
                </c:pt>
                <c:pt idx="409">
                  <c:v>2476.18546571249</c:v>
                </c:pt>
                <c:pt idx="410">
                  <c:v>2162.33460924166</c:v>
                </c:pt>
                <c:pt idx="411">
                  <c:v>2505.5693950791601</c:v>
                </c:pt>
                <c:pt idx="412">
                  <c:v>2241.4802592041601</c:v>
                </c:pt>
                <c:pt idx="413">
                  <c:v>2905.0637619208301</c:v>
                </c:pt>
                <c:pt idx="414">
                  <c:v>2179.3773501249898</c:v>
                </c:pt>
                <c:pt idx="415">
                  <c:v>2483.37733289166</c:v>
                </c:pt>
                <c:pt idx="416">
                  <c:v>1970.0525984583301</c:v>
                </c:pt>
                <c:pt idx="417">
                  <c:v>2421.4947473458301</c:v>
                </c:pt>
                <c:pt idx="418">
                  <c:v>2258.18339816249</c:v>
                </c:pt>
                <c:pt idx="419">
                  <c:v>2689.0604894916601</c:v>
                </c:pt>
                <c:pt idx="420">
                  <c:v>2404.6785901416602</c:v>
                </c:pt>
                <c:pt idx="421">
                  <c:v>2544.4278952458299</c:v>
                </c:pt>
                <c:pt idx="422">
                  <c:v>2210.3872715416601</c:v>
                </c:pt>
                <c:pt idx="423">
                  <c:v>2609.8060056208301</c:v>
                </c:pt>
                <c:pt idx="424">
                  <c:v>2268.1242514916598</c:v>
                </c:pt>
                <c:pt idx="425">
                  <c:v>2530.30713499166</c:v>
                </c:pt>
                <c:pt idx="426">
                  <c:v>2248.5141886624901</c:v>
                </c:pt>
                <c:pt idx="427">
                  <c:v>2468.9981134874902</c:v>
                </c:pt>
                <c:pt idx="428">
                  <c:v>2007.1091398083299</c:v>
                </c:pt>
                <c:pt idx="429">
                  <c:v>2283.2115860958302</c:v>
                </c:pt>
                <c:pt idx="430">
                  <c:v>1926.3508711791601</c:v>
                </c:pt>
                <c:pt idx="431">
                  <c:v>2254.4026167624902</c:v>
                </c:pt>
                <c:pt idx="432">
                  <c:v>2097.32178277499</c:v>
                </c:pt>
                <c:pt idx="433">
                  <c:v>2447.0156194791598</c:v>
                </c:pt>
                <c:pt idx="434">
                  <c:v>2058.4143178874901</c:v>
                </c:pt>
                <c:pt idx="435">
                  <c:v>2263.9383129583298</c:v>
                </c:pt>
                <c:pt idx="436">
                  <c:v>2234.9891930833301</c:v>
                </c:pt>
                <c:pt idx="437">
                  <c:v>2535.4648421291599</c:v>
                </c:pt>
                <c:pt idx="438">
                  <c:v>2119.8378024249901</c:v>
                </c:pt>
                <c:pt idx="439">
                  <c:v>2611.1508810291598</c:v>
                </c:pt>
                <c:pt idx="440">
                  <c:v>2252.2625322999902</c:v>
                </c:pt>
                <c:pt idx="441">
                  <c:v>2435.58375557916</c:v>
                </c:pt>
                <c:pt idx="442">
                  <c:v>2012.25450448333</c:v>
                </c:pt>
                <c:pt idx="443">
                  <c:v>2306.09973747083</c:v>
                </c:pt>
                <c:pt idx="444">
                  <c:v>1922.23204700416</c:v>
                </c:pt>
                <c:pt idx="445">
                  <c:v>2271.5186199166601</c:v>
                </c:pt>
                <c:pt idx="446">
                  <c:v>2173.2485973624898</c:v>
                </c:pt>
                <c:pt idx="447">
                  <c:v>2599.35337378333</c:v>
                </c:pt>
                <c:pt idx="448">
                  <c:v>2275.3774637166598</c:v>
                </c:pt>
                <c:pt idx="449">
                  <c:v>2572.1158187249898</c:v>
                </c:pt>
                <c:pt idx="450">
                  <c:v>2332.2469968083201</c:v>
                </c:pt>
                <c:pt idx="451">
                  <c:v>2522.0577934541602</c:v>
                </c:pt>
                <c:pt idx="452">
                  <c:v>2178.5971232791599</c:v>
                </c:pt>
                <c:pt idx="453">
                  <c:v>2640.2822745583298</c:v>
                </c:pt>
                <c:pt idx="454">
                  <c:v>2262.52688914583</c:v>
                </c:pt>
                <c:pt idx="455">
                  <c:v>2547.7255107166602</c:v>
                </c:pt>
                <c:pt idx="456">
                  <c:v>2002.28532935416</c:v>
                </c:pt>
                <c:pt idx="457">
                  <c:v>2471.14781382916</c:v>
                </c:pt>
                <c:pt idx="458">
                  <c:v>1884.5189767458301</c:v>
                </c:pt>
                <c:pt idx="459">
                  <c:v>2284.6860655041601</c:v>
                </c:pt>
                <c:pt idx="460">
                  <c:v>2074.9366848416598</c:v>
                </c:pt>
                <c:pt idx="461">
                  <c:v>2416.9764224291598</c:v>
                </c:pt>
                <c:pt idx="462">
                  <c:v>2351.8879272875001</c:v>
                </c:pt>
                <c:pt idx="463">
                  <c:v>2486.4495979416602</c:v>
                </c:pt>
                <c:pt idx="464">
                  <c:v>2205.80877638333</c:v>
                </c:pt>
                <c:pt idx="465">
                  <c:v>2463.8877806208302</c:v>
                </c:pt>
                <c:pt idx="466">
                  <c:v>2389.5416550772702</c:v>
                </c:pt>
                <c:pt idx="467">
                  <c:v>2462.3126748458299</c:v>
                </c:pt>
                <c:pt idx="468">
                  <c:v>2597.9697656916601</c:v>
                </c:pt>
                <c:pt idx="469">
                  <c:v>2343.0126144708302</c:v>
                </c:pt>
                <c:pt idx="470">
                  <c:v>1935.67293994999</c:v>
                </c:pt>
                <c:pt idx="471">
                  <c:v>2169.6442316708199</c:v>
                </c:pt>
                <c:pt idx="472">
                  <c:v>1945.7263270999899</c:v>
                </c:pt>
                <c:pt idx="473">
                  <c:v>2415.7238709749899</c:v>
                </c:pt>
                <c:pt idx="474">
                  <c:v>2155.8468403083298</c:v>
                </c:pt>
                <c:pt idx="475">
                  <c:v>2488.4190322208301</c:v>
                </c:pt>
                <c:pt idx="476">
                  <c:v>2225.5085196499999</c:v>
                </c:pt>
                <c:pt idx="477">
                  <c:v>2729.62043478749</c:v>
                </c:pt>
                <c:pt idx="478">
                  <c:v>2310.9775189749898</c:v>
                </c:pt>
                <c:pt idx="479">
                  <c:v>2549.6945594041599</c:v>
                </c:pt>
                <c:pt idx="480">
                  <c:v>2250.2431120541601</c:v>
                </c:pt>
                <c:pt idx="481">
                  <c:v>2474.0586088999898</c:v>
                </c:pt>
                <c:pt idx="482">
                  <c:v>2181.92416806249</c:v>
                </c:pt>
                <c:pt idx="483">
                  <c:v>2459.62038521249</c:v>
                </c:pt>
                <c:pt idx="484">
                  <c:v>2001.1209491583299</c:v>
                </c:pt>
                <c:pt idx="485">
                  <c:v>2264.75547124166</c:v>
                </c:pt>
                <c:pt idx="486">
                  <c:v>1921.8538409166599</c:v>
                </c:pt>
                <c:pt idx="487">
                  <c:v>2338.8713482916601</c:v>
                </c:pt>
                <c:pt idx="488">
                  <c:v>2248.2096055541601</c:v>
                </c:pt>
                <c:pt idx="489">
                  <c:v>2430.7613596208298</c:v>
                </c:pt>
                <c:pt idx="490">
                  <c:v>2143.8002868999902</c:v>
                </c:pt>
                <c:pt idx="491">
                  <c:v>2488.10847363333</c:v>
                </c:pt>
                <c:pt idx="492">
                  <c:v>2079.2519090791602</c:v>
                </c:pt>
                <c:pt idx="493">
                  <c:v>2292.28191523333</c:v>
                </c:pt>
                <c:pt idx="494">
                  <c:v>2187.0871952124999</c:v>
                </c:pt>
                <c:pt idx="495">
                  <c:v>2578.1538939624902</c:v>
                </c:pt>
                <c:pt idx="496">
                  <c:v>2073.3774350125</c:v>
                </c:pt>
                <c:pt idx="497">
                  <c:v>2368.6728615124898</c:v>
                </c:pt>
                <c:pt idx="498">
                  <c:v>2047.0225873166601</c:v>
                </c:pt>
                <c:pt idx="499">
                  <c:v>2192.4860586999898</c:v>
                </c:pt>
                <c:pt idx="500">
                  <c:v>1873.06487834583</c:v>
                </c:pt>
                <c:pt idx="501">
                  <c:v>2222.5540251458301</c:v>
                </c:pt>
                <c:pt idx="502">
                  <c:v>2121.8563898791599</c:v>
                </c:pt>
                <c:pt idx="503">
                  <c:v>2453.3169167750002</c:v>
                </c:pt>
                <c:pt idx="504">
                  <c:v>2205.2623963208298</c:v>
                </c:pt>
                <c:pt idx="505">
                  <c:v>2507.6118844083298</c:v>
                </c:pt>
                <c:pt idx="506">
                  <c:v>2188.4652711458298</c:v>
                </c:pt>
                <c:pt idx="507">
                  <c:v>2584.44164734999</c:v>
                </c:pt>
                <c:pt idx="508">
                  <c:v>2158.9195386124902</c:v>
                </c:pt>
                <c:pt idx="509">
                  <c:v>2390.7399585374901</c:v>
                </c:pt>
                <c:pt idx="510">
                  <c:v>2250.0891999208302</c:v>
                </c:pt>
                <c:pt idx="511">
                  <c:v>2573.5470409049899</c:v>
                </c:pt>
                <c:pt idx="512">
                  <c:v>1949.9912697541599</c:v>
                </c:pt>
                <c:pt idx="513">
                  <c:v>2521.4858069583302</c:v>
                </c:pt>
                <c:pt idx="514">
                  <c:v>2023.5993877916601</c:v>
                </c:pt>
                <c:pt idx="515">
                  <c:v>2372.4070769416599</c:v>
                </c:pt>
                <c:pt idx="516">
                  <c:v>2288.5283720166599</c:v>
                </c:pt>
                <c:pt idx="517">
                  <c:v>2750.9170458041599</c:v>
                </c:pt>
                <c:pt idx="518">
                  <c:v>2395.3668768041598</c:v>
                </c:pt>
                <c:pt idx="519">
                  <c:v>2506.8038927499902</c:v>
                </c:pt>
                <c:pt idx="520">
                  <c:v>2280.4726940291598</c:v>
                </c:pt>
                <c:pt idx="521">
                  <c:v>2566.9448365708299</c:v>
                </c:pt>
                <c:pt idx="522">
                  <c:v>2116.5523292124899</c:v>
                </c:pt>
                <c:pt idx="523">
                  <c:v>2461.1738193708302</c:v>
                </c:pt>
                <c:pt idx="524">
                  <c:v>2288.29357438332</c:v>
                </c:pt>
                <c:pt idx="525">
                  <c:v>2493.1580491749901</c:v>
                </c:pt>
                <c:pt idx="526">
                  <c:v>1997.42899145416</c:v>
                </c:pt>
                <c:pt idx="527">
                  <c:v>2123.2153123916601</c:v>
                </c:pt>
                <c:pt idx="528">
                  <c:v>1959.9531131199999</c:v>
                </c:pt>
                <c:pt idx="529">
                  <c:v>2364.44915055416</c:v>
                </c:pt>
                <c:pt idx="530">
                  <c:v>2248.0190105124898</c:v>
                </c:pt>
                <c:pt idx="531">
                  <c:v>2449.8866331333302</c:v>
                </c:pt>
                <c:pt idx="532">
                  <c:v>2096.2388598541602</c:v>
                </c:pt>
                <c:pt idx="533">
                  <c:v>2440.3553028374899</c:v>
                </c:pt>
                <c:pt idx="534">
                  <c:v>2174.9172505541601</c:v>
                </c:pt>
                <c:pt idx="535">
                  <c:v>2413.5105322916602</c:v>
                </c:pt>
                <c:pt idx="536">
                  <c:v>2185.6362948291599</c:v>
                </c:pt>
                <c:pt idx="537">
                  <c:v>2488.2033734500001</c:v>
                </c:pt>
                <c:pt idx="538">
                  <c:v>2231.6066298124902</c:v>
                </c:pt>
                <c:pt idx="539">
                  <c:v>2409.3805057374898</c:v>
                </c:pt>
                <c:pt idx="540">
                  <c:v>1921.2692918958301</c:v>
                </c:pt>
                <c:pt idx="541">
                  <c:v>2087.1779811166598</c:v>
                </c:pt>
                <c:pt idx="542">
                  <c:v>1892.1575970958299</c:v>
                </c:pt>
                <c:pt idx="543">
                  <c:v>2173.0139887708301</c:v>
                </c:pt>
                <c:pt idx="544">
                  <c:v>1895.0546239416601</c:v>
                </c:pt>
                <c:pt idx="545">
                  <c:v>2193.5688543291599</c:v>
                </c:pt>
                <c:pt idx="546">
                  <c:v>2045.4487360916601</c:v>
                </c:pt>
                <c:pt idx="547">
                  <c:v>2551.9848045416602</c:v>
                </c:pt>
                <c:pt idx="548">
                  <c:v>2031.1868413249899</c:v>
                </c:pt>
                <c:pt idx="549">
                  <c:v>2302.8370136041599</c:v>
                </c:pt>
                <c:pt idx="550">
                  <c:v>2265.20051680714</c:v>
                </c:pt>
                <c:pt idx="551">
                  <c:v>2274.5985309624898</c:v>
                </c:pt>
                <c:pt idx="552">
                  <c:v>2135.9982475583301</c:v>
                </c:pt>
                <c:pt idx="553">
                  <c:v>2375.1063702249899</c:v>
                </c:pt>
                <c:pt idx="554">
                  <c:v>2001.9841070999901</c:v>
                </c:pt>
                <c:pt idx="555">
                  <c:v>2222.6508015458298</c:v>
                </c:pt>
                <c:pt idx="556">
                  <c:v>1869.44751362083</c:v>
                </c:pt>
                <c:pt idx="557">
                  <c:v>2031.8905010416599</c:v>
                </c:pt>
                <c:pt idx="558">
                  <c:v>2070.8754603000002</c:v>
                </c:pt>
                <c:pt idx="559">
                  <c:v>2413.41911486249</c:v>
                </c:pt>
                <c:pt idx="560">
                  <c:v>2139.0103975458301</c:v>
                </c:pt>
                <c:pt idx="561">
                  <c:v>2448.6224742749901</c:v>
                </c:pt>
                <c:pt idx="562">
                  <c:v>2178.94914845416</c:v>
                </c:pt>
                <c:pt idx="563">
                  <c:v>2403.7327108333302</c:v>
                </c:pt>
                <c:pt idx="564">
                  <c:v>2120.5494546333298</c:v>
                </c:pt>
                <c:pt idx="565">
                  <c:v>2471.67496623749</c:v>
                </c:pt>
                <c:pt idx="566">
                  <c:v>2086.25206199583</c:v>
                </c:pt>
                <c:pt idx="567">
                  <c:v>2442.8866810416598</c:v>
                </c:pt>
                <c:pt idx="568">
                  <c:v>1963.9878850208299</c:v>
                </c:pt>
                <c:pt idx="569">
                  <c:v>2139.9399515208302</c:v>
                </c:pt>
                <c:pt idx="570">
                  <c:v>1766.14336092083</c:v>
                </c:pt>
                <c:pt idx="571">
                  <c:v>2132.2404888999999</c:v>
                </c:pt>
                <c:pt idx="572">
                  <c:v>2083.7589468916599</c:v>
                </c:pt>
                <c:pt idx="573">
                  <c:v>2341.1671416499998</c:v>
                </c:pt>
                <c:pt idx="574">
                  <c:v>2093.52091827916</c:v>
                </c:pt>
                <c:pt idx="575">
                  <c:v>2386.4904451791599</c:v>
                </c:pt>
                <c:pt idx="576">
                  <c:v>2032.8935772208299</c:v>
                </c:pt>
                <c:pt idx="577">
                  <c:v>2301.3289821916601</c:v>
                </c:pt>
                <c:pt idx="578">
                  <c:v>2119.0852012249902</c:v>
                </c:pt>
                <c:pt idx="579">
                  <c:v>2325.9137709333299</c:v>
                </c:pt>
                <c:pt idx="580">
                  <c:v>2009.09985255833</c:v>
                </c:pt>
                <c:pt idx="581">
                  <c:v>2283.4003024624899</c:v>
                </c:pt>
                <c:pt idx="582">
                  <c:v>1919.3676576749899</c:v>
                </c:pt>
                <c:pt idx="583">
                  <c:v>2286.60910756249</c:v>
                </c:pt>
                <c:pt idx="584">
                  <c:v>1848.7247567541599</c:v>
                </c:pt>
                <c:pt idx="585">
                  <c:v>2055.5258291749901</c:v>
                </c:pt>
                <c:pt idx="586">
                  <c:v>2065.4158662874902</c:v>
                </c:pt>
                <c:pt idx="587">
                  <c:v>2347.5712044791599</c:v>
                </c:pt>
                <c:pt idx="588">
                  <c:v>1953.4718825083301</c:v>
                </c:pt>
                <c:pt idx="589">
                  <c:v>2347.2038133833298</c:v>
                </c:pt>
                <c:pt idx="590">
                  <c:v>2089.9674572541599</c:v>
                </c:pt>
                <c:pt idx="591">
                  <c:v>2308.8326177374902</c:v>
                </c:pt>
                <c:pt idx="592">
                  <c:v>2021.69496208333</c:v>
                </c:pt>
                <c:pt idx="593">
                  <c:v>2344.4569725874899</c:v>
                </c:pt>
                <c:pt idx="594">
                  <c:v>1995.2366470833299</c:v>
                </c:pt>
                <c:pt idx="595">
                  <c:v>2290.1569567916599</c:v>
                </c:pt>
                <c:pt idx="596">
                  <c:v>1905.2592441166601</c:v>
                </c:pt>
                <c:pt idx="597">
                  <c:v>2075.94736607916</c:v>
                </c:pt>
                <c:pt idx="598">
                  <c:v>1785.0475021541599</c:v>
                </c:pt>
                <c:pt idx="599">
                  <c:v>2224.8661248083299</c:v>
                </c:pt>
                <c:pt idx="600">
                  <c:v>2128.69922132499</c:v>
                </c:pt>
                <c:pt idx="601">
                  <c:v>2480.6346454208301</c:v>
                </c:pt>
                <c:pt idx="602">
                  <c:v>2124.5476204874999</c:v>
                </c:pt>
                <c:pt idx="603">
                  <c:v>2571.44064713749</c:v>
                </c:pt>
                <c:pt idx="604">
                  <c:v>2217.5268075249901</c:v>
                </c:pt>
                <c:pt idx="605">
                  <c:v>2683.7011060749901</c:v>
                </c:pt>
                <c:pt idx="606">
                  <c:v>2215.4528255416599</c:v>
                </c:pt>
                <c:pt idx="607">
                  <c:v>2554.6916965374899</c:v>
                </c:pt>
                <c:pt idx="608">
                  <c:v>2151.4010383208301</c:v>
                </c:pt>
                <c:pt idx="609">
                  <c:v>2318.9251723624898</c:v>
                </c:pt>
                <c:pt idx="610">
                  <c:v>1916.7523576624901</c:v>
                </c:pt>
                <c:pt idx="611">
                  <c:v>2233.5855653583299</c:v>
                </c:pt>
                <c:pt idx="612">
                  <c:v>1842.9941724181799</c:v>
                </c:pt>
                <c:pt idx="613">
                  <c:v>2396.8332543874999</c:v>
                </c:pt>
                <c:pt idx="614">
                  <c:v>2408.6852115666602</c:v>
                </c:pt>
                <c:pt idx="615">
                  <c:v>2942.7936255916602</c:v>
                </c:pt>
                <c:pt idx="616">
                  <c:v>2237.4565533958298</c:v>
                </c:pt>
                <c:pt idx="617">
                  <c:v>2495.2396494291602</c:v>
                </c:pt>
                <c:pt idx="618">
                  <c:v>2130.4837477833298</c:v>
                </c:pt>
                <c:pt idx="619">
                  <c:v>2358.7742951124901</c:v>
                </c:pt>
                <c:pt idx="620">
                  <c:v>2085.4095028833299</c:v>
                </c:pt>
                <c:pt idx="621">
                  <c:v>2406.06192685</c:v>
                </c:pt>
                <c:pt idx="622">
                  <c:v>2127.6195419083301</c:v>
                </c:pt>
                <c:pt idx="623">
                  <c:v>2560.4690787166601</c:v>
                </c:pt>
                <c:pt idx="624">
                  <c:v>1850.07687563749</c:v>
                </c:pt>
                <c:pt idx="625">
                  <c:v>2426.7125137999901</c:v>
                </c:pt>
                <c:pt idx="626">
                  <c:v>1944.93938328749</c:v>
                </c:pt>
                <c:pt idx="627">
                  <c:v>2505.62112916666</c:v>
                </c:pt>
                <c:pt idx="628">
                  <c:v>2269.7310178791599</c:v>
                </c:pt>
                <c:pt idx="629">
                  <c:v>2653.8419085916598</c:v>
                </c:pt>
                <c:pt idx="630">
                  <c:v>2142.6655492416598</c:v>
                </c:pt>
                <c:pt idx="631">
                  <c:v>2586.2336037499899</c:v>
                </c:pt>
                <c:pt idx="632">
                  <c:v>2057.5499015749901</c:v>
                </c:pt>
                <c:pt idx="633">
                  <c:v>2420.3933309416602</c:v>
                </c:pt>
                <c:pt idx="634">
                  <c:v>2060.3646132583299</c:v>
                </c:pt>
                <c:pt idx="635">
                  <c:v>2679.9089147124901</c:v>
                </c:pt>
                <c:pt idx="636">
                  <c:v>2216.1711631458302</c:v>
                </c:pt>
                <c:pt idx="637">
                  <c:v>2859.29657275416</c:v>
                </c:pt>
                <c:pt idx="638">
                  <c:v>2109.5862018166599</c:v>
                </c:pt>
                <c:pt idx="639">
                  <c:v>2827.9392348166598</c:v>
                </c:pt>
                <c:pt idx="640">
                  <c:v>2155.9553043333199</c:v>
                </c:pt>
                <c:pt idx="641">
                  <c:v>2406.6276335666598</c:v>
                </c:pt>
                <c:pt idx="642">
                  <c:v>2279.2814025999901</c:v>
                </c:pt>
                <c:pt idx="643">
                  <c:v>2478.70375900416</c:v>
                </c:pt>
                <c:pt idx="644">
                  <c:v>2198.4836424888799</c:v>
                </c:pt>
                <c:pt idx="645">
                  <c:v>2294.2215229999902</c:v>
                </c:pt>
                <c:pt idx="646">
                  <c:v>2159.42412805714</c:v>
                </c:pt>
                <c:pt idx="647">
                  <c:v>2379.47266078749</c:v>
                </c:pt>
                <c:pt idx="648">
                  <c:v>2352.6478747687402</c:v>
                </c:pt>
                <c:pt idx="649">
                  <c:v>2646.2014103333299</c:v>
                </c:pt>
                <c:pt idx="650">
                  <c:v>2272.50585269166</c:v>
                </c:pt>
                <c:pt idx="651">
                  <c:v>2652.7158889541602</c:v>
                </c:pt>
                <c:pt idx="652">
                  <c:v>2005.0910042666601</c:v>
                </c:pt>
                <c:pt idx="653">
                  <c:v>2234.64248065416</c:v>
                </c:pt>
                <c:pt idx="654">
                  <c:v>1864.3924599833299</c:v>
                </c:pt>
                <c:pt idx="655">
                  <c:v>2024.61291038333</c:v>
                </c:pt>
                <c:pt idx="656">
                  <c:v>2005.26518903749</c:v>
                </c:pt>
                <c:pt idx="657">
                  <c:v>2374.9275914636301</c:v>
                </c:pt>
                <c:pt idx="658">
                  <c:v>2211.1820126428502</c:v>
                </c:pt>
                <c:pt idx="659">
                  <c:v>2294.1619328166598</c:v>
                </c:pt>
                <c:pt idx="660">
                  <c:v>2257.7592412888798</c:v>
                </c:pt>
                <c:pt idx="661">
                  <c:v>2585.15837254999</c:v>
                </c:pt>
                <c:pt idx="662">
                  <c:v>2375.3230907249999</c:v>
                </c:pt>
                <c:pt idx="663">
                  <c:v>2790.3557368124998</c:v>
                </c:pt>
                <c:pt idx="664">
                  <c:v>2180.8448973541599</c:v>
                </c:pt>
                <c:pt idx="665">
                  <c:v>2363.5114587958301</c:v>
                </c:pt>
                <c:pt idx="666">
                  <c:v>1955.8362672041601</c:v>
                </c:pt>
                <c:pt idx="667">
                  <c:v>2182.4259742499898</c:v>
                </c:pt>
                <c:pt idx="668">
                  <c:v>1895.8564256833299</c:v>
                </c:pt>
                <c:pt idx="669">
                  <c:v>2189.5764108874901</c:v>
                </c:pt>
                <c:pt idx="670">
                  <c:v>2183.9110040708301</c:v>
                </c:pt>
                <c:pt idx="671">
                  <c:v>2385.10862179999</c:v>
                </c:pt>
                <c:pt idx="672">
                  <c:v>2154.4983601099898</c:v>
                </c:pt>
                <c:pt idx="673">
                  <c:v>2305.9135916333298</c:v>
                </c:pt>
                <c:pt idx="674">
                  <c:v>2196.01977080999</c:v>
                </c:pt>
                <c:pt idx="675">
                  <c:v>2522.4646424208299</c:v>
                </c:pt>
                <c:pt idx="676">
                  <c:v>2208.3186528055498</c:v>
                </c:pt>
                <c:pt idx="677">
                  <c:v>2698.2957979499902</c:v>
                </c:pt>
                <c:pt idx="678">
                  <c:v>2409.15837637083</c:v>
                </c:pt>
                <c:pt idx="679">
                  <c:v>2971.8434390499901</c:v>
                </c:pt>
                <c:pt idx="680">
                  <c:v>2197.7155545416599</c:v>
                </c:pt>
                <c:pt idx="681">
                  <c:v>2426.7325211499901</c:v>
                </c:pt>
                <c:pt idx="682">
                  <c:v>1917.03239828749</c:v>
                </c:pt>
                <c:pt idx="683">
                  <c:v>2237.1392458958298</c:v>
                </c:pt>
                <c:pt idx="684">
                  <c:v>2091.6083745166602</c:v>
                </c:pt>
                <c:pt idx="685">
                  <c:v>2455.1946747249899</c:v>
                </c:pt>
                <c:pt idx="686">
                  <c:v>2079.37890237083</c:v>
                </c:pt>
                <c:pt idx="687">
                  <c:v>2727.84421164166</c:v>
                </c:pt>
                <c:pt idx="688">
                  <c:v>2275.3221316999902</c:v>
                </c:pt>
                <c:pt idx="689">
                  <c:v>2934.10397338333</c:v>
                </c:pt>
                <c:pt idx="690">
                  <c:v>2528.1358425708299</c:v>
                </c:pt>
                <c:pt idx="691">
                  <c:v>3237.7991635416602</c:v>
                </c:pt>
                <c:pt idx="692">
                  <c:v>2579.88358816249</c:v>
                </c:pt>
                <c:pt idx="693">
                  <c:v>3354.06702878333</c:v>
                </c:pt>
                <c:pt idx="694">
                  <c:v>2559.6294510166599</c:v>
                </c:pt>
                <c:pt idx="695">
                  <c:v>3264.2371815874999</c:v>
                </c:pt>
                <c:pt idx="696">
                  <c:v>2490.9887963749902</c:v>
                </c:pt>
                <c:pt idx="697">
                  <c:v>3251.3771467833299</c:v>
                </c:pt>
                <c:pt idx="698">
                  <c:v>2665.4244438291598</c:v>
                </c:pt>
                <c:pt idx="699">
                  <c:v>3741.0290686124899</c:v>
                </c:pt>
                <c:pt idx="700">
                  <c:v>2649.4351034708302</c:v>
                </c:pt>
                <c:pt idx="701">
                  <c:v>2959.3260986374898</c:v>
                </c:pt>
                <c:pt idx="702">
                  <c:v>2373.5209118875</c:v>
                </c:pt>
                <c:pt idx="703">
                  <c:v>2643.75417673333</c:v>
                </c:pt>
                <c:pt idx="704">
                  <c:v>2349.5559309416599</c:v>
                </c:pt>
                <c:pt idx="705">
                  <c:v>2650.2210921333299</c:v>
                </c:pt>
                <c:pt idx="706">
                  <c:v>2229.1072341291601</c:v>
                </c:pt>
                <c:pt idx="707">
                  <c:v>2575.2386780583302</c:v>
                </c:pt>
                <c:pt idx="708">
                  <c:v>2011.6750117916599</c:v>
                </c:pt>
                <c:pt idx="709">
                  <c:v>2307.4126483291602</c:v>
                </c:pt>
                <c:pt idx="710">
                  <c:v>1953.2140380416599</c:v>
                </c:pt>
                <c:pt idx="711">
                  <c:v>2361.0739734083299</c:v>
                </c:pt>
                <c:pt idx="712">
                  <c:v>2209.59354426666</c:v>
                </c:pt>
                <c:pt idx="713">
                  <c:v>2695.2328788791601</c:v>
                </c:pt>
                <c:pt idx="714">
                  <c:v>2273.2429503499998</c:v>
                </c:pt>
                <c:pt idx="715">
                  <c:v>2567.2627502791602</c:v>
                </c:pt>
                <c:pt idx="716">
                  <c:v>2067.9224790958301</c:v>
                </c:pt>
                <c:pt idx="717">
                  <c:v>2223.43608991666</c:v>
                </c:pt>
                <c:pt idx="718">
                  <c:v>1903.0920479833301</c:v>
                </c:pt>
                <c:pt idx="719">
                  <c:v>2306.4151266624899</c:v>
                </c:pt>
                <c:pt idx="720">
                  <c:v>2159.7068845916601</c:v>
                </c:pt>
                <c:pt idx="721">
                  <c:v>2454.2576683458301</c:v>
                </c:pt>
                <c:pt idx="722">
                  <c:v>2020.5694791727201</c:v>
                </c:pt>
                <c:pt idx="723">
                  <c:v>2363.03645631666</c:v>
                </c:pt>
                <c:pt idx="724">
                  <c:v>1970.46141897499</c:v>
                </c:pt>
                <c:pt idx="725">
                  <c:v>2549.5566624166599</c:v>
                </c:pt>
                <c:pt idx="726">
                  <c:v>2301.8357706833299</c:v>
                </c:pt>
                <c:pt idx="727">
                  <c:v>2660.8662708624902</c:v>
                </c:pt>
                <c:pt idx="728">
                  <c:v>2197.6303354583301</c:v>
                </c:pt>
                <c:pt idx="729">
                  <c:v>2379.96887625416</c:v>
                </c:pt>
              </c:numCache>
            </c:numRef>
          </c:yVal>
          <c:smooth val="0"/>
          <c:extLst>
            <c:ext xmlns:c16="http://schemas.microsoft.com/office/drawing/2014/chart" uri="{C3380CC4-5D6E-409C-BE32-E72D297353CC}">
              <c16:uniqueId val="{00000000-CC3A-414C-A7C9-13B7E14340C4}"/>
            </c:ext>
          </c:extLst>
        </c:ser>
        <c:dLbls>
          <c:showLegendKey val="0"/>
          <c:showVal val="0"/>
          <c:showCatName val="0"/>
          <c:showSerName val="0"/>
          <c:showPercent val="0"/>
          <c:showBubbleSize val="0"/>
        </c:dLbls>
        <c:axId val="1710338927"/>
        <c:axId val="1710340575"/>
      </c:scatterChart>
      <c:valAx>
        <c:axId val="1710338927"/>
        <c:scaling>
          <c:orientation val="minMax"/>
          <c:min val="8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340575"/>
        <c:crosses val="autoZero"/>
        <c:crossBetween val="midCat"/>
      </c:valAx>
      <c:valAx>
        <c:axId val="1710340575"/>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3389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Aggregate Cost to Produce</a:t>
            </a:r>
            <a:r>
              <a:rPr lang="en-US" b="1" baseline="0"/>
              <a:t> Vs Kootha, Surjek, Jutik</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611837942129435E-2"/>
          <c:y val="9.5544982698961958E-2"/>
          <c:w val="0.76338040078979741"/>
          <c:h val="0.80411648911533118"/>
        </c:manualLayout>
      </c:layout>
      <c:lineChart>
        <c:grouping val="standard"/>
        <c:varyColors val="0"/>
        <c:ser>
          <c:idx val="0"/>
          <c:order val="0"/>
          <c:tx>
            <c:v>Kootha CtP</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Analysis'!$G$22:$R$22</c:f>
              <c:numCache>
                <c:formatCode>0.00</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val>
          <c:smooth val="0"/>
          <c:extLst>
            <c:ext xmlns:c16="http://schemas.microsoft.com/office/drawing/2014/chart" uri="{C3380CC4-5D6E-409C-BE32-E72D297353CC}">
              <c16:uniqueId val="{00000000-D92C-164C-9EA2-905EE52E2852}"/>
            </c:ext>
          </c:extLst>
        </c:ser>
        <c:ser>
          <c:idx val="1"/>
          <c:order val="1"/>
          <c:tx>
            <c:v>Surjek CtP</c:v>
          </c:tx>
          <c:spPr>
            <a:ln w="28575" cap="rnd">
              <a:solidFill>
                <a:srgbClr val="7030A0"/>
              </a:solidFill>
              <a:round/>
            </a:ln>
            <a:effectLst/>
          </c:spPr>
          <c:marker>
            <c:symbol val="circle"/>
            <c:size val="5"/>
            <c:spPr>
              <a:solidFill>
                <a:srgbClr val="7030A0"/>
              </a:solidFill>
              <a:ln w="9525">
                <a:solidFill>
                  <a:srgbClr val="7030A0"/>
                </a:solidFill>
              </a:ln>
              <a:effectLst/>
            </c:spPr>
          </c:marker>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Analysis'!$G$33:$R$33</c:f>
              <c:numCache>
                <c:formatCode>0.00</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val>
          <c:smooth val="0"/>
          <c:extLst>
            <c:ext xmlns:c16="http://schemas.microsoft.com/office/drawing/2014/chart" uri="{C3380CC4-5D6E-409C-BE32-E72D297353CC}">
              <c16:uniqueId val="{00000001-D92C-164C-9EA2-905EE52E2852}"/>
            </c:ext>
          </c:extLst>
        </c:ser>
        <c:ser>
          <c:idx val="2"/>
          <c:order val="2"/>
          <c:tx>
            <c:v>Jutik CtP</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Analysis'!$G$44:$R$44</c:f>
              <c:numCache>
                <c:formatCode>"$"#,##0.00;[Red]\-"$"#,##0.00\ "$/ML"</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val>
          <c:smooth val="0"/>
          <c:extLst>
            <c:ext xmlns:c16="http://schemas.microsoft.com/office/drawing/2014/chart" uri="{C3380CC4-5D6E-409C-BE32-E72D297353CC}">
              <c16:uniqueId val="{00000002-D92C-164C-9EA2-905EE52E2852}"/>
            </c:ext>
          </c:extLst>
        </c:ser>
        <c:ser>
          <c:idx val="3"/>
          <c:order val="3"/>
          <c:tx>
            <c:v>Overall CtP</c:v>
          </c:tx>
          <c:spPr>
            <a:ln w="47625" cap="rnd" cmpd="sng">
              <a:solidFill>
                <a:schemeClr val="accent4"/>
              </a:solidFill>
              <a:round/>
            </a:ln>
            <a:effectLst/>
          </c:spPr>
          <c:marker>
            <c:symbol val="circle"/>
            <c:size val="6"/>
            <c:spPr>
              <a:solidFill>
                <a:schemeClr val="accent4"/>
              </a:solidFill>
              <a:ln w="9525">
                <a:solidFill>
                  <a:schemeClr val="accent4"/>
                </a:solidFill>
              </a:ln>
              <a:effectLst/>
            </c:spPr>
          </c:marker>
          <c:dLbls>
            <c:dLbl>
              <c:idx val="0"/>
              <c:layout>
                <c:manualLayout>
                  <c:x val="-2.5929127052722573E-2"/>
                  <c:y val="-3.70994940978077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92C-164C-9EA2-905EE52E2852}"/>
                </c:ext>
              </c:extLst>
            </c:dLbl>
            <c:dLbl>
              <c:idx val="1"/>
              <c:layout>
                <c:manualLayout>
                  <c:x val="-1.728608470181504E-2"/>
                  <c:y val="-3.70994940978077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92C-164C-9EA2-905EE52E2852}"/>
                </c:ext>
              </c:extLst>
            </c:dLbl>
            <c:dLbl>
              <c:idx val="2"/>
              <c:layout>
                <c:manualLayout>
                  <c:x val="-1.728608470181504E-2"/>
                  <c:y val="-5.39629005059023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92C-164C-9EA2-905EE52E2852}"/>
                </c:ext>
              </c:extLst>
            </c:dLbl>
            <c:dLbl>
              <c:idx val="4"/>
              <c:layout>
                <c:manualLayout>
                  <c:x val="-2.2471910112359612E-2"/>
                  <c:y val="-4.38448566610455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92C-164C-9EA2-905EE52E2852}"/>
                </c:ext>
              </c:extLst>
            </c:dLbl>
            <c:dLbl>
              <c:idx val="5"/>
              <c:layout>
                <c:manualLayout>
                  <c:x val="-3.2843560933448576E-2"/>
                  <c:y val="-6.74536256323777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92C-164C-9EA2-905EE52E2852}"/>
                </c:ext>
              </c:extLst>
            </c:dLbl>
            <c:dLbl>
              <c:idx val="6"/>
              <c:layout>
                <c:manualLayout>
                  <c:x val="-2.7657735522904126E-2"/>
                  <c:y val="-4.72175379426644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92C-164C-9EA2-905EE52E2852}"/>
                </c:ext>
              </c:extLst>
            </c:dLbl>
            <c:dLbl>
              <c:idx val="7"/>
              <c:layout>
                <c:manualLayout>
                  <c:x val="-3.4572169403630081E-2"/>
                  <c:y val="-5.73355817875211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92C-164C-9EA2-905EE52E2852}"/>
                </c:ext>
              </c:extLst>
            </c:dLbl>
            <c:dLbl>
              <c:idx val="8"/>
              <c:layout>
                <c:manualLayout>
                  <c:x val="-2.9386343993085567E-2"/>
                  <c:y val="-9.78077571669477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92C-164C-9EA2-905EE52E2852}"/>
                </c:ext>
              </c:extLst>
            </c:dLbl>
            <c:dLbl>
              <c:idx val="9"/>
              <c:layout>
                <c:manualLayout>
                  <c:x val="-2.0743301642178046E-2"/>
                  <c:y val="-5.7335581787521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92C-164C-9EA2-905EE52E2852}"/>
                </c:ext>
              </c:extLst>
            </c:dLbl>
            <c:dLbl>
              <c:idx val="10"/>
              <c:layout>
                <c:manualLayout>
                  <c:x val="-3.9757994814174719E-2"/>
                  <c:y val="-5.05902192242833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92C-164C-9EA2-905EE52E2852}"/>
                </c:ext>
              </c:extLst>
            </c:dLbl>
            <c:dLbl>
              <c:idx val="11"/>
              <c:layout>
                <c:manualLayout>
                  <c:x val="-4.1486603284356223E-2"/>
                  <c:y val="-7.41989881956155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92C-164C-9EA2-905EE52E2852}"/>
                </c:ext>
              </c:extLst>
            </c:dLbl>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Analysis'!$G$60:$R$60</c:f>
              <c:numCache>
                <c:formatCode>"$"#,##0.00;[Red]\-"$"#,##0.00</c:formatCode>
                <c:ptCount val="12"/>
                <c:pt idx="0">
                  <c:v>35.4895180180268</c:v>
                </c:pt>
                <c:pt idx="1">
                  <c:v>40.083392414844859</c:v>
                </c:pt>
                <c:pt idx="2">
                  <c:v>43.723249193160832</c:v>
                </c:pt>
                <c:pt idx="3">
                  <c:v>48.886636356341931</c:v>
                </c:pt>
                <c:pt idx="4">
                  <c:v>56.088102230227392</c:v>
                </c:pt>
                <c:pt idx="5">
                  <c:v>39.044842053719009</c:v>
                </c:pt>
                <c:pt idx="6">
                  <c:v>38.918514174055332</c:v>
                </c:pt>
                <c:pt idx="7">
                  <c:v>41.543319627670584</c:v>
                </c:pt>
                <c:pt idx="8">
                  <c:v>35.585926820374354</c:v>
                </c:pt>
                <c:pt idx="9">
                  <c:v>35.928208360416363</c:v>
                </c:pt>
                <c:pt idx="10">
                  <c:v>41.013913758286819</c:v>
                </c:pt>
                <c:pt idx="11">
                  <c:v>37.418278653587272</c:v>
                </c:pt>
              </c:numCache>
            </c:numRef>
          </c:val>
          <c:smooth val="0"/>
          <c:extLst>
            <c:ext xmlns:c16="http://schemas.microsoft.com/office/drawing/2014/chart" uri="{C3380CC4-5D6E-409C-BE32-E72D297353CC}">
              <c16:uniqueId val="{00000003-D92C-164C-9EA2-905EE52E2852}"/>
            </c:ext>
          </c:extLst>
        </c:ser>
        <c:dLbls>
          <c:showLegendKey val="0"/>
          <c:showVal val="0"/>
          <c:showCatName val="0"/>
          <c:showSerName val="0"/>
          <c:showPercent val="0"/>
          <c:showBubbleSize val="0"/>
        </c:dLbls>
        <c:marker val="1"/>
        <c:smooth val="0"/>
        <c:axId val="1699905023"/>
        <c:axId val="1699906671"/>
      </c:lineChart>
      <c:dateAx>
        <c:axId val="1699905023"/>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906671"/>
        <c:crosses val="autoZero"/>
        <c:auto val="1"/>
        <c:lblOffset val="100"/>
        <c:baseTimeUnit val="months"/>
      </c:dateAx>
      <c:valAx>
        <c:axId val="16999066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90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Kootha Cost to Produce Vs. Volume</a:t>
            </a:r>
            <a:r>
              <a:rPr lang="en-US" b="1" baseline="0"/>
              <a:t> of Water Produced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Cost Analysis'!$G$21:$R$21</c:f>
              <c:numCache>
                <c:formatCode>"$"#,##0.00;[Red]\-"$"#,##0.00</c:formatCode>
                <c:ptCount val="12"/>
                <c:pt idx="0">
                  <c:v>181933.291</c:v>
                </c:pt>
                <c:pt idx="1">
                  <c:v>187443.943</c:v>
                </c:pt>
                <c:pt idx="2">
                  <c:v>184773.65699999998</c:v>
                </c:pt>
                <c:pt idx="3">
                  <c:v>191541.09299999999</c:v>
                </c:pt>
                <c:pt idx="4">
                  <c:v>98096.062000000005</c:v>
                </c:pt>
                <c:pt idx="5">
                  <c:v>185306.853</c:v>
                </c:pt>
                <c:pt idx="6">
                  <c:v>186901.43900000001</c:v>
                </c:pt>
                <c:pt idx="7">
                  <c:v>158586.76500000001</c:v>
                </c:pt>
                <c:pt idx="8">
                  <c:v>191403.67599999998</c:v>
                </c:pt>
                <c:pt idx="9">
                  <c:v>171057.864</c:v>
                </c:pt>
                <c:pt idx="10">
                  <c:v>169286.99900000001</c:v>
                </c:pt>
                <c:pt idx="11">
                  <c:v>142508.717</c:v>
                </c:pt>
              </c:numCache>
            </c:numRef>
          </c:xVal>
          <c:yVal>
            <c:numRef>
              <c:f>'Economic Cost Analysis'!$G$22:$R$22</c:f>
              <c:numCache>
                <c:formatCode>0.00</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yVal>
          <c:smooth val="0"/>
          <c:extLst>
            <c:ext xmlns:c16="http://schemas.microsoft.com/office/drawing/2014/chart" uri="{C3380CC4-5D6E-409C-BE32-E72D297353CC}">
              <c16:uniqueId val="{00000000-DCFC-9F46-A0A1-3FCEEFD8432F}"/>
            </c:ext>
          </c:extLst>
        </c:ser>
        <c:dLbls>
          <c:showLegendKey val="0"/>
          <c:showVal val="0"/>
          <c:showCatName val="0"/>
          <c:showSerName val="0"/>
          <c:showPercent val="0"/>
          <c:showBubbleSize val="0"/>
        </c:dLbls>
        <c:axId val="1766799951"/>
        <c:axId val="2109258847"/>
      </c:scatterChart>
      <c:valAx>
        <c:axId val="176679995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258847"/>
        <c:crosses val="autoZero"/>
        <c:crossBetween val="midCat"/>
      </c:valAx>
      <c:valAx>
        <c:axId val="21092588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7999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Surjek</a:t>
            </a:r>
            <a:r>
              <a:rPr lang="en-US" b="1" baseline="0"/>
              <a:t> Cost to Produce Vs Volume of Water Produced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Cost Analysis'!$G$32:$R$32</c:f>
              <c:numCache>
                <c:formatCode>"$"#,##0.00;[Red]\-"$"#,##0.00</c:formatCode>
                <c:ptCount val="12"/>
                <c:pt idx="0">
                  <c:v>214968.99900000001</c:v>
                </c:pt>
                <c:pt idx="1">
                  <c:v>228199.05100000001</c:v>
                </c:pt>
                <c:pt idx="2">
                  <c:v>216536.467</c:v>
                </c:pt>
                <c:pt idx="3">
                  <c:v>236760.27600000001</c:v>
                </c:pt>
                <c:pt idx="4">
                  <c:v>232052.864</c:v>
                </c:pt>
                <c:pt idx="5">
                  <c:v>240210.16</c:v>
                </c:pt>
                <c:pt idx="6">
                  <c:v>288160.549</c:v>
                </c:pt>
                <c:pt idx="7">
                  <c:v>306884.52399999998</c:v>
                </c:pt>
                <c:pt idx="8">
                  <c:v>367651.00600000005</c:v>
                </c:pt>
                <c:pt idx="9">
                  <c:v>351990.16599999997</c:v>
                </c:pt>
                <c:pt idx="10">
                  <c:v>362822</c:v>
                </c:pt>
                <c:pt idx="11">
                  <c:v>260312.3</c:v>
                </c:pt>
              </c:numCache>
            </c:numRef>
          </c:xVal>
          <c:yVal>
            <c:numRef>
              <c:f>'Economic Cost Analysis'!$G$33:$R$33</c:f>
              <c:numCache>
                <c:formatCode>0.00</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yVal>
          <c:smooth val="0"/>
          <c:extLst>
            <c:ext xmlns:c16="http://schemas.microsoft.com/office/drawing/2014/chart" uri="{C3380CC4-5D6E-409C-BE32-E72D297353CC}">
              <c16:uniqueId val="{00000000-E400-A14E-BDD5-BD9DD5E44B03}"/>
            </c:ext>
          </c:extLst>
        </c:ser>
        <c:dLbls>
          <c:showLegendKey val="0"/>
          <c:showVal val="0"/>
          <c:showCatName val="0"/>
          <c:showSerName val="0"/>
          <c:showPercent val="0"/>
          <c:showBubbleSize val="0"/>
        </c:dLbls>
        <c:axId val="1700589023"/>
        <c:axId val="1721205503"/>
      </c:scatterChart>
      <c:valAx>
        <c:axId val="17005890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205503"/>
        <c:crosses val="autoZero"/>
        <c:crossBetween val="midCat"/>
      </c:valAx>
      <c:valAx>
        <c:axId val="17212055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589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50800</xdr:rowOff>
    </xdr:from>
    <xdr:to>
      <xdr:col>3</xdr:col>
      <xdr:colOff>781050</xdr:colOff>
      <xdr:row>38</xdr:row>
      <xdr:rowOff>488950</xdr:rowOff>
    </xdr:to>
    <xdr:graphicFrame macro="">
      <xdr:nvGraphicFramePr>
        <xdr:cNvPr id="2" name="Chart 1">
          <a:extLst>
            <a:ext uri="{FF2B5EF4-FFF2-40B4-BE49-F238E27FC236}">
              <a16:creationId xmlns:a16="http://schemas.microsoft.com/office/drawing/2014/main" id="{D24BC2E7-86BD-D14E-B6C1-726F4C1DA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774700</xdr:colOff>
      <xdr:row>29</xdr:row>
      <xdr:rowOff>88900</xdr:rowOff>
    </xdr:from>
    <xdr:to>
      <xdr:col>13</xdr:col>
      <xdr:colOff>1079500</xdr:colOff>
      <xdr:row>38</xdr:row>
      <xdr:rowOff>546100</xdr:rowOff>
    </xdr:to>
    <xdr:graphicFrame macro="">
      <xdr:nvGraphicFramePr>
        <xdr:cNvPr id="4" name="Chart 3">
          <a:extLst>
            <a:ext uri="{FF2B5EF4-FFF2-40B4-BE49-F238E27FC236}">
              <a16:creationId xmlns:a16="http://schemas.microsoft.com/office/drawing/2014/main" id="{5718694D-46EE-5747-9273-130D87383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1676400</xdr:colOff>
      <xdr:row>29</xdr:row>
      <xdr:rowOff>76200</xdr:rowOff>
    </xdr:from>
    <xdr:to>
      <xdr:col>7</xdr:col>
      <xdr:colOff>1092200</xdr:colOff>
      <xdr:row>38</xdr:row>
      <xdr:rowOff>508000</xdr:rowOff>
    </xdr:to>
    <xdr:graphicFrame macro="">
      <xdr:nvGraphicFramePr>
        <xdr:cNvPr id="5" name="Chart 4">
          <a:extLst>
            <a:ext uri="{FF2B5EF4-FFF2-40B4-BE49-F238E27FC236}">
              <a16:creationId xmlns:a16="http://schemas.microsoft.com/office/drawing/2014/main" id="{A591FB40-7B69-1D4C-8C80-678DCC4AC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88900</xdr:colOff>
      <xdr:row>44</xdr:row>
      <xdr:rowOff>120650</xdr:rowOff>
    </xdr:from>
    <xdr:to>
      <xdr:col>3</xdr:col>
      <xdr:colOff>228600</xdr:colOff>
      <xdr:row>55</xdr:row>
      <xdr:rowOff>0</xdr:rowOff>
    </xdr:to>
    <xdr:graphicFrame macro="">
      <xdr:nvGraphicFramePr>
        <xdr:cNvPr id="6" name="Chart 1" descr="kkk&#10;">
          <a:extLst>
            <a:ext uri="{FF2B5EF4-FFF2-40B4-BE49-F238E27FC236}">
              <a16:creationId xmlns:a16="http://schemas.microsoft.com/office/drawing/2014/main" id="{ADE0B6EB-0510-BD43-B7DA-973680679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177800</xdr:colOff>
      <xdr:row>44</xdr:row>
      <xdr:rowOff>107950</xdr:rowOff>
    </xdr:from>
    <xdr:to>
      <xdr:col>13</xdr:col>
      <xdr:colOff>533400</xdr:colOff>
      <xdr:row>55</xdr:row>
      <xdr:rowOff>0</xdr:rowOff>
    </xdr:to>
    <xdr:graphicFrame macro="">
      <xdr:nvGraphicFramePr>
        <xdr:cNvPr id="7" name="Chart 2">
          <a:extLst>
            <a:ext uri="{FF2B5EF4-FFF2-40B4-BE49-F238E27FC236}">
              <a16:creationId xmlns:a16="http://schemas.microsoft.com/office/drawing/2014/main" id="{F889B527-FC8A-6441-ADD7-C408CEF8BA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1676400</xdr:colOff>
      <xdr:row>44</xdr:row>
      <xdr:rowOff>69850</xdr:rowOff>
    </xdr:from>
    <xdr:to>
      <xdr:col>8</xdr:col>
      <xdr:colOff>50800</xdr:colOff>
      <xdr:row>54</xdr:row>
      <xdr:rowOff>266700</xdr:rowOff>
    </xdr:to>
    <xdr:graphicFrame macro="">
      <xdr:nvGraphicFramePr>
        <xdr:cNvPr id="8" name="Chart 3">
          <a:extLst>
            <a:ext uri="{FF2B5EF4-FFF2-40B4-BE49-F238E27FC236}">
              <a16:creationId xmlns:a16="http://schemas.microsoft.com/office/drawing/2014/main" id="{FBA94E57-F61C-3243-8D1D-E8EFF4636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38100</xdr:colOff>
      <xdr:row>46</xdr:row>
      <xdr:rowOff>266700</xdr:rowOff>
    </xdr:from>
    <xdr:to>
      <xdr:col>12</xdr:col>
      <xdr:colOff>685800</xdr:colOff>
      <xdr:row>52</xdr:row>
      <xdr:rowOff>88900</xdr:rowOff>
    </xdr:to>
    <xdr:cxnSp macro="">
      <xdr:nvCxnSpPr>
        <xdr:cNvPr id="10" name="Straight Connector 9">
          <a:extLst>
            <a:ext uri="{FF2B5EF4-FFF2-40B4-BE49-F238E27FC236}">
              <a16:creationId xmlns:a16="http://schemas.microsoft.com/office/drawing/2014/main" id="{334E92BF-B11C-7B4B-97FE-7B8873C80D64}"/>
            </a:ext>
          </a:extLst>
        </xdr:cNvPr>
        <xdr:cNvCxnSpPr/>
      </xdr:nvCxnSpPr>
      <xdr:spPr>
        <a:xfrm flipV="1">
          <a:off x="14224000" y="19507200"/>
          <a:ext cx="2921000" cy="1879600"/>
        </a:xfrm>
        <a:prstGeom prst="line">
          <a:avLst/>
        </a:prstGeom>
        <a:ln w="38100" cap="flat" cmpd="sng" algn="ctr">
          <a:solidFill>
            <a:schemeClr val="accent2"/>
          </a:solidFill>
          <a:prstDash val="sysDot"/>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2.xml><?xml version="1.0" encoding="utf-8"?>
<c:userShapes xmlns:c="http://schemas.openxmlformats.org/drawingml/2006/chart">
  <cdr:relSizeAnchor xmlns:cdr="http://schemas.openxmlformats.org/drawingml/2006/chartDrawing">
    <cdr:from>
      <cdr:x>0.35466</cdr:x>
      <cdr:y>0.38198</cdr:y>
    </cdr:from>
    <cdr:to>
      <cdr:x>0.8844</cdr:x>
      <cdr:y>0.73153</cdr:y>
    </cdr:to>
    <cdr:cxnSp macro="">
      <cdr:nvCxnSpPr>
        <cdr:cNvPr id="3" name="Straight Connector 2">
          <a:extLst xmlns:a="http://schemas.openxmlformats.org/drawingml/2006/main">
            <a:ext uri="{FF2B5EF4-FFF2-40B4-BE49-F238E27FC236}">
              <a16:creationId xmlns:a16="http://schemas.microsoft.com/office/drawing/2014/main" id="{D13A923A-79D3-4643-B8B0-8A9D695EA524}"/>
            </a:ext>
          </a:extLst>
        </cdr:cNvPr>
        <cdr:cNvCxnSpPr/>
      </cdr:nvCxnSpPr>
      <cdr:spPr>
        <a:xfrm xmlns:a="http://schemas.openxmlformats.org/drawingml/2006/main" flipV="1">
          <a:off x="2006600" y="1346200"/>
          <a:ext cx="2997200" cy="1231900"/>
        </a:xfrm>
        <a:prstGeom xmlns:a="http://schemas.openxmlformats.org/drawingml/2006/main" prst="line">
          <a:avLst/>
        </a:prstGeom>
        <a:ln xmlns:a="http://schemas.openxmlformats.org/drawingml/2006/main" w="38100" cap="flat" cmpd="sng" algn="ctr">
          <a:solidFill>
            <a:schemeClr val="accent2"/>
          </a:solidFill>
          <a:prstDash val="sysDot"/>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0.22174</cdr:x>
      <cdr:y>0.21117</cdr:y>
    </cdr:from>
    <cdr:to>
      <cdr:x>0.91304</cdr:x>
      <cdr:y>0.80803</cdr:y>
    </cdr:to>
    <cdr:cxnSp macro="">
      <cdr:nvCxnSpPr>
        <cdr:cNvPr id="3" name="Straight Connector 2">
          <a:extLst xmlns:a="http://schemas.openxmlformats.org/drawingml/2006/main">
            <a:ext uri="{FF2B5EF4-FFF2-40B4-BE49-F238E27FC236}">
              <a16:creationId xmlns:a16="http://schemas.microsoft.com/office/drawing/2014/main" id="{C9610D86-3462-1E4A-83C2-4B4B140AEA3D}"/>
            </a:ext>
          </a:extLst>
        </cdr:cNvPr>
        <cdr:cNvCxnSpPr/>
      </cdr:nvCxnSpPr>
      <cdr:spPr>
        <a:xfrm xmlns:a="http://schemas.openxmlformats.org/drawingml/2006/main" flipV="1">
          <a:off x="1295400" y="768350"/>
          <a:ext cx="4038600" cy="2171700"/>
        </a:xfrm>
        <a:prstGeom xmlns:a="http://schemas.openxmlformats.org/drawingml/2006/main" prst="line">
          <a:avLst/>
        </a:prstGeom>
        <a:ln xmlns:a="http://schemas.openxmlformats.org/drawingml/2006/main" w="38100" cap="flat" cmpd="sng" algn="ctr">
          <a:solidFill>
            <a:schemeClr val="accent2"/>
          </a:solidFill>
          <a:prstDash val="sysDot"/>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0.14554</cdr:x>
      <cdr:y>0.48736</cdr:y>
    </cdr:from>
    <cdr:to>
      <cdr:x>0.92019</cdr:x>
      <cdr:y>0.56679</cdr:y>
    </cdr:to>
    <cdr:cxnSp macro="">
      <cdr:nvCxnSpPr>
        <cdr:cNvPr id="3" name="Straight Connector 2">
          <a:extLst xmlns:a="http://schemas.openxmlformats.org/drawingml/2006/main">
            <a:ext uri="{FF2B5EF4-FFF2-40B4-BE49-F238E27FC236}">
              <a16:creationId xmlns:a16="http://schemas.microsoft.com/office/drawing/2014/main" id="{D6F14C28-349A-884B-AD94-0D13553D8EFE}"/>
            </a:ext>
          </a:extLst>
        </cdr:cNvPr>
        <cdr:cNvCxnSpPr/>
      </cdr:nvCxnSpPr>
      <cdr:spPr>
        <a:xfrm xmlns:a="http://schemas.openxmlformats.org/drawingml/2006/main" flipV="1">
          <a:off x="787400" y="1714500"/>
          <a:ext cx="4191000" cy="279400"/>
        </a:xfrm>
        <a:prstGeom xmlns:a="http://schemas.openxmlformats.org/drawingml/2006/main" prst="line">
          <a:avLst/>
        </a:prstGeom>
        <a:ln xmlns:a="http://schemas.openxmlformats.org/drawingml/2006/main" w="38100" cap="flat" cmpd="sng" algn="ctr">
          <a:solidFill>
            <a:schemeClr val="accent2"/>
          </a:solidFill>
          <a:prstDash val="sysDot"/>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0.17722</cdr:x>
      <cdr:y>0.26261</cdr:y>
    </cdr:from>
    <cdr:to>
      <cdr:x>0.84557</cdr:x>
      <cdr:y>0.78435</cdr:y>
    </cdr:to>
    <cdr:cxnSp macro="">
      <cdr:nvCxnSpPr>
        <cdr:cNvPr id="3" name="Straight Connector 2">
          <a:extLst xmlns:a="http://schemas.openxmlformats.org/drawingml/2006/main">
            <a:ext uri="{FF2B5EF4-FFF2-40B4-BE49-F238E27FC236}">
              <a16:creationId xmlns:a16="http://schemas.microsoft.com/office/drawing/2014/main" id="{2A574D3A-0A5D-7041-AB0C-F5BF85967B8D}"/>
            </a:ext>
          </a:extLst>
        </cdr:cNvPr>
        <cdr:cNvCxnSpPr/>
      </cdr:nvCxnSpPr>
      <cdr:spPr>
        <a:xfrm xmlns:a="http://schemas.openxmlformats.org/drawingml/2006/main" flipV="1">
          <a:off x="889000" y="958850"/>
          <a:ext cx="3352800" cy="1905000"/>
        </a:xfrm>
        <a:prstGeom xmlns:a="http://schemas.openxmlformats.org/drawingml/2006/main" prst="line">
          <a:avLst/>
        </a:prstGeom>
        <a:ln xmlns:a="http://schemas.openxmlformats.org/drawingml/2006/main" w="38100" cap="flat" cmpd="sng" algn="ctr">
          <a:solidFill>
            <a:schemeClr val="accent2"/>
          </a:solidFill>
          <a:prstDash val="sysDot"/>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0.16937</cdr:x>
      <cdr:y>0.52364</cdr:y>
    </cdr:from>
    <cdr:to>
      <cdr:x>0.91183</cdr:x>
      <cdr:y>0.52715</cdr:y>
    </cdr:to>
    <cdr:cxnSp macro="">
      <cdr:nvCxnSpPr>
        <cdr:cNvPr id="3" name="Straight Connector 2">
          <a:extLst xmlns:a="http://schemas.openxmlformats.org/drawingml/2006/main">
            <a:ext uri="{FF2B5EF4-FFF2-40B4-BE49-F238E27FC236}">
              <a16:creationId xmlns:a16="http://schemas.microsoft.com/office/drawing/2014/main" id="{32E0FDB6-9471-EF47-BBFA-189738D69B19}"/>
            </a:ext>
          </a:extLst>
        </cdr:cNvPr>
        <cdr:cNvCxnSpPr/>
      </cdr:nvCxnSpPr>
      <cdr:spPr>
        <a:xfrm xmlns:a="http://schemas.openxmlformats.org/drawingml/2006/main" flipV="1">
          <a:off x="927100" y="1898650"/>
          <a:ext cx="4064000" cy="12700"/>
        </a:xfrm>
        <a:prstGeom xmlns:a="http://schemas.openxmlformats.org/drawingml/2006/main" prst="line">
          <a:avLst/>
        </a:prstGeom>
        <a:ln xmlns:a="http://schemas.openxmlformats.org/drawingml/2006/main" w="38100" cap="flat" cmpd="sng" algn="ctr">
          <a:solidFill>
            <a:schemeClr val="accent2"/>
          </a:solidFill>
          <a:prstDash val="sysDot"/>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7.xml><?xml version="1.0" encoding="utf-8"?>
<xdr:wsDr xmlns:xdr="http://schemas.openxmlformats.org/drawingml/2006/spreadsheetDrawing" xmlns:a="http://schemas.openxmlformats.org/drawingml/2006/main">
  <xdr:twoCellAnchor>
    <xdr:from>
      <xdr:col>0</xdr:col>
      <xdr:colOff>443230</xdr:colOff>
      <xdr:row>61</xdr:row>
      <xdr:rowOff>50800</xdr:rowOff>
    </xdr:from>
    <xdr:to>
      <xdr:col>4</xdr:col>
      <xdr:colOff>883920</xdr:colOff>
      <xdr:row>77</xdr:row>
      <xdr:rowOff>60960</xdr:rowOff>
    </xdr:to>
    <xdr:graphicFrame macro="">
      <xdr:nvGraphicFramePr>
        <xdr:cNvPr id="5" name="Chart 4">
          <a:extLst>
            <a:ext uri="{FF2B5EF4-FFF2-40B4-BE49-F238E27FC236}">
              <a16:creationId xmlns:a16="http://schemas.microsoft.com/office/drawing/2014/main" id="{762E777B-BB85-4C46-AECC-B072EB557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203200</xdr:colOff>
      <xdr:row>79</xdr:row>
      <xdr:rowOff>157480</xdr:rowOff>
    </xdr:from>
    <xdr:to>
      <xdr:col>2</xdr:col>
      <xdr:colOff>2286000</xdr:colOff>
      <xdr:row>94</xdr:row>
      <xdr:rowOff>157480</xdr:rowOff>
    </xdr:to>
    <xdr:graphicFrame macro="">
      <xdr:nvGraphicFramePr>
        <xdr:cNvPr id="6" name="Chart 5">
          <a:extLst>
            <a:ext uri="{FF2B5EF4-FFF2-40B4-BE49-F238E27FC236}">
              <a16:creationId xmlns:a16="http://schemas.microsoft.com/office/drawing/2014/main" id="{9115069C-9BBA-E540-AF2E-7B2890682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1445260</xdr:colOff>
      <xdr:row>79</xdr:row>
      <xdr:rowOff>25400</xdr:rowOff>
    </xdr:from>
    <xdr:to>
      <xdr:col>8</xdr:col>
      <xdr:colOff>38100</xdr:colOff>
      <xdr:row>94</xdr:row>
      <xdr:rowOff>139700</xdr:rowOff>
    </xdr:to>
    <xdr:graphicFrame macro="">
      <xdr:nvGraphicFramePr>
        <xdr:cNvPr id="7" name="Chart 6">
          <a:extLst>
            <a:ext uri="{FF2B5EF4-FFF2-40B4-BE49-F238E27FC236}">
              <a16:creationId xmlns:a16="http://schemas.microsoft.com/office/drawing/2014/main" id="{C1025E05-3940-0642-9580-61FFD7F54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914400</xdr:colOff>
      <xdr:row>78</xdr:row>
      <xdr:rowOff>1695450</xdr:rowOff>
    </xdr:from>
    <xdr:to>
      <xdr:col>14</xdr:col>
      <xdr:colOff>25400</xdr:colOff>
      <xdr:row>94</xdr:row>
      <xdr:rowOff>127000</xdr:rowOff>
    </xdr:to>
    <xdr:graphicFrame macro="">
      <xdr:nvGraphicFramePr>
        <xdr:cNvPr id="8" name="Chart 7">
          <a:extLst>
            <a:ext uri="{FF2B5EF4-FFF2-40B4-BE49-F238E27FC236}">
              <a16:creationId xmlns:a16="http://schemas.microsoft.com/office/drawing/2014/main" id="{61F4807C-2AD3-9F42-A717-0E7C07901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264160</xdr:colOff>
      <xdr:row>230</xdr:row>
      <xdr:rowOff>96520</xdr:rowOff>
    </xdr:from>
    <xdr:to>
      <xdr:col>3</xdr:col>
      <xdr:colOff>325120</xdr:colOff>
      <xdr:row>248</xdr:row>
      <xdr:rowOff>0</xdr:rowOff>
    </xdr:to>
    <xdr:graphicFrame macro="">
      <xdr:nvGraphicFramePr>
        <xdr:cNvPr id="9" name="Chart 8">
          <a:extLst>
            <a:ext uri="{FF2B5EF4-FFF2-40B4-BE49-F238E27FC236}">
              <a16:creationId xmlns:a16="http://schemas.microsoft.com/office/drawing/2014/main" id="{3CA4C722-8C3A-624E-8433-723F4A7E7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1551940</xdr:colOff>
      <xdr:row>16</xdr:row>
      <xdr:rowOff>113877</xdr:rowOff>
    </xdr:from>
    <xdr:to>
      <xdr:col>4</xdr:col>
      <xdr:colOff>204894</xdr:colOff>
      <xdr:row>34</xdr:row>
      <xdr:rowOff>164677</xdr:rowOff>
    </xdr:to>
    <xdr:graphicFrame macro="">
      <xdr:nvGraphicFramePr>
        <xdr:cNvPr id="4" name="Chart 3">
          <a:extLst>
            <a:ext uri="{FF2B5EF4-FFF2-40B4-BE49-F238E27FC236}">
              <a16:creationId xmlns:a16="http://schemas.microsoft.com/office/drawing/2014/main" id="{93BA9368-890C-0E40-A69F-A67A1DA5F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599440</xdr:colOff>
      <xdr:row>65</xdr:row>
      <xdr:rowOff>55880</xdr:rowOff>
    </xdr:from>
    <xdr:to>
      <xdr:col>3</xdr:col>
      <xdr:colOff>1788160</xdr:colOff>
      <xdr:row>85</xdr:row>
      <xdr:rowOff>0</xdr:rowOff>
    </xdr:to>
    <xdr:graphicFrame macro="">
      <xdr:nvGraphicFramePr>
        <xdr:cNvPr id="5" name="Chart 4">
          <a:extLst>
            <a:ext uri="{FF2B5EF4-FFF2-40B4-BE49-F238E27FC236}">
              <a16:creationId xmlns:a16="http://schemas.microsoft.com/office/drawing/2014/main" id="{C9DE778B-35F0-E94B-BB2C-F271D178B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867834</xdr:colOff>
      <xdr:row>16</xdr:row>
      <xdr:rowOff>127001</xdr:rowOff>
    </xdr:from>
    <xdr:to>
      <xdr:col>11</xdr:col>
      <xdr:colOff>433918</xdr:colOff>
      <xdr:row>34</xdr:row>
      <xdr:rowOff>21167</xdr:rowOff>
    </xdr:to>
    <xdr:graphicFrame macro="">
      <xdr:nvGraphicFramePr>
        <xdr:cNvPr id="2" name="Chart 1">
          <a:extLst>
            <a:ext uri="{FF2B5EF4-FFF2-40B4-BE49-F238E27FC236}">
              <a16:creationId xmlns:a16="http://schemas.microsoft.com/office/drawing/2014/main" id="{B2066D7E-D063-6745-89F8-E94AA1614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oneCellAnchor>
    <xdr:from>
      <xdr:col>0</xdr:col>
      <xdr:colOff>76200</xdr:colOff>
      <xdr:row>69</xdr:row>
      <xdr:rowOff>95250</xdr:rowOff>
    </xdr:from>
    <xdr:ext cx="8372475" cy="2924175"/>
    <xdr:graphicFrame macro="">
      <xdr:nvGraphicFramePr>
        <xdr:cNvPr id="1156314713" name="Chart 1">
          <a:extLst>
            <a:ext uri="{FF2B5EF4-FFF2-40B4-BE49-F238E27FC236}">
              <a16:creationId xmlns:a16="http://schemas.microsoft.com/office/drawing/2014/main" id="{00000000-0008-0000-0800-000059F6E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57150</xdr:colOff>
      <xdr:row>86</xdr:row>
      <xdr:rowOff>57150</xdr:rowOff>
    </xdr:from>
    <xdr:ext cx="8372475" cy="2924175"/>
    <xdr:graphicFrame macro="">
      <xdr:nvGraphicFramePr>
        <xdr:cNvPr id="923527089" name="Chart 2">
          <a:extLst>
            <a:ext uri="{FF2B5EF4-FFF2-40B4-BE49-F238E27FC236}">
              <a16:creationId xmlns:a16="http://schemas.microsoft.com/office/drawing/2014/main" id="{00000000-0008-0000-0800-0000B1E70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600075</xdr:colOff>
      <xdr:row>69</xdr:row>
      <xdr:rowOff>76200</xdr:rowOff>
    </xdr:from>
    <xdr:ext cx="8353425" cy="2933700"/>
    <xdr:graphicFrame macro="">
      <xdr:nvGraphicFramePr>
        <xdr:cNvPr id="800903149" name="Chart 3">
          <a:extLst>
            <a:ext uri="{FF2B5EF4-FFF2-40B4-BE49-F238E27FC236}">
              <a16:creationId xmlns:a16="http://schemas.microsoft.com/office/drawing/2014/main" id="{00000000-0008-0000-0800-0000EDCFB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609600</xdr:colOff>
      <xdr:row>86</xdr:row>
      <xdr:rowOff>76200</xdr:rowOff>
    </xdr:from>
    <xdr:ext cx="8353425" cy="2924175"/>
    <xdr:graphicFrame macro="">
      <xdr:nvGraphicFramePr>
        <xdr:cNvPr id="1966106866" name="Chart 4">
          <a:extLst>
            <a:ext uri="{FF2B5EF4-FFF2-40B4-BE49-F238E27FC236}">
              <a16:creationId xmlns:a16="http://schemas.microsoft.com/office/drawing/2014/main" id="{00000000-0008-0000-0800-0000F2683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97744-E7EE-624F-9C8E-0441314F2677}" name="Table2" displayName="Table2" ref="A1:E1462" totalsRowShown="0" dataDxfId="6">
  <autoFilter ref="A1:E1462" xr:uid="{8EB97744-E7EE-624F-9C8E-0441314F2677}"/>
  <tableColumns count="5">
    <tableColumn id="1" xr3:uid="{E742BC5E-F61F-8D49-89BD-42B53F2E1226}" name="Data Source Reference" dataDxfId="5"/>
    <tableColumn id="2" xr3:uid="{E09FDAE0-F517-894D-A2DE-3A521ED984D2}" name="Column1" dataDxfId="4"/>
    <tableColumn id="3" xr3:uid="{01B03E4A-0AFB-AC47-8B6F-96B3A05D3E24}" name="Column2" dataDxfId="3"/>
    <tableColumn id="4" xr3:uid="{936CDCDE-F1E3-2641-884B-0DD14B0A4B79}" name="Column3" dataDxfId="2"/>
    <tableColumn id="5" xr3:uid="{0EB3F74D-E596-1E46-83A8-5CA44FF5B348}" name="Column4" dataDxfId="1"/>
  </tableColumns>
  <tableStyleInfo name="TableStyleLight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22A35"/>
  </sheetPr>
  <dimension ref="A1:Z1000"/>
  <sheetViews>
    <sheetView showGridLines="0" workbookViewId="0"/>
  </sheetViews>
  <sheetFormatPr baseColWidth="10" defaultColWidth="14.5" defaultRowHeight="15" customHeight="1" x14ac:dyDescent="0.2"/>
  <cols>
    <col min="1" max="1" width="40.83203125" customWidth="1"/>
    <col min="2" max="22" width="8.6640625" customWidth="1"/>
  </cols>
  <sheetData>
    <row r="1" spans="1:26" ht="41.25" customHeight="1"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17.25" customHeight="1" x14ac:dyDescent="0.2">
      <c r="A2" s="1"/>
      <c r="B2" s="2"/>
      <c r="C2" s="2"/>
      <c r="D2" s="2"/>
      <c r="E2" s="2"/>
      <c r="F2" s="2"/>
      <c r="G2" s="2"/>
      <c r="H2" s="2"/>
      <c r="I2" s="2"/>
      <c r="J2" s="2"/>
      <c r="K2" s="2"/>
      <c r="L2" s="2"/>
      <c r="M2" s="2"/>
      <c r="N2" s="2"/>
      <c r="O2" s="2"/>
      <c r="P2" s="2"/>
      <c r="Q2" s="2"/>
      <c r="R2" s="2"/>
      <c r="S2" s="2"/>
      <c r="T2" s="2"/>
      <c r="U2" s="2"/>
      <c r="V2" s="2"/>
      <c r="W2" s="2"/>
      <c r="X2" s="2"/>
      <c r="Y2" s="2"/>
      <c r="Z2" s="2"/>
    </row>
    <row r="3" spans="1:26" ht="15" customHeight="1" x14ac:dyDescent="0.2">
      <c r="A3" s="1" t="s">
        <v>1</v>
      </c>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2">
      <c r="A4" s="4" t="s">
        <v>2</v>
      </c>
      <c r="B4" s="5" t="s">
        <v>3</v>
      </c>
      <c r="C4" s="5"/>
      <c r="D4" s="5"/>
      <c r="E4" s="5"/>
      <c r="F4" s="5"/>
      <c r="G4" s="5"/>
      <c r="H4" s="5"/>
      <c r="I4" s="5"/>
      <c r="J4" s="5"/>
      <c r="K4" s="5"/>
      <c r="L4" s="5"/>
      <c r="M4" s="5"/>
      <c r="N4" s="5"/>
      <c r="O4" s="5"/>
      <c r="P4" s="5"/>
      <c r="Q4" s="5"/>
      <c r="R4" s="5"/>
      <c r="S4" s="5"/>
      <c r="T4" s="5"/>
      <c r="U4" s="5"/>
      <c r="V4" s="5"/>
      <c r="W4" s="5"/>
      <c r="X4" s="5"/>
      <c r="Y4" s="5"/>
      <c r="Z4" s="5"/>
    </row>
    <row r="5" spans="1:26" ht="17.25" customHeight="1" x14ac:dyDescent="0.2">
      <c r="A5" s="4" t="s">
        <v>4</v>
      </c>
      <c r="B5" s="5" t="s">
        <v>5</v>
      </c>
      <c r="C5" s="5"/>
      <c r="D5" s="5"/>
      <c r="E5" s="5"/>
      <c r="F5" s="5"/>
      <c r="G5" s="5"/>
      <c r="H5" s="5"/>
      <c r="I5" s="5"/>
      <c r="J5" s="5"/>
      <c r="K5" s="5"/>
      <c r="L5" s="5"/>
      <c r="M5" s="5"/>
      <c r="N5" s="5"/>
      <c r="O5" s="5"/>
      <c r="P5" s="5"/>
      <c r="Q5" s="5"/>
      <c r="R5" s="5"/>
      <c r="S5" s="5"/>
      <c r="T5" s="5"/>
      <c r="U5" s="5"/>
      <c r="V5" s="5"/>
      <c r="W5" s="5"/>
      <c r="X5" s="5"/>
      <c r="Y5" s="5"/>
      <c r="Z5" s="5"/>
    </row>
    <row r="6" spans="1:26" ht="17.25" customHeight="1" x14ac:dyDescent="0.2">
      <c r="A6" s="4" t="s">
        <v>6</v>
      </c>
      <c r="B6" s="5" t="s">
        <v>7</v>
      </c>
      <c r="C6" s="5"/>
      <c r="D6" s="5"/>
      <c r="E6" s="5"/>
      <c r="F6" s="5"/>
      <c r="G6" s="5"/>
      <c r="H6" s="5"/>
      <c r="I6" s="5"/>
      <c r="J6" s="5"/>
      <c r="K6" s="5"/>
      <c r="L6" s="5"/>
      <c r="M6" s="5"/>
      <c r="N6" s="5"/>
      <c r="O6" s="5"/>
      <c r="P6" s="5"/>
      <c r="Q6" s="5"/>
      <c r="R6" s="5"/>
      <c r="S6" s="5"/>
      <c r="T6" s="5"/>
      <c r="U6" s="5"/>
      <c r="V6" s="5"/>
      <c r="W6" s="5"/>
      <c r="X6" s="5"/>
      <c r="Y6" s="5"/>
      <c r="Z6" s="5"/>
    </row>
    <row r="7" spans="1:26" ht="17.25" customHeight="1" x14ac:dyDescent="0.2">
      <c r="A7" s="4" t="s">
        <v>8</v>
      </c>
      <c r="B7" s="5" t="s">
        <v>9</v>
      </c>
      <c r="C7" s="5"/>
      <c r="D7" s="5"/>
      <c r="E7" s="5"/>
      <c r="F7" s="5"/>
      <c r="G7" s="5"/>
      <c r="H7" s="5"/>
      <c r="I7" s="5"/>
      <c r="J7" s="5"/>
      <c r="K7" s="5"/>
      <c r="L7" s="5"/>
      <c r="M7" s="5"/>
      <c r="N7" s="5"/>
      <c r="O7" s="5"/>
      <c r="P7" s="5"/>
      <c r="Q7" s="5"/>
      <c r="R7" s="5"/>
      <c r="S7" s="5"/>
      <c r="T7" s="5"/>
      <c r="U7" s="5"/>
      <c r="V7" s="5"/>
      <c r="W7" s="5"/>
      <c r="X7" s="5"/>
      <c r="Y7" s="5"/>
      <c r="Z7" s="5"/>
    </row>
    <row r="8" spans="1:26" ht="17.25" customHeight="1" x14ac:dyDescent="0.2">
      <c r="A8" s="4" t="s">
        <v>10</v>
      </c>
      <c r="B8" s="5" t="s">
        <v>11</v>
      </c>
      <c r="C8" s="5"/>
      <c r="D8" s="5"/>
      <c r="E8" s="5"/>
      <c r="F8" s="5"/>
      <c r="G8" s="5"/>
      <c r="H8" s="5"/>
      <c r="I8" s="5"/>
      <c r="J8" s="5"/>
      <c r="K8" s="5"/>
      <c r="L8" s="5"/>
      <c r="M8" s="5"/>
      <c r="N8" s="5"/>
      <c r="O8" s="5"/>
      <c r="P8" s="5"/>
      <c r="Q8" s="5"/>
      <c r="R8" s="5"/>
      <c r="S8" s="5"/>
      <c r="T8" s="5"/>
      <c r="U8" s="5"/>
      <c r="V8" s="5"/>
      <c r="W8" s="5"/>
      <c r="X8" s="5"/>
      <c r="Y8" s="5"/>
      <c r="Z8" s="5"/>
    </row>
    <row r="9" spans="1:26" ht="17.25" customHeight="1" x14ac:dyDescent="0.2">
      <c r="A9" s="4" t="s">
        <v>12</v>
      </c>
      <c r="B9" s="5" t="s">
        <v>13</v>
      </c>
      <c r="C9" s="5"/>
      <c r="D9" s="5"/>
      <c r="E9" s="5"/>
      <c r="F9" s="5"/>
      <c r="G9" s="5"/>
      <c r="H9" s="5"/>
      <c r="I9" s="5"/>
      <c r="J9" s="5"/>
      <c r="K9" s="5"/>
      <c r="L9" s="5"/>
      <c r="M9" s="5"/>
      <c r="N9" s="5"/>
      <c r="O9" s="5"/>
      <c r="P9" s="5"/>
      <c r="Q9" s="5"/>
      <c r="R9" s="5"/>
      <c r="S9" s="5"/>
      <c r="T9" s="5"/>
      <c r="U9" s="5"/>
      <c r="V9" s="5"/>
      <c r="W9" s="5"/>
      <c r="X9" s="5"/>
      <c r="Y9" s="5"/>
      <c r="Z9" s="5"/>
    </row>
    <row r="10" spans="1:26" ht="17.25" customHeight="1" x14ac:dyDescent="0.2">
      <c r="A10" s="4" t="s">
        <v>14</v>
      </c>
      <c r="B10" s="5" t="s">
        <v>15</v>
      </c>
      <c r="C10" s="5"/>
      <c r="D10" s="5"/>
      <c r="E10" s="5"/>
      <c r="F10" s="5"/>
      <c r="G10" s="5"/>
      <c r="H10" s="5"/>
      <c r="I10" s="5"/>
      <c r="J10" s="5"/>
      <c r="K10" s="5"/>
      <c r="L10" s="5"/>
      <c r="M10" s="5"/>
      <c r="N10" s="5"/>
      <c r="O10" s="5"/>
      <c r="P10" s="5"/>
      <c r="Q10" s="5"/>
      <c r="R10" s="5"/>
      <c r="S10" s="5"/>
      <c r="T10" s="5"/>
      <c r="U10" s="5"/>
      <c r="V10" s="5"/>
      <c r="W10" s="5"/>
      <c r="X10" s="5"/>
      <c r="Y10" s="5"/>
      <c r="Z10" s="5"/>
    </row>
    <row r="11" spans="1:26" ht="17.25" customHeight="1" x14ac:dyDescent="0.2">
      <c r="A11" s="4" t="s">
        <v>16</v>
      </c>
      <c r="B11" s="5" t="s">
        <v>17</v>
      </c>
      <c r="C11" s="5"/>
      <c r="D11" s="5"/>
      <c r="E11" s="5"/>
      <c r="F11" s="5"/>
      <c r="G11" s="5"/>
      <c r="H11" s="5"/>
      <c r="I11" s="5"/>
      <c r="J11" s="5"/>
      <c r="K11" s="5"/>
      <c r="L11" s="5"/>
      <c r="M11" s="5"/>
      <c r="N11" s="5"/>
      <c r="O11" s="5"/>
      <c r="P11" s="5"/>
      <c r="Q11" s="5"/>
      <c r="R11" s="5"/>
      <c r="S11" s="5"/>
      <c r="T11" s="5"/>
      <c r="U11" s="5"/>
      <c r="V11" s="5"/>
      <c r="W11" s="5"/>
      <c r="X11" s="5"/>
      <c r="Y11" s="5"/>
      <c r="Z11" s="5"/>
    </row>
    <row r="12" spans="1:26" ht="17.25" customHeight="1" x14ac:dyDescent="0.2">
      <c r="A12" s="4" t="s">
        <v>18</v>
      </c>
      <c r="B12" s="5" t="s">
        <v>19</v>
      </c>
      <c r="C12" s="5"/>
      <c r="D12" s="5"/>
      <c r="E12" s="5"/>
      <c r="F12" s="5"/>
      <c r="G12" s="5"/>
      <c r="H12" s="5"/>
      <c r="I12" s="5"/>
      <c r="J12" s="5"/>
      <c r="K12" s="5"/>
      <c r="L12" s="5"/>
      <c r="M12" s="5"/>
      <c r="N12" s="5"/>
      <c r="O12" s="5"/>
      <c r="P12" s="5"/>
      <c r="Q12" s="5"/>
      <c r="R12" s="5"/>
      <c r="S12" s="5"/>
      <c r="T12" s="5"/>
      <c r="U12" s="5"/>
      <c r="V12" s="5"/>
      <c r="W12" s="5"/>
      <c r="X12" s="5"/>
      <c r="Y12" s="5"/>
      <c r="Z12" s="5"/>
    </row>
    <row r="13" spans="1:26" ht="17.25" customHeight="1" x14ac:dyDescent="0.2">
      <c r="A13" s="6" t="s">
        <v>20</v>
      </c>
      <c r="B13" s="5" t="s">
        <v>21</v>
      </c>
      <c r="C13" s="5"/>
      <c r="D13" s="5"/>
      <c r="E13" s="5"/>
      <c r="F13" s="5"/>
      <c r="G13" s="5"/>
      <c r="H13" s="5"/>
      <c r="I13" s="5"/>
      <c r="J13" s="5"/>
      <c r="K13" s="5"/>
      <c r="L13" s="5"/>
      <c r="M13" s="5"/>
      <c r="N13" s="5"/>
      <c r="O13" s="5"/>
      <c r="P13" s="5"/>
      <c r="Q13" s="5"/>
      <c r="R13" s="5"/>
      <c r="S13" s="5"/>
      <c r="T13" s="5"/>
      <c r="U13" s="5"/>
      <c r="V13" s="5"/>
      <c r="W13" s="5"/>
      <c r="X13" s="5"/>
      <c r="Y13" s="5"/>
      <c r="Z13" s="5"/>
    </row>
    <row r="14" spans="1:26" ht="17.25" customHeight="1" x14ac:dyDescent="0.2">
      <c r="A14" s="4" t="s">
        <v>22</v>
      </c>
      <c r="B14" s="7" t="s">
        <v>23</v>
      </c>
      <c r="C14" s="7"/>
      <c r="D14" s="7"/>
      <c r="E14" s="7"/>
      <c r="F14" s="7"/>
      <c r="G14" s="7"/>
      <c r="H14" s="7"/>
      <c r="I14" s="7"/>
      <c r="J14" s="7"/>
      <c r="K14" s="7"/>
      <c r="L14" s="7"/>
      <c r="M14" s="7"/>
      <c r="N14" s="7"/>
      <c r="O14" s="7"/>
      <c r="P14" s="7"/>
      <c r="Q14" s="7"/>
      <c r="R14" s="7"/>
      <c r="S14" s="7"/>
      <c r="T14" s="7"/>
      <c r="U14" s="7"/>
      <c r="V14" s="7"/>
      <c r="W14" s="7"/>
      <c r="X14" s="7"/>
      <c r="Y14" s="7"/>
      <c r="Z14" s="7"/>
    </row>
    <row r="15" spans="1:26" ht="17.25" customHeight="1" x14ac:dyDescent="0.2">
      <c r="A15" s="4" t="s">
        <v>24</v>
      </c>
      <c r="B15" s="7" t="s">
        <v>25</v>
      </c>
      <c r="C15" s="7"/>
      <c r="D15" s="7"/>
      <c r="E15" s="7"/>
      <c r="F15" s="7"/>
      <c r="G15" s="7"/>
      <c r="H15" s="7"/>
      <c r="I15" s="7"/>
      <c r="J15" s="7"/>
      <c r="K15" s="7"/>
      <c r="L15" s="7"/>
      <c r="M15" s="7"/>
      <c r="N15" s="7"/>
      <c r="O15" s="7"/>
      <c r="P15" s="7"/>
      <c r="Q15" s="7"/>
      <c r="R15" s="7"/>
      <c r="S15" s="7"/>
      <c r="T15" s="7"/>
      <c r="U15" s="7"/>
      <c r="V15" s="7"/>
      <c r="W15" s="7"/>
      <c r="X15" s="7"/>
      <c r="Y15" s="7"/>
      <c r="Z15" s="7"/>
    </row>
    <row r="16" spans="1:26" ht="17.25" customHeight="1" x14ac:dyDescent="0.2">
      <c r="A16" s="4" t="s">
        <v>26</v>
      </c>
      <c r="B16" s="7" t="s">
        <v>27</v>
      </c>
      <c r="C16" s="7"/>
      <c r="D16" s="7"/>
      <c r="E16" s="7"/>
      <c r="F16" s="7"/>
      <c r="G16" s="7"/>
      <c r="H16" s="7"/>
      <c r="I16" s="7"/>
      <c r="J16" s="7"/>
      <c r="K16" s="7"/>
      <c r="L16" s="7"/>
      <c r="M16" s="7"/>
      <c r="N16" s="7"/>
      <c r="O16" s="7"/>
      <c r="P16" s="7"/>
      <c r="Q16" s="7"/>
      <c r="R16" s="7"/>
      <c r="S16" s="7"/>
      <c r="T16" s="7"/>
      <c r="U16" s="7"/>
      <c r="V16" s="7"/>
      <c r="W16" s="7"/>
      <c r="X16" s="7"/>
      <c r="Y16" s="7"/>
      <c r="Z16" s="7"/>
    </row>
    <row r="17" spans="1:26" ht="17.25" customHeight="1" x14ac:dyDescent="0.2">
      <c r="A17" s="4" t="s">
        <v>8</v>
      </c>
      <c r="B17" s="7" t="s">
        <v>28</v>
      </c>
      <c r="C17" s="7"/>
      <c r="D17" s="7"/>
      <c r="E17" s="7"/>
      <c r="F17" s="7"/>
      <c r="G17" s="7"/>
      <c r="H17" s="7"/>
      <c r="I17" s="7"/>
      <c r="J17" s="7"/>
      <c r="K17" s="7"/>
      <c r="L17" s="7"/>
      <c r="M17" s="7"/>
      <c r="N17" s="7"/>
      <c r="O17" s="7"/>
      <c r="P17" s="7"/>
      <c r="Q17" s="7"/>
      <c r="R17" s="7"/>
      <c r="S17" s="7"/>
      <c r="T17" s="7"/>
      <c r="U17" s="7"/>
      <c r="V17" s="7"/>
      <c r="W17" s="7"/>
      <c r="X17" s="7"/>
      <c r="Y17" s="7"/>
      <c r="Z17" s="7"/>
    </row>
    <row r="18" spans="1:26" ht="17.25" customHeight="1" x14ac:dyDescent="0.2">
      <c r="A18" s="4" t="s">
        <v>29</v>
      </c>
      <c r="B18" s="7" t="s">
        <v>30</v>
      </c>
      <c r="C18" s="7"/>
      <c r="D18" s="7"/>
      <c r="E18" s="7"/>
      <c r="F18" s="7"/>
      <c r="G18" s="7"/>
      <c r="H18" s="7"/>
      <c r="I18" s="7"/>
      <c r="J18" s="7"/>
      <c r="K18" s="7"/>
      <c r="L18" s="7"/>
      <c r="M18" s="7"/>
      <c r="N18" s="7"/>
      <c r="O18" s="7"/>
      <c r="P18" s="7"/>
      <c r="Q18" s="7"/>
      <c r="R18" s="7"/>
      <c r="S18" s="7"/>
      <c r="T18" s="7"/>
      <c r="U18" s="7"/>
      <c r="V18" s="7"/>
      <c r="W18" s="7"/>
      <c r="X18" s="7"/>
      <c r="Y18" s="7"/>
      <c r="Z18" s="7"/>
    </row>
    <row r="19" spans="1:26" ht="17.25" customHeight="1" x14ac:dyDescent="0.2">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7.25" customHeight="1" x14ac:dyDescent="0.2">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7.25" customHeight="1" x14ac:dyDescent="0.2">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7.25" customHeight="1" x14ac:dyDescent="0.2">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7.25" customHeight="1" x14ac:dyDescent="0.2">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7.25" customHeight="1" x14ac:dyDescent="0.2">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7.25" customHeight="1" x14ac:dyDescent="0.2">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7.25" customHeight="1" x14ac:dyDescent="0.2">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7.25" customHeight="1" x14ac:dyDescent="0.2">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7.25" customHeight="1" x14ac:dyDescent="0.2">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7.25" customHeight="1" x14ac:dyDescent="0.2">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7.25" customHeight="1" x14ac:dyDescent="0.2">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7.25" customHeight="1" x14ac:dyDescent="0.2">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7.25" customHeight="1" x14ac:dyDescent="0.2">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7.25" customHeight="1" x14ac:dyDescent="0.2">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7.25" customHeight="1" x14ac:dyDescent="0.2">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7.25" customHeight="1" x14ac:dyDescent="0.2">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7.25" customHeight="1" x14ac:dyDescent="0.2">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7.25" customHeight="1" x14ac:dyDescent="0.2">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7.25" customHeight="1" x14ac:dyDescent="0.2">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7.25" customHeight="1" x14ac:dyDescent="0.2">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7.25" customHeight="1" x14ac:dyDescent="0.2">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7.25" customHeight="1" x14ac:dyDescent="0.2">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7.25" customHeight="1" x14ac:dyDescent="0.2">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7.25" customHeight="1" x14ac:dyDescent="0.2">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7.25" customHeight="1" x14ac:dyDescent="0.2">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7.25" customHeight="1" x14ac:dyDescent="0.2">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7.25" customHeight="1" x14ac:dyDescent="0.2">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7.25" customHeight="1" x14ac:dyDescent="0.2">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7.25" customHeight="1" x14ac:dyDescent="0.2">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7.25" customHeight="1" x14ac:dyDescent="0.2">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7.25" customHeight="1" x14ac:dyDescent="0.2">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7.25" customHeight="1" x14ac:dyDescent="0.2">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7.25" customHeight="1" x14ac:dyDescent="0.2">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7.25" customHeight="1" x14ac:dyDescent="0.2">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7.25" customHeight="1" x14ac:dyDescent="0.2">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7.25" customHeight="1" x14ac:dyDescent="0.2">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7.25" customHeight="1" x14ac:dyDescent="0.2">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7.25" customHeight="1" x14ac:dyDescent="0.2">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7.25" customHeight="1" x14ac:dyDescent="0.2">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7.25" customHeight="1" x14ac:dyDescent="0.2">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7.25" customHeight="1" x14ac:dyDescent="0.2">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7.25" customHeight="1" x14ac:dyDescent="0.2">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7.25" customHeight="1" x14ac:dyDescent="0.2">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7.25" customHeight="1" x14ac:dyDescent="0.2">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7.25" customHeight="1" x14ac:dyDescent="0.2">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7.25" customHeight="1" x14ac:dyDescent="0.2">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7.25" customHeight="1" x14ac:dyDescent="0.2">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7.25" customHeight="1" x14ac:dyDescent="0.2">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7.25" customHeight="1" x14ac:dyDescent="0.2">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7.25" customHeight="1" x14ac:dyDescent="0.2">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7.25" customHeight="1" x14ac:dyDescent="0.2">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7.25" customHeight="1" x14ac:dyDescent="0.2">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7.25" customHeight="1" x14ac:dyDescent="0.2">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7.25" customHeight="1" x14ac:dyDescent="0.2">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7.25" customHeight="1" x14ac:dyDescent="0.2">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7.25" customHeight="1" x14ac:dyDescent="0.2">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7.25" customHeight="1" x14ac:dyDescent="0.2">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7.25" customHeight="1" x14ac:dyDescent="0.2">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7.25" customHeight="1" x14ac:dyDescent="0.2">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7.25" customHeight="1" x14ac:dyDescent="0.2">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7.25" customHeight="1" x14ac:dyDescent="0.2">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7.25" customHeight="1" x14ac:dyDescent="0.2">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7.25" customHeight="1" x14ac:dyDescent="0.2">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7.25" customHeight="1" x14ac:dyDescent="0.2">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7.25" customHeight="1" x14ac:dyDescent="0.2">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7.25" customHeight="1" x14ac:dyDescent="0.2">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7.25" customHeight="1" x14ac:dyDescent="0.2">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7.25" customHeight="1" x14ac:dyDescent="0.2">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7.2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7.2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7.2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7.2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7.2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7.2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7.2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7.2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7.2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7.2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7.2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7.2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7.2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7.2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7.2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7.2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7.2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7.2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7.2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7.2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7.2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7.2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7.2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7.2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7.2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7.2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7.2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7.2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7.2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7.2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7.2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7.2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7.2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7.2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7.2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7.2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7.2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7.2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7.2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7.2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7.2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7.2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7.2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7.2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7.2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7.2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7.2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7.2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7.2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7.2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7.2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7.2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7.2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7.2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7.2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7.2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7.2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7.2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7.2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7.2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7.2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7.2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7.2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7.2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7.2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7.2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7.2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7.2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7.2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7.2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7.2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7.2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7.2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7.2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7.2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7.2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7.2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7.2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7.2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7.2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7.2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7.2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7.2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7.2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7.2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7.2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7.2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7.2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7.2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7.2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7.2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7.2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7.2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7.2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7.2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7.2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7.2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7.2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7.2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7.2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7.2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7.2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7.2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7.2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7.2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7.2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7.2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7.2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7.2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7.2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7.2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7.2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7.2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7.2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7.2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7.2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7.2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7.2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7.2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7.2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7.2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7.2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7.2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7.2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7.2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7.2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7.2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7.2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7.2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7.2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7.2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1"/>
  <sheetViews>
    <sheetView workbookViewId="0">
      <pane ySplit="2" topLeftCell="A3" activePane="bottomLeft" state="frozen"/>
      <selection pane="bottomLeft" activeCell="D3" sqref="D3"/>
    </sheetView>
  </sheetViews>
  <sheetFormatPr baseColWidth="10" defaultColWidth="14.5" defaultRowHeight="15" customHeight="1" x14ac:dyDescent="0.2"/>
  <cols>
    <col min="1" max="1" width="21.5" customWidth="1"/>
    <col min="2" max="3" width="19.83203125" customWidth="1"/>
    <col min="4" max="4" width="8.6640625" customWidth="1"/>
    <col min="5" max="6" width="15.1640625" customWidth="1"/>
    <col min="7" max="7" width="27.5" customWidth="1"/>
    <col min="8" max="8" width="31.83203125" customWidth="1"/>
    <col min="9" max="9" width="16.83203125" customWidth="1"/>
    <col min="10" max="10" width="18.6640625" customWidth="1"/>
    <col min="11" max="12" width="12.33203125" customWidth="1"/>
    <col min="13" max="26" width="8.6640625" customWidth="1"/>
  </cols>
  <sheetData>
    <row r="1" spans="1:26" ht="14.25" customHeight="1" x14ac:dyDescent="0.2">
      <c r="A1" s="8" t="s">
        <v>31</v>
      </c>
      <c r="B1" s="9"/>
      <c r="C1" s="8"/>
      <c r="D1" s="9"/>
      <c r="E1" s="9"/>
      <c r="F1" s="9"/>
      <c r="G1" s="9"/>
      <c r="H1" s="9"/>
      <c r="I1" s="9"/>
      <c r="J1" s="9"/>
      <c r="K1" s="10"/>
      <c r="L1" s="10"/>
      <c r="M1" s="10"/>
      <c r="N1" s="10"/>
      <c r="O1" s="10"/>
      <c r="P1" s="10"/>
      <c r="Q1" s="10"/>
      <c r="R1" s="10"/>
      <c r="S1" s="10"/>
      <c r="T1" s="10"/>
      <c r="U1" s="10"/>
      <c r="V1" s="10"/>
      <c r="W1" s="10"/>
      <c r="X1" s="10"/>
      <c r="Y1" s="10"/>
      <c r="Z1" s="10"/>
    </row>
    <row r="2" spans="1:26" ht="14.25" customHeight="1" x14ac:dyDescent="0.2">
      <c r="A2" s="8" t="s">
        <v>2</v>
      </c>
      <c r="B2" s="8" t="s">
        <v>4</v>
      </c>
      <c r="C2" s="8" t="s">
        <v>6</v>
      </c>
      <c r="D2" s="8" t="s">
        <v>8</v>
      </c>
      <c r="E2" s="8" t="s">
        <v>10</v>
      </c>
      <c r="F2" s="8" t="s">
        <v>12</v>
      </c>
      <c r="G2" s="8" t="s">
        <v>14</v>
      </c>
      <c r="H2" s="8" t="s">
        <v>16</v>
      </c>
      <c r="I2" s="8" t="s">
        <v>18</v>
      </c>
      <c r="J2" s="11" t="s">
        <v>20</v>
      </c>
      <c r="K2" s="12"/>
      <c r="L2" s="10"/>
      <c r="M2" s="10"/>
      <c r="N2" s="10"/>
      <c r="O2" s="10"/>
      <c r="P2" s="10"/>
      <c r="Q2" s="10"/>
      <c r="R2" s="10"/>
      <c r="S2" s="10"/>
      <c r="T2" s="10"/>
      <c r="U2" s="10"/>
      <c r="V2" s="10"/>
      <c r="W2" s="10"/>
      <c r="X2" s="10"/>
      <c r="Y2" s="10"/>
      <c r="Z2" s="10"/>
    </row>
    <row r="3" spans="1:26" ht="14.25" customHeight="1" x14ac:dyDescent="0.2">
      <c r="A3" s="7" t="s">
        <v>32</v>
      </c>
      <c r="B3" s="7" t="s">
        <v>33</v>
      </c>
      <c r="C3" s="7" t="s">
        <v>34</v>
      </c>
      <c r="D3" s="13">
        <v>41456</v>
      </c>
      <c r="E3" s="14">
        <f t="shared" ref="E3:E374" si="0">MONTH(D3)</f>
        <v>7</v>
      </c>
      <c r="F3" s="14" t="s">
        <v>35</v>
      </c>
      <c r="G3" s="7" t="s">
        <v>36</v>
      </c>
      <c r="H3" s="7" t="s">
        <v>37</v>
      </c>
      <c r="I3" s="7" t="s">
        <v>38</v>
      </c>
      <c r="J3" s="15">
        <v>1473589.0469999998</v>
      </c>
      <c r="K3" s="16"/>
    </row>
    <row r="4" spans="1:26" ht="14.25" customHeight="1" x14ac:dyDescent="0.2">
      <c r="A4" s="7" t="s">
        <v>32</v>
      </c>
      <c r="B4" s="7" t="s">
        <v>33</v>
      </c>
      <c r="C4" s="7" t="s">
        <v>34</v>
      </c>
      <c r="D4" s="13">
        <v>41487</v>
      </c>
      <c r="E4" s="14">
        <f t="shared" si="0"/>
        <v>8</v>
      </c>
      <c r="F4" s="14" t="s">
        <v>35</v>
      </c>
      <c r="G4" s="7" t="s">
        <v>36</v>
      </c>
      <c r="H4" s="7" t="s">
        <v>37</v>
      </c>
      <c r="I4" s="7" t="s">
        <v>38</v>
      </c>
      <c r="J4" s="15">
        <v>1419296.1002499999</v>
      </c>
      <c r="K4" s="16"/>
    </row>
    <row r="5" spans="1:26" ht="14.25" customHeight="1" x14ac:dyDescent="0.2">
      <c r="A5" s="7" t="s">
        <v>32</v>
      </c>
      <c r="B5" s="7" t="s">
        <v>33</v>
      </c>
      <c r="C5" s="7" t="s">
        <v>34</v>
      </c>
      <c r="D5" s="13">
        <v>41518</v>
      </c>
      <c r="E5" s="14">
        <f t="shared" si="0"/>
        <v>9</v>
      </c>
      <c r="F5" s="14" t="s">
        <v>35</v>
      </c>
      <c r="G5" s="7" t="s">
        <v>36</v>
      </c>
      <c r="H5" s="7" t="s">
        <v>37</v>
      </c>
      <c r="I5" s="7" t="s">
        <v>38</v>
      </c>
      <c r="J5" s="15">
        <v>1310673.21</v>
      </c>
      <c r="K5" s="16"/>
    </row>
    <row r="6" spans="1:26" ht="14.25" customHeight="1" x14ac:dyDescent="0.2">
      <c r="A6" s="7" t="s">
        <v>32</v>
      </c>
      <c r="B6" s="7" t="s">
        <v>33</v>
      </c>
      <c r="C6" s="7" t="s">
        <v>34</v>
      </c>
      <c r="D6" s="13">
        <v>41548</v>
      </c>
      <c r="E6" s="14">
        <f t="shared" si="0"/>
        <v>10</v>
      </c>
      <c r="F6" s="14" t="s">
        <v>35</v>
      </c>
      <c r="G6" s="7" t="s">
        <v>36</v>
      </c>
      <c r="H6" s="7" t="s">
        <v>37</v>
      </c>
      <c r="I6" s="7" t="s">
        <v>38</v>
      </c>
      <c r="J6" s="15">
        <v>1301024.7319999998</v>
      </c>
      <c r="K6" s="16"/>
    </row>
    <row r="7" spans="1:26" ht="14.25" customHeight="1" x14ac:dyDescent="0.2">
      <c r="A7" s="7" t="s">
        <v>32</v>
      </c>
      <c r="B7" s="7" t="s">
        <v>33</v>
      </c>
      <c r="C7" s="7" t="s">
        <v>34</v>
      </c>
      <c r="D7" s="13">
        <v>41579</v>
      </c>
      <c r="E7" s="14">
        <f t="shared" si="0"/>
        <v>11</v>
      </c>
      <c r="F7" s="14" t="s">
        <v>35</v>
      </c>
      <c r="G7" s="7" t="s">
        <v>36</v>
      </c>
      <c r="H7" s="7" t="s">
        <v>37</v>
      </c>
      <c r="I7" s="7" t="s">
        <v>38</v>
      </c>
      <c r="J7" s="15">
        <v>1373822.8629999999</v>
      </c>
    </row>
    <row r="8" spans="1:26" ht="14.25" customHeight="1" x14ac:dyDescent="0.2">
      <c r="A8" s="7" t="s">
        <v>32</v>
      </c>
      <c r="B8" s="7" t="s">
        <v>33</v>
      </c>
      <c r="C8" s="7" t="s">
        <v>34</v>
      </c>
      <c r="D8" s="13">
        <v>41609</v>
      </c>
      <c r="E8" s="14">
        <f t="shared" si="0"/>
        <v>12</v>
      </c>
      <c r="F8" s="14" t="s">
        <v>35</v>
      </c>
      <c r="G8" s="7" t="s">
        <v>36</v>
      </c>
      <c r="H8" s="7" t="s">
        <v>37</v>
      </c>
      <c r="I8" s="7" t="s">
        <v>38</v>
      </c>
      <c r="J8" s="15">
        <v>1340623.0372500001</v>
      </c>
    </row>
    <row r="9" spans="1:26" ht="14.25" customHeight="1" x14ac:dyDescent="0.2">
      <c r="A9" s="7" t="s">
        <v>32</v>
      </c>
      <c r="B9" s="7" t="s">
        <v>33</v>
      </c>
      <c r="C9" s="7" t="s">
        <v>34</v>
      </c>
      <c r="D9" s="13">
        <v>41640</v>
      </c>
      <c r="E9" s="14">
        <f t="shared" si="0"/>
        <v>1</v>
      </c>
      <c r="F9" s="14" t="s">
        <v>35</v>
      </c>
      <c r="G9" s="7" t="s">
        <v>36</v>
      </c>
      <c r="H9" s="7" t="s">
        <v>37</v>
      </c>
      <c r="I9" s="7" t="s">
        <v>38</v>
      </c>
      <c r="J9" s="15">
        <v>1948962.5522499997</v>
      </c>
    </row>
    <row r="10" spans="1:26" ht="14.25" customHeight="1" x14ac:dyDescent="0.2">
      <c r="A10" s="7" t="s">
        <v>32</v>
      </c>
      <c r="B10" s="7" t="s">
        <v>33</v>
      </c>
      <c r="C10" s="7" t="s">
        <v>34</v>
      </c>
      <c r="D10" s="13">
        <v>41671</v>
      </c>
      <c r="E10" s="14">
        <f t="shared" si="0"/>
        <v>2</v>
      </c>
      <c r="F10" s="14" t="s">
        <v>35</v>
      </c>
      <c r="G10" s="7" t="s">
        <v>36</v>
      </c>
      <c r="H10" s="7" t="s">
        <v>37</v>
      </c>
      <c r="I10" s="7" t="s">
        <v>38</v>
      </c>
      <c r="J10" s="15">
        <v>1725161.6969999999</v>
      </c>
    </row>
    <row r="11" spans="1:26" ht="14.25" customHeight="1" x14ac:dyDescent="0.2">
      <c r="A11" s="7" t="s">
        <v>32</v>
      </c>
      <c r="B11" s="7" t="s">
        <v>33</v>
      </c>
      <c r="C11" s="7" t="s">
        <v>34</v>
      </c>
      <c r="D11" s="13">
        <v>41699</v>
      </c>
      <c r="E11" s="14">
        <f t="shared" si="0"/>
        <v>3</v>
      </c>
      <c r="F11" s="14" t="s">
        <v>35</v>
      </c>
      <c r="G11" s="7" t="s">
        <v>36</v>
      </c>
      <c r="H11" s="7" t="s">
        <v>37</v>
      </c>
      <c r="I11" s="7" t="s">
        <v>38</v>
      </c>
      <c r="J11" s="15">
        <v>1818208.6194999998</v>
      </c>
    </row>
    <row r="12" spans="1:26" ht="14.25" customHeight="1" x14ac:dyDescent="0.2">
      <c r="A12" s="7" t="s">
        <v>32</v>
      </c>
      <c r="B12" s="7" t="s">
        <v>33</v>
      </c>
      <c r="C12" s="7" t="s">
        <v>34</v>
      </c>
      <c r="D12" s="13">
        <v>41730</v>
      </c>
      <c r="E12" s="14">
        <f t="shared" si="0"/>
        <v>4</v>
      </c>
      <c r="F12" s="14" t="s">
        <v>35</v>
      </c>
      <c r="G12" s="7" t="s">
        <v>36</v>
      </c>
      <c r="H12" s="7" t="s">
        <v>37</v>
      </c>
      <c r="I12" s="7" t="s">
        <v>38</v>
      </c>
      <c r="J12" s="15">
        <v>1328501.68325</v>
      </c>
    </row>
    <row r="13" spans="1:26" ht="14.25" customHeight="1" x14ac:dyDescent="0.2">
      <c r="A13" s="7" t="s">
        <v>32</v>
      </c>
      <c r="B13" s="7" t="s">
        <v>33</v>
      </c>
      <c r="C13" s="7" t="s">
        <v>34</v>
      </c>
      <c r="D13" s="13">
        <v>41760</v>
      </c>
      <c r="E13" s="14">
        <f t="shared" si="0"/>
        <v>5</v>
      </c>
      <c r="F13" s="14" t="s">
        <v>35</v>
      </c>
      <c r="G13" s="7" t="s">
        <v>36</v>
      </c>
      <c r="H13" s="7" t="s">
        <v>37</v>
      </c>
      <c r="I13" s="7" t="s">
        <v>38</v>
      </c>
      <c r="J13" s="15">
        <v>1344117.2814999998</v>
      </c>
    </row>
    <row r="14" spans="1:26" ht="14.25" customHeight="1" x14ac:dyDescent="0.2">
      <c r="A14" s="7" t="s">
        <v>32</v>
      </c>
      <c r="B14" s="7" t="s">
        <v>33</v>
      </c>
      <c r="C14" s="7" t="s">
        <v>34</v>
      </c>
      <c r="D14" s="13">
        <v>41791</v>
      </c>
      <c r="E14" s="14">
        <f t="shared" si="0"/>
        <v>6</v>
      </c>
      <c r="F14" s="14" t="s">
        <v>35</v>
      </c>
      <c r="G14" s="7" t="s">
        <v>36</v>
      </c>
      <c r="H14" s="7" t="s">
        <v>37</v>
      </c>
      <c r="I14" s="7" t="s">
        <v>38</v>
      </c>
      <c r="J14" s="15">
        <v>1291609.1335</v>
      </c>
    </row>
    <row r="15" spans="1:26" ht="14.25" customHeight="1" x14ac:dyDescent="0.2">
      <c r="A15" s="7" t="s">
        <v>32</v>
      </c>
      <c r="B15" s="7" t="s">
        <v>33</v>
      </c>
      <c r="C15" s="7" t="s">
        <v>34</v>
      </c>
      <c r="D15" s="13">
        <v>41456</v>
      </c>
      <c r="E15" s="14">
        <f t="shared" si="0"/>
        <v>7</v>
      </c>
      <c r="F15" s="14" t="s">
        <v>35</v>
      </c>
      <c r="G15" s="7" t="s">
        <v>36</v>
      </c>
      <c r="H15" s="7" t="s">
        <v>39</v>
      </c>
      <c r="I15" s="7" t="s">
        <v>38</v>
      </c>
      <c r="J15" s="15">
        <v>1620947.9516999999</v>
      </c>
      <c r="K15" s="17"/>
      <c r="L15" s="17"/>
      <c r="M15" s="17"/>
      <c r="N15" s="17"/>
      <c r="O15" s="17"/>
      <c r="P15" s="17"/>
      <c r="Q15" s="17"/>
      <c r="R15" s="17"/>
      <c r="S15" s="17"/>
      <c r="T15" s="17"/>
      <c r="U15" s="17"/>
      <c r="V15" s="17"/>
      <c r="W15" s="17"/>
      <c r="X15" s="17"/>
      <c r="Y15" s="17"/>
      <c r="Z15" s="17"/>
    </row>
    <row r="16" spans="1:26" ht="14.25" customHeight="1" x14ac:dyDescent="0.2">
      <c r="A16" s="7" t="s">
        <v>32</v>
      </c>
      <c r="B16" s="7" t="s">
        <v>33</v>
      </c>
      <c r="C16" s="7" t="s">
        <v>34</v>
      </c>
      <c r="D16" s="13">
        <v>41487</v>
      </c>
      <c r="E16" s="14">
        <f t="shared" si="0"/>
        <v>8</v>
      </c>
      <c r="F16" s="14" t="s">
        <v>35</v>
      </c>
      <c r="G16" s="7" t="s">
        <v>36</v>
      </c>
      <c r="H16" s="7" t="s">
        <v>39</v>
      </c>
      <c r="I16" s="7" t="s">
        <v>38</v>
      </c>
      <c r="J16" s="15">
        <v>1561225.710275</v>
      </c>
      <c r="K16" s="17"/>
      <c r="L16" s="17"/>
      <c r="M16" s="17"/>
      <c r="N16" s="17"/>
      <c r="O16" s="17"/>
      <c r="P16" s="17"/>
      <c r="Q16" s="17"/>
      <c r="R16" s="17"/>
      <c r="S16" s="17"/>
      <c r="T16" s="17"/>
      <c r="U16" s="17"/>
      <c r="V16" s="17"/>
      <c r="W16" s="17"/>
      <c r="X16" s="17"/>
      <c r="Y16" s="17"/>
      <c r="Z16" s="17"/>
    </row>
    <row r="17" spans="1:26" ht="14.25" customHeight="1" x14ac:dyDescent="0.2">
      <c r="A17" s="7" t="s">
        <v>32</v>
      </c>
      <c r="B17" s="7" t="s">
        <v>33</v>
      </c>
      <c r="C17" s="7" t="s">
        <v>34</v>
      </c>
      <c r="D17" s="13">
        <v>41518</v>
      </c>
      <c r="E17" s="14">
        <f t="shared" si="0"/>
        <v>9</v>
      </c>
      <c r="F17" s="14" t="s">
        <v>35</v>
      </c>
      <c r="G17" s="7" t="s">
        <v>36</v>
      </c>
      <c r="H17" s="7" t="s">
        <v>39</v>
      </c>
      <c r="I17" s="7" t="s">
        <v>38</v>
      </c>
      <c r="J17" s="15">
        <v>1441740.531</v>
      </c>
      <c r="K17" s="17"/>
      <c r="L17" s="17"/>
      <c r="M17" s="17"/>
      <c r="N17" s="17"/>
      <c r="O17" s="17"/>
      <c r="P17" s="17"/>
      <c r="Q17" s="17"/>
      <c r="R17" s="17"/>
      <c r="S17" s="17"/>
      <c r="T17" s="17"/>
      <c r="U17" s="17"/>
      <c r="V17" s="17"/>
      <c r="W17" s="17"/>
      <c r="X17" s="17"/>
      <c r="Y17" s="17"/>
      <c r="Z17" s="17"/>
    </row>
    <row r="18" spans="1:26" ht="14.25" customHeight="1" x14ac:dyDescent="0.2">
      <c r="A18" s="7" t="s">
        <v>32</v>
      </c>
      <c r="B18" s="7" t="s">
        <v>33</v>
      </c>
      <c r="C18" s="7" t="s">
        <v>34</v>
      </c>
      <c r="D18" s="13">
        <v>41548</v>
      </c>
      <c r="E18" s="14">
        <f t="shared" si="0"/>
        <v>10</v>
      </c>
      <c r="F18" s="14" t="s">
        <v>35</v>
      </c>
      <c r="G18" s="7" t="s">
        <v>36</v>
      </c>
      <c r="H18" s="7" t="s">
        <v>39</v>
      </c>
      <c r="I18" s="7" t="s">
        <v>38</v>
      </c>
      <c r="J18" s="15">
        <v>1431127.2052</v>
      </c>
      <c r="K18" s="17"/>
      <c r="L18" s="17"/>
      <c r="M18" s="17"/>
      <c r="N18" s="17"/>
      <c r="O18" s="17"/>
      <c r="P18" s="17"/>
      <c r="Q18" s="17"/>
      <c r="R18" s="17"/>
      <c r="S18" s="17"/>
      <c r="T18" s="17"/>
      <c r="U18" s="17"/>
      <c r="V18" s="17"/>
      <c r="W18" s="17"/>
      <c r="X18" s="17"/>
      <c r="Y18" s="17"/>
      <c r="Z18" s="17"/>
    </row>
    <row r="19" spans="1:26" ht="14.25" customHeight="1" x14ac:dyDescent="0.2">
      <c r="A19" s="7" t="s">
        <v>32</v>
      </c>
      <c r="B19" s="7" t="s">
        <v>33</v>
      </c>
      <c r="C19" s="7" t="s">
        <v>34</v>
      </c>
      <c r="D19" s="13">
        <v>41579</v>
      </c>
      <c r="E19" s="14">
        <f t="shared" si="0"/>
        <v>11</v>
      </c>
      <c r="F19" s="14" t="s">
        <v>35</v>
      </c>
      <c r="G19" s="7" t="s">
        <v>36</v>
      </c>
      <c r="H19" s="7" t="s">
        <v>39</v>
      </c>
      <c r="I19" s="7" t="s">
        <v>38</v>
      </c>
      <c r="J19" s="15">
        <v>1511205.1492999999</v>
      </c>
      <c r="K19" s="17"/>
      <c r="L19" s="17"/>
      <c r="M19" s="17"/>
      <c r="N19" s="17"/>
      <c r="O19" s="17"/>
      <c r="P19" s="17"/>
      <c r="Q19" s="17"/>
      <c r="R19" s="17"/>
      <c r="S19" s="17"/>
      <c r="T19" s="17"/>
      <c r="U19" s="17"/>
      <c r="V19" s="17"/>
      <c r="W19" s="17"/>
      <c r="X19" s="17"/>
      <c r="Y19" s="17"/>
      <c r="Z19" s="17"/>
    </row>
    <row r="20" spans="1:26" ht="14.25" customHeight="1" x14ac:dyDescent="0.2">
      <c r="A20" s="7" t="s">
        <v>32</v>
      </c>
      <c r="B20" s="7" t="s">
        <v>33</v>
      </c>
      <c r="C20" s="7" t="s">
        <v>34</v>
      </c>
      <c r="D20" s="13">
        <v>41609</v>
      </c>
      <c r="E20" s="14">
        <f t="shared" si="0"/>
        <v>12</v>
      </c>
      <c r="F20" s="14" t="s">
        <v>35</v>
      </c>
      <c r="G20" s="7" t="s">
        <v>36</v>
      </c>
      <c r="H20" s="7" t="s">
        <v>39</v>
      </c>
      <c r="I20" s="7" t="s">
        <v>38</v>
      </c>
      <c r="J20" s="15">
        <v>1474685.3409750003</v>
      </c>
      <c r="K20" s="17"/>
      <c r="L20" s="17"/>
      <c r="M20" s="17"/>
      <c r="N20" s="17"/>
      <c r="O20" s="17"/>
      <c r="P20" s="17"/>
      <c r="Q20" s="17"/>
      <c r="R20" s="17"/>
      <c r="S20" s="17"/>
      <c r="T20" s="17"/>
      <c r="U20" s="17"/>
      <c r="V20" s="17"/>
      <c r="W20" s="17"/>
      <c r="X20" s="17"/>
      <c r="Y20" s="17"/>
      <c r="Z20" s="17"/>
    </row>
    <row r="21" spans="1:26" ht="14.25" customHeight="1" x14ac:dyDescent="0.2">
      <c r="A21" s="7" t="s">
        <v>32</v>
      </c>
      <c r="B21" s="7" t="s">
        <v>33</v>
      </c>
      <c r="C21" s="7" t="s">
        <v>34</v>
      </c>
      <c r="D21" s="13">
        <v>41640</v>
      </c>
      <c r="E21" s="14">
        <f t="shared" si="0"/>
        <v>1</v>
      </c>
      <c r="F21" s="14" t="s">
        <v>35</v>
      </c>
      <c r="G21" s="7" t="s">
        <v>36</v>
      </c>
      <c r="H21" s="7" t="s">
        <v>39</v>
      </c>
      <c r="I21" s="7" t="s">
        <v>38</v>
      </c>
      <c r="J21" s="15">
        <v>2143858.8074749997</v>
      </c>
      <c r="K21" s="17"/>
      <c r="L21" s="17"/>
      <c r="M21" s="17"/>
      <c r="N21" s="17"/>
      <c r="O21" s="17"/>
      <c r="P21" s="17"/>
      <c r="Q21" s="17"/>
      <c r="R21" s="17"/>
      <c r="S21" s="17"/>
      <c r="T21" s="17"/>
      <c r="U21" s="17"/>
      <c r="V21" s="17"/>
      <c r="W21" s="17"/>
      <c r="X21" s="17"/>
      <c r="Y21" s="17"/>
      <c r="Z21" s="17"/>
    </row>
    <row r="22" spans="1:26" ht="14.25" customHeight="1" x14ac:dyDescent="0.2">
      <c r="A22" s="7" t="s">
        <v>32</v>
      </c>
      <c r="B22" s="7" t="s">
        <v>33</v>
      </c>
      <c r="C22" s="7" t="s">
        <v>34</v>
      </c>
      <c r="D22" s="13">
        <v>41671</v>
      </c>
      <c r="E22" s="14">
        <f t="shared" si="0"/>
        <v>2</v>
      </c>
      <c r="F22" s="14" t="s">
        <v>35</v>
      </c>
      <c r="G22" s="7" t="s">
        <v>36</v>
      </c>
      <c r="H22" s="7" t="s">
        <v>39</v>
      </c>
      <c r="I22" s="7" t="s">
        <v>38</v>
      </c>
      <c r="J22" s="15">
        <v>1897677.8667000001</v>
      </c>
      <c r="K22" s="17"/>
      <c r="L22" s="17"/>
      <c r="M22" s="17"/>
      <c r="N22" s="17"/>
      <c r="O22" s="17"/>
      <c r="P22" s="17"/>
      <c r="Q22" s="17"/>
      <c r="R22" s="17"/>
      <c r="S22" s="17"/>
      <c r="T22" s="17"/>
      <c r="U22" s="17"/>
      <c r="V22" s="17"/>
      <c r="W22" s="17"/>
      <c r="X22" s="17"/>
      <c r="Y22" s="17"/>
      <c r="Z22" s="17"/>
    </row>
    <row r="23" spans="1:26" ht="14.25" customHeight="1" x14ac:dyDescent="0.2">
      <c r="A23" s="7" t="s">
        <v>32</v>
      </c>
      <c r="B23" s="7" t="s">
        <v>33</v>
      </c>
      <c r="C23" s="7" t="s">
        <v>34</v>
      </c>
      <c r="D23" s="13">
        <v>41699</v>
      </c>
      <c r="E23" s="14">
        <f t="shared" si="0"/>
        <v>3</v>
      </c>
      <c r="F23" s="14" t="s">
        <v>35</v>
      </c>
      <c r="G23" s="7" t="s">
        <v>36</v>
      </c>
      <c r="H23" s="7" t="s">
        <v>39</v>
      </c>
      <c r="I23" s="7" t="s">
        <v>38</v>
      </c>
      <c r="J23" s="15">
        <v>2000029.4814499998</v>
      </c>
      <c r="K23" s="17"/>
      <c r="L23" s="17"/>
      <c r="M23" s="17"/>
      <c r="N23" s="17"/>
      <c r="O23" s="17"/>
      <c r="P23" s="17"/>
      <c r="Q23" s="17"/>
      <c r="R23" s="17"/>
      <c r="S23" s="17"/>
      <c r="T23" s="17"/>
      <c r="U23" s="17"/>
      <c r="V23" s="17"/>
      <c r="W23" s="17"/>
      <c r="X23" s="17"/>
      <c r="Y23" s="17"/>
      <c r="Z23" s="17"/>
    </row>
    <row r="24" spans="1:26" ht="14.25" customHeight="1" x14ac:dyDescent="0.2">
      <c r="A24" s="7" t="s">
        <v>32</v>
      </c>
      <c r="B24" s="7" t="s">
        <v>33</v>
      </c>
      <c r="C24" s="7" t="s">
        <v>34</v>
      </c>
      <c r="D24" s="13">
        <v>41730</v>
      </c>
      <c r="E24" s="14">
        <f t="shared" si="0"/>
        <v>4</v>
      </c>
      <c r="F24" s="14" t="s">
        <v>35</v>
      </c>
      <c r="G24" s="7" t="s">
        <v>36</v>
      </c>
      <c r="H24" s="7" t="s">
        <v>39</v>
      </c>
      <c r="I24" s="7" t="s">
        <v>38</v>
      </c>
      <c r="J24" s="15">
        <v>1461351.8515750002</v>
      </c>
      <c r="K24" s="17"/>
      <c r="L24" s="17"/>
      <c r="M24" s="17"/>
      <c r="N24" s="17"/>
      <c r="O24" s="17"/>
      <c r="P24" s="17"/>
      <c r="Q24" s="17"/>
      <c r="R24" s="17"/>
      <c r="S24" s="17"/>
      <c r="T24" s="17"/>
      <c r="U24" s="17"/>
      <c r="V24" s="17"/>
      <c r="W24" s="17"/>
      <c r="X24" s="17"/>
      <c r="Y24" s="17"/>
      <c r="Z24" s="17"/>
    </row>
    <row r="25" spans="1:26" ht="14.25" customHeight="1" x14ac:dyDescent="0.2">
      <c r="A25" s="7" t="s">
        <v>32</v>
      </c>
      <c r="B25" s="7" t="s">
        <v>33</v>
      </c>
      <c r="C25" s="7" t="s">
        <v>34</v>
      </c>
      <c r="D25" s="13">
        <v>41760</v>
      </c>
      <c r="E25" s="14">
        <f t="shared" si="0"/>
        <v>5</v>
      </c>
      <c r="F25" s="14" t="s">
        <v>35</v>
      </c>
      <c r="G25" s="7" t="s">
        <v>36</v>
      </c>
      <c r="H25" s="7" t="s">
        <v>39</v>
      </c>
      <c r="I25" s="7" t="s">
        <v>38</v>
      </c>
      <c r="J25" s="15">
        <v>1478529.0096499999</v>
      </c>
      <c r="K25" s="17"/>
      <c r="L25" s="17"/>
      <c r="M25" s="17"/>
      <c r="N25" s="17"/>
      <c r="O25" s="17"/>
      <c r="P25" s="17"/>
      <c r="Q25" s="17"/>
      <c r="R25" s="17"/>
      <c r="S25" s="17"/>
      <c r="T25" s="17"/>
      <c r="U25" s="17"/>
      <c r="V25" s="17"/>
      <c r="W25" s="17"/>
      <c r="X25" s="17"/>
      <c r="Y25" s="17"/>
      <c r="Z25" s="17"/>
    </row>
    <row r="26" spans="1:26" ht="14.25" customHeight="1" x14ac:dyDescent="0.2">
      <c r="A26" s="7" t="s">
        <v>32</v>
      </c>
      <c r="B26" s="7" t="s">
        <v>33</v>
      </c>
      <c r="C26" s="7" t="s">
        <v>34</v>
      </c>
      <c r="D26" s="13">
        <v>41791</v>
      </c>
      <c r="E26" s="14">
        <f t="shared" si="0"/>
        <v>6</v>
      </c>
      <c r="F26" s="14" t="s">
        <v>35</v>
      </c>
      <c r="G26" s="7" t="s">
        <v>36</v>
      </c>
      <c r="H26" s="7" t="s">
        <v>39</v>
      </c>
      <c r="I26" s="7" t="s">
        <v>38</v>
      </c>
      <c r="J26" s="15">
        <v>1420770.04685</v>
      </c>
      <c r="K26" s="17"/>
      <c r="L26" s="17"/>
      <c r="M26" s="17"/>
      <c r="N26" s="17"/>
      <c r="O26" s="17"/>
      <c r="P26" s="17"/>
      <c r="Q26" s="17"/>
      <c r="R26" s="17"/>
      <c r="S26" s="17"/>
      <c r="T26" s="17"/>
      <c r="U26" s="17"/>
      <c r="V26" s="17"/>
      <c r="W26" s="17"/>
      <c r="X26" s="17"/>
      <c r="Y26" s="17"/>
      <c r="Z26" s="17"/>
    </row>
    <row r="27" spans="1:26" ht="14.25" customHeight="1" x14ac:dyDescent="0.2">
      <c r="A27" s="7" t="s">
        <v>32</v>
      </c>
      <c r="B27" s="7" t="s">
        <v>33</v>
      </c>
      <c r="C27" s="7" t="s">
        <v>34</v>
      </c>
      <c r="D27" s="13">
        <v>41456</v>
      </c>
      <c r="E27" s="14">
        <f t="shared" si="0"/>
        <v>7</v>
      </c>
      <c r="F27" s="14" t="s">
        <v>35</v>
      </c>
      <c r="G27" s="7" t="s">
        <v>40</v>
      </c>
      <c r="H27" s="7" t="s">
        <v>37</v>
      </c>
      <c r="I27" s="7" t="s">
        <v>38</v>
      </c>
      <c r="J27" s="15">
        <v>567331.78309499996</v>
      </c>
    </row>
    <row r="28" spans="1:26" ht="14.25" customHeight="1" x14ac:dyDescent="0.2">
      <c r="A28" s="7" t="s">
        <v>32</v>
      </c>
      <c r="B28" s="7" t="s">
        <v>33</v>
      </c>
      <c r="C28" s="7" t="s">
        <v>34</v>
      </c>
      <c r="D28" s="13">
        <v>41487</v>
      </c>
      <c r="E28" s="14">
        <f t="shared" si="0"/>
        <v>8</v>
      </c>
      <c r="F28" s="14" t="s">
        <v>35</v>
      </c>
      <c r="G28" s="7" t="s">
        <v>40</v>
      </c>
      <c r="H28" s="7" t="s">
        <v>37</v>
      </c>
      <c r="I28" s="7" t="s">
        <v>38</v>
      </c>
      <c r="J28" s="15">
        <v>546428.99859624996</v>
      </c>
    </row>
    <row r="29" spans="1:26" ht="14.25" customHeight="1" x14ac:dyDescent="0.2">
      <c r="A29" s="7" t="s">
        <v>32</v>
      </c>
      <c r="B29" s="7" t="s">
        <v>33</v>
      </c>
      <c r="C29" s="7" t="s">
        <v>34</v>
      </c>
      <c r="D29" s="13">
        <v>41518</v>
      </c>
      <c r="E29" s="14">
        <f t="shared" si="0"/>
        <v>9</v>
      </c>
      <c r="F29" s="14" t="s">
        <v>35</v>
      </c>
      <c r="G29" s="7" t="s">
        <v>40</v>
      </c>
      <c r="H29" s="7" t="s">
        <v>37</v>
      </c>
      <c r="I29" s="7" t="s">
        <v>38</v>
      </c>
      <c r="J29" s="15">
        <v>504609.18584999995</v>
      </c>
    </row>
    <row r="30" spans="1:26" ht="14.25" customHeight="1" x14ac:dyDescent="0.2">
      <c r="A30" s="7" t="s">
        <v>32</v>
      </c>
      <c r="B30" s="7" t="s">
        <v>33</v>
      </c>
      <c r="C30" s="7" t="s">
        <v>34</v>
      </c>
      <c r="D30" s="13">
        <v>41548</v>
      </c>
      <c r="E30" s="14">
        <f t="shared" si="0"/>
        <v>10</v>
      </c>
      <c r="F30" s="14" t="s">
        <v>35</v>
      </c>
      <c r="G30" s="7" t="s">
        <v>40</v>
      </c>
      <c r="H30" s="7" t="s">
        <v>37</v>
      </c>
      <c r="I30" s="7" t="s">
        <v>38</v>
      </c>
      <c r="J30" s="15">
        <v>500894.52181999997</v>
      </c>
    </row>
    <row r="31" spans="1:26" ht="14.25" customHeight="1" x14ac:dyDescent="0.2">
      <c r="A31" s="7" t="s">
        <v>32</v>
      </c>
      <c r="B31" s="7" t="s">
        <v>33</v>
      </c>
      <c r="C31" s="7" t="s">
        <v>34</v>
      </c>
      <c r="D31" s="13">
        <v>41579</v>
      </c>
      <c r="E31" s="14">
        <f t="shared" si="0"/>
        <v>11</v>
      </c>
      <c r="F31" s="14" t="s">
        <v>35</v>
      </c>
      <c r="G31" s="7" t="s">
        <v>40</v>
      </c>
      <c r="H31" s="7" t="s">
        <v>37</v>
      </c>
      <c r="I31" s="7" t="s">
        <v>38</v>
      </c>
      <c r="J31" s="15">
        <v>528921.80225499999</v>
      </c>
    </row>
    <row r="32" spans="1:26" ht="14.25" customHeight="1" x14ac:dyDescent="0.2">
      <c r="A32" s="7" t="s">
        <v>32</v>
      </c>
      <c r="B32" s="7" t="s">
        <v>33</v>
      </c>
      <c r="C32" s="7" t="s">
        <v>34</v>
      </c>
      <c r="D32" s="13">
        <v>41609</v>
      </c>
      <c r="E32" s="14">
        <f t="shared" si="0"/>
        <v>12</v>
      </c>
      <c r="F32" s="14" t="s">
        <v>35</v>
      </c>
      <c r="G32" s="7" t="s">
        <v>40</v>
      </c>
      <c r="H32" s="7" t="s">
        <v>37</v>
      </c>
      <c r="I32" s="7" t="s">
        <v>38</v>
      </c>
      <c r="J32" s="15">
        <v>516139.86934125004</v>
      </c>
    </row>
    <row r="33" spans="1:10" ht="14.25" customHeight="1" x14ac:dyDescent="0.2">
      <c r="A33" s="7" t="s">
        <v>32</v>
      </c>
      <c r="B33" s="7" t="s">
        <v>33</v>
      </c>
      <c r="C33" s="7" t="s">
        <v>34</v>
      </c>
      <c r="D33" s="13">
        <v>41640</v>
      </c>
      <c r="E33" s="14">
        <f t="shared" si="0"/>
        <v>1</v>
      </c>
      <c r="F33" s="14" t="s">
        <v>35</v>
      </c>
      <c r="G33" s="7" t="s">
        <v>40</v>
      </c>
      <c r="H33" s="7" t="s">
        <v>37</v>
      </c>
      <c r="I33" s="7" t="s">
        <v>38</v>
      </c>
      <c r="J33" s="15">
        <v>750350.5826162498</v>
      </c>
    </row>
    <row r="34" spans="1:10" ht="14.25" customHeight="1" x14ac:dyDescent="0.2">
      <c r="A34" s="7" t="s">
        <v>32</v>
      </c>
      <c r="B34" s="7" t="s">
        <v>33</v>
      </c>
      <c r="C34" s="7" t="s">
        <v>34</v>
      </c>
      <c r="D34" s="13">
        <v>41671</v>
      </c>
      <c r="E34" s="14">
        <f t="shared" si="0"/>
        <v>2</v>
      </c>
      <c r="F34" s="14" t="s">
        <v>35</v>
      </c>
      <c r="G34" s="7" t="s">
        <v>40</v>
      </c>
      <c r="H34" s="7" t="s">
        <v>37</v>
      </c>
      <c r="I34" s="7" t="s">
        <v>38</v>
      </c>
      <c r="J34" s="15">
        <v>664187.25334499998</v>
      </c>
    </row>
    <row r="35" spans="1:10" ht="14.25" customHeight="1" x14ac:dyDescent="0.2">
      <c r="A35" s="7" t="s">
        <v>32</v>
      </c>
      <c r="B35" s="7" t="s">
        <v>33</v>
      </c>
      <c r="C35" s="7" t="s">
        <v>34</v>
      </c>
      <c r="D35" s="13">
        <v>41699</v>
      </c>
      <c r="E35" s="14">
        <f t="shared" si="0"/>
        <v>3</v>
      </c>
      <c r="F35" s="14" t="s">
        <v>35</v>
      </c>
      <c r="G35" s="7" t="s">
        <v>40</v>
      </c>
      <c r="H35" s="7" t="s">
        <v>37</v>
      </c>
      <c r="I35" s="7" t="s">
        <v>38</v>
      </c>
      <c r="J35" s="15">
        <v>700010.31850749988</v>
      </c>
    </row>
    <row r="36" spans="1:10" ht="14.25" customHeight="1" x14ac:dyDescent="0.2">
      <c r="A36" s="7" t="s">
        <v>32</v>
      </c>
      <c r="B36" s="7" t="s">
        <v>33</v>
      </c>
      <c r="C36" s="7" t="s">
        <v>34</v>
      </c>
      <c r="D36" s="13">
        <v>41730</v>
      </c>
      <c r="E36" s="14">
        <f t="shared" si="0"/>
        <v>4</v>
      </c>
      <c r="F36" s="14" t="s">
        <v>35</v>
      </c>
      <c r="G36" s="7" t="s">
        <v>40</v>
      </c>
      <c r="H36" s="7" t="s">
        <v>37</v>
      </c>
      <c r="I36" s="7" t="s">
        <v>38</v>
      </c>
      <c r="J36" s="15">
        <v>511473.14805125003</v>
      </c>
    </row>
    <row r="37" spans="1:10" ht="14.25" customHeight="1" x14ac:dyDescent="0.2">
      <c r="A37" s="7" t="s">
        <v>32</v>
      </c>
      <c r="B37" s="7" t="s">
        <v>33</v>
      </c>
      <c r="C37" s="7" t="s">
        <v>34</v>
      </c>
      <c r="D37" s="13">
        <v>41760</v>
      </c>
      <c r="E37" s="14">
        <f t="shared" si="0"/>
        <v>5</v>
      </c>
      <c r="F37" s="14" t="s">
        <v>35</v>
      </c>
      <c r="G37" s="7" t="s">
        <v>40</v>
      </c>
      <c r="H37" s="7" t="s">
        <v>37</v>
      </c>
      <c r="I37" s="7" t="s">
        <v>38</v>
      </c>
      <c r="J37" s="15">
        <v>517485.15337749996</v>
      </c>
    </row>
    <row r="38" spans="1:10" ht="14.25" customHeight="1" x14ac:dyDescent="0.2">
      <c r="A38" s="7" t="s">
        <v>32</v>
      </c>
      <c r="B38" s="7" t="s">
        <v>33</v>
      </c>
      <c r="C38" s="7" t="s">
        <v>34</v>
      </c>
      <c r="D38" s="13">
        <v>41791</v>
      </c>
      <c r="E38" s="14">
        <f t="shared" si="0"/>
        <v>6</v>
      </c>
      <c r="F38" s="14" t="s">
        <v>35</v>
      </c>
      <c r="G38" s="7" t="s">
        <v>40</v>
      </c>
      <c r="H38" s="7" t="s">
        <v>37</v>
      </c>
      <c r="I38" s="7" t="s">
        <v>38</v>
      </c>
      <c r="J38" s="15">
        <v>497269.5163975</v>
      </c>
    </row>
    <row r="39" spans="1:10" ht="14.25" customHeight="1" x14ac:dyDescent="0.2">
      <c r="A39" s="7" t="s">
        <v>32</v>
      </c>
      <c r="B39" s="7" t="s">
        <v>33</v>
      </c>
      <c r="C39" s="7" t="s">
        <v>34</v>
      </c>
      <c r="D39" s="13">
        <v>41456</v>
      </c>
      <c r="E39" s="14">
        <f t="shared" si="0"/>
        <v>7</v>
      </c>
      <c r="F39" s="14" t="s">
        <v>35</v>
      </c>
      <c r="G39" s="7" t="s">
        <v>40</v>
      </c>
      <c r="H39" s="7" t="s">
        <v>39</v>
      </c>
      <c r="I39" s="7" t="s">
        <v>38</v>
      </c>
      <c r="J39" s="15">
        <v>955954.05451507494</v>
      </c>
    </row>
    <row r="40" spans="1:10" ht="14.25" customHeight="1" x14ac:dyDescent="0.2">
      <c r="A40" s="7" t="s">
        <v>32</v>
      </c>
      <c r="B40" s="7" t="s">
        <v>33</v>
      </c>
      <c r="C40" s="7" t="s">
        <v>34</v>
      </c>
      <c r="D40" s="13">
        <v>41487</v>
      </c>
      <c r="E40" s="14">
        <f t="shared" si="0"/>
        <v>8</v>
      </c>
      <c r="F40" s="14" t="s">
        <v>35</v>
      </c>
      <c r="G40" s="7" t="s">
        <v>40</v>
      </c>
      <c r="H40" s="7" t="s">
        <v>39</v>
      </c>
      <c r="I40" s="7" t="s">
        <v>38</v>
      </c>
      <c r="J40" s="15">
        <v>920732.86263468117</v>
      </c>
    </row>
    <row r="41" spans="1:10" ht="14.25" customHeight="1" x14ac:dyDescent="0.2">
      <c r="A41" s="7" t="s">
        <v>32</v>
      </c>
      <c r="B41" s="7" t="s">
        <v>33</v>
      </c>
      <c r="C41" s="7" t="s">
        <v>34</v>
      </c>
      <c r="D41" s="13">
        <v>41518</v>
      </c>
      <c r="E41" s="14">
        <f t="shared" si="0"/>
        <v>9</v>
      </c>
      <c r="F41" s="14" t="s">
        <v>35</v>
      </c>
      <c r="G41" s="7" t="s">
        <v>40</v>
      </c>
      <c r="H41" s="7" t="s">
        <v>39</v>
      </c>
      <c r="I41" s="7" t="s">
        <v>38</v>
      </c>
      <c r="J41" s="15">
        <v>850266.47815724998</v>
      </c>
    </row>
    <row r="42" spans="1:10" ht="14.25" customHeight="1" x14ac:dyDescent="0.2">
      <c r="A42" s="7" t="s">
        <v>32</v>
      </c>
      <c r="B42" s="7" t="s">
        <v>33</v>
      </c>
      <c r="C42" s="7" t="s">
        <v>34</v>
      </c>
      <c r="D42" s="13">
        <v>41548</v>
      </c>
      <c r="E42" s="14">
        <f t="shared" si="0"/>
        <v>10</v>
      </c>
      <c r="F42" s="14" t="s">
        <v>35</v>
      </c>
      <c r="G42" s="7" t="s">
        <v>40</v>
      </c>
      <c r="H42" s="7" t="s">
        <v>39</v>
      </c>
      <c r="I42" s="7" t="s">
        <v>38</v>
      </c>
      <c r="J42" s="15">
        <v>844007.26926670002</v>
      </c>
    </row>
    <row r="43" spans="1:10" ht="14.25" customHeight="1" x14ac:dyDescent="0.2">
      <c r="A43" s="7" t="s">
        <v>32</v>
      </c>
      <c r="B43" s="7" t="s">
        <v>33</v>
      </c>
      <c r="C43" s="7" t="s">
        <v>34</v>
      </c>
      <c r="D43" s="13">
        <v>41579</v>
      </c>
      <c r="E43" s="14">
        <f t="shared" si="0"/>
        <v>11</v>
      </c>
      <c r="F43" s="14" t="s">
        <v>35</v>
      </c>
      <c r="G43" s="7" t="s">
        <v>40</v>
      </c>
      <c r="H43" s="7" t="s">
        <v>39</v>
      </c>
      <c r="I43" s="7" t="s">
        <v>38</v>
      </c>
      <c r="J43" s="15">
        <v>891233.23679967504</v>
      </c>
    </row>
    <row r="44" spans="1:10" ht="14.25" customHeight="1" x14ac:dyDescent="0.2">
      <c r="A44" s="7" t="s">
        <v>32</v>
      </c>
      <c r="B44" s="7" t="s">
        <v>33</v>
      </c>
      <c r="C44" s="7" t="s">
        <v>34</v>
      </c>
      <c r="D44" s="13">
        <v>41609</v>
      </c>
      <c r="E44" s="14">
        <f t="shared" si="0"/>
        <v>12</v>
      </c>
      <c r="F44" s="14" t="s">
        <v>35</v>
      </c>
      <c r="G44" s="7" t="s">
        <v>40</v>
      </c>
      <c r="H44" s="7" t="s">
        <v>39</v>
      </c>
      <c r="I44" s="7" t="s">
        <v>38</v>
      </c>
      <c r="J44" s="15">
        <v>869695.6798400064</v>
      </c>
    </row>
    <row r="45" spans="1:10" ht="14.25" customHeight="1" x14ac:dyDescent="0.2">
      <c r="A45" s="7" t="s">
        <v>32</v>
      </c>
      <c r="B45" s="7" t="s">
        <v>33</v>
      </c>
      <c r="C45" s="7" t="s">
        <v>34</v>
      </c>
      <c r="D45" s="13">
        <v>41640</v>
      </c>
      <c r="E45" s="14">
        <f t="shared" si="0"/>
        <v>1</v>
      </c>
      <c r="F45" s="14" t="s">
        <v>35</v>
      </c>
      <c r="G45" s="7" t="s">
        <v>40</v>
      </c>
      <c r="H45" s="7" t="s">
        <v>39</v>
      </c>
      <c r="I45" s="7" t="s">
        <v>38</v>
      </c>
      <c r="J45" s="15">
        <v>1264340.7317083809</v>
      </c>
    </row>
    <row r="46" spans="1:10" ht="14.25" customHeight="1" x14ac:dyDescent="0.2">
      <c r="A46" s="7" t="s">
        <v>32</v>
      </c>
      <c r="B46" s="7" t="s">
        <v>33</v>
      </c>
      <c r="C46" s="7" t="s">
        <v>34</v>
      </c>
      <c r="D46" s="13">
        <v>41671</v>
      </c>
      <c r="E46" s="14">
        <f t="shared" si="0"/>
        <v>2</v>
      </c>
      <c r="F46" s="14" t="s">
        <v>35</v>
      </c>
      <c r="G46" s="7" t="s">
        <v>40</v>
      </c>
      <c r="H46" s="7" t="s">
        <v>39</v>
      </c>
      <c r="I46" s="7" t="s">
        <v>38</v>
      </c>
      <c r="J46" s="15">
        <v>1119155.521886325</v>
      </c>
    </row>
    <row r="47" spans="1:10" ht="14.25" customHeight="1" x14ac:dyDescent="0.2">
      <c r="A47" s="7" t="s">
        <v>32</v>
      </c>
      <c r="B47" s="7" t="s">
        <v>33</v>
      </c>
      <c r="C47" s="7" t="s">
        <v>34</v>
      </c>
      <c r="D47" s="13">
        <v>41699</v>
      </c>
      <c r="E47" s="14">
        <f t="shared" si="0"/>
        <v>3</v>
      </c>
      <c r="F47" s="14" t="s">
        <v>35</v>
      </c>
      <c r="G47" s="7" t="s">
        <v>40</v>
      </c>
      <c r="H47" s="7" t="s">
        <v>39</v>
      </c>
      <c r="I47" s="7" t="s">
        <v>38</v>
      </c>
      <c r="J47" s="15">
        <v>1179517.3866851374</v>
      </c>
    </row>
    <row r="48" spans="1:10" ht="14.25" customHeight="1" x14ac:dyDescent="0.2">
      <c r="A48" s="7" t="s">
        <v>32</v>
      </c>
      <c r="B48" s="7" t="s">
        <v>33</v>
      </c>
      <c r="C48" s="7" t="s">
        <v>34</v>
      </c>
      <c r="D48" s="13">
        <v>41730</v>
      </c>
      <c r="E48" s="14">
        <f t="shared" si="0"/>
        <v>4</v>
      </c>
      <c r="F48" s="14" t="s">
        <v>35</v>
      </c>
      <c r="G48" s="7" t="s">
        <v>40</v>
      </c>
      <c r="H48" s="7" t="s">
        <v>39</v>
      </c>
      <c r="I48" s="7" t="s">
        <v>38</v>
      </c>
      <c r="J48" s="15">
        <v>861832.25446635636</v>
      </c>
    </row>
    <row r="49" spans="1:10" ht="14.25" customHeight="1" x14ac:dyDescent="0.2">
      <c r="A49" s="7" t="s">
        <v>32</v>
      </c>
      <c r="B49" s="7" t="s">
        <v>33</v>
      </c>
      <c r="C49" s="7" t="s">
        <v>34</v>
      </c>
      <c r="D49" s="13">
        <v>41760</v>
      </c>
      <c r="E49" s="14">
        <f t="shared" si="0"/>
        <v>5</v>
      </c>
      <c r="F49" s="14" t="s">
        <v>35</v>
      </c>
      <c r="G49" s="7" t="s">
        <v>40</v>
      </c>
      <c r="H49" s="7" t="s">
        <v>39</v>
      </c>
      <c r="I49" s="7" t="s">
        <v>38</v>
      </c>
      <c r="J49" s="15">
        <v>871962.48344108742</v>
      </c>
    </row>
    <row r="50" spans="1:10" ht="14.25" customHeight="1" x14ac:dyDescent="0.2">
      <c r="A50" s="7" t="s">
        <v>32</v>
      </c>
      <c r="B50" s="7" t="s">
        <v>33</v>
      </c>
      <c r="C50" s="7" t="s">
        <v>34</v>
      </c>
      <c r="D50" s="13">
        <v>41791</v>
      </c>
      <c r="E50" s="14">
        <f t="shared" si="0"/>
        <v>6</v>
      </c>
      <c r="F50" s="14" t="s">
        <v>35</v>
      </c>
      <c r="G50" s="7" t="s">
        <v>40</v>
      </c>
      <c r="H50" s="7" t="s">
        <v>39</v>
      </c>
      <c r="I50" s="7" t="s">
        <v>38</v>
      </c>
      <c r="J50" s="15">
        <v>837899.13512978749</v>
      </c>
    </row>
    <row r="51" spans="1:10" ht="14.25" customHeight="1" x14ac:dyDescent="0.2">
      <c r="A51" s="7" t="s">
        <v>32</v>
      </c>
      <c r="B51" s="7" t="s">
        <v>33</v>
      </c>
      <c r="C51" s="7" t="s">
        <v>34</v>
      </c>
      <c r="D51" s="13">
        <v>41456</v>
      </c>
      <c r="E51" s="14">
        <f t="shared" si="0"/>
        <v>7</v>
      </c>
      <c r="F51" s="14" t="s">
        <v>35</v>
      </c>
      <c r="G51" s="7" t="s">
        <v>41</v>
      </c>
      <c r="H51" s="7" t="s">
        <v>37</v>
      </c>
      <c r="I51" s="7" t="s">
        <v>38</v>
      </c>
      <c r="J51" s="15">
        <v>1296758.36136</v>
      </c>
    </row>
    <row r="52" spans="1:10" ht="14.25" customHeight="1" x14ac:dyDescent="0.2">
      <c r="A52" s="7" t="s">
        <v>32</v>
      </c>
      <c r="B52" s="7" t="s">
        <v>33</v>
      </c>
      <c r="C52" s="7" t="s">
        <v>34</v>
      </c>
      <c r="D52" s="13">
        <v>41487</v>
      </c>
      <c r="E52" s="14">
        <f t="shared" si="0"/>
        <v>8</v>
      </c>
      <c r="F52" s="14" t="s">
        <v>35</v>
      </c>
      <c r="G52" s="7" t="s">
        <v>41</v>
      </c>
      <c r="H52" s="7" t="s">
        <v>37</v>
      </c>
      <c r="I52" s="7" t="s">
        <v>38</v>
      </c>
      <c r="J52" s="15">
        <v>1248980.56822</v>
      </c>
    </row>
    <row r="53" spans="1:10" ht="14.25" customHeight="1" x14ac:dyDescent="0.2">
      <c r="A53" s="7" t="s">
        <v>32</v>
      </c>
      <c r="B53" s="7" t="s">
        <v>33</v>
      </c>
      <c r="C53" s="7" t="s">
        <v>34</v>
      </c>
      <c r="D53" s="13">
        <v>41518</v>
      </c>
      <c r="E53" s="14">
        <f t="shared" si="0"/>
        <v>9</v>
      </c>
      <c r="F53" s="14" t="s">
        <v>35</v>
      </c>
      <c r="G53" s="7" t="s">
        <v>41</v>
      </c>
      <c r="H53" s="7" t="s">
        <v>37</v>
      </c>
      <c r="I53" s="7" t="s">
        <v>38</v>
      </c>
      <c r="J53" s="15">
        <v>1153392.4247999999</v>
      </c>
    </row>
    <row r="54" spans="1:10" ht="14.25" customHeight="1" x14ac:dyDescent="0.2">
      <c r="A54" s="7" t="s">
        <v>32</v>
      </c>
      <c r="B54" s="7" t="s">
        <v>33</v>
      </c>
      <c r="C54" s="7" t="s">
        <v>34</v>
      </c>
      <c r="D54" s="13">
        <v>41548</v>
      </c>
      <c r="E54" s="14">
        <f t="shared" si="0"/>
        <v>10</v>
      </c>
      <c r="F54" s="14" t="s">
        <v>35</v>
      </c>
      <c r="G54" s="7" t="s">
        <v>41</v>
      </c>
      <c r="H54" s="7" t="s">
        <v>37</v>
      </c>
      <c r="I54" s="7" t="s">
        <v>38</v>
      </c>
      <c r="J54" s="15">
        <v>1144901.76416</v>
      </c>
    </row>
    <row r="55" spans="1:10" ht="14.25" customHeight="1" x14ac:dyDescent="0.2">
      <c r="A55" s="7" t="s">
        <v>32</v>
      </c>
      <c r="B55" s="7" t="s">
        <v>33</v>
      </c>
      <c r="C55" s="7" t="s">
        <v>34</v>
      </c>
      <c r="D55" s="13">
        <v>41579</v>
      </c>
      <c r="E55" s="14">
        <f t="shared" si="0"/>
        <v>11</v>
      </c>
      <c r="F55" s="14" t="s">
        <v>35</v>
      </c>
      <c r="G55" s="7" t="s">
        <v>41</v>
      </c>
      <c r="H55" s="7" t="s">
        <v>37</v>
      </c>
      <c r="I55" s="7" t="s">
        <v>38</v>
      </c>
      <c r="J55" s="15">
        <v>1208964.11944</v>
      </c>
    </row>
    <row r="56" spans="1:10" ht="14.25" customHeight="1" x14ac:dyDescent="0.2">
      <c r="A56" s="7" t="s">
        <v>32</v>
      </c>
      <c r="B56" s="7" t="s">
        <v>33</v>
      </c>
      <c r="C56" s="7" t="s">
        <v>34</v>
      </c>
      <c r="D56" s="13">
        <v>41609</v>
      </c>
      <c r="E56" s="14">
        <f t="shared" si="0"/>
        <v>12</v>
      </c>
      <c r="F56" s="14" t="s">
        <v>35</v>
      </c>
      <c r="G56" s="7" t="s">
        <v>41</v>
      </c>
      <c r="H56" s="7" t="s">
        <v>37</v>
      </c>
      <c r="I56" s="7" t="s">
        <v>38</v>
      </c>
      <c r="J56" s="15">
        <v>1179748.2727800002</v>
      </c>
    </row>
    <row r="57" spans="1:10" ht="14.25" customHeight="1" x14ac:dyDescent="0.2">
      <c r="A57" s="7" t="s">
        <v>32</v>
      </c>
      <c r="B57" s="7" t="s">
        <v>33</v>
      </c>
      <c r="C57" s="7" t="s">
        <v>34</v>
      </c>
      <c r="D57" s="13">
        <v>41640</v>
      </c>
      <c r="E57" s="14">
        <f t="shared" si="0"/>
        <v>1</v>
      </c>
      <c r="F57" s="14" t="s">
        <v>35</v>
      </c>
      <c r="G57" s="7" t="s">
        <v>41</v>
      </c>
      <c r="H57" s="7" t="s">
        <v>37</v>
      </c>
      <c r="I57" s="7" t="s">
        <v>38</v>
      </c>
      <c r="J57" s="15">
        <v>1715087.0459799999</v>
      </c>
    </row>
    <row r="58" spans="1:10" ht="14.25" customHeight="1" x14ac:dyDescent="0.2">
      <c r="A58" s="7" t="s">
        <v>32</v>
      </c>
      <c r="B58" s="7" t="s">
        <v>33</v>
      </c>
      <c r="C58" s="7" t="s">
        <v>34</v>
      </c>
      <c r="D58" s="13">
        <v>41671</v>
      </c>
      <c r="E58" s="14">
        <f t="shared" si="0"/>
        <v>2</v>
      </c>
      <c r="F58" s="14" t="s">
        <v>35</v>
      </c>
      <c r="G58" s="7" t="s">
        <v>41</v>
      </c>
      <c r="H58" s="7" t="s">
        <v>37</v>
      </c>
      <c r="I58" s="7" t="s">
        <v>38</v>
      </c>
      <c r="J58" s="15">
        <v>1518142.2933600002</v>
      </c>
    </row>
    <row r="59" spans="1:10" ht="14.25" customHeight="1" x14ac:dyDescent="0.2">
      <c r="A59" s="7" t="s">
        <v>32</v>
      </c>
      <c r="B59" s="7" t="s">
        <v>33</v>
      </c>
      <c r="C59" s="7" t="s">
        <v>34</v>
      </c>
      <c r="D59" s="13">
        <v>41699</v>
      </c>
      <c r="E59" s="14">
        <f t="shared" si="0"/>
        <v>3</v>
      </c>
      <c r="F59" s="14" t="s">
        <v>35</v>
      </c>
      <c r="G59" s="7" t="s">
        <v>41</v>
      </c>
      <c r="H59" s="7" t="s">
        <v>37</v>
      </c>
      <c r="I59" s="7" t="s">
        <v>38</v>
      </c>
      <c r="J59" s="15">
        <v>1600023.58516</v>
      </c>
    </row>
    <row r="60" spans="1:10" ht="14.25" customHeight="1" x14ac:dyDescent="0.2">
      <c r="A60" s="7" t="s">
        <v>32</v>
      </c>
      <c r="B60" s="7" t="s">
        <v>33</v>
      </c>
      <c r="C60" s="7" t="s">
        <v>34</v>
      </c>
      <c r="D60" s="13">
        <v>41730</v>
      </c>
      <c r="E60" s="14">
        <f t="shared" si="0"/>
        <v>4</v>
      </c>
      <c r="F60" s="14" t="s">
        <v>35</v>
      </c>
      <c r="G60" s="7" t="s">
        <v>41</v>
      </c>
      <c r="H60" s="7" t="s">
        <v>37</v>
      </c>
      <c r="I60" s="7" t="s">
        <v>38</v>
      </c>
      <c r="J60" s="15">
        <v>1169081.4812600003</v>
      </c>
    </row>
    <row r="61" spans="1:10" ht="14.25" customHeight="1" x14ac:dyDescent="0.2">
      <c r="A61" s="7" t="s">
        <v>32</v>
      </c>
      <c r="B61" s="7" t="s">
        <v>33</v>
      </c>
      <c r="C61" s="7" t="s">
        <v>34</v>
      </c>
      <c r="D61" s="13">
        <v>41760</v>
      </c>
      <c r="E61" s="14">
        <f t="shared" si="0"/>
        <v>5</v>
      </c>
      <c r="F61" s="14" t="s">
        <v>35</v>
      </c>
      <c r="G61" s="7" t="s">
        <v>41</v>
      </c>
      <c r="H61" s="7" t="s">
        <v>37</v>
      </c>
      <c r="I61" s="7" t="s">
        <v>38</v>
      </c>
      <c r="J61" s="15">
        <v>1182823.2077200001</v>
      </c>
    </row>
    <row r="62" spans="1:10" ht="14.25" customHeight="1" x14ac:dyDescent="0.2">
      <c r="A62" s="7" t="s">
        <v>32</v>
      </c>
      <c r="B62" s="7" t="s">
        <v>33</v>
      </c>
      <c r="C62" s="7" t="s">
        <v>34</v>
      </c>
      <c r="D62" s="13">
        <v>41791</v>
      </c>
      <c r="E62" s="14">
        <f t="shared" si="0"/>
        <v>6</v>
      </c>
      <c r="F62" s="14" t="s">
        <v>35</v>
      </c>
      <c r="G62" s="7" t="s">
        <v>41</v>
      </c>
      <c r="H62" s="7" t="s">
        <v>37</v>
      </c>
      <c r="I62" s="7" t="s">
        <v>38</v>
      </c>
      <c r="J62" s="15">
        <v>1136616.0374800002</v>
      </c>
    </row>
    <row r="63" spans="1:10" ht="14.25" customHeight="1" x14ac:dyDescent="0.2">
      <c r="A63" s="7" t="s">
        <v>32</v>
      </c>
      <c r="B63" s="7" t="s">
        <v>33</v>
      </c>
      <c r="C63" s="7" t="s">
        <v>42</v>
      </c>
      <c r="D63" s="13">
        <v>41456</v>
      </c>
      <c r="E63" s="14">
        <f t="shared" si="0"/>
        <v>7</v>
      </c>
      <c r="F63" s="14" t="s">
        <v>35</v>
      </c>
      <c r="G63" s="7" t="s">
        <v>36</v>
      </c>
      <c r="H63" s="7" t="s">
        <v>37</v>
      </c>
      <c r="I63" s="7" t="s">
        <v>38</v>
      </c>
      <c r="J63" s="15">
        <v>2406673.7462499999</v>
      </c>
    </row>
    <row r="64" spans="1:10" ht="14.25" customHeight="1" x14ac:dyDescent="0.2">
      <c r="A64" s="7" t="s">
        <v>32</v>
      </c>
      <c r="B64" s="7" t="s">
        <v>33</v>
      </c>
      <c r="C64" s="7" t="s">
        <v>42</v>
      </c>
      <c r="D64" s="13">
        <v>41487</v>
      </c>
      <c r="E64" s="14">
        <f t="shared" si="0"/>
        <v>8</v>
      </c>
      <c r="F64" s="14" t="s">
        <v>35</v>
      </c>
      <c r="G64" s="7" t="s">
        <v>36</v>
      </c>
      <c r="H64" s="7" t="s">
        <v>37</v>
      </c>
      <c r="I64" s="7" t="s">
        <v>38</v>
      </c>
      <c r="J64" s="15">
        <v>2028377.0049999999</v>
      </c>
    </row>
    <row r="65" spans="1:10" ht="14.25" customHeight="1" x14ac:dyDescent="0.2">
      <c r="A65" s="7" t="s">
        <v>32</v>
      </c>
      <c r="B65" s="7" t="s">
        <v>33</v>
      </c>
      <c r="C65" s="7" t="s">
        <v>42</v>
      </c>
      <c r="D65" s="13">
        <v>41518</v>
      </c>
      <c r="E65" s="14">
        <f t="shared" si="0"/>
        <v>9</v>
      </c>
      <c r="F65" s="14" t="s">
        <v>35</v>
      </c>
      <c r="G65" s="7" t="s">
        <v>36</v>
      </c>
      <c r="H65" s="7" t="s">
        <v>37</v>
      </c>
      <c r="I65" s="7" t="s">
        <v>38</v>
      </c>
      <c r="J65" s="15">
        <v>2241097.23875</v>
      </c>
    </row>
    <row r="66" spans="1:10" ht="14.25" customHeight="1" x14ac:dyDescent="0.2">
      <c r="A66" s="7" t="s">
        <v>32</v>
      </c>
      <c r="B66" s="7" t="s">
        <v>33</v>
      </c>
      <c r="C66" s="7" t="s">
        <v>42</v>
      </c>
      <c r="D66" s="13">
        <v>41548</v>
      </c>
      <c r="E66" s="14">
        <f t="shared" si="0"/>
        <v>10</v>
      </c>
      <c r="F66" s="14" t="s">
        <v>35</v>
      </c>
      <c r="G66" s="7" t="s">
        <v>36</v>
      </c>
      <c r="H66" s="7" t="s">
        <v>37</v>
      </c>
      <c r="I66" s="7" t="s">
        <v>38</v>
      </c>
      <c r="J66" s="15">
        <v>2104393.5099999998</v>
      </c>
    </row>
    <row r="67" spans="1:10" ht="14.25" customHeight="1" x14ac:dyDescent="0.2">
      <c r="A67" s="7" t="s">
        <v>32</v>
      </c>
      <c r="B67" s="7" t="s">
        <v>33</v>
      </c>
      <c r="C67" s="7" t="s">
        <v>42</v>
      </c>
      <c r="D67" s="13">
        <v>41579</v>
      </c>
      <c r="E67" s="14">
        <f t="shared" si="0"/>
        <v>11</v>
      </c>
      <c r="F67" s="14" t="s">
        <v>35</v>
      </c>
      <c r="G67" s="7" t="s">
        <v>36</v>
      </c>
      <c r="H67" s="7" t="s">
        <v>37</v>
      </c>
      <c r="I67" s="7" t="s">
        <v>38</v>
      </c>
      <c r="J67" s="15">
        <v>1921236.2224999999</v>
      </c>
    </row>
    <row r="68" spans="1:10" ht="14.25" customHeight="1" x14ac:dyDescent="0.2">
      <c r="A68" s="7" t="s">
        <v>32</v>
      </c>
      <c r="B68" s="7" t="s">
        <v>33</v>
      </c>
      <c r="C68" s="7" t="s">
        <v>42</v>
      </c>
      <c r="D68" s="13">
        <v>41609</v>
      </c>
      <c r="E68" s="14">
        <f t="shared" si="0"/>
        <v>12</v>
      </c>
      <c r="F68" s="14" t="s">
        <v>35</v>
      </c>
      <c r="G68" s="7" t="s">
        <v>36</v>
      </c>
      <c r="H68" s="7" t="s">
        <v>37</v>
      </c>
      <c r="I68" s="7" t="s">
        <v>38</v>
      </c>
      <c r="J68" s="15">
        <v>2161522.17</v>
      </c>
    </row>
    <row r="69" spans="1:10" ht="14.25" customHeight="1" x14ac:dyDescent="0.2">
      <c r="A69" s="7" t="s">
        <v>32</v>
      </c>
      <c r="B69" s="7" t="s">
        <v>33</v>
      </c>
      <c r="C69" s="7" t="s">
        <v>42</v>
      </c>
      <c r="D69" s="13">
        <v>41640</v>
      </c>
      <c r="E69" s="14">
        <f t="shared" si="0"/>
        <v>1</v>
      </c>
      <c r="F69" s="14" t="s">
        <v>35</v>
      </c>
      <c r="G69" s="7" t="s">
        <v>36</v>
      </c>
      <c r="H69" s="7" t="s">
        <v>37</v>
      </c>
      <c r="I69" s="7" t="s">
        <v>38</v>
      </c>
      <c r="J69" s="15">
        <v>3104730.2250000001</v>
      </c>
    </row>
    <row r="70" spans="1:10" ht="14.25" customHeight="1" x14ac:dyDescent="0.2">
      <c r="A70" s="7" t="s">
        <v>32</v>
      </c>
      <c r="B70" s="7" t="s">
        <v>33</v>
      </c>
      <c r="C70" s="7" t="s">
        <v>42</v>
      </c>
      <c r="D70" s="13">
        <v>41671</v>
      </c>
      <c r="E70" s="14">
        <f t="shared" si="0"/>
        <v>2</v>
      </c>
      <c r="F70" s="14" t="s">
        <v>35</v>
      </c>
      <c r="G70" s="7" t="s">
        <v>36</v>
      </c>
      <c r="H70" s="7" t="s">
        <v>37</v>
      </c>
      <c r="I70" s="7" t="s">
        <v>38</v>
      </c>
      <c r="J70" s="15">
        <v>2116798.7124999999</v>
      </c>
    </row>
    <row r="71" spans="1:10" ht="14.25" customHeight="1" x14ac:dyDescent="0.2">
      <c r="A71" s="7" t="s">
        <v>32</v>
      </c>
      <c r="B71" s="7" t="s">
        <v>33</v>
      </c>
      <c r="C71" s="7" t="s">
        <v>42</v>
      </c>
      <c r="D71" s="13">
        <v>41699</v>
      </c>
      <c r="E71" s="14">
        <f t="shared" si="0"/>
        <v>3</v>
      </c>
      <c r="F71" s="14" t="s">
        <v>35</v>
      </c>
      <c r="G71" s="7" t="s">
        <v>36</v>
      </c>
      <c r="H71" s="7" t="s">
        <v>37</v>
      </c>
      <c r="I71" s="7" t="s">
        <v>38</v>
      </c>
      <c r="J71" s="15">
        <v>2728427.88625</v>
      </c>
    </row>
    <row r="72" spans="1:10" ht="14.25" customHeight="1" x14ac:dyDescent="0.2">
      <c r="A72" s="7" t="s">
        <v>32</v>
      </c>
      <c r="B72" s="7" t="s">
        <v>33</v>
      </c>
      <c r="C72" s="7" t="s">
        <v>42</v>
      </c>
      <c r="D72" s="13">
        <v>41730</v>
      </c>
      <c r="E72" s="14">
        <f t="shared" si="0"/>
        <v>4</v>
      </c>
      <c r="F72" s="14" t="s">
        <v>35</v>
      </c>
      <c r="G72" s="7" t="s">
        <v>36</v>
      </c>
      <c r="H72" s="7" t="s">
        <v>37</v>
      </c>
      <c r="I72" s="7" t="s">
        <v>38</v>
      </c>
      <c r="J72" s="15">
        <v>2259504.8675000002</v>
      </c>
    </row>
    <row r="73" spans="1:10" ht="14.25" customHeight="1" x14ac:dyDescent="0.2">
      <c r="A73" s="7" t="s">
        <v>32</v>
      </c>
      <c r="B73" s="7" t="s">
        <v>33</v>
      </c>
      <c r="C73" s="7" t="s">
        <v>42</v>
      </c>
      <c r="D73" s="13">
        <v>41760</v>
      </c>
      <c r="E73" s="14">
        <f t="shared" si="0"/>
        <v>5</v>
      </c>
      <c r="F73" s="14" t="s">
        <v>35</v>
      </c>
      <c r="G73" s="7" t="s">
        <v>36</v>
      </c>
      <c r="H73" s="7" t="s">
        <v>37</v>
      </c>
      <c r="I73" s="7" t="s">
        <v>38</v>
      </c>
      <c r="J73" s="15">
        <v>2031569.2350000001</v>
      </c>
    </row>
    <row r="74" spans="1:10" ht="14.25" customHeight="1" x14ac:dyDescent="0.2">
      <c r="A74" s="7" t="s">
        <v>32</v>
      </c>
      <c r="B74" s="7" t="s">
        <v>33</v>
      </c>
      <c r="C74" s="7" t="s">
        <v>42</v>
      </c>
      <c r="D74" s="13">
        <v>41791</v>
      </c>
      <c r="E74" s="14">
        <f t="shared" si="0"/>
        <v>6</v>
      </c>
      <c r="F74" s="14" t="s">
        <v>35</v>
      </c>
      <c r="G74" s="7" t="s">
        <v>36</v>
      </c>
      <c r="H74" s="7" t="s">
        <v>37</v>
      </c>
      <c r="I74" s="7" t="s">
        <v>38</v>
      </c>
      <c r="J74" s="15">
        <v>2245023.2324999999</v>
      </c>
    </row>
    <row r="75" spans="1:10" ht="14.25" customHeight="1" x14ac:dyDescent="0.2">
      <c r="A75" s="7" t="s">
        <v>32</v>
      </c>
      <c r="B75" s="7" t="s">
        <v>33</v>
      </c>
      <c r="C75" s="7" t="s">
        <v>42</v>
      </c>
      <c r="D75" s="13">
        <v>41456</v>
      </c>
      <c r="E75" s="14">
        <f t="shared" si="0"/>
        <v>7</v>
      </c>
      <c r="F75" s="14" t="s">
        <v>35</v>
      </c>
      <c r="G75" s="7" t="s">
        <v>36</v>
      </c>
      <c r="H75" s="7" t="s">
        <v>39</v>
      </c>
      <c r="I75" s="7" t="s">
        <v>38</v>
      </c>
      <c r="J75" s="15">
        <v>4813347.4924999997</v>
      </c>
    </row>
    <row r="76" spans="1:10" ht="14.25" customHeight="1" x14ac:dyDescent="0.2">
      <c r="A76" s="7" t="s">
        <v>32</v>
      </c>
      <c r="B76" s="7" t="s">
        <v>33</v>
      </c>
      <c r="C76" s="7" t="s">
        <v>42</v>
      </c>
      <c r="D76" s="13">
        <v>41487</v>
      </c>
      <c r="E76" s="14">
        <f t="shared" si="0"/>
        <v>8</v>
      </c>
      <c r="F76" s="14" t="s">
        <v>35</v>
      </c>
      <c r="G76" s="7" t="s">
        <v>36</v>
      </c>
      <c r="H76" s="7" t="s">
        <v>39</v>
      </c>
      <c r="I76" s="7" t="s">
        <v>38</v>
      </c>
      <c r="J76" s="15">
        <v>4056754.01</v>
      </c>
    </row>
    <row r="77" spans="1:10" ht="14.25" customHeight="1" x14ac:dyDescent="0.2">
      <c r="A77" s="7" t="s">
        <v>32</v>
      </c>
      <c r="B77" s="7" t="s">
        <v>33</v>
      </c>
      <c r="C77" s="7" t="s">
        <v>42</v>
      </c>
      <c r="D77" s="13">
        <v>41518</v>
      </c>
      <c r="E77" s="14">
        <f t="shared" si="0"/>
        <v>9</v>
      </c>
      <c r="F77" s="14" t="s">
        <v>35</v>
      </c>
      <c r="G77" s="7" t="s">
        <v>36</v>
      </c>
      <c r="H77" s="7" t="s">
        <v>39</v>
      </c>
      <c r="I77" s="7" t="s">
        <v>38</v>
      </c>
      <c r="J77" s="15">
        <v>4482194.4775</v>
      </c>
    </row>
    <row r="78" spans="1:10" ht="14.25" customHeight="1" x14ac:dyDescent="0.2">
      <c r="A78" s="7" t="s">
        <v>32</v>
      </c>
      <c r="B78" s="7" t="s">
        <v>33</v>
      </c>
      <c r="C78" s="7" t="s">
        <v>42</v>
      </c>
      <c r="D78" s="13">
        <v>41548</v>
      </c>
      <c r="E78" s="14">
        <f t="shared" si="0"/>
        <v>10</v>
      </c>
      <c r="F78" s="14" t="s">
        <v>35</v>
      </c>
      <c r="G78" s="7" t="s">
        <v>36</v>
      </c>
      <c r="H78" s="7" t="s">
        <v>39</v>
      </c>
      <c r="I78" s="7" t="s">
        <v>38</v>
      </c>
      <c r="J78" s="15">
        <v>4208787.0199999996</v>
      </c>
    </row>
    <row r="79" spans="1:10" ht="14.25" customHeight="1" x14ac:dyDescent="0.2">
      <c r="A79" s="7" t="s">
        <v>32</v>
      </c>
      <c r="B79" s="7" t="s">
        <v>33</v>
      </c>
      <c r="C79" s="7" t="s">
        <v>42</v>
      </c>
      <c r="D79" s="13">
        <v>41579</v>
      </c>
      <c r="E79" s="14">
        <f t="shared" si="0"/>
        <v>11</v>
      </c>
      <c r="F79" s="14" t="s">
        <v>35</v>
      </c>
      <c r="G79" s="7" t="s">
        <v>36</v>
      </c>
      <c r="H79" s="7" t="s">
        <v>39</v>
      </c>
      <c r="I79" s="7" t="s">
        <v>38</v>
      </c>
      <c r="J79" s="15">
        <v>3842472.4449999998</v>
      </c>
    </row>
    <row r="80" spans="1:10" ht="14.25" customHeight="1" x14ac:dyDescent="0.2">
      <c r="A80" s="7" t="s">
        <v>32</v>
      </c>
      <c r="B80" s="7" t="s">
        <v>33</v>
      </c>
      <c r="C80" s="7" t="s">
        <v>42</v>
      </c>
      <c r="D80" s="13">
        <v>41609</v>
      </c>
      <c r="E80" s="14">
        <f t="shared" si="0"/>
        <v>12</v>
      </c>
      <c r="F80" s="14" t="s">
        <v>35</v>
      </c>
      <c r="G80" s="7" t="s">
        <v>36</v>
      </c>
      <c r="H80" s="7" t="s">
        <v>39</v>
      </c>
      <c r="I80" s="7" t="s">
        <v>38</v>
      </c>
      <c r="J80" s="15">
        <v>4323044.34</v>
      </c>
    </row>
    <row r="81" spans="1:10" ht="14.25" customHeight="1" x14ac:dyDescent="0.2">
      <c r="A81" s="7" t="s">
        <v>32</v>
      </c>
      <c r="B81" s="7" t="s">
        <v>33</v>
      </c>
      <c r="C81" s="7" t="s">
        <v>42</v>
      </c>
      <c r="D81" s="13">
        <v>41640</v>
      </c>
      <c r="E81" s="14">
        <f t="shared" si="0"/>
        <v>1</v>
      </c>
      <c r="F81" s="14" t="s">
        <v>35</v>
      </c>
      <c r="G81" s="7" t="s">
        <v>36</v>
      </c>
      <c r="H81" s="7" t="s">
        <v>39</v>
      </c>
      <c r="I81" s="7" t="s">
        <v>38</v>
      </c>
      <c r="J81" s="15">
        <v>6209460.4500000002</v>
      </c>
    </row>
    <row r="82" spans="1:10" ht="14.25" customHeight="1" x14ac:dyDescent="0.2">
      <c r="A82" s="7" t="s">
        <v>32</v>
      </c>
      <c r="B82" s="7" t="s">
        <v>33</v>
      </c>
      <c r="C82" s="7" t="s">
        <v>42</v>
      </c>
      <c r="D82" s="13">
        <v>41671</v>
      </c>
      <c r="E82" s="14">
        <f t="shared" si="0"/>
        <v>2</v>
      </c>
      <c r="F82" s="14" t="s">
        <v>35</v>
      </c>
      <c r="G82" s="7" t="s">
        <v>36</v>
      </c>
      <c r="H82" s="7" t="s">
        <v>39</v>
      </c>
      <c r="I82" s="7" t="s">
        <v>38</v>
      </c>
      <c r="J82" s="15">
        <v>4633597.4249999998</v>
      </c>
    </row>
    <row r="83" spans="1:10" ht="14.25" customHeight="1" x14ac:dyDescent="0.2">
      <c r="A83" s="7" t="s">
        <v>32</v>
      </c>
      <c r="B83" s="7" t="s">
        <v>33</v>
      </c>
      <c r="C83" s="7" t="s">
        <v>42</v>
      </c>
      <c r="D83" s="13">
        <v>41699</v>
      </c>
      <c r="E83" s="14">
        <f t="shared" si="0"/>
        <v>3</v>
      </c>
      <c r="F83" s="14" t="s">
        <v>35</v>
      </c>
      <c r="G83" s="7" t="s">
        <v>36</v>
      </c>
      <c r="H83" s="7" t="s">
        <v>39</v>
      </c>
      <c r="I83" s="7" t="s">
        <v>38</v>
      </c>
      <c r="J83" s="15">
        <v>5456855.7725</v>
      </c>
    </row>
    <row r="84" spans="1:10" ht="14.25" customHeight="1" x14ac:dyDescent="0.2">
      <c r="A84" s="7" t="s">
        <v>32</v>
      </c>
      <c r="B84" s="7" t="s">
        <v>33</v>
      </c>
      <c r="C84" s="7" t="s">
        <v>42</v>
      </c>
      <c r="D84" s="13">
        <v>41730</v>
      </c>
      <c r="E84" s="14">
        <f t="shared" si="0"/>
        <v>4</v>
      </c>
      <c r="F84" s="14" t="s">
        <v>35</v>
      </c>
      <c r="G84" s="7" t="s">
        <v>36</v>
      </c>
      <c r="H84" s="7" t="s">
        <v>39</v>
      </c>
      <c r="I84" s="7" t="s">
        <v>38</v>
      </c>
      <c r="J84" s="15">
        <v>4519009.7350000003</v>
      </c>
    </row>
    <row r="85" spans="1:10" ht="14.25" customHeight="1" x14ac:dyDescent="0.2">
      <c r="A85" s="7" t="s">
        <v>32</v>
      </c>
      <c r="B85" s="7" t="s">
        <v>33</v>
      </c>
      <c r="C85" s="7" t="s">
        <v>42</v>
      </c>
      <c r="D85" s="13">
        <v>41760</v>
      </c>
      <c r="E85" s="14">
        <f t="shared" si="0"/>
        <v>5</v>
      </c>
      <c r="F85" s="14" t="s">
        <v>35</v>
      </c>
      <c r="G85" s="7" t="s">
        <v>36</v>
      </c>
      <c r="H85" s="7" t="s">
        <v>39</v>
      </c>
      <c r="I85" s="7" t="s">
        <v>38</v>
      </c>
      <c r="J85" s="15">
        <v>4063138.47</v>
      </c>
    </row>
    <row r="86" spans="1:10" ht="14.25" customHeight="1" x14ac:dyDescent="0.2">
      <c r="A86" s="7" t="s">
        <v>32</v>
      </c>
      <c r="B86" s="7" t="s">
        <v>33</v>
      </c>
      <c r="C86" s="7" t="s">
        <v>42</v>
      </c>
      <c r="D86" s="13">
        <v>41791</v>
      </c>
      <c r="E86" s="14">
        <f t="shared" si="0"/>
        <v>6</v>
      </c>
      <c r="F86" s="14" t="s">
        <v>35</v>
      </c>
      <c r="G86" s="7" t="s">
        <v>36</v>
      </c>
      <c r="H86" s="7" t="s">
        <v>39</v>
      </c>
      <c r="I86" s="7" t="s">
        <v>38</v>
      </c>
      <c r="J86" s="15">
        <v>4490046.4649999999</v>
      </c>
    </row>
    <row r="87" spans="1:10" ht="14.25" customHeight="1" x14ac:dyDescent="0.2">
      <c r="A87" s="7" t="s">
        <v>32</v>
      </c>
      <c r="B87" s="7" t="s">
        <v>33</v>
      </c>
      <c r="C87" s="7" t="s">
        <v>42</v>
      </c>
      <c r="D87" s="13">
        <v>41456</v>
      </c>
      <c r="E87" s="14">
        <f t="shared" si="0"/>
        <v>7</v>
      </c>
      <c r="F87" s="14" t="s">
        <v>35</v>
      </c>
      <c r="G87" s="7" t="s">
        <v>40</v>
      </c>
      <c r="H87" s="7" t="s">
        <v>37</v>
      </c>
      <c r="I87" s="7" t="s">
        <v>38</v>
      </c>
      <c r="J87" s="15">
        <v>2117872.8966999999</v>
      </c>
    </row>
    <row r="88" spans="1:10" ht="14.25" customHeight="1" x14ac:dyDescent="0.2">
      <c r="A88" s="7" t="s">
        <v>32</v>
      </c>
      <c r="B88" s="7" t="s">
        <v>33</v>
      </c>
      <c r="C88" s="7" t="s">
        <v>42</v>
      </c>
      <c r="D88" s="13">
        <v>41487</v>
      </c>
      <c r="E88" s="14">
        <f t="shared" si="0"/>
        <v>8</v>
      </c>
      <c r="F88" s="14" t="s">
        <v>35</v>
      </c>
      <c r="G88" s="7" t="s">
        <v>40</v>
      </c>
      <c r="H88" s="7" t="s">
        <v>37</v>
      </c>
      <c r="I88" s="7" t="s">
        <v>38</v>
      </c>
      <c r="J88" s="15">
        <v>1784971.7644</v>
      </c>
    </row>
    <row r="89" spans="1:10" ht="14.25" customHeight="1" x14ac:dyDescent="0.2">
      <c r="A89" s="7" t="s">
        <v>32</v>
      </c>
      <c r="B89" s="7" t="s">
        <v>33</v>
      </c>
      <c r="C89" s="7" t="s">
        <v>42</v>
      </c>
      <c r="D89" s="13">
        <v>41518</v>
      </c>
      <c r="E89" s="14">
        <f t="shared" si="0"/>
        <v>9</v>
      </c>
      <c r="F89" s="14" t="s">
        <v>35</v>
      </c>
      <c r="G89" s="7" t="s">
        <v>40</v>
      </c>
      <c r="H89" s="7" t="s">
        <v>37</v>
      </c>
      <c r="I89" s="7" t="s">
        <v>38</v>
      </c>
      <c r="J89" s="15">
        <v>1972165.5701000001</v>
      </c>
    </row>
    <row r="90" spans="1:10" ht="14.25" customHeight="1" x14ac:dyDescent="0.2">
      <c r="A90" s="7" t="s">
        <v>32</v>
      </c>
      <c r="B90" s="7" t="s">
        <v>33</v>
      </c>
      <c r="C90" s="7" t="s">
        <v>42</v>
      </c>
      <c r="D90" s="13">
        <v>41548</v>
      </c>
      <c r="E90" s="14">
        <f t="shared" si="0"/>
        <v>10</v>
      </c>
      <c r="F90" s="14" t="s">
        <v>35</v>
      </c>
      <c r="G90" s="7" t="s">
        <v>40</v>
      </c>
      <c r="H90" s="7" t="s">
        <v>37</v>
      </c>
      <c r="I90" s="7" t="s">
        <v>38</v>
      </c>
      <c r="J90" s="15">
        <v>1851866.2887999997</v>
      </c>
    </row>
    <row r="91" spans="1:10" ht="14.25" customHeight="1" x14ac:dyDescent="0.2">
      <c r="A91" s="7" t="s">
        <v>32</v>
      </c>
      <c r="B91" s="7" t="s">
        <v>33</v>
      </c>
      <c r="C91" s="7" t="s">
        <v>42</v>
      </c>
      <c r="D91" s="13">
        <v>41579</v>
      </c>
      <c r="E91" s="14">
        <f t="shared" si="0"/>
        <v>11</v>
      </c>
      <c r="F91" s="14" t="s">
        <v>35</v>
      </c>
      <c r="G91" s="7" t="s">
        <v>40</v>
      </c>
      <c r="H91" s="7" t="s">
        <v>37</v>
      </c>
      <c r="I91" s="7" t="s">
        <v>38</v>
      </c>
      <c r="J91" s="15">
        <v>1690687.8758</v>
      </c>
    </row>
    <row r="92" spans="1:10" ht="14.25" customHeight="1" x14ac:dyDescent="0.2">
      <c r="A92" s="7" t="s">
        <v>32</v>
      </c>
      <c r="B92" s="7" t="s">
        <v>33</v>
      </c>
      <c r="C92" s="7" t="s">
        <v>42</v>
      </c>
      <c r="D92" s="13">
        <v>41609</v>
      </c>
      <c r="E92" s="14">
        <f t="shared" si="0"/>
        <v>12</v>
      </c>
      <c r="F92" s="14" t="s">
        <v>35</v>
      </c>
      <c r="G92" s="7" t="s">
        <v>40</v>
      </c>
      <c r="H92" s="7" t="s">
        <v>37</v>
      </c>
      <c r="I92" s="7" t="s">
        <v>38</v>
      </c>
      <c r="J92" s="15">
        <v>1902139.5096</v>
      </c>
    </row>
    <row r="93" spans="1:10" ht="14.25" customHeight="1" x14ac:dyDescent="0.2">
      <c r="A93" s="7" t="s">
        <v>32</v>
      </c>
      <c r="B93" s="7" t="s">
        <v>33</v>
      </c>
      <c r="C93" s="7" t="s">
        <v>42</v>
      </c>
      <c r="D93" s="13">
        <v>41640</v>
      </c>
      <c r="E93" s="14">
        <f t="shared" si="0"/>
        <v>1</v>
      </c>
      <c r="F93" s="14" t="s">
        <v>35</v>
      </c>
      <c r="G93" s="7" t="s">
        <v>40</v>
      </c>
      <c r="H93" s="7" t="s">
        <v>37</v>
      </c>
      <c r="I93" s="7" t="s">
        <v>38</v>
      </c>
      <c r="J93" s="15">
        <v>2732162.5980000002</v>
      </c>
    </row>
    <row r="94" spans="1:10" ht="14.25" customHeight="1" x14ac:dyDescent="0.2">
      <c r="A94" s="7" t="s">
        <v>32</v>
      </c>
      <c r="B94" s="7" t="s">
        <v>33</v>
      </c>
      <c r="C94" s="7" t="s">
        <v>42</v>
      </c>
      <c r="D94" s="13">
        <v>41671</v>
      </c>
      <c r="E94" s="14">
        <f t="shared" si="0"/>
        <v>2</v>
      </c>
      <c r="F94" s="14" t="s">
        <v>35</v>
      </c>
      <c r="G94" s="7" t="s">
        <v>40</v>
      </c>
      <c r="H94" s="7" t="s">
        <v>37</v>
      </c>
      <c r="I94" s="7" t="s">
        <v>38</v>
      </c>
      <c r="J94" s="15">
        <v>2478782.8670000001</v>
      </c>
    </row>
    <row r="95" spans="1:10" ht="14.25" customHeight="1" x14ac:dyDescent="0.2">
      <c r="A95" s="7" t="s">
        <v>32</v>
      </c>
      <c r="B95" s="7" t="s">
        <v>33</v>
      </c>
      <c r="C95" s="7" t="s">
        <v>42</v>
      </c>
      <c r="D95" s="13">
        <v>41699</v>
      </c>
      <c r="E95" s="14">
        <f t="shared" si="0"/>
        <v>3</v>
      </c>
      <c r="F95" s="14" t="s">
        <v>35</v>
      </c>
      <c r="G95" s="7" t="s">
        <v>40</v>
      </c>
      <c r="H95" s="7" t="s">
        <v>37</v>
      </c>
      <c r="I95" s="7" t="s">
        <v>38</v>
      </c>
      <c r="J95" s="15">
        <v>2401016.5399000002</v>
      </c>
    </row>
    <row r="96" spans="1:10" ht="14.25" customHeight="1" x14ac:dyDescent="0.2">
      <c r="A96" s="7" t="s">
        <v>32</v>
      </c>
      <c r="B96" s="7" t="s">
        <v>33</v>
      </c>
      <c r="C96" s="7" t="s">
        <v>42</v>
      </c>
      <c r="D96" s="13">
        <v>41730</v>
      </c>
      <c r="E96" s="14">
        <f t="shared" si="0"/>
        <v>4</v>
      </c>
      <c r="F96" s="14" t="s">
        <v>35</v>
      </c>
      <c r="G96" s="7" t="s">
        <v>40</v>
      </c>
      <c r="H96" s="7" t="s">
        <v>37</v>
      </c>
      <c r="I96" s="7" t="s">
        <v>38</v>
      </c>
      <c r="J96" s="15">
        <v>1988364.2834000001</v>
      </c>
    </row>
    <row r="97" spans="1:10" ht="14.25" customHeight="1" x14ac:dyDescent="0.2">
      <c r="A97" s="7" t="s">
        <v>32</v>
      </c>
      <c r="B97" s="7" t="s">
        <v>33</v>
      </c>
      <c r="C97" s="7" t="s">
        <v>42</v>
      </c>
      <c r="D97" s="13">
        <v>41760</v>
      </c>
      <c r="E97" s="14">
        <f t="shared" si="0"/>
        <v>5</v>
      </c>
      <c r="F97" s="14" t="s">
        <v>35</v>
      </c>
      <c r="G97" s="7" t="s">
        <v>40</v>
      </c>
      <c r="H97" s="7" t="s">
        <v>37</v>
      </c>
      <c r="I97" s="7" t="s">
        <v>38</v>
      </c>
      <c r="J97" s="15">
        <v>1787780.9268</v>
      </c>
    </row>
    <row r="98" spans="1:10" ht="14.25" customHeight="1" x14ac:dyDescent="0.2">
      <c r="A98" s="7" t="s">
        <v>32</v>
      </c>
      <c r="B98" s="7" t="s">
        <v>33</v>
      </c>
      <c r="C98" s="7" t="s">
        <v>42</v>
      </c>
      <c r="D98" s="13">
        <v>41791</v>
      </c>
      <c r="E98" s="14">
        <f t="shared" si="0"/>
        <v>6</v>
      </c>
      <c r="F98" s="14" t="s">
        <v>35</v>
      </c>
      <c r="G98" s="7" t="s">
        <v>40</v>
      </c>
      <c r="H98" s="7" t="s">
        <v>37</v>
      </c>
      <c r="I98" s="7" t="s">
        <v>38</v>
      </c>
      <c r="J98" s="15">
        <v>1975620.4446</v>
      </c>
    </row>
    <row r="99" spans="1:10" ht="14.25" customHeight="1" x14ac:dyDescent="0.2">
      <c r="A99" s="7" t="s">
        <v>32</v>
      </c>
      <c r="B99" s="7" t="s">
        <v>33</v>
      </c>
      <c r="C99" s="7" t="s">
        <v>42</v>
      </c>
      <c r="D99" s="13">
        <v>41456</v>
      </c>
      <c r="E99" s="14">
        <f t="shared" si="0"/>
        <v>7</v>
      </c>
      <c r="F99" s="14" t="s">
        <v>35</v>
      </c>
      <c r="G99" s="7" t="s">
        <v>40</v>
      </c>
      <c r="H99" s="7" t="s">
        <v>39</v>
      </c>
      <c r="I99" s="7" t="s">
        <v>38</v>
      </c>
      <c r="J99" s="15">
        <v>3850677.9939999999</v>
      </c>
    </row>
    <row r="100" spans="1:10" ht="14.25" customHeight="1" x14ac:dyDescent="0.2">
      <c r="A100" s="7" t="s">
        <v>32</v>
      </c>
      <c r="B100" s="7" t="s">
        <v>33</v>
      </c>
      <c r="C100" s="7" t="s">
        <v>42</v>
      </c>
      <c r="D100" s="13">
        <v>41487</v>
      </c>
      <c r="E100" s="14">
        <f t="shared" si="0"/>
        <v>8</v>
      </c>
      <c r="F100" s="14" t="s">
        <v>35</v>
      </c>
      <c r="G100" s="7" t="s">
        <v>40</v>
      </c>
      <c r="H100" s="7" t="s">
        <v>39</v>
      </c>
      <c r="I100" s="7" t="s">
        <v>38</v>
      </c>
      <c r="J100" s="15">
        <v>3245403.2080000001</v>
      </c>
    </row>
    <row r="101" spans="1:10" ht="14.25" customHeight="1" x14ac:dyDescent="0.2">
      <c r="A101" s="7" t="s">
        <v>32</v>
      </c>
      <c r="B101" s="7" t="s">
        <v>33</v>
      </c>
      <c r="C101" s="7" t="s">
        <v>42</v>
      </c>
      <c r="D101" s="13">
        <v>41518</v>
      </c>
      <c r="E101" s="14">
        <f t="shared" si="0"/>
        <v>9</v>
      </c>
      <c r="F101" s="14" t="s">
        <v>35</v>
      </c>
      <c r="G101" s="7" t="s">
        <v>40</v>
      </c>
      <c r="H101" s="7" t="s">
        <v>39</v>
      </c>
      <c r="I101" s="7" t="s">
        <v>38</v>
      </c>
      <c r="J101" s="15">
        <v>3585755.5820000004</v>
      </c>
    </row>
    <row r="102" spans="1:10" ht="14.25" customHeight="1" x14ac:dyDescent="0.2">
      <c r="A102" s="7" t="s">
        <v>32</v>
      </c>
      <c r="B102" s="7" t="s">
        <v>33</v>
      </c>
      <c r="C102" s="7" t="s">
        <v>42</v>
      </c>
      <c r="D102" s="13">
        <v>41548</v>
      </c>
      <c r="E102" s="14">
        <f t="shared" si="0"/>
        <v>10</v>
      </c>
      <c r="F102" s="14" t="s">
        <v>35</v>
      </c>
      <c r="G102" s="7" t="s">
        <v>40</v>
      </c>
      <c r="H102" s="7" t="s">
        <v>39</v>
      </c>
      <c r="I102" s="7" t="s">
        <v>38</v>
      </c>
      <c r="J102" s="15">
        <v>3367029.6159999999</v>
      </c>
    </row>
    <row r="103" spans="1:10" ht="14.25" customHeight="1" x14ac:dyDescent="0.2">
      <c r="A103" s="7" t="s">
        <v>32</v>
      </c>
      <c r="B103" s="7" t="s">
        <v>33</v>
      </c>
      <c r="C103" s="7" t="s">
        <v>42</v>
      </c>
      <c r="D103" s="13">
        <v>41579</v>
      </c>
      <c r="E103" s="14">
        <f t="shared" si="0"/>
        <v>11</v>
      </c>
      <c r="F103" s="14" t="s">
        <v>35</v>
      </c>
      <c r="G103" s="7" t="s">
        <v>40</v>
      </c>
      <c r="H103" s="7" t="s">
        <v>39</v>
      </c>
      <c r="I103" s="7" t="s">
        <v>38</v>
      </c>
      <c r="J103" s="15">
        <v>3073977.9560000002</v>
      </c>
    </row>
    <row r="104" spans="1:10" ht="14.25" customHeight="1" x14ac:dyDescent="0.2">
      <c r="A104" s="7" t="s">
        <v>32</v>
      </c>
      <c r="B104" s="7" t="s">
        <v>33</v>
      </c>
      <c r="C104" s="7" t="s">
        <v>42</v>
      </c>
      <c r="D104" s="13">
        <v>41609</v>
      </c>
      <c r="E104" s="14">
        <f t="shared" si="0"/>
        <v>12</v>
      </c>
      <c r="F104" s="14" t="s">
        <v>35</v>
      </c>
      <c r="G104" s="7" t="s">
        <v>40</v>
      </c>
      <c r="H104" s="7" t="s">
        <v>39</v>
      </c>
      <c r="I104" s="7" t="s">
        <v>38</v>
      </c>
      <c r="J104" s="15">
        <v>3458435.4720000001</v>
      </c>
    </row>
    <row r="105" spans="1:10" ht="14.25" customHeight="1" x14ac:dyDescent="0.2">
      <c r="A105" s="7" t="s">
        <v>32</v>
      </c>
      <c r="B105" s="7" t="s">
        <v>33</v>
      </c>
      <c r="C105" s="7" t="s">
        <v>42</v>
      </c>
      <c r="D105" s="13">
        <v>41640</v>
      </c>
      <c r="E105" s="14">
        <f t="shared" si="0"/>
        <v>1</v>
      </c>
      <c r="F105" s="14" t="s">
        <v>35</v>
      </c>
      <c r="G105" s="7" t="s">
        <v>40</v>
      </c>
      <c r="H105" s="7" t="s">
        <v>39</v>
      </c>
      <c r="I105" s="7" t="s">
        <v>38</v>
      </c>
      <c r="J105" s="15">
        <v>4967568.3600000003</v>
      </c>
    </row>
    <row r="106" spans="1:10" ht="14.25" customHeight="1" x14ac:dyDescent="0.2">
      <c r="A106" s="7" t="s">
        <v>32</v>
      </c>
      <c r="B106" s="7" t="s">
        <v>33</v>
      </c>
      <c r="C106" s="7" t="s">
        <v>42</v>
      </c>
      <c r="D106" s="13">
        <v>41671</v>
      </c>
      <c r="E106" s="14">
        <f t="shared" si="0"/>
        <v>2</v>
      </c>
      <c r="F106" s="14" t="s">
        <v>35</v>
      </c>
      <c r="G106" s="7" t="s">
        <v>40</v>
      </c>
      <c r="H106" s="7" t="s">
        <v>39</v>
      </c>
      <c r="I106" s="7" t="s">
        <v>38</v>
      </c>
      <c r="J106" s="15">
        <v>4506877.9400000004</v>
      </c>
    </row>
    <row r="107" spans="1:10" ht="14.25" customHeight="1" x14ac:dyDescent="0.2">
      <c r="A107" s="7" t="s">
        <v>32</v>
      </c>
      <c r="B107" s="7" t="s">
        <v>33</v>
      </c>
      <c r="C107" s="7" t="s">
        <v>42</v>
      </c>
      <c r="D107" s="13">
        <v>41699</v>
      </c>
      <c r="E107" s="14">
        <f t="shared" si="0"/>
        <v>3</v>
      </c>
      <c r="F107" s="14" t="s">
        <v>35</v>
      </c>
      <c r="G107" s="7" t="s">
        <v>40</v>
      </c>
      <c r="H107" s="7" t="s">
        <v>39</v>
      </c>
      <c r="I107" s="7" t="s">
        <v>38</v>
      </c>
      <c r="J107" s="15">
        <v>4365484.6179999998</v>
      </c>
    </row>
    <row r="108" spans="1:10" ht="14.25" customHeight="1" x14ac:dyDescent="0.2">
      <c r="A108" s="7" t="s">
        <v>32</v>
      </c>
      <c r="B108" s="7" t="s">
        <v>33</v>
      </c>
      <c r="C108" s="7" t="s">
        <v>42</v>
      </c>
      <c r="D108" s="13">
        <v>41730</v>
      </c>
      <c r="E108" s="14">
        <f t="shared" si="0"/>
        <v>4</v>
      </c>
      <c r="F108" s="14" t="s">
        <v>35</v>
      </c>
      <c r="G108" s="7" t="s">
        <v>40</v>
      </c>
      <c r="H108" s="7" t="s">
        <v>39</v>
      </c>
      <c r="I108" s="7" t="s">
        <v>38</v>
      </c>
      <c r="J108" s="15">
        <v>4615207.7879999997</v>
      </c>
    </row>
    <row r="109" spans="1:10" ht="14.25" customHeight="1" x14ac:dyDescent="0.2">
      <c r="A109" s="7" t="s">
        <v>32</v>
      </c>
      <c r="B109" s="7" t="s">
        <v>33</v>
      </c>
      <c r="C109" s="7" t="s">
        <v>42</v>
      </c>
      <c r="D109" s="13">
        <v>41760</v>
      </c>
      <c r="E109" s="14">
        <f t="shared" si="0"/>
        <v>5</v>
      </c>
      <c r="F109" s="14" t="s">
        <v>35</v>
      </c>
      <c r="G109" s="7" t="s">
        <v>40</v>
      </c>
      <c r="H109" s="7" t="s">
        <v>39</v>
      </c>
      <c r="I109" s="7" t="s">
        <v>38</v>
      </c>
      <c r="J109" s="15">
        <v>3250510.7760000005</v>
      </c>
    </row>
    <row r="110" spans="1:10" ht="14.25" customHeight="1" x14ac:dyDescent="0.2">
      <c r="A110" s="7" t="s">
        <v>32</v>
      </c>
      <c r="B110" s="7" t="s">
        <v>33</v>
      </c>
      <c r="C110" s="7" t="s">
        <v>42</v>
      </c>
      <c r="D110" s="13">
        <v>41791</v>
      </c>
      <c r="E110" s="14">
        <f t="shared" si="0"/>
        <v>6</v>
      </c>
      <c r="F110" s="14" t="s">
        <v>35</v>
      </c>
      <c r="G110" s="7" t="s">
        <v>40</v>
      </c>
      <c r="H110" s="7" t="s">
        <v>39</v>
      </c>
      <c r="I110" s="7" t="s">
        <v>38</v>
      </c>
      <c r="J110" s="15">
        <v>3592037.1720000003</v>
      </c>
    </row>
    <row r="111" spans="1:10" ht="14.25" customHeight="1" x14ac:dyDescent="0.2">
      <c r="A111" s="7" t="s">
        <v>32</v>
      </c>
      <c r="B111" s="7" t="s">
        <v>33</v>
      </c>
      <c r="C111" s="7" t="s">
        <v>42</v>
      </c>
      <c r="D111" s="13">
        <v>41456</v>
      </c>
      <c r="E111" s="14">
        <f t="shared" si="0"/>
        <v>7</v>
      </c>
      <c r="F111" s="14" t="s">
        <v>35</v>
      </c>
      <c r="G111" s="7" t="s">
        <v>41</v>
      </c>
      <c r="H111" s="7" t="s">
        <v>37</v>
      </c>
      <c r="I111" s="7" t="s">
        <v>38</v>
      </c>
      <c r="J111" s="15">
        <v>4139478.8435499985</v>
      </c>
    </row>
    <row r="112" spans="1:10" ht="14.25" customHeight="1" x14ac:dyDescent="0.2">
      <c r="A112" s="7" t="s">
        <v>32</v>
      </c>
      <c r="B112" s="7" t="s">
        <v>33</v>
      </c>
      <c r="C112" s="7" t="s">
        <v>42</v>
      </c>
      <c r="D112" s="13">
        <v>41487</v>
      </c>
      <c r="E112" s="14">
        <f t="shared" si="0"/>
        <v>8</v>
      </c>
      <c r="F112" s="14" t="s">
        <v>35</v>
      </c>
      <c r="G112" s="7" t="s">
        <v>41</v>
      </c>
      <c r="H112" s="7" t="s">
        <v>37</v>
      </c>
      <c r="I112" s="7" t="s">
        <v>38</v>
      </c>
      <c r="J112" s="15">
        <v>3488808.4485999988</v>
      </c>
    </row>
    <row r="113" spans="1:10" ht="14.25" customHeight="1" x14ac:dyDescent="0.2">
      <c r="A113" s="7" t="s">
        <v>32</v>
      </c>
      <c r="B113" s="7" t="s">
        <v>33</v>
      </c>
      <c r="C113" s="7" t="s">
        <v>42</v>
      </c>
      <c r="D113" s="13">
        <v>41518</v>
      </c>
      <c r="E113" s="14">
        <f t="shared" si="0"/>
        <v>9</v>
      </c>
      <c r="F113" s="14" t="s">
        <v>35</v>
      </c>
      <c r="G113" s="7" t="s">
        <v>41</v>
      </c>
      <c r="H113" s="7" t="s">
        <v>37</v>
      </c>
      <c r="I113" s="7" t="s">
        <v>38</v>
      </c>
      <c r="J113" s="15">
        <v>3854687.2506499989</v>
      </c>
    </row>
    <row r="114" spans="1:10" ht="14.25" customHeight="1" x14ac:dyDescent="0.2">
      <c r="A114" s="7" t="s">
        <v>32</v>
      </c>
      <c r="B114" s="7" t="s">
        <v>33</v>
      </c>
      <c r="C114" s="7" t="s">
        <v>42</v>
      </c>
      <c r="D114" s="13">
        <v>41548</v>
      </c>
      <c r="E114" s="14">
        <f t="shared" si="0"/>
        <v>10</v>
      </c>
      <c r="F114" s="14" t="s">
        <v>35</v>
      </c>
      <c r="G114" s="7" t="s">
        <v>41</v>
      </c>
      <c r="H114" s="7" t="s">
        <v>37</v>
      </c>
      <c r="I114" s="7" t="s">
        <v>38</v>
      </c>
      <c r="J114" s="15">
        <v>3619556.8371999986</v>
      </c>
    </row>
    <row r="115" spans="1:10" ht="14.25" customHeight="1" x14ac:dyDescent="0.2">
      <c r="A115" s="7" t="s">
        <v>32</v>
      </c>
      <c r="B115" s="7" t="s">
        <v>33</v>
      </c>
      <c r="C115" s="7" t="s">
        <v>42</v>
      </c>
      <c r="D115" s="13">
        <v>41579</v>
      </c>
      <c r="E115" s="14">
        <f t="shared" si="0"/>
        <v>11</v>
      </c>
      <c r="F115" s="14" t="s">
        <v>35</v>
      </c>
      <c r="G115" s="7" t="s">
        <v>41</v>
      </c>
      <c r="H115" s="7" t="s">
        <v>37</v>
      </c>
      <c r="I115" s="7" t="s">
        <v>38</v>
      </c>
      <c r="J115" s="15">
        <v>3304526.302699999</v>
      </c>
    </row>
    <row r="116" spans="1:10" ht="14.25" customHeight="1" x14ac:dyDescent="0.2">
      <c r="A116" s="7" t="s">
        <v>32</v>
      </c>
      <c r="B116" s="7" t="s">
        <v>33</v>
      </c>
      <c r="C116" s="7" t="s">
        <v>42</v>
      </c>
      <c r="D116" s="13">
        <v>41609</v>
      </c>
      <c r="E116" s="14">
        <f t="shared" si="0"/>
        <v>12</v>
      </c>
      <c r="F116" s="14" t="s">
        <v>35</v>
      </c>
      <c r="G116" s="7" t="s">
        <v>41</v>
      </c>
      <c r="H116" s="7" t="s">
        <v>37</v>
      </c>
      <c r="I116" s="7" t="s">
        <v>38</v>
      </c>
      <c r="J116" s="15">
        <v>3717818.1323999991</v>
      </c>
    </row>
    <row r="117" spans="1:10" ht="14.25" customHeight="1" x14ac:dyDescent="0.2">
      <c r="A117" s="7" t="s">
        <v>32</v>
      </c>
      <c r="B117" s="7" t="s">
        <v>33</v>
      </c>
      <c r="C117" s="7" t="s">
        <v>42</v>
      </c>
      <c r="D117" s="13">
        <v>41640</v>
      </c>
      <c r="E117" s="14">
        <f t="shared" si="0"/>
        <v>1</v>
      </c>
      <c r="F117" s="14" t="s">
        <v>35</v>
      </c>
      <c r="G117" s="7" t="s">
        <v>41</v>
      </c>
      <c r="H117" s="7" t="s">
        <v>37</v>
      </c>
      <c r="I117" s="7" t="s">
        <v>38</v>
      </c>
      <c r="J117" s="15">
        <v>5340135.9869999988</v>
      </c>
    </row>
    <row r="118" spans="1:10" ht="14.25" customHeight="1" x14ac:dyDescent="0.2">
      <c r="A118" s="7" t="s">
        <v>32</v>
      </c>
      <c r="B118" s="7" t="s">
        <v>33</v>
      </c>
      <c r="C118" s="7" t="s">
        <v>42</v>
      </c>
      <c r="D118" s="13">
        <v>41671</v>
      </c>
      <c r="E118" s="14">
        <f t="shared" si="0"/>
        <v>2</v>
      </c>
      <c r="F118" s="14" t="s">
        <v>35</v>
      </c>
      <c r="G118" s="7" t="s">
        <v>41</v>
      </c>
      <c r="H118" s="7" t="s">
        <v>37</v>
      </c>
      <c r="I118" s="7" t="s">
        <v>38</v>
      </c>
      <c r="J118" s="15">
        <v>4844893.7854999984</v>
      </c>
    </row>
    <row r="119" spans="1:10" ht="14.25" customHeight="1" x14ac:dyDescent="0.2">
      <c r="A119" s="7" t="s">
        <v>32</v>
      </c>
      <c r="B119" s="7" t="s">
        <v>33</v>
      </c>
      <c r="C119" s="7" t="s">
        <v>42</v>
      </c>
      <c r="D119" s="13">
        <v>41699</v>
      </c>
      <c r="E119" s="14">
        <f t="shared" si="0"/>
        <v>3</v>
      </c>
      <c r="F119" s="14" t="s">
        <v>35</v>
      </c>
      <c r="G119" s="7" t="s">
        <v>41</v>
      </c>
      <c r="H119" s="7" t="s">
        <v>37</v>
      </c>
      <c r="I119" s="7" t="s">
        <v>38</v>
      </c>
      <c r="J119" s="15">
        <v>4692895.9643499991</v>
      </c>
    </row>
    <row r="120" spans="1:10" ht="14.25" customHeight="1" x14ac:dyDescent="0.2">
      <c r="A120" s="7" t="s">
        <v>32</v>
      </c>
      <c r="B120" s="7" t="s">
        <v>33</v>
      </c>
      <c r="C120" s="7" t="s">
        <v>42</v>
      </c>
      <c r="D120" s="13">
        <v>41730</v>
      </c>
      <c r="E120" s="14">
        <f t="shared" si="0"/>
        <v>4</v>
      </c>
      <c r="F120" s="14" t="s">
        <v>35</v>
      </c>
      <c r="G120" s="7" t="s">
        <v>41</v>
      </c>
      <c r="H120" s="7" t="s">
        <v>37</v>
      </c>
      <c r="I120" s="7" t="s">
        <v>38</v>
      </c>
      <c r="J120" s="15">
        <v>4886348.3721000003</v>
      </c>
    </row>
    <row r="121" spans="1:10" ht="14.25" customHeight="1" x14ac:dyDescent="0.2">
      <c r="A121" s="7" t="s">
        <v>32</v>
      </c>
      <c r="B121" s="7" t="s">
        <v>33</v>
      </c>
      <c r="C121" s="7" t="s">
        <v>42</v>
      </c>
      <c r="D121" s="13">
        <v>41760</v>
      </c>
      <c r="E121" s="14">
        <f t="shared" si="0"/>
        <v>5</v>
      </c>
      <c r="F121" s="14" t="s">
        <v>35</v>
      </c>
      <c r="G121" s="7" t="s">
        <v>41</v>
      </c>
      <c r="H121" s="7" t="s">
        <v>37</v>
      </c>
      <c r="I121" s="7" t="s">
        <v>38</v>
      </c>
      <c r="J121" s="15">
        <v>3494299.084199999</v>
      </c>
    </row>
    <row r="122" spans="1:10" ht="14.25" customHeight="1" x14ac:dyDescent="0.2">
      <c r="A122" s="7" t="s">
        <v>32</v>
      </c>
      <c r="B122" s="7" t="s">
        <v>33</v>
      </c>
      <c r="C122" s="7" t="s">
        <v>42</v>
      </c>
      <c r="D122" s="13">
        <v>41791</v>
      </c>
      <c r="E122" s="14">
        <f t="shared" si="0"/>
        <v>6</v>
      </c>
      <c r="F122" s="14" t="s">
        <v>35</v>
      </c>
      <c r="G122" s="7" t="s">
        <v>41</v>
      </c>
      <c r="H122" s="7" t="s">
        <v>37</v>
      </c>
      <c r="I122" s="7" t="s">
        <v>38</v>
      </c>
      <c r="J122" s="15">
        <v>3861439.9598999987</v>
      </c>
    </row>
    <row r="123" spans="1:10" ht="14.25" customHeight="1" x14ac:dyDescent="0.2">
      <c r="A123" s="7" t="s">
        <v>32</v>
      </c>
      <c r="B123" s="7" t="s">
        <v>33</v>
      </c>
      <c r="C123" s="7" t="s">
        <v>43</v>
      </c>
      <c r="D123" s="13">
        <v>41456</v>
      </c>
      <c r="E123" s="14">
        <f t="shared" si="0"/>
        <v>7</v>
      </c>
      <c r="F123" s="14" t="s">
        <v>35</v>
      </c>
      <c r="G123" s="7" t="s">
        <v>36</v>
      </c>
      <c r="H123" s="7" t="s">
        <v>37</v>
      </c>
      <c r="I123" s="7" t="s">
        <v>38</v>
      </c>
      <c r="J123" s="15">
        <v>1766228.7212499999</v>
      </c>
    </row>
    <row r="124" spans="1:10" ht="14.25" customHeight="1" x14ac:dyDescent="0.2">
      <c r="A124" s="7" t="s">
        <v>32</v>
      </c>
      <c r="B124" s="7" t="s">
        <v>33</v>
      </c>
      <c r="C124" s="7" t="s">
        <v>43</v>
      </c>
      <c r="D124" s="13">
        <v>41487</v>
      </c>
      <c r="E124" s="14">
        <f t="shared" si="0"/>
        <v>8</v>
      </c>
      <c r="F124" s="14" t="s">
        <v>35</v>
      </c>
      <c r="G124" s="7" t="s">
        <v>36</v>
      </c>
      <c r="H124" s="7" t="s">
        <v>37</v>
      </c>
      <c r="I124" s="7" t="s">
        <v>38</v>
      </c>
      <c r="J124" s="15">
        <v>1951422.76125</v>
      </c>
    </row>
    <row r="125" spans="1:10" ht="14.25" customHeight="1" x14ac:dyDescent="0.2">
      <c r="A125" s="7" t="s">
        <v>32</v>
      </c>
      <c r="B125" s="7" t="s">
        <v>33</v>
      </c>
      <c r="C125" s="7" t="s">
        <v>43</v>
      </c>
      <c r="D125" s="13">
        <v>41518</v>
      </c>
      <c r="E125" s="14">
        <f t="shared" si="0"/>
        <v>9</v>
      </c>
      <c r="F125" s="14" t="s">
        <v>35</v>
      </c>
      <c r="G125" s="7" t="s">
        <v>36</v>
      </c>
      <c r="H125" s="7" t="s">
        <v>37</v>
      </c>
      <c r="I125" s="7" t="s">
        <v>38</v>
      </c>
      <c r="J125" s="15">
        <v>1699371.23875</v>
      </c>
    </row>
    <row r="126" spans="1:10" ht="14.25" customHeight="1" x14ac:dyDescent="0.2">
      <c r="A126" s="7" t="s">
        <v>32</v>
      </c>
      <c r="B126" s="7" t="s">
        <v>33</v>
      </c>
      <c r="C126" s="7" t="s">
        <v>43</v>
      </c>
      <c r="D126" s="13">
        <v>41548</v>
      </c>
      <c r="E126" s="14">
        <f t="shared" si="0"/>
        <v>10</v>
      </c>
      <c r="F126" s="14" t="s">
        <v>35</v>
      </c>
      <c r="G126" s="7" t="s">
        <v>36</v>
      </c>
      <c r="H126" s="7" t="s">
        <v>37</v>
      </c>
      <c r="I126" s="7" t="s">
        <v>38</v>
      </c>
      <c r="J126" s="15">
        <v>1502189.2037500001</v>
      </c>
    </row>
    <row r="127" spans="1:10" ht="14.25" customHeight="1" x14ac:dyDescent="0.2">
      <c r="A127" s="7" t="s">
        <v>32</v>
      </c>
      <c r="B127" s="7" t="s">
        <v>33</v>
      </c>
      <c r="C127" s="7" t="s">
        <v>43</v>
      </c>
      <c r="D127" s="13">
        <v>41579</v>
      </c>
      <c r="E127" s="14">
        <f t="shared" si="0"/>
        <v>11</v>
      </c>
      <c r="F127" s="14" t="s">
        <v>35</v>
      </c>
      <c r="G127" s="7" t="s">
        <v>36</v>
      </c>
      <c r="H127" s="7" t="s">
        <v>37</v>
      </c>
      <c r="I127" s="7" t="s">
        <v>38</v>
      </c>
      <c r="J127" s="15">
        <v>1650239.5062500001</v>
      </c>
    </row>
    <row r="128" spans="1:10" ht="14.25" customHeight="1" x14ac:dyDescent="0.2">
      <c r="A128" s="7" t="s">
        <v>32</v>
      </c>
      <c r="B128" s="7" t="s">
        <v>33</v>
      </c>
      <c r="C128" s="7" t="s">
        <v>43</v>
      </c>
      <c r="D128" s="13">
        <v>41609</v>
      </c>
      <c r="E128" s="14">
        <f t="shared" si="0"/>
        <v>12</v>
      </c>
      <c r="F128" s="14" t="s">
        <v>35</v>
      </c>
      <c r="G128" s="7" t="s">
        <v>36</v>
      </c>
      <c r="H128" s="7" t="s">
        <v>37</v>
      </c>
      <c r="I128" s="7" t="s">
        <v>38</v>
      </c>
      <c r="J128" s="15">
        <v>1406546.085</v>
      </c>
    </row>
    <row r="129" spans="1:10" ht="14.25" customHeight="1" x14ac:dyDescent="0.2">
      <c r="A129" s="7" t="s">
        <v>32</v>
      </c>
      <c r="B129" s="7" t="s">
        <v>33</v>
      </c>
      <c r="C129" s="7" t="s">
        <v>43</v>
      </c>
      <c r="D129" s="13">
        <v>41640</v>
      </c>
      <c r="E129" s="14">
        <f t="shared" si="0"/>
        <v>1</v>
      </c>
      <c r="F129" s="14" t="s">
        <v>35</v>
      </c>
      <c r="G129" s="7" t="s">
        <v>36</v>
      </c>
      <c r="H129" s="7" t="s">
        <v>37</v>
      </c>
      <c r="I129" s="7" t="s">
        <v>38</v>
      </c>
      <c r="J129" s="15">
        <v>2151540.1949999998</v>
      </c>
    </row>
    <row r="130" spans="1:10" ht="14.25" customHeight="1" x14ac:dyDescent="0.2">
      <c r="A130" s="7" t="s">
        <v>32</v>
      </c>
      <c r="B130" s="7" t="s">
        <v>33</v>
      </c>
      <c r="C130" s="7" t="s">
        <v>43</v>
      </c>
      <c r="D130" s="13">
        <v>41671</v>
      </c>
      <c r="E130" s="14">
        <f t="shared" si="0"/>
        <v>2</v>
      </c>
      <c r="F130" s="14" t="s">
        <v>35</v>
      </c>
      <c r="G130" s="7" t="s">
        <v>36</v>
      </c>
      <c r="H130" s="7" t="s">
        <v>37</v>
      </c>
      <c r="I130" s="7" t="s">
        <v>38</v>
      </c>
      <c r="J130" s="15">
        <v>2191228.2262499998</v>
      </c>
    </row>
    <row r="131" spans="1:10" ht="14.25" customHeight="1" x14ac:dyDescent="0.2">
      <c r="A131" s="7" t="s">
        <v>32</v>
      </c>
      <c r="B131" s="7" t="s">
        <v>33</v>
      </c>
      <c r="C131" s="7" t="s">
        <v>43</v>
      </c>
      <c r="D131" s="13">
        <v>41699</v>
      </c>
      <c r="E131" s="14">
        <f t="shared" si="0"/>
        <v>3</v>
      </c>
      <c r="F131" s="14" t="s">
        <v>35</v>
      </c>
      <c r="G131" s="7" t="s">
        <v>36</v>
      </c>
      <c r="H131" s="7" t="s">
        <v>37</v>
      </c>
      <c r="I131" s="7" t="s">
        <v>38</v>
      </c>
      <c r="J131" s="15">
        <v>1965526.61625</v>
      </c>
    </row>
    <row r="132" spans="1:10" ht="14.25" customHeight="1" x14ac:dyDescent="0.2">
      <c r="A132" s="7" t="s">
        <v>32</v>
      </c>
      <c r="B132" s="7" t="s">
        <v>33</v>
      </c>
      <c r="C132" s="7" t="s">
        <v>43</v>
      </c>
      <c r="D132" s="13">
        <v>41730</v>
      </c>
      <c r="E132" s="14">
        <f t="shared" si="0"/>
        <v>4</v>
      </c>
      <c r="F132" s="14" t="s">
        <v>35</v>
      </c>
      <c r="G132" s="7" t="s">
        <v>36</v>
      </c>
      <c r="H132" s="7" t="s">
        <v>37</v>
      </c>
      <c r="I132" s="7" t="s">
        <v>38</v>
      </c>
      <c r="J132" s="15">
        <v>2084911.36</v>
      </c>
    </row>
    <row r="133" spans="1:10" ht="14.25" customHeight="1" x14ac:dyDescent="0.2">
      <c r="A133" s="7" t="s">
        <v>32</v>
      </c>
      <c r="B133" s="7" t="s">
        <v>33</v>
      </c>
      <c r="C133" s="7" t="s">
        <v>43</v>
      </c>
      <c r="D133" s="13">
        <v>41760</v>
      </c>
      <c r="E133" s="14">
        <f t="shared" si="0"/>
        <v>5</v>
      </c>
      <c r="F133" s="14" t="s">
        <v>35</v>
      </c>
      <c r="G133" s="7" t="s">
        <v>36</v>
      </c>
      <c r="H133" s="7" t="s">
        <v>37</v>
      </c>
      <c r="I133" s="7" t="s">
        <v>38</v>
      </c>
      <c r="J133" s="15">
        <v>2053699.35375</v>
      </c>
    </row>
    <row r="134" spans="1:10" ht="14.25" customHeight="1" x14ac:dyDescent="0.2">
      <c r="A134" s="7" t="s">
        <v>32</v>
      </c>
      <c r="B134" s="7" t="s">
        <v>33</v>
      </c>
      <c r="C134" s="7" t="s">
        <v>43</v>
      </c>
      <c r="D134" s="13">
        <v>41791</v>
      </c>
      <c r="E134" s="14">
        <f t="shared" si="0"/>
        <v>6</v>
      </c>
      <c r="F134" s="14" t="s">
        <v>35</v>
      </c>
      <c r="G134" s="7" t="s">
        <v>36</v>
      </c>
      <c r="H134" s="7" t="s">
        <v>37</v>
      </c>
      <c r="I134" s="7" t="s">
        <v>38</v>
      </c>
      <c r="J134" s="15">
        <v>2197266.9237500001</v>
      </c>
    </row>
    <row r="135" spans="1:10" ht="14.25" customHeight="1" x14ac:dyDescent="0.2">
      <c r="A135" s="7" t="s">
        <v>32</v>
      </c>
      <c r="B135" s="7" t="s">
        <v>33</v>
      </c>
      <c r="C135" s="7" t="s">
        <v>43</v>
      </c>
      <c r="D135" s="13">
        <v>41456</v>
      </c>
      <c r="E135" s="14">
        <f t="shared" si="0"/>
        <v>7</v>
      </c>
      <c r="F135" s="14" t="s">
        <v>35</v>
      </c>
      <c r="G135" s="7" t="s">
        <v>36</v>
      </c>
      <c r="H135" s="7" t="s">
        <v>39</v>
      </c>
      <c r="I135" s="7" t="s">
        <v>38</v>
      </c>
      <c r="J135" s="15">
        <v>3532457.4424999999</v>
      </c>
    </row>
    <row r="136" spans="1:10" ht="14.25" customHeight="1" x14ac:dyDescent="0.2">
      <c r="A136" s="7" t="s">
        <v>32</v>
      </c>
      <c r="B136" s="7" t="s">
        <v>33</v>
      </c>
      <c r="C136" s="7" t="s">
        <v>43</v>
      </c>
      <c r="D136" s="13">
        <v>41487</v>
      </c>
      <c r="E136" s="14">
        <f t="shared" si="0"/>
        <v>8</v>
      </c>
      <c r="F136" s="14" t="s">
        <v>35</v>
      </c>
      <c r="G136" s="7" t="s">
        <v>36</v>
      </c>
      <c r="H136" s="7" t="s">
        <v>39</v>
      </c>
      <c r="I136" s="7" t="s">
        <v>38</v>
      </c>
      <c r="J136" s="15">
        <v>3902845.5225</v>
      </c>
    </row>
    <row r="137" spans="1:10" ht="14.25" customHeight="1" x14ac:dyDescent="0.2">
      <c r="A137" s="7" t="s">
        <v>32</v>
      </c>
      <c r="B137" s="7" t="s">
        <v>33</v>
      </c>
      <c r="C137" s="7" t="s">
        <v>43</v>
      </c>
      <c r="D137" s="13">
        <v>41518</v>
      </c>
      <c r="E137" s="14">
        <f t="shared" si="0"/>
        <v>9</v>
      </c>
      <c r="F137" s="14" t="s">
        <v>35</v>
      </c>
      <c r="G137" s="7" t="s">
        <v>36</v>
      </c>
      <c r="H137" s="7" t="s">
        <v>39</v>
      </c>
      <c r="I137" s="7" t="s">
        <v>38</v>
      </c>
      <c r="J137" s="15">
        <v>3398742.4775</v>
      </c>
    </row>
    <row r="138" spans="1:10" ht="14.25" customHeight="1" x14ac:dyDescent="0.2">
      <c r="A138" s="7" t="s">
        <v>32</v>
      </c>
      <c r="B138" s="7" t="s">
        <v>33</v>
      </c>
      <c r="C138" s="7" t="s">
        <v>43</v>
      </c>
      <c r="D138" s="13">
        <v>41548</v>
      </c>
      <c r="E138" s="14">
        <f t="shared" si="0"/>
        <v>10</v>
      </c>
      <c r="F138" s="14" t="s">
        <v>35</v>
      </c>
      <c r="G138" s="7" t="s">
        <v>36</v>
      </c>
      <c r="H138" s="7" t="s">
        <v>39</v>
      </c>
      <c r="I138" s="7" t="s">
        <v>38</v>
      </c>
      <c r="J138" s="15">
        <v>3004378.4075000002</v>
      </c>
    </row>
    <row r="139" spans="1:10" ht="14.25" customHeight="1" x14ac:dyDescent="0.2">
      <c r="A139" s="7" t="s">
        <v>32</v>
      </c>
      <c r="B139" s="7" t="s">
        <v>33</v>
      </c>
      <c r="C139" s="7" t="s">
        <v>43</v>
      </c>
      <c r="D139" s="13">
        <v>41579</v>
      </c>
      <c r="E139" s="14">
        <f t="shared" si="0"/>
        <v>11</v>
      </c>
      <c r="F139" s="14" t="s">
        <v>35</v>
      </c>
      <c r="G139" s="7" t="s">
        <v>36</v>
      </c>
      <c r="H139" s="7" t="s">
        <v>39</v>
      </c>
      <c r="I139" s="7" t="s">
        <v>38</v>
      </c>
      <c r="J139" s="15">
        <v>3300479.0125000002</v>
      </c>
    </row>
    <row r="140" spans="1:10" ht="14.25" customHeight="1" x14ac:dyDescent="0.2">
      <c r="A140" s="7" t="s">
        <v>32</v>
      </c>
      <c r="B140" s="7" t="s">
        <v>33</v>
      </c>
      <c r="C140" s="7" t="s">
        <v>43</v>
      </c>
      <c r="D140" s="13">
        <v>41609</v>
      </c>
      <c r="E140" s="14">
        <f t="shared" si="0"/>
        <v>12</v>
      </c>
      <c r="F140" s="14" t="s">
        <v>35</v>
      </c>
      <c r="G140" s="7" t="s">
        <v>36</v>
      </c>
      <c r="H140" s="7" t="s">
        <v>39</v>
      </c>
      <c r="I140" s="7" t="s">
        <v>38</v>
      </c>
      <c r="J140" s="15">
        <v>2813092.17</v>
      </c>
    </row>
    <row r="141" spans="1:10" ht="14.25" customHeight="1" x14ac:dyDescent="0.2">
      <c r="A141" s="7" t="s">
        <v>32</v>
      </c>
      <c r="B141" s="7" t="s">
        <v>33</v>
      </c>
      <c r="C141" s="7" t="s">
        <v>43</v>
      </c>
      <c r="D141" s="13">
        <v>41640</v>
      </c>
      <c r="E141" s="14">
        <f t="shared" si="0"/>
        <v>1</v>
      </c>
      <c r="F141" s="14" t="s">
        <v>35</v>
      </c>
      <c r="G141" s="7" t="s">
        <v>36</v>
      </c>
      <c r="H141" s="7" t="s">
        <v>39</v>
      </c>
      <c r="I141" s="7" t="s">
        <v>38</v>
      </c>
      <c r="J141" s="15">
        <v>4303080.3899999997</v>
      </c>
    </row>
    <row r="142" spans="1:10" ht="14.25" customHeight="1" x14ac:dyDescent="0.2">
      <c r="A142" s="7" t="s">
        <v>32</v>
      </c>
      <c r="B142" s="7" t="s">
        <v>33</v>
      </c>
      <c r="C142" s="7" t="s">
        <v>43</v>
      </c>
      <c r="D142" s="13">
        <v>41671</v>
      </c>
      <c r="E142" s="14">
        <f t="shared" si="0"/>
        <v>2</v>
      </c>
      <c r="F142" s="14" t="s">
        <v>35</v>
      </c>
      <c r="G142" s="7" t="s">
        <v>36</v>
      </c>
      <c r="H142" s="7" t="s">
        <v>39</v>
      </c>
      <c r="I142" s="7" t="s">
        <v>38</v>
      </c>
      <c r="J142" s="15">
        <v>4382456.4524999997</v>
      </c>
    </row>
    <row r="143" spans="1:10" ht="14.25" customHeight="1" x14ac:dyDescent="0.2">
      <c r="A143" s="7" t="s">
        <v>32</v>
      </c>
      <c r="B143" s="7" t="s">
        <v>33</v>
      </c>
      <c r="C143" s="7" t="s">
        <v>43</v>
      </c>
      <c r="D143" s="13">
        <v>41699</v>
      </c>
      <c r="E143" s="14">
        <f t="shared" si="0"/>
        <v>3</v>
      </c>
      <c r="F143" s="14" t="s">
        <v>35</v>
      </c>
      <c r="G143" s="7" t="s">
        <v>36</v>
      </c>
      <c r="H143" s="7" t="s">
        <v>39</v>
      </c>
      <c r="I143" s="7" t="s">
        <v>38</v>
      </c>
      <c r="J143" s="15">
        <v>3931053.2324999999</v>
      </c>
    </row>
    <row r="144" spans="1:10" ht="14.25" customHeight="1" x14ac:dyDescent="0.2">
      <c r="A144" s="7" t="s">
        <v>32</v>
      </c>
      <c r="B144" s="7" t="s">
        <v>33</v>
      </c>
      <c r="C144" s="7" t="s">
        <v>43</v>
      </c>
      <c r="D144" s="13">
        <v>41730</v>
      </c>
      <c r="E144" s="14">
        <f t="shared" si="0"/>
        <v>4</v>
      </c>
      <c r="F144" s="14" t="s">
        <v>35</v>
      </c>
      <c r="G144" s="7" t="s">
        <v>36</v>
      </c>
      <c r="H144" s="7" t="s">
        <v>39</v>
      </c>
      <c r="I144" s="7" t="s">
        <v>38</v>
      </c>
      <c r="J144" s="15">
        <v>4169822.72</v>
      </c>
    </row>
    <row r="145" spans="1:10" ht="14.25" customHeight="1" x14ac:dyDescent="0.2">
      <c r="A145" s="7" t="s">
        <v>32</v>
      </c>
      <c r="B145" s="7" t="s">
        <v>33</v>
      </c>
      <c r="C145" s="7" t="s">
        <v>43</v>
      </c>
      <c r="D145" s="13">
        <v>41760</v>
      </c>
      <c r="E145" s="14">
        <f t="shared" si="0"/>
        <v>5</v>
      </c>
      <c r="F145" s="14" t="s">
        <v>35</v>
      </c>
      <c r="G145" s="7" t="s">
        <v>36</v>
      </c>
      <c r="H145" s="7" t="s">
        <v>39</v>
      </c>
      <c r="I145" s="7" t="s">
        <v>38</v>
      </c>
      <c r="J145" s="15">
        <v>4107398.7075</v>
      </c>
    </row>
    <row r="146" spans="1:10" ht="14.25" customHeight="1" x14ac:dyDescent="0.2">
      <c r="A146" s="7" t="s">
        <v>32</v>
      </c>
      <c r="B146" s="7" t="s">
        <v>33</v>
      </c>
      <c r="C146" s="7" t="s">
        <v>43</v>
      </c>
      <c r="D146" s="13">
        <v>41791</v>
      </c>
      <c r="E146" s="14">
        <f t="shared" si="0"/>
        <v>6</v>
      </c>
      <c r="F146" s="14" t="s">
        <v>35</v>
      </c>
      <c r="G146" s="7" t="s">
        <v>36</v>
      </c>
      <c r="H146" s="7" t="s">
        <v>39</v>
      </c>
      <c r="I146" s="7" t="s">
        <v>38</v>
      </c>
      <c r="J146" s="15">
        <v>4394533.8475000001</v>
      </c>
    </row>
    <row r="147" spans="1:10" ht="14.25" customHeight="1" x14ac:dyDescent="0.2">
      <c r="A147" s="7" t="s">
        <v>32</v>
      </c>
      <c r="B147" s="7" t="s">
        <v>33</v>
      </c>
      <c r="C147" s="7" t="s">
        <v>43</v>
      </c>
      <c r="D147" s="13">
        <v>41456</v>
      </c>
      <c r="E147" s="14">
        <f t="shared" si="0"/>
        <v>7</v>
      </c>
      <c r="F147" s="14" t="s">
        <v>35</v>
      </c>
      <c r="G147" s="7" t="s">
        <v>40</v>
      </c>
      <c r="H147" s="7" t="s">
        <v>37</v>
      </c>
      <c r="I147" s="7" t="s">
        <v>38</v>
      </c>
      <c r="J147" s="15">
        <v>1554281.2747</v>
      </c>
    </row>
    <row r="148" spans="1:10" ht="14.25" customHeight="1" x14ac:dyDescent="0.2">
      <c r="A148" s="7" t="s">
        <v>32</v>
      </c>
      <c r="B148" s="7" t="s">
        <v>33</v>
      </c>
      <c r="C148" s="7" t="s">
        <v>43</v>
      </c>
      <c r="D148" s="13">
        <v>41487</v>
      </c>
      <c r="E148" s="14">
        <f t="shared" si="0"/>
        <v>8</v>
      </c>
      <c r="F148" s="14" t="s">
        <v>35</v>
      </c>
      <c r="G148" s="7" t="s">
        <v>40</v>
      </c>
      <c r="H148" s="7" t="s">
        <v>37</v>
      </c>
      <c r="I148" s="7" t="s">
        <v>38</v>
      </c>
      <c r="J148" s="15">
        <v>1717252.0299</v>
      </c>
    </row>
    <row r="149" spans="1:10" ht="14.25" customHeight="1" x14ac:dyDescent="0.2">
      <c r="A149" s="7" t="s">
        <v>32</v>
      </c>
      <c r="B149" s="7" t="s">
        <v>33</v>
      </c>
      <c r="C149" s="7" t="s">
        <v>43</v>
      </c>
      <c r="D149" s="13">
        <v>41518</v>
      </c>
      <c r="E149" s="14">
        <f t="shared" si="0"/>
        <v>9</v>
      </c>
      <c r="F149" s="14" t="s">
        <v>35</v>
      </c>
      <c r="G149" s="7" t="s">
        <v>40</v>
      </c>
      <c r="H149" s="7" t="s">
        <v>37</v>
      </c>
      <c r="I149" s="7" t="s">
        <v>38</v>
      </c>
      <c r="J149" s="15">
        <v>1495446.6901</v>
      </c>
    </row>
    <row r="150" spans="1:10" ht="14.25" customHeight="1" x14ac:dyDescent="0.2">
      <c r="A150" s="7" t="s">
        <v>32</v>
      </c>
      <c r="B150" s="7" t="s">
        <v>33</v>
      </c>
      <c r="C150" s="7" t="s">
        <v>43</v>
      </c>
      <c r="D150" s="13">
        <v>41548</v>
      </c>
      <c r="E150" s="14">
        <f t="shared" si="0"/>
        <v>10</v>
      </c>
      <c r="F150" s="14" t="s">
        <v>35</v>
      </c>
      <c r="G150" s="7" t="s">
        <v>40</v>
      </c>
      <c r="H150" s="7" t="s">
        <v>37</v>
      </c>
      <c r="I150" s="7" t="s">
        <v>38</v>
      </c>
      <c r="J150" s="15">
        <v>1321926.4993</v>
      </c>
    </row>
    <row r="151" spans="1:10" ht="14.25" customHeight="1" x14ac:dyDescent="0.2">
      <c r="A151" s="7" t="s">
        <v>32</v>
      </c>
      <c r="B151" s="7" t="s">
        <v>33</v>
      </c>
      <c r="C151" s="7" t="s">
        <v>43</v>
      </c>
      <c r="D151" s="13">
        <v>41579</v>
      </c>
      <c r="E151" s="14">
        <f t="shared" si="0"/>
        <v>11</v>
      </c>
      <c r="F151" s="14" t="s">
        <v>35</v>
      </c>
      <c r="G151" s="7" t="s">
        <v>40</v>
      </c>
      <c r="H151" s="7" t="s">
        <v>37</v>
      </c>
      <c r="I151" s="7" t="s">
        <v>38</v>
      </c>
      <c r="J151" s="15">
        <v>1452210.7655</v>
      </c>
    </row>
    <row r="152" spans="1:10" ht="14.25" customHeight="1" x14ac:dyDescent="0.2">
      <c r="A152" s="7" t="s">
        <v>32</v>
      </c>
      <c r="B152" s="7" t="s">
        <v>33</v>
      </c>
      <c r="C152" s="7" t="s">
        <v>43</v>
      </c>
      <c r="D152" s="13">
        <v>41609</v>
      </c>
      <c r="E152" s="14">
        <f t="shared" si="0"/>
        <v>12</v>
      </c>
      <c r="F152" s="14" t="s">
        <v>35</v>
      </c>
      <c r="G152" s="7" t="s">
        <v>40</v>
      </c>
      <c r="H152" s="7" t="s">
        <v>37</v>
      </c>
      <c r="I152" s="7" t="s">
        <v>38</v>
      </c>
      <c r="J152" s="15">
        <v>1237760.5548</v>
      </c>
    </row>
    <row r="153" spans="1:10" ht="14.25" customHeight="1" x14ac:dyDescent="0.2">
      <c r="A153" s="7" t="s">
        <v>32</v>
      </c>
      <c r="B153" s="7" t="s">
        <v>33</v>
      </c>
      <c r="C153" s="7" t="s">
        <v>43</v>
      </c>
      <c r="D153" s="13">
        <v>41640</v>
      </c>
      <c r="E153" s="14">
        <f t="shared" si="0"/>
        <v>1</v>
      </c>
      <c r="F153" s="14" t="s">
        <v>35</v>
      </c>
      <c r="G153" s="7" t="s">
        <v>40</v>
      </c>
      <c r="H153" s="7" t="s">
        <v>37</v>
      </c>
      <c r="I153" s="7" t="s">
        <v>38</v>
      </c>
      <c r="J153" s="15">
        <v>1893355.3716</v>
      </c>
    </row>
    <row r="154" spans="1:10" ht="14.25" customHeight="1" x14ac:dyDescent="0.2">
      <c r="A154" s="7" t="s">
        <v>32</v>
      </c>
      <c r="B154" s="7" t="s">
        <v>33</v>
      </c>
      <c r="C154" s="7" t="s">
        <v>43</v>
      </c>
      <c r="D154" s="13">
        <v>41671</v>
      </c>
      <c r="E154" s="14">
        <f t="shared" si="0"/>
        <v>2</v>
      </c>
      <c r="F154" s="14" t="s">
        <v>35</v>
      </c>
      <c r="G154" s="7" t="s">
        <v>40</v>
      </c>
      <c r="H154" s="7" t="s">
        <v>37</v>
      </c>
      <c r="I154" s="7" t="s">
        <v>38</v>
      </c>
      <c r="J154" s="15">
        <v>1928280.8390999998</v>
      </c>
    </row>
    <row r="155" spans="1:10" ht="14.25" customHeight="1" x14ac:dyDescent="0.2">
      <c r="A155" s="7" t="s">
        <v>32</v>
      </c>
      <c r="B155" s="7" t="s">
        <v>33</v>
      </c>
      <c r="C155" s="7" t="s">
        <v>43</v>
      </c>
      <c r="D155" s="13">
        <v>41699</v>
      </c>
      <c r="E155" s="14">
        <f t="shared" si="0"/>
        <v>3</v>
      </c>
      <c r="F155" s="14" t="s">
        <v>35</v>
      </c>
      <c r="G155" s="7" t="s">
        <v>40</v>
      </c>
      <c r="H155" s="7" t="s">
        <v>37</v>
      </c>
      <c r="I155" s="7" t="s">
        <v>38</v>
      </c>
      <c r="J155" s="15">
        <v>1729663.4223</v>
      </c>
    </row>
    <row r="156" spans="1:10" ht="14.25" customHeight="1" x14ac:dyDescent="0.2">
      <c r="A156" s="7" t="s">
        <v>32</v>
      </c>
      <c r="B156" s="7" t="s">
        <v>33</v>
      </c>
      <c r="C156" s="7" t="s">
        <v>43</v>
      </c>
      <c r="D156" s="13">
        <v>41730</v>
      </c>
      <c r="E156" s="14">
        <f t="shared" si="0"/>
        <v>4</v>
      </c>
      <c r="F156" s="14" t="s">
        <v>35</v>
      </c>
      <c r="G156" s="7" t="s">
        <v>40</v>
      </c>
      <c r="H156" s="7" t="s">
        <v>37</v>
      </c>
      <c r="I156" s="7" t="s">
        <v>38</v>
      </c>
      <c r="J156" s="15">
        <v>1834721.9968000001</v>
      </c>
    </row>
    <row r="157" spans="1:10" ht="14.25" customHeight="1" x14ac:dyDescent="0.2">
      <c r="A157" s="7" t="s">
        <v>32</v>
      </c>
      <c r="B157" s="7" t="s">
        <v>33</v>
      </c>
      <c r="C157" s="7" t="s">
        <v>43</v>
      </c>
      <c r="D157" s="13">
        <v>41760</v>
      </c>
      <c r="E157" s="14">
        <f t="shared" si="0"/>
        <v>5</v>
      </c>
      <c r="F157" s="14" t="s">
        <v>35</v>
      </c>
      <c r="G157" s="7" t="s">
        <v>40</v>
      </c>
      <c r="H157" s="7" t="s">
        <v>37</v>
      </c>
      <c r="I157" s="7" t="s">
        <v>38</v>
      </c>
      <c r="J157" s="15">
        <v>1807255.4313000001</v>
      </c>
    </row>
    <row r="158" spans="1:10" ht="14.25" customHeight="1" x14ac:dyDescent="0.2">
      <c r="A158" s="7" t="s">
        <v>32</v>
      </c>
      <c r="B158" s="7" t="s">
        <v>33</v>
      </c>
      <c r="C158" s="7" t="s">
        <v>43</v>
      </c>
      <c r="D158" s="13">
        <v>41791</v>
      </c>
      <c r="E158" s="14">
        <f t="shared" si="0"/>
        <v>6</v>
      </c>
      <c r="F158" s="14" t="s">
        <v>35</v>
      </c>
      <c r="G158" s="7" t="s">
        <v>40</v>
      </c>
      <c r="H158" s="7" t="s">
        <v>37</v>
      </c>
      <c r="I158" s="7" t="s">
        <v>38</v>
      </c>
      <c r="J158" s="15">
        <v>1933594.8929000001</v>
      </c>
    </row>
    <row r="159" spans="1:10" ht="14.25" customHeight="1" x14ac:dyDescent="0.2">
      <c r="A159" s="7" t="s">
        <v>32</v>
      </c>
      <c r="B159" s="7" t="s">
        <v>33</v>
      </c>
      <c r="C159" s="7" t="s">
        <v>43</v>
      </c>
      <c r="D159" s="13">
        <v>41456</v>
      </c>
      <c r="E159" s="14">
        <f t="shared" si="0"/>
        <v>7</v>
      </c>
      <c r="F159" s="14" t="s">
        <v>35</v>
      </c>
      <c r="G159" s="7" t="s">
        <v>40</v>
      </c>
      <c r="H159" s="7" t="s">
        <v>39</v>
      </c>
      <c r="I159" s="7" t="s">
        <v>38</v>
      </c>
      <c r="J159" s="15">
        <v>2825965.9539999999</v>
      </c>
    </row>
    <row r="160" spans="1:10" ht="14.25" customHeight="1" x14ac:dyDescent="0.2">
      <c r="A160" s="7" t="s">
        <v>32</v>
      </c>
      <c r="B160" s="7" t="s">
        <v>33</v>
      </c>
      <c r="C160" s="7" t="s">
        <v>43</v>
      </c>
      <c r="D160" s="13">
        <v>41487</v>
      </c>
      <c r="E160" s="14">
        <f t="shared" si="0"/>
        <v>8</v>
      </c>
      <c r="F160" s="14" t="s">
        <v>35</v>
      </c>
      <c r="G160" s="7" t="s">
        <v>40</v>
      </c>
      <c r="H160" s="7" t="s">
        <v>39</v>
      </c>
      <c r="I160" s="7" t="s">
        <v>38</v>
      </c>
      <c r="J160" s="15">
        <v>2122276.4180000001</v>
      </c>
    </row>
    <row r="161" spans="1:10" ht="14.25" customHeight="1" x14ac:dyDescent="0.2">
      <c r="A161" s="7" t="s">
        <v>32</v>
      </c>
      <c r="B161" s="7" t="s">
        <v>33</v>
      </c>
      <c r="C161" s="7" t="s">
        <v>43</v>
      </c>
      <c r="D161" s="13">
        <v>41518</v>
      </c>
      <c r="E161" s="14">
        <f t="shared" si="0"/>
        <v>9</v>
      </c>
      <c r="F161" s="14" t="s">
        <v>35</v>
      </c>
      <c r="G161" s="7" t="s">
        <v>40</v>
      </c>
      <c r="H161" s="7" t="s">
        <v>39</v>
      </c>
      <c r="I161" s="7" t="s">
        <v>38</v>
      </c>
      <c r="J161" s="15">
        <v>3718993.9819999998</v>
      </c>
    </row>
    <row r="162" spans="1:10" ht="14.25" customHeight="1" x14ac:dyDescent="0.2">
      <c r="A162" s="7" t="s">
        <v>32</v>
      </c>
      <c r="B162" s="7" t="s">
        <v>33</v>
      </c>
      <c r="C162" s="7" t="s">
        <v>43</v>
      </c>
      <c r="D162" s="13">
        <v>41548</v>
      </c>
      <c r="E162" s="14">
        <f t="shared" si="0"/>
        <v>10</v>
      </c>
      <c r="F162" s="14" t="s">
        <v>35</v>
      </c>
      <c r="G162" s="7" t="s">
        <v>40</v>
      </c>
      <c r="H162" s="7" t="s">
        <v>39</v>
      </c>
      <c r="I162" s="7" t="s">
        <v>38</v>
      </c>
      <c r="J162" s="15">
        <v>3403502.7259999998</v>
      </c>
    </row>
    <row r="163" spans="1:10" ht="14.25" customHeight="1" x14ac:dyDescent="0.2">
      <c r="A163" s="7" t="s">
        <v>32</v>
      </c>
      <c r="B163" s="7" t="s">
        <v>33</v>
      </c>
      <c r="C163" s="7" t="s">
        <v>43</v>
      </c>
      <c r="D163" s="13">
        <v>41579</v>
      </c>
      <c r="E163" s="14">
        <f t="shared" si="0"/>
        <v>11</v>
      </c>
      <c r="F163" s="14" t="s">
        <v>35</v>
      </c>
      <c r="G163" s="7" t="s">
        <v>40</v>
      </c>
      <c r="H163" s="7" t="s">
        <v>39</v>
      </c>
      <c r="I163" s="7" t="s">
        <v>38</v>
      </c>
      <c r="J163" s="15">
        <v>2640383.2100000004</v>
      </c>
    </row>
    <row r="164" spans="1:10" ht="14.25" customHeight="1" x14ac:dyDescent="0.2">
      <c r="A164" s="7" t="s">
        <v>32</v>
      </c>
      <c r="B164" s="7" t="s">
        <v>33</v>
      </c>
      <c r="C164" s="7" t="s">
        <v>43</v>
      </c>
      <c r="D164" s="13">
        <v>41609</v>
      </c>
      <c r="E164" s="14">
        <f t="shared" si="0"/>
        <v>12</v>
      </c>
      <c r="F164" s="14" t="s">
        <v>35</v>
      </c>
      <c r="G164" s="7" t="s">
        <v>40</v>
      </c>
      <c r="H164" s="7" t="s">
        <v>39</v>
      </c>
      <c r="I164" s="7" t="s">
        <v>38</v>
      </c>
      <c r="J164" s="15">
        <v>3250473.736</v>
      </c>
    </row>
    <row r="165" spans="1:10" ht="14.25" customHeight="1" x14ac:dyDescent="0.2">
      <c r="A165" s="7" t="s">
        <v>32</v>
      </c>
      <c r="B165" s="7" t="s">
        <v>33</v>
      </c>
      <c r="C165" s="7" t="s">
        <v>43</v>
      </c>
      <c r="D165" s="13">
        <v>41640</v>
      </c>
      <c r="E165" s="14">
        <f t="shared" si="0"/>
        <v>1</v>
      </c>
      <c r="F165" s="14" t="s">
        <v>35</v>
      </c>
      <c r="G165" s="7" t="s">
        <v>40</v>
      </c>
      <c r="H165" s="7" t="s">
        <v>39</v>
      </c>
      <c r="I165" s="7" t="s">
        <v>38</v>
      </c>
      <c r="J165" s="15">
        <v>3442464.3119999999</v>
      </c>
    </row>
    <row r="166" spans="1:10" ht="14.25" customHeight="1" x14ac:dyDescent="0.2">
      <c r="A166" s="7" t="s">
        <v>32</v>
      </c>
      <c r="B166" s="7" t="s">
        <v>33</v>
      </c>
      <c r="C166" s="7" t="s">
        <v>43</v>
      </c>
      <c r="D166" s="13">
        <v>41671</v>
      </c>
      <c r="E166" s="14">
        <f t="shared" si="0"/>
        <v>2</v>
      </c>
      <c r="F166" s="14" t="s">
        <v>35</v>
      </c>
      <c r="G166" s="7" t="s">
        <v>40</v>
      </c>
      <c r="H166" s="7" t="s">
        <v>39</v>
      </c>
      <c r="I166" s="7" t="s">
        <v>38</v>
      </c>
      <c r="J166" s="15">
        <v>3505965.162</v>
      </c>
    </row>
    <row r="167" spans="1:10" ht="14.25" customHeight="1" x14ac:dyDescent="0.2">
      <c r="A167" s="7" t="s">
        <v>32</v>
      </c>
      <c r="B167" s="7" t="s">
        <v>33</v>
      </c>
      <c r="C167" s="7" t="s">
        <v>43</v>
      </c>
      <c r="D167" s="13">
        <v>41699</v>
      </c>
      <c r="E167" s="14">
        <f t="shared" si="0"/>
        <v>3</v>
      </c>
      <c r="F167" s="14" t="s">
        <v>35</v>
      </c>
      <c r="G167" s="7" t="s">
        <v>40</v>
      </c>
      <c r="H167" s="7" t="s">
        <v>39</v>
      </c>
      <c r="I167" s="7" t="s">
        <v>38</v>
      </c>
      <c r="J167" s="15">
        <v>3144842.5860000001</v>
      </c>
    </row>
    <row r="168" spans="1:10" ht="14.25" customHeight="1" x14ac:dyDescent="0.2">
      <c r="A168" s="7" t="s">
        <v>32</v>
      </c>
      <c r="B168" s="7" t="s">
        <v>33</v>
      </c>
      <c r="C168" s="7" t="s">
        <v>43</v>
      </c>
      <c r="D168" s="13">
        <v>41730</v>
      </c>
      <c r="E168" s="14">
        <f t="shared" si="0"/>
        <v>4</v>
      </c>
      <c r="F168" s="14" t="s">
        <v>35</v>
      </c>
      <c r="G168" s="7" t="s">
        <v>40</v>
      </c>
      <c r="H168" s="7" t="s">
        <v>39</v>
      </c>
      <c r="I168" s="7" t="s">
        <v>38</v>
      </c>
      <c r="J168" s="15">
        <v>3335858.1760000004</v>
      </c>
    </row>
    <row r="169" spans="1:10" ht="14.25" customHeight="1" x14ac:dyDescent="0.2">
      <c r="A169" s="7" t="s">
        <v>32</v>
      </c>
      <c r="B169" s="7" t="s">
        <v>33</v>
      </c>
      <c r="C169" s="7" t="s">
        <v>43</v>
      </c>
      <c r="D169" s="13">
        <v>41760</v>
      </c>
      <c r="E169" s="14">
        <f t="shared" si="0"/>
        <v>5</v>
      </c>
      <c r="F169" s="14" t="s">
        <v>35</v>
      </c>
      <c r="G169" s="7" t="s">
        <v>40</v>
      </c>
      <c r="H169" s="7" t="s">
        <v>39</v>
      </c>
      <c r="I169" s="7" t="s">
        <v>38</v>
      </c>
      <c r="J169" s="15">
        <v>3285918.966</v>
      </c>
    </row>
    <row r="170" spans="1:10" ht="14.25" customHeight="1" x14ac:dyDescent="0.2">
      <c r="A170" s="7" t="s">
        <v>32</v>
      </c>
      <c r="B170" s="7" t="s">
        <v>33</v>
      </c>
      <c r="C170" s="7" t="s">
        <v>43</v>
      </c>
      <c r="D170" s="13">
        <v>41791</v>
      </c>
      <c r="E170" s="14">
        <f t="shared" si="0"/>
        <v>6</v>
      </c>
      <c r="F170" s="14" t="s">
        <v>35</v>
      </c>
      <c r="G170" s="7" t="s">
        <v>40</v>
      </c>
      <c r="H170" s="7" t="s">
        <v>39</v>
      </c>
      <c r="I170" s="7" t="s">
        <v>38</v>
      </c>
      <c r="J170" s="15">
        <v>3515627.0780000002</v>
      </c>
    </row>
    <row r="171" spans="1:10" ht="14.25" customHeight="1" x14ac:dyDescent="0.2">
      <c r="A171" s="7" t="s">
        <v>32</v>
      </c>
      <c r="B171" s="7" t="s">
        <v>33</v>
      </c>
      <c r="C171" s="7" t="s">
        <v>43</v>
      </c>
      <c r="D171" s="13">
        <v>41456</v>
      </c>
      <c r="E171" s="14">
        <f t="shared" si="0"/>
        <v>7</v>
      </c>
      <c r="F171" s="14" t="s">
        <v>35</v>
      </c>
      <c r="G171" s="7" t="s">
        <v>41</v>
      </c>
      <c r="H171" s="7" t="s">
        <v>37</v>
      </c>
      <c r="I171" s="7" t="s">
        <v>38</v>
      </c>
      <c r="J171" s="15">
        <v>3037913.400549999</v>
      </c>
    </row>
    <row r="172" spans="1:10" ht="14.25" customHeight="1" x14ac:dyDescent="0.2">
      <c r="A172" s="7" t="s">
        <v>32</v>
      </c>
      <c r="B172" s="7" t="s">
        <v>33</v>
      </c>
      <c r="C172" s="7" t="s">
        <v>43</v>
      </c>
      <c r="D172" s="13">
        <v>41487</v>
      </c>
      <c r="E172" s="14">
        <f t="shared" si="0"/>
        <v>8</v>
      </c>
      <c r="F172" s="14" t="s">
        <v>35</v>
      </c>
      <c r="G172" s="7" t="s">
        <v>41</v>
      </c>
      <c r="H172" s="7" t="s">
        <v>37</v>
      </c>
      <c r="I172" s="7" t="s">
        <v>38</v>
      </c>
      <c r="J172" s="15">
        <v>3356447.1493499991</v>
      </c>
    </row>
    <row r="173" spans="1:10" ht="14.25" customHeight="1" x14ac:dyDescent="0.2">
      <c r="A173" s="7" t="s">
        <v>32</v>
      </c>
      <c r="B173" s="7" t="s">
        <v>33</v>
      </c>
      <c r="C173" s="7" t="s">
        <v>43</v>
      </c>
      <c r="D173" s="13">
        <v>41518</v>
      </c>
      <c r="E173" s="14">
        <f t="shared" si="0"/>
        <v>9</v>
      </c>
      <c r="F173" s="14" t="s">
        <v>35</v>
      </c>
      <c r="G173" s="7" t="s">
        <v>41</v>
      </c>
      <c r="H173" s="7" t="s">
        <v>37</v>
      </c>
      <c r="I173" s="7" t="s">
        <v>38</v>
      </c>
      <c r="J173" s="15">
        <v>2922918.5306499992</v>
      </c>
    </row>
    <row r="174" spans="1:10" ht="14.25" customHeight="1" x14ac:dyDescent="0.2">
      <c r="A174" s="7" t="s">
        <v>32</v>
      </c>
      <c r="B174" s="7" t="s">
        <v>33</v>
      </c>
      <c r="C174" s="7" t="s">
        <v>43</v>
      </c>
      <c r="D174" s="13">
        <v>41548</v>
      </c>
      <c r="E174" s="14">
        <f t="shared" si="0"/>
        <v>10</v>
      </c>
      <c r="F174" s="14" t="s">
        <v>35</v>
      </c>
      <c r="G174" s="7" t="s">
        <v>41</v>
      </c>
      <c r="H174" s="7" t="s">
        <v>37</v>
      </c>
      <c r="I174" s="7" t="s">
        <v>38</v>
      </c>
      <c r="J174" s="15">
        <v>2583765.4304499994</v>
      </c>
    </row>
    <row r="175" spans="1:10" ht="14.25" customHeight="1" x14ac:dyDescent="0.2">
      <c r="A175" s="7" t="s">
        <v>32</v>
      </c>
      <c r="B175" s="7" t="s">
        <v>33</v>
      </c>
      <c r="C175" s="7" t="s">
        <v>43</v>
      </c>
      <c r="D175" s="13">
        <v>41579</v>
      </c>
      <c r="E175" s="14">
        <f t="shared" si="0"/>
        <v>11</v>
      </c>
      <c r="F175" s="14" t="s">
        <v>35</v>
      </c>
      <c r="G175" s="7" t="s">
        <v>41</v>
      </c>
      <c r="H175" s="7" t="s">
        <v>37</v>
      </c>
      <c r="I175" s="7" t="s">
        <v>38</v>
      </c>
      <c r="J175" s="15">
        <v>2838411.9507499994</v>
      </c>
    </row>
    <row r="176" spans="1:10" ht="14.25" customHeight="1" x14ac:dyDescent="0.2">
      <c r="A176" s="7" t="s">
        <v>32</v>
      </c>
      <c r="B176" s="7" t="s">
        <v>33</v>
      </c>
      <c r="C176" s="7" t="s">
        <v>43</v>
      </c>
      <c r="D176" s="13">
        <v>41609</v>
      </c>
      <c r="E176" s="14">
        <f t="shared" si="0"/>
        <v>12</v>
      </c>
      <c r="F176" s="14" t="s">
        <v>35</v>
      </c>
      <c r="G176" s="7" t="s">
        <v>41</v>
      </c>
      <c r="H176" s="7" t="s">
        <v>37</v>
      </c>
      <c r="I176" s="7" t="s">
        <v>38</v>
      </c>
      <c r="J176" s="15">
        <v>2419259.2661999995</v>
      </c>
    </row>
    <row r="177" spans="1:10" ht="14.25" customHeight="1" x14ac:dyDescent="0.2">
      <c r="A177" s="7" t="s">
        <v>32</v>
      </c>
      <c r="B177" s="7" t="s">
        <v>33</v>
      </c>
      <c r="C177" s="7" t="s">
        <v>43</v>
      </c>
      <c r="D177" s="13">
        <v>41640</v>
      </c>
      <c r="E177" s="14">
        <f t="shared" si="0"/>
        <v>1</v>
      </c>
      <c r="F177" s="14" t="s">
        <v>35</v>
      </c>
      <c r="G177" s="7" t="s">
        <v>41</v>
      </c>
      <c r="H177" s="7" t="s">
        <v>37</v>
      </c>
      <c r="I177" s="7" t="s">
        <v>38</v>
      </c>
      <c r="J177" s="15">
        <v>3700649.1353999986</v>
      </c>
    </row>
    <row r="178" spans="1:10" ht="14.25" customHeight="1" x14ac:dyDescent="0.2">
      <c r="A178" s="7" t="s">
        <v>32</v>
      </c>
      <c r="B178" s="7" t="s">
        <v>33</v>
      </c>
      <c r="C178" s="7" t="s">
        <v>43</v>
      </c>
      <c r="D178" s="13">
        <v>41671</v>
      </c>
      <c r="E178" s="14">
        <f t="shared" si="0"/>
        <v>2</v>
      </c>
      <c r="F178" s="14" t="s">
        <v>35</v>
      </c>
      <c r="G178" s="7" t="s">
        <v>41</v>
      </c>
      <c r="H178" s="7" t="s">
        <v>37</v>
      </c>
      <c r="I178" s="7" t="s">
        <v>38</v>
      </c>
      <c r="J178" s="15">
        <v>3768912.5491499985</v>
      </c>
    </row>
    <row r="179" spans="1:10" ht="14.25" customHeight="1" x14ac:dyDescent="0.2">
      <c r="A179" s="7" t="s">
        <v>32</v>
      </c>
      <c r="B179" s="7" t="s">
        <v>33</v>
      </c>
      <c r="C179" s="7" t="s">
        <v>43</v>
      </c>
      <c r="D179" s="13">
        <v>41699</v>
      </c>
      <c r="E179" s="14">
        <f t="shared" si="0"/>
        <v>3</v>
      </c>
      <c r="F179" s="14" t="s">
        <v>35</v>
      </c>
      <c r="G179" s="7" t="s">
        <v>41</v>
      </c>
      <c r="H179" s="7" t="s">
        <v>37</v>
      </c>
      <c r="I179" s="7" t="s">
        <v>38</v>
      </c>
      <c r="J179" s="15">
        <v>3380705.7799499989</v>
      </c>
    </row>
    <row r="180" spans="1:10" ht="14.25" customHeight="1" x14ac:dyDescent="0.2">
      <c r="A180" s="7" t="s">
        <v>32</v>
      </c>
      <c r="B180" s="7" t="s">
        <v>33</v>
      </c>
      <c r="C180" s="7" t="s">
        <v>43</v>
      </c>
      <c r="D180" s="13">
        <v>41730</v>
      </c>
      <c r="E180" s="14">
        <f t="shared" si="0"/>
        <v>4</v>
      </c>
      <c r="F180" s="14" t="s">
        <v>35</v>
      </c>
      <c r="G180" s="7" t="s">
        <v>41</v>
      </c>
      <c r="H180" s="7" t="s">
        <v>37</v>
      </c>
      <c r="I180" s="7" t="s">
        <v>38</v>
      </c>
      <c r="J180" s="15">
        <v>3586047.5391999991</v>
      </c>
    </row>
    <row r="181" spans="1:10" ht="14.25" customHeight="1" x14ac:dyDescent="0.2">
      <c r="A181" s="7" t="s">
        <v>32</v>
      </c>
      <c r="B181" s="7" t="s">
        <v>33</v>
      </c>
      <c r="C181" s="7" t="s">
        <v>43</v>
      </c>
      <c r="D181" s="13">
        <v>41760</v>
      </c>
      <c r="E181" s="14">
        <f t="shared" si="0"/>
        <v>5</v>
      </c>
      <c r="F181" s="14" t="s">
        <v>35</v>
      </c>
      <c r="G181" s="7" t="s">
        <v>41</v>
      </c>
      <c r="H181" s="7" t="s">
        <v>37</v>
      </c>
      <c r="I181" s="7" t="s">
        <v>38</v>
      </c>
      <c r="J181" s="15">
        <v>3032362.88845</v>
      </c>
    </row>
    <row r="182" spans="1:10" ht="14.25" customHeight="1" x14ac:dyDescent="0.2">
      <c r="A182" s="7" t="s">
        <v>32</v>
      </c>
      <c r="B182" s="7" t="s">
        <v>33</v>
      </c>
      <c r="C182" s="7" t="s">
        <v>43</v>
      </c>
      <c r="D182" s="13">
        <v>41791</v>
      </c>
      <c r="E182" s="14">
        <f t="shared" si="0"/>
        <v>6</v>
      </c>
      <c r="F182" s="14" t="s">
        <v>35</v>
      </c>
      <c r="G182" s="7" t="s">
        <v>41</v>
      </c>
      <c r="H182" s="7" t="s">
        <v>37</v>
      </c>
      <c r="I182" s="7" t="s">
        <v>38</v>
      </c>
      <c r="J182" s="15">
        <v>3079299.10885</v>
      </c>
    </row>
    <row r="183" spans="1:10" ht="14.25" customHeight="1" x14ac:dyDescent="0.2">
      <c r="A183" s="7" t="s">
        <v>32</v>
      </c>
      <c r="B183" s="7" t="s">
        <v>44</v>
      </c>
      <c r="C183" s="7" t="s">
        <v>34</v>
      </c>
      <c r="D183" s="13">
        <v>41456</v>
      </c>
      <c r="E183" s="14">
        <f t="shared" si="0"/>
        <v>7</v>
      </c>
      <c r="F183" s="14" t="s">
        <v>45</v>
      </c>
      <c r="G183" s="7" t="s">
        <v>46</v>
      </c>
      <c r="H183" s="7" t="s">
        <v>47</v>
      </c>
      <c r="I183" s="7" t="s">
        <v>38</v>
      </c>
      <c r="J183" s="15">
        <v>593751.84077137313</v>
      </c>
    </row>
    <row r="184" spans="1:10" ht="14.25" customHeight="1" x14ac:dyDescent="0.2">
      <c r="A184" s="7" t="s">
        <v>32</v>
      </c>
      <c r="B184" s="7" t="s">
        <v>44</v>
      </c>
      <c r="C184" s="7" t="s">
        <v>34</v>
      </c>
      <c r="D184" s="13">
        <v>41487</v>
      </c>
      <c r="E184" s="14">
        <f t="shared" si="0"/>
        <v>8</v>
      </c>
      <c r="F184" s="14" t="s">
        <v>45</v>
      </c>
      <c r="G184" s="7" t="s">
        <v>46</v>
      </c>
      <c r="H184" s="7" t="s">
        <v>47</v>
      </c>
      <c r="I184" s="7" t="s">
        <v>38</v>
      </c>
      <c r="J184" s="15">
        <v>820393.03401412489</v>
      </c>
    </row>
    <row r="185" spans="1:10" ht="14.25" customHeight="1" x14ac:dyDescent="0.2">
      <c r="A185" s="7" t="s">
        <v>32</v>
      </c>
      <c r="B185" s="7" t="s">
        <v>44</v>
      </c>
      <c r="C185" s="7" t="s">
        <v>34</v>
      </c>
      <c r="D185" s="13">
        <v>41518</v>
      </c>
      <c r="E185" s="14">
        <f t="shared" si="0"/>
        <v>9</v>
      </c>
      <c r="F185" s="14" t="s">
        <v>45</v>
      </c>
      <c r="G185" s="7" t="s">
        <v>46</v>
      </c>
      <c r="H185" s="7" t="s">
        <v>47</v>
      </c>
      <c r="I185" s="7" t="s">
        <v>38</v>
      </c>
      <c r="J185" s="15">
        <v>642291.58212862327</v>
      </c>
    </row>
    <row r="186" spans="1:10" ht="14.25" customHeight="1" x14ac:dyDescent="0.2">
      <c r="A186" s="7" t="s">
        <v>32</v>
      </c>
      <c r="B186" s="7" t="s">
        <v>44</v>
      </c>
      <c r="C186" s="7" t="s">
        <v>34</v>
      </c>
      <c r="D186" s="13">
        <v>41548</v>
      </c>
      <c r="E186" s="14">
        <f t="shared" si="0"/>
        <v>10</v>
      </c>
      <c r="F186" s="14" t="s">
        <v>45</v>
      </c>
      <c r="G186" s="7" t="s">
        <v>46</v>
      </c>
      <c r="H186" s="7" t="s">
        <v>47</v>
      </c>
      <c r="I186" s="7" t="s">
        <v>38</v>
      </c>
      <c r="J186" s="15">
        <v>609639.97288837493</v>
      </c>
    </row>
    <row r="187" spans="1:10" ht="14.25" customHeight="1" x14ac:dyDescent="0.2">
      <c r="A187" s="7" t="s">
        <v>32</v>
      </c>
      <c r="B187" s="7" t="s">
        <v>44</v>
      </c>
      <c r="C187" s="7" t="s">
        <v>34</v>
      </c>
      <c r="D187" s="13">
        <v>41579</v>
      </c>
      <c r="E187" s="14">
        <f t="shared" si="0"/>
        <v>11</v>
      </c>
      <c r="F187" s="14" t="s">
        <v>45</v>
      </c>
      <c r="G187" s="7" t="s">
        <v>46</v>
      </c>
      <c r="H187" s="7" t="s">
        <v>47</v>
      </c>
      <c r="I187" s="7" t="s">
        <v>38</v>
      </c>
      <c r="J187" s="15">
        <v>626073.16897124995</v>
      </c>
    </row>
    <row r="188" spans="1:10" ht="14.25" customHeight="1" x14ac:dyDescent="0.2">
      <c r="A188" s="7" t="s">
        <v>32</v>
      </c>
      <c r="B188" s="7" t="s">
        <v>44</v>
      </c>
      <c r="C188" s="7" t="s">
        <v>34</v>
      </c>
      <c r="D188" s="13">
        <v>41609</v>
      </c>
      <c r="E188" s="14">
        <f t="shared" si="0"/>
        <v>12</v>
      </c>
      <c r="F188" s="14" t="s">
        <v>45</v>
      </c>
      <c r="G188" s="7" t="s">
        <v>46</v>
      </c>
      <c r="H188" s="7" t="s">
        <v>47</v>
      </c>
      <c r="I188" s="7" t="s">
        <v>38</v>
      </c>
      <c r="J188" s="15">
        <v>602153.37789750006</v>
      </c>
    </row>
    <row r="189" spans="1:10" ht="14.25" customHeight="1" x14ac:dyDescent="0.2">
      <c r="A189" s="7" t="s">
        <v>32</v>
      </c>
      <c r="B189" s="7" t="s">
        <v>44</v>
      </c>
      <c r="C189" s="7" t="s">
        <v>34</v>
      </c>
      <c r="D189" s="13">
        <v>41640</v>
      </c>
      <c r="E189" s="14">
        <f t="shared" si="0"/>
        <v>1</v>
      </c>
      <c r="F189" s="14" t="s">
        <v>45</v>
      </c>
      <c r="G189" s="7" t="s">
        <v>46</v>
      </c>
      <c r="H189" s="7" t="s">
        <v>47</v>
      </c>
      <c r="I189" s="7" t="s">
        <v>38</v>
      </c>
      <c r="J189" s="15">
        <v>1146143.9846999997</v>
      </c>
    </row>
    <row r="190" spans="1:10" ht="14.25" customHeight="1" x14ac:dyDescent="0.2">
      <c r="A190" s="7" t="s">
        <v>32</v>
      </c>
      <c r="B190" s="7" t="s">
        <v>44</v>
      </c>
      <c r="C190" s="7" t="s">
        <v>34</v>
      </c>
      <c r="D190" s="13">
        <v>41671</v>
      </c>
      <c r="E190" s="14">
        <f t="shared" si="0"/>
        <v>2</v>
      </c>
      <c r="F190" s="14" t="s">
        <v>45</v>
      </c>
      <c r="G190" s="7" t="s">
        <v>46</v>
      </c>
      <c r="H190" s="7" t="s">
        <v>47</v>
      </c>
      <c r="I190" s="7" t="s">
        <v>38</v>
      </c>
      <c r="J190" s="15">
        <v>964931.83751249989</v>
      </c>
    </row>
    <row r="191" spans="1:10" ht="14.25" customHeight="1" x14ac:dyDescent="0.2">
      <c r="A191" s="7" t="s">
        <v>32</v>
      </c>
      <c r="B191" s="7" t="s">
        <v>44</v>
      </c>
      <c r="C191" s="7" t="s">
        <v>34</v>
      </c>
      <c r="D191" s="13">
        <v>41699</v>
      </c>
      <c r="E191" s="14">
        <f t="shared" si="0"/>
        <v>3</v>
      </c>
      <c r="F191" s="14" t="s">
        <v>45</v>
      </c>
      <c r="G191" s="7" t="s">
        <v>46</v>
      </c>
      <c r="H191" s="7" t="s">
        <v>47</v>
      </c>
      <c r="I191" s="7" t="s">
        <v>38</v>
      </c>
      <c r="J191" s="15">
        <v>962733.95790000004</v>
      </c>
    </row>
    <row r="192" spans="1:10" ht="14.25" customHeight="1" x14ac:dyDescent="0.2">
      <c r="A192" s="7" t="s">
        <v>32</v>
      </c>
      <c r="B192" s="7" t="s">
        <v>44</v>
      </c>
      <c r="C192" s="7" t="s">
        <v>34</v>
      </c>
      <c r="D192" s="13">
        <v>41730</v>
      </c>
      <c r="E192" s="14">
        <f t="shared" si="0"/>
        <v>4</v>
      </c>
      <c r="F192" s="14" t="s">
        <v>45</v>
      </c>
      <c r="G192" s="7" t="s">
        <v>46</v>
      </c>
      <c r="H192" s="7" t="s">
        <v>47</v>
      </c>
      <c r="I192" s="7" t="s">
        <v>38</v>
      </c>
      <c r="J192" s="15">
        <v>964825.21760624985</v>
      </c>
    </row>
    <row r="193" spans="1:12" ht="14.25" customHeight="1" x14ac:dyDescent="0.2">
      <c r="A193" s="7" t="s">
        <v>32</v>
      </c>
      <c r="B193" s="7" t="s">
        <v>44</v>
      </c>
      <c r="C193" s="7" t="s">
        <v>34</v>
      </c>
      <c r="D193" s="13">
        <v>41760</v>
      </c>
      <c r="E193" s="14">
        <f t="shared" si="0"/>
        <v>5</v>
      </c>
      <c r="F193" s="14" t="s">
        <v>45</v>
      </c>
      <c r="G193" s="7" t="s">
        <v>46</v>
      </c>
      <c r="H193" s="7" t="s">
        <v>47</v>
      </c>
      <c r="I193" s="7" t="s">
        <v>38</v>
      </c>
      <c r="J193" s="15">
        <v>1024534.78359375</v>
      </c>
    </row>
    <row r="194" spans="1:12" ht="14.25" customHeight="1" x14ac:dyDescent="0.2">
      <c r="A194" s="7" t="s">
        <v>32</v>
      </c>
      <c r="B194" s="7" t="s">
        <v>44</v>
      </c>
      <c r="C194" s="7" t="s">
        <v>34</v>
      </c>
      <c r="D194" s="13">
        <v>41791</v>
      </c>
      <c r="E194" s="14">
        <f t="shared" si="0"/>
        <v>6</v>
      </c>
      <c r="F194" s="14" t="s">
        <v>45</v>
      </c>
      <c r="G194" s="7" t="s">
        <v>46</v>
      </c>
      <c r="H194" s="7" t="s">
        <v>47</v>
      </c>
      <c r="I194" s="7" t="s">
        <v>38</v>
      </c>
      <c r="J194" s="15">
        <v>1168045.22566875</v>
      </c>
    </row>
    <row r="195" spans="1:12" ht="14.25" customHeight="1" x14ac:dyDescent="0.2">
      <c r="A195" s="7" t="s">
        <v>32</v>
      </c>
      <c r="B195" s="7" t="s">
        <v>44</v>
      </c>
      <c r="C195" s="7" t="s">
        <v>34</v>
      </c>
      <c r="D195" s="13">
        <v>41456</v>
      </c>
      <c r="E195" s="14">
        <f t="shared" si="0"/>
        <v>7</v>
      </c>
      <c r="F195" s="14" t="s">
        <v>45</v>
      </c>
      <c r="G195" s="7" t="s">
        <v>48</v>
      </c>
      <c r="H195" s="7" t="s">
        <v>49</v>
      </c>
      <c r="I195" s="7" t="s">
        <v>38</v>
      </c>
      <c r="J195" s="15">
        <v>276807.38497499918</v>
      </c>
      <c r="K195" s="16"/>
      <c r="L195" s="16"/>
    </row>
    <row r="196" spans="1:12" ht="14.25" customHeight="1" x14ac:dyDescent="0.2">
      <c r="A196" s="7" t="s">
        <v>32</v>
      </c>
      <c r="B196" s="7" t="s">
        <v>44</v>
      </c>
      <c r="C196" s="7" t="s">
        <v>34</v>
      </c>
      <c r="D196" s="13">
        <v>41487</v>
      </c>
      <c r="E196" s="14">
        <f t="shared" si="0"/>
        <v>8</v>
      </c>
      <c r="F196" s="14" t="s">
        <v>45</v>
      </c>
      <c r="G196" s="7" t="s">
        <v>48</v>
      </c>
      <c r="H196" s="7" t="s">
        <v>49</v>
      </c>
      <c r="I196" s="7" t="s">
        <v>38</v>
      </c>
      <c r="J196" s="15">
        <v>382467.614925</v>
      </c>
      <c r="K196" s="16"/>
      <c r="L196" s="16"/>
    </row>
    <row r="197" spans="1:12" ht="14.25" customHeight="1" x14ac:dyDescent="0.2">
      <c r="A197" s="7" t="s">
        <v>32</v>
      </c>
      <c r="B197" s="7" t="s">
        <v>44</v>
      </c>
      <c r="C197" s="7" t="s">
        <v>34</v>
      </c>
      <c r="D197" s="13">
        <v>41518</v>
      </c>
      <c r="E197" s="14">
        <f t="shared" si="0"/>
        <v>9</v>
      </c>
      <c r="F197" s="14" t="s">
        <v>45</v>
      </c>
      <c r="G197" s="7" t="s">
        <v>48</v>
      </c>
      <c r="H197" s="7" t="s">
        <v>49</v>
      </c>
      <c r="I197" s="7" t="s">
        <v>38</v>
      </c>
      <c r="J197" s="15">
        <v>299436.63502499921</v>
      </c>
      <c r="K197" s="16"/>
      <c r="L197" s="16"/>
    </row>
    <row r="198" spans="1:12" ht="14.25" customHeight="1" x14ac:dyDescent="0.2">
      <c r="A198" s="7" t="s">
        <v>32</v>
      </c>
      <c r="B198" s="7" t="s">
        <v>44</v>
      </c>
      <c r="C198" s="7" t="s">
        <v>34</v>
      </c>
      <c r="D198" s="13">
        <v>41548</v>
      </c>
      <c r="E198" s="14">
        <f t="shared" si="0"/>
        <v>10</v>
      </c>
      <c r="F198" s="14" t="s">
        <v>45</v>
      </c>
      <c r="G198" s="7" t="s">
        <v>48</v>
      </c>
      <c r="H198" s="7" t="s">
        <v>49</v>
      </c>
      <c r="I198" s="7" t="s">
        <v>38</v>
      </c>
      <c r="J198" s="15">
        <v>284214.43957499997</v>
      </c>
      <c r="K198" s="16"/>
      <c r="L198" s="16"/>
    </row>
    <row r="199" spans="1:12" ht="14.25" customHeight="1" x14ac:dyDescent="0.2">
      <c r="A199" s="7" t="s">
        <v>32</v>
      </c>
      <c r="B199" s="7" t="s">
        <v>44</v>
      </c>
      <c r="C199" s="7" t="s">
        <v>34</v>
      </c>
      <c r="D199" s="13">
        <v>41579</v>
      </c>
      <c r="E199" s="14">
        <f t="shared" si="0"/>
        <v>11</v>
      </c>
      <c r="F199" s="14" t="s">
        <v>45</v>
      </c>
      <c r="G199" s="7" t="s">
        <v>48</v>
      </c>
      <c r="H199" s="7" t="s">
        <v>49</v>
      </c>
      <c r="I199" s="7" t="s">
        <v>38</v>
      </c>
      <c r="J199" s="15">
        <v>291875.60325000004</v>
      </c>
      <c r="K199" s="16"/>
      <c r="L199" s="16"/>
    </row>
    <row r="200" spans="1:12" ht="14.25" customHeight="1" x14ac:dyDescent="0.2">
      <c r="A200" s="7" t="s">
        <v>32</v>
      </c>
      <c r="B200" s="7" t="s">
        <v>44</v>
      </c>
      <c r="C200" s="7" t="s">
        <v>34</v>
      </c>
      <c r="D200" s="13">
        <v>41609</v>
      </c>
      <c r="E200" s="14">
        <f t="shared" si="0"/>
        <v>12</v>
      </c>
      <c r="F200" s="14" t="s">
        <v>45</v>
      </c>
      <c r="G200" s="7" t="s">
        <v>48</v>
      </c>
      <c r="H200" s="7" t="s">
        <v>49</v>
      </c>
      <c r="I200" s="7" t="s">
        <v>38</v>
      </c>
      <c r="J200" s="15">
        <v>280724.18550000002</v>
      </c>
      <c r="K200" s="16"/>
      <c r="L200" s="16"/>
    </row>
    <row r="201" spans="1:12" ht="14.25" customHeight="1" x14ac:dyDescent="0.2">
      <c r="A201" s="7" t="s">
        <v>32</v>
      </c>
      <c r="B201" s="7" t="s">
        <v>44</v>
      </c>
      <c r="C201" s="7" t="s">
        <v>34</v>
      </c>
      <c r="D201" s="13">
        <v>41640</v>
      </c>
      <c r="E201" s="14">
        <f t="shared" si="0"/>
        <v>1</v>
      </c>
      <c r="F201" s="14" t="s">
        <v>45</v>
      </c>
      <c r="G201" s="7" t="s">
        <v>48</v>
      </c>
      <c r="H201" s="7" t="s">
        <v>49</v>
      </c>
      <c r="I201" s="7" t="s">
        <v>38</v>
      </c>
      <c r="J201" s="15">
        <v>534332.85999999987</v>
      </c>
    </row>
    <row r="202" spans="1:12" ht="14.25" customHeight="1" x14ac:dyDescent="0.2">
      <c r="A202" s="7" t="s">
        <v>32</v>
      </c>
      <c r="B202" s="7" t="s">
        <v>44</v>
      </c>
      <c r="C202" s="7" t="s">
        <v>34</v>
      </c>
      <c r="D202" s="13">
        <v>41671</v>
      </c>
      <c r="E202" s="14">
        <f t="shared" si="0"/>
        <v>2</v>
      </c>
      <c r="F202" s="14" t="s">
        <v>45</v>
      </c>
      <c r="G202" s="7" t="s">
        <v>48</v>
      </c>
      <c r="H202" s="7" t="s">
        <v>49</v>
      </c>
      <c r="I202" s="7" t="s">
        <v>38</v>
      </c>
      <c r="J202" s="15">
        <v>449851.67249999999</v>
      </c>
    </row>
    <row r="203" spans="1:12" ht="14.25" customHeight="1" x14ac:dyDescent="0.2">
      <c r="A203" s="7" t="s">
        <v>32</v>
      </c>
      <c r="B203" s="7" t="s">
        <v>44</v>
      </c>
      <c r="C203" s="7" t="s">
        <v>34</v>
      </c>
      <c r="D203" s="13">
        <v>41699</v>
      </c>
      <c r="E203" s="14">
        <f t="shared" si="0"/>
        <v>3</v>
      </c>
      <c r="F203" s="14" t="s">
        <v>45</v>
      </c>
      <c r="G203" s="7" t="s">
        <v>48</v>
      </c>
      <c r="H203" s="7" t="s">
        <v>49</v>
      </c>
      <c r="I203" s="7" t="s">
        <v>38</v>
      </c>
      <c r="J203" s="15">
        <v>448827.02</v>
      </c>
    </row>
    <row r="204" spans="1:12" ht="14.25" customHeight="1" x14ac:dyDescent="0.2">
      <c r="A204" s="7" t="s">
        <v>32</v>
      </c>
      <c r="B204" s="7" t="s">
        <v>44</v>
      </c>
      <c r="C204" s="7" t="s">
        <v>34</v>
      </c>
      <c r="D204" s="13">
        <v>41730</v>
      </c>
      <c r="E204" s="14">
        <f t="shared" si="0"/>
        <v>4</v>
      </c>
      <c r="F204" s="14" t="s">
        <v>45</v>
      </c>
      <c r="G204" s="7" t="s">
        <v>48</v>
      </c>
      <c r="H204" s="7" t="s">
        <v>49</v>
      </c>
      <c r="I204" s="7" t="s">
        <v>38</v>
      </c>
      <c r="J204" s="15">
        <v>449801.96625</v>
      </c>
    </row>
    <row r="205" spans="1:12" ht="14.25" customHeight="1" x14ac:dyDescent="0.2">
      <c r="A205" s="7" t="s">
        <v>32</v>
      </c>
      <c r="B205" s="7" t="s">
        <v>44</v>
      </c>
      <c r="C205" s="7" t="s">
        <v>34</v>
      </c>
      <c r="D205" s="13">
        <v>41760</v>
      </c>
      <c r="E205" s="14">
        <f t="shared" si="0"/>
        <v>5</v>
      </c>
      <c r="F205" s="14" t="s">
        <v>45</v>
      </c>
      <c r="G205" s="7" t="s">
        <v>48</v>
      </c>
      <c r="H205" s="7" t="s">
        <v>49</v>
      </c>
      <c r="I205" s="7" t="s">
        <v>38</v>
      </c>
      <c r="J205" s="15">
        <v>477638.59375</v>
      </c>
    </row>
    <row r="206" spans="1:12" ht="14.25" customHeight="1" x14ac:dyDescent="0.2">
      <c r="A206" s="7" t="s">
        <v>32</v>
      </c>
      <c r="B206" s="7" t="s">
        <v>44</v>
      </c>
      <c r="C206" s="7" t="s">
        <v>34</v>
      </c>
      <c r="D206" s="13">
        <v>41791</v>
      </c>
      <c r="E206" s="14">
        <f t="shared" si="0"/>
        <v>6</v>
      </c>
      <c r="F206" s="14" t="s">
        <v>45</v>
      </c>
      <c r="G206" s="7" t="s">
        <v>48</v>
      </c>
      <c r="H206" s="7" t="s">
        <v>49</v>
      </c>
      <c r="I206" s="7" t="s">
        <v>38</v>
      </c>
      <c r="J206" s="15">
        <v>544543.22875000001</v>
      </c>
    </row>
    <row r="207" spans="1:12" ht="14.25" customHeight="1" x14ac:dyDescent="0.2">
      <c r="A207" s="7" t="s">
        <v>32</v>
      </c>
      <c r="B207" s="7" t="s">
        <v>44</v>
      </c>
      <c r="C207" s="7" t="s">
        <v>34</v>
      </c>
      <c r="D207" s="13">
        <v>41456</v>
      </c>
      <c r="E207" s="14">
        <f t="shared" si="0"/>
        <v>7</v>
      </c>
      <c r="F207" s="14" t="s">
        <v>45</v>
      </c>
      <c r="G207" s="7" t="s">
        <v>48</v>
      </c>
      <c r="H207" s="7" t="s">
        <v>50</v>
      </c>
      <c r="I207" s="7" t="s">
        <v>38</v>
      </c>
      <c r="J207" s="15">
        <v>415211.07746249868</v>
      </c>
    </row>
    <row r="208" spans="1:12" ht="14.25" customHeight="1" x14ac:dyDescent="0.2">
      <c r="A208" s="7" t="s">
        <v>32</v>
      </c>
      <c r="B208" s="7" t="s">
        <v>44</v>
      </c>
      <c r="C208" s="7" t="s">
        <v>34</v>
      </c>
      <c r="D208" s="13">
        <v>41487</v>
      </c>
      <c r="E208" s="14">
        <f t="shared" si="0"/>
        <v>8</v>
      </c>
      <c r="F208" s="14" t="s">
        <v>45</v>
      </c>
      <c r="G208" s="7" t="s">
        <v>48</v>
      </c>
      <c r="H208" s="7" t="s">
        <v>50</v>
      </c>
      <c r="I208" s="7" t="s">
        <v>38</v>
      </c>
      <c r="J208" s="15">
        <v>573701.42238750006</v>
      </c>
    </row>
    <row r="209" spans="1:10" ht="14.25" customHeight="1" x14ac:dyDescent="0.2">
      <c r="A209" s="7" t="s">
        <v>32</v>
      </c>
      <c r="B209" s="7" t="s">
        <v>44</v>
      </c>
      <c r="C209" s="7" t="s">
        <v>34</v>
      </c>
      <c r="D209" s="13">
        <v>41518</v>
      </c>
      <c r="E209" s="14">
        <f t="shared" si="0"/>
        <v>9</v>
      </c>
      <c r="F209" s="14" t="s">
        <v>45</v>
      </c>
      <c r="G209" s="7" t="s">
        <v>48</v>
      </c>
      <c r="H209" s="7" t="s">
        <v>50</v>
      </c>
      <c r="I209" s="7" t="s">
        <v>38</v>
      </c>
      <c r="J209" s="15">
        <v>449154.95253749873</v>
      </c>
    </row>
    <row r="210" spans="1:10" ht="14.25" customHeight="1" x14ac:dyDescent="0.2">
      <c r="A210" s="7" t="s">
        <v>32</v>
      </c>
      <c r="B210" s="7" t="s">
        <v>44</v>
      </c>
      <c r="C210" s="7" t="s">
        <v>34</v>
      </c>
      <c r="D210" s="13">
        <v>41548</v>
      </c>
      <c r="E210" s="14">
        <f t="shared" si="0"/>
        <v>10</v>
      </c>
      <c r="F210" s="14" t="s">
        <v>45</v>
      </c>
      <c r="G210" s="7" t="s">
        <v>48</v>
      </c>
      <c r="H210" s="7" t="s">
        <v>50</v>
      </c>
      <c r="I210" s="7" t="s">
        <v>38</v>
      </c>
      <c r="J210" s="15">
        <v>426321.65936249989</v>
      </c>
    </row>
    <row r="211" spans="1:10" ht="14.25" customHeight="1" x14ac:dyDescent="0.2">
      <c r="A211" s="7" t="s">
        <v>32</v>
      </c>
      <c r="B211" s="7" t="s">
        <v>44</v>
      </c>
      <c r="C211" s="7" t="s">
        <v>34</v>
      </c>
      <c r="D211" s="13">
        <v>41579</v>
      </c>
      <c r="E211" s="14">
        <f t="shared" si="0"/>
        <v>11</v>
      </c>
      <c r="F211" s="14" t="s">
        <v>45</v>
      </c>
      <c r="G211" s="7" t="s">
        <v>48</v>
      </c>
      <c r="H211" s="7" t="s">
        <v>50</v>
      </c>
      <c r="I211" s="7" t="s">
        <v>38</v>
      </c>
      <c r="J211" s="15">
        <v>437813.40487499995</v>
      </c>
    </row>
    <row r="212" spans="1:10" ht="14.25" customHeight="1" x14ac:dyDescent="0.2">
      <c r="A212" s="7" t="s">
        <v>32</v>
      </c>
      <c r="B212" s="7" t="s">
        <v>44</v>
      </c>
      <c r="C212" s="7" t="s">
        <v>34</v>
      </c>
      <c r="D212" s="13">
        <v>41609</v>
      </c>
      <c r="E212" s="14">
        <f t="shared" si="0"/>
        <v>12</v>
      </c>
      <c r="F212" s="14" t="s">
        <v>45</v>
      </c>
      <c r="G212" s="7" t="s">
        <v>48</v>
      </c>
      <c r="H212" s="7" t="s">
        <v>50</v>
      </c>
      <c r="I212" s="7" t="s">
        <v>38</v>
      </c>
      <c r="J212" s="15">
        <v>421086.27824999997</v>
      </c>
    </row>
    <row r="213" spans="1:10" ht="14.25" customHeight="1" x14ac:dyDescent="0.2">
      <c r="A213" s="7" t="s">
        <v>32</v>
      </c>
      <c r="B213" s="7" t="s">
        <v>44</v>
      </c>
      <c r="C213" s="7" t="s">
        <v>34</v>
      </c>
      <c r="D213" s="13">
        <v>41640</v>
      </c>
      <c r="E213" s="14">
        <f t="shared" si="0"/>
        <v>1</v>
      </c>
      <c r="F213" s="14" t="s">
        <v>45</v>
      </c>
      <c r="G213" s="7" t="s">
        <v>48</v>
      </c>
      <c r="H213" s="7" t="s">
        <v>50</v>
      </c>
      <c r="I213" s="7" t="s">
        <v>38</v>
      </c>
      <c r="J213" s="15">
        <v>801499.2899999998</v>
      </c>
    </row>
    <row r="214" spans="1:10" ht="14.25" customHeight="1" x14ac:dyDescent="0.2">
      <c r="A214" s="7" t="s">
        <v>32</v>
      </c>
      <c r="B214" s="7" t="s">
        <v>44</v>
      </c>
      <c r="C214" s="7" t="s">
        <v>34</v>
      </c>
      <c r="D214" s="13">
        <v>41671</v>
      </c>
      <c r="E214" s="14">
        <f t="shared" si="0"/>
        <v>2</v>
      </c>
      <c r="F214" s="14" t="s">
        <v>45</v>
      </c>
      <c r="G214" s="7" t="s">
        <v>48</v>
      </c>
      <c r="H214" s="7" t="s">
        <v>50</v>
      </c>
      <c r="I214" s="7" t="s">
        <v>38</v>
      </c>
      <c r="J214" s="15">
        <v>674777.50874999992</v>
      </c>
    </row>
    <row r="215" spans="1:10" ht="14.25" customHeight="1" x14ac:dyDescent="0.2">
      <c r="A215" s="7" t="s">
        <v>32</v>
      </c>
      <c r="B215" s="7" t="s">
        <v>44</v>
      </c>
      <c r="C215" s="7" t="s">
        <v>34</v>
      </c>
      <c r="D215" s="13">
        <v>41699</v>
      </c>
      <c r="E215" s="14">
        <f t="shared" si="0"/>
        <v>3</v>
      </c>
      <c r="F215" s="14" t="s">
        <v>45</v>
      </c>
      <c r="G215" s="7" t="s">
        <v>48</v>
      </c>
      <c r="H215" s="7" t="s">
        <v>50</v>
      </c>
      <c r="I215" s="7" t="s">
        <v>38</v>
      </c>
      <c r="J215" s="15">
        <v>673240.53</v>
      </c>
    </row>
    <row r="216" spans="1:10" ht="14.25" customHeight="1" x14ac:dyDescent="0.2">
      <c r="A216" s="7" t="s">
        <v>32</v>
      </c>
      <c r="B216" s="7" t="s">
        <v>44</v>
      </c>
      <c r="C216" s="7" t="s">
        <v>34</v>
      </c>
      <c r="D216" s="13">
        <v>41730</v>
      </c>
      <c r="E216" s="14">
        <f t="shared" si="0"/>
        <v>4</v>
      </c>
      <c r="F216" s="14" t="s">
        <v>45</v>
      </c>
      <c r="G216" s="7" t="s">
        <v>48</v>
      </c>
      <c r="H216" s="7" t="s">
        <v>50</v>
      </c>
      <c r="I216" s="7" t="s">
        <v>38</v>
      </c>
      <c r="J216" s="15">
        <v>674702.94937499997</v>
      </c>
    </row>
    <row r="217" spans="1:10" ht="14.25" customHeight="1" x14ac:dyDescent="0.2">
      <c r="A217" s="7" t="s">
        <v>32</v>
      </c>
      <c r="B217" s="7" t="s">
        <v>44</v>
      </c>
      <c r="C217" s="7" t="s">
        <v>34</v>
      </c>
      <c r="D217" s="13">
        <v>41760</v>
      </c>
      <c r="E217" s="14">
        <f t="shared" si="0"/>
        <v>5</v>
      </c>
      <c r="F217" s="14" t="s">
        <v>45</v>
      </c>
      <c r="G217" s="7" t="s">
        <v>48</v>
      </c>
      <c r="H217" s="7" t="s">
        <v>50</v>
      </c>
      <c r="I217" s="7" t="s">
        <v>38</v>
      </c>
      <c r="J217" s="15">
        <v>716457.890625</v>
      </c>
    </row>
    <row r="218" spans="1:10" ht="14.25" customHeight="1" x14ac:dyDescent="0.2">
      <c r="A218" s="7" t="s">
        <v>32</v>
      </c>
      <c r="B218" s="7" t="s">
        <v>44</v>
      </c>
      <c r="C218" s="7" t="s">
        <v>34</v>
      </c>
      <c r="D218" s="13">
        <v>41791</v>
      </c>
      <c r="E218" s="14">
        <f t="shared" si="0"/>
        <v>6</v>
      </c>
      <c r="F218" s="14" t="s">
        <v>45</v>
      </c>
      <c r="G218" s="7" t="s">
        <v>48</v>
      </c>
      <c r="H218" s="7" t="s">
        <v>50</v>
      </c>
      <c r="I218" s="7" t="s">
        <v>38</v>
      </c>
      <c r="J218" s="15">
        <v>816814.8431249999</v>
      </c>
    </row>
    <row r="219" spans="1:10" ht="14.25" customHeight="1" x14ac:dyDescent="0.2">
      <c r="A219" s="7" t="s">
        <v>32</v>
      </c>
      <c r="B219" s="7" t="s">
        <v>44</v>
      </c>
      <c r="C219" s="7" t="s">
        <v>34</v>
      </c>
      <c r="D219" s="13">
        <v>41456</v>
      </c>
      <c r="E219" s="14">
        <f t="shared" si="0"/>
        <v>7</v>
      </c>
      <c r="F219" s="14" t="s">
        <v>45</v>
      </c>
      <c r="G219" s="7" t="s">
        <v>51</v>
      </c>
      <c r="H219" s="7" t="s">
        <v>52</v>
      </c>
      <c r="I219" s="7" t="s">
        <v>38</v>
      </c>
      <c r="J219" s="15">
        <v>360688.41072499886</v>
      </c>
    </row>
    <row r="220" spans="1:10" ht="14.25" customHeight="1" x14ac:dyDescent="0.2">
      <c r="A220" s="7" t="s">
        <v>32</v>
      </c>
      <c r="B220" s="7" t="s">
        <v>44</v>
      </c>
      <c r="C220" s="7" t="s">
        <v>34</v>
      </c>
      <c r="D220" s="13">
        <v>41487</v>
      </c>
      <c r="E220" s="14">
        <f t="shared" si="0"/>
        <v>8</v>
      </c>
      <c r="F220" s="14" t="s">
        <v>45</v>
      </c>
      <c r="G220" s="7" t="s">
        <v>51</v>
      </c>
      <c r="H220" s="7" t="s">
        <v>52</v>
      </c>
      <c r="I220" s="7" t="s">
        <v>38</v>
      </c>
      <c r="J220" s="15">
        <v>498366.89217499993</v>
      </c>
    </row>
    <row r="221" spans="1:10" ht="14.25" customHeight="1" x14ac:dyDescent="0.2">
      <c r="A221" s="7" t="s">
        <v>32</v>
      </c>
      <c r="B221" s="7" t="s">
        <v>44</v>
      </c>
      <c r="C221" s="7" t="s">
        <v>34</v>
      </c>
      <c r="D221" s="13">
        <v>41518</v>
      </c>
      <c r="E221" s="14">
        <f t="shared" si="0"/>
        <v>9</v>
      </c>
      <c r="F221" s="14" t="s">
        <v>45</v>
      </c>
      <c r="G221" s="7" t="s">
        <v>51</v>
      </c>
      <c r="H221" s="7" t="s">
        <v>52</v>
      </c>
      <c r="I221" s="7" t="s">
        <v>38</v>
      </c>
      <c r="J221" s="15">
        <v>390175.00927499885</v>
      </c>
    </row>
    <row r="222" spans="1:10" ht="14.25" customHeight="1" x14ac:dyDescent="0.2">
      <c r="A222" s="7" t="s">
        <v>32</v>
      </c>
      <c r="B222" s="7" t="s">
        <v>44</v>
      </c>
      <c r="C222" s="7" t="s">
        <v>34</v>
      </c>
      <c r="D222" s="13">
        <v>41548</v>
      </c>
      <c r="E222" s="14">
        <f t="shared" si="0"/>
        <v>10</v>
      </c>
      <c r="F222" s="14" t="s">
        <v>45</v>
      </c>
      <c r="G222" s="7" t="s">
        <v>51</v>
      </c>
      <c r="H222" s="7" t="s">
        <v>52</v>
      </c>
      <c r="I222" s="7" t="s">
        <v>38</v>
      </c>
      <c r="J222" s="15">
        <v>370340.02732499992</v>
      </c>
    </row>
    <row r="223" spans="1:10" ht="14.25" customHeight="1" x14ac:dyDescent="0.2">
      <c r="A223" s="7" t="s">
        <v>32</v>
      </c>
      <c r="B223" s="7" t="s">
        <v>44</v>
      </c>
      <c r="C223" s="7" t="s">
        <v>34</v>
      </c>
      <c r="D223" s="13">
        <v>41579</v>
      </c>
      <c r="E223" s="14">
        <f t="shared" si="0"/>
        <v>11</v>
      </c>
      <c r="F223" s="14" t="s">
        <v>45</v>
      </c>
      <c r="G223" s="7" t="s">
        <v>51</v>
      </c>
      <c r="H223" s="7" t="s">
        <v>52</v>
      </c>
      <c r="I223" s="7" t="s">
        <v>38</v>
      </c>
      <c r="J223" s="15">
        <v>380322.75574999995</v>
      </c>
    </row>
    <row r="224" spans="1:10" ht="14.25" customHeight="1" x14ac:dyDescent="0.2">
      <c r="A224" s="7" t="s">
        <v>32</v>
      </c>
      <c r="B224" s="7" t="s">
        <v>44</v>
      </c>
      <c r="C224" s="7" t="s">
        <v>34</v>
      </c>
      <c r="D224" s="13">
        <v>41609</v>
      </c>
      <c r="E224" s="14">
        <f t="shared" si="0"/>
        <v>12</v>
      </c>
      <c r="F224" s="14" t="s">
        <v>45</v>
      </c>
      <c r="G224" s="7" t="s">
        <v>51</v>
      </c>
      <c r="H224" s="7" t="s">
        <v>52</v>
      </c>
      <c r="I224" s="7" t="s">
        <v>38</v>
      </c>
      <c r="J224" s="15">
        <v>365792.12049999996</v>
      </c>
    </row>
    <row r="225" spans="1:10" ht="14.25" customHeight="1" x14ac:dyDescent="0.2">
      <c r="A225" s="7" t="s">
        <v>32</v>
      </c>
      <c r="B225" s="7" t="s">
        <v>44</v>
      </c>
      <c r="C225" s="7" t="s">
        <v>34</v>
      </c>
      <c r="D225" s="13">
        <v>41640</v>
      </c>
      <c r="E225" s="14">
        <f t="shared" si="0"/>
        <v>1</v>
      </c>
      <c r="F225" s="14" t="s">
        <v>45</v>
      </c>
      <c r="G225" s="7" t="s">
        <v>51</v>
      </c>
      <c r="H225" s="7" t="s">
        <v>52</v>
      </c>
      <c r="I225" s="7" t="s">
        <v>38</v>
      </c>
      <c r="J225" s="15">
        <v>459526.25959999987</v>
      </c>
    </row>
    <row r="226" spans="1:10" ht="14.25" customHeight="1" x14ac:dyDescent="0.2">
      <c r="A226" s="7" t="s">
        <v>32</v>
      </c>
      <c r="B226" s="7" t="s">
        <v>44</v>
      </c>
      <c r="C226" s="7" t="s">
        <v>34</v>
      </c>
      <c r="D226" s="13">
        <v>41671</v>
      </c>
      <c r="E226" s="14">
        <f t="shared" si="0"/>
        <v>2</v>
      </c>
      <c r="F226" s="14" t="s">
        <v>45</v>
      </c>
      <c r="G226" s="7" t="s">
        <v>51</v>
      </c>
      <c r="H226" s="7" t="s">
        <v>52</v>
      </c>
      <c r="I226" s="7" t="s">
        <v>38</v>
      </c>
      <c r="J226" s="15">
        <v>386872.43834999995</v>
      </c>
    </row>
    <row r="227" spans="1:10" ht="14.25" customHeight="1" x14ac:dyDescent="0.2">
      <c r="A227" s="7" t="s">
        <v>32</v>
      </c>
      <c r="B227" s="7" t="s">
        <v>44</v>
      </c>
      <c r="C227" s="7" t="s">
        <v>34</v>
      </c>
      <c r="D227" s="13">
        <v>41699</v>
      </c>
      <c r="E227" s="14">
        <f t="shared" si="0"/>
        <v>3</v>
      </c>
      <c r="F227" s="14" t="s">
        <v>45</v>
      </c>
      <c r="G227" s="7" t="s">
        <v>51</v>
      </c>
      <c r="H227" s="7" t="s">
        <v>52</v>
      </c>
      <c r="I227" s="7" t="s">
        <v>38</v>
      </c>
      <c r="J227" s="15">
        <v>385991.23719999997</v>
      </c>
    </row>
    <row r="228" spans="1:10" ht="14.25" customHeight="1" x14ac:dyDescent="0.2">
      <c r="A228" s="7" t="s">
        <v>32</v>
      </c>
      <c r="B228" s="7" t="s">
        <v>44</v>
      </c>
      <c r="C228" s="7" t="s">
        <v>34</v>
      </c>
      <c r="D228" s="13">
        <v>41730</v>
      </c>
      <c r="E228" s="14">
        <f t="shared" si="0"/>
        <v>4</v>
      </c>
      <c r="F228" s="14" t="s">
        <v>45</v>
      </c>
      <c r="G228" s="7" t="s">
        <v>51</v>
      </c>
      <c r="H228" s="7" t="s">
        <v>52</v>
      </c>
      <c r="I228" s="7" t="s">
        <v>38</v>
      </c>
      <c r="J228" s="15">
        <v>386829.69097499992</v>
      </c>
    </row>
    <row r="229" spans="1:10" ht="14.25" customHeight="1" x14ac:dyDescent="0.2">
      <c r="A229" s="7" t="s">
        <v>32</v>
      </c>
      <c r="B229" s="7" t="s">
        <v>44</v>
      </c>
      <c r="C229" s="7" t="s">
        <v>34</v>
      </c>
      <c r="D229" s="13">
        <v>41760</v>
      </c>
      <c r="E229" s="14">
        <f t="shared" si="0"/>
        <v>5</v>
      </c>
      <c r="F229" s="14" t="s">
        <v>45</v>
      </c>
      <c r="G229" s="7" t="s">
        <v>51</v>
      </c>
      <c r="H229" s="7" t="s">
        <v>52</v>
      </c>
      <c r="I229" s="7" t="s">
        <v>38</v>
      </c>
      <c r="J229" s="15">
        <v>410769.19062499999</v>
      </c>
    </row>
    <row r="230" spans="1:10" ht="14.25" customHeight="1" x14ac:dyDescent="0.2">
      <c r="A230" s="7" t="s">
        <v>32</v>
      </c>
      <c r="B230" s="7" t="s">
        <v>44</v>
      </c>
      <c r="C230" s="7" t="s">
        <v>34</v>
      </c>
      <c r="D230" s="13">
        <v>41791</v>
      </c>
      <c r="E230" s="14">
        <f t="shared" si="0"/>
        <v>6</v>
      </c>
      <c r="F230" s="14" t="s">
        <v>45</v>
      </c>
      <c r="G230" s="7" t="s">
        <v>51</v>
      </c>
      <c r="H230" s="7" t="s">
        <v>52</v>
      </c>
      <c r="I230" s="7" t="s">
        <v>38</v>
      </c>
      <c r="J230" s="15">
        <v>468307.17672499991</v>
      </c>
    </row>
    <row r="231" spans="1:10" ht="14.25" customHeight="1" x14ac:dyDescent="0.2">
      <c r="A231" s="7" t="s">
        <v>32</v>
      </c>
      <c r="B231" s="7" t="s">
        <v>44</v>
      </c>
      <c r="C231" s="7" t="s">
        <v>34</v>
      </c>
      <c r="D231" s="13">
        <v>41456</v>
      </c>
      <c r="E231" s="14">
        <f t="shared" si="0"/>
        <v>7</v>
      </c>
      <c r="F231" s="14" t="s">
        <v>45</v>
      </c>
      <c r="G231" s="7" t="s">
        <v>51</v>
      </c>
      <c r="H231" s="7" t="s">
        <v>53</v>
      </c>
      <c r="I231" s="7" t="s">
        <v>38</v>
      </c>
      <c r="J231" s="15">
        <v>226478.76952499934</v>
      </c>
    </row>
    <row r="232" spans="1:10" ht="14.25" customHeight="1" x14ac:dyDescent="0.2">
      <c r="A232" s="7" t="s">
        <v>32</v>
      </c>
      <c r="B232" s="7" t="s">
        <v>44</v>
      </c>
      <c r="C232" s="7" t="s">
        <v>34</v>
      </c>
      <c r="D232" s="13">
        <v>41487</v>
      </c>
      <c r="E232" s="14">
        <f t="shared" si="0"/>
        <v>8</v>
      </c>
      <c r="F232" s="14" t="s">
        <v>45</v>
      </c>
      <c r="G232" s="7" t="s">
        <v>51</v>
      </c>
      <c r="H232" s="7" t="s">
        <v>53</v>
      </c>
      <c r="I232" s="7" t="s">
        <v>38</v>
      </c>
      <c r="J232" s="15">
        <v>312928.04857500002</v>
      </c>
    </row>
    <row r="233" spans="1:10" ht="14.25" customHeight="1" x14ac:dyDescent="0.2">
      <c r="A233" s="7" t="s">
        <v>32</v>
      </c>
      <c r="B233" s="7" t="s">
        <v>44</v>
      </c>
      <c r="C233" s="7" t="s">
        <v>34</v>
      </c>
      <c r="D233" s="13">
        <v>41518</v>
      </c>
      <c r="E233" s="14">
        <f t="shared" si="0"/>
        <v>9</v>
      </c>
      <c r="F233" s="14" t="s">
        <v>45</v>
      </c>
      <c r="G233" s="7" t="s">
        <v>51</v>
      </c>
      <c r="H233" s="7" t="s">
        <v>53</v>
      </c>
      <c r="I233" s="7" t="s">
        <v>38</v>
      </c>
      <c r="J233" s="15">
        <v>244993.61047499935</v>
      </c>
    </row>
    <row r="234" spans="1:10" ht="14.25" customHeight="1" x14ac:dyDescent="0.2">
      <c r="A234" s="7" t="s">
        <v>32</v>
      </c>
      <c r="B234" s="7" t="s">
        <v>44</v>
      </c>
      <c r="C234" s="7" t="s">
        <v>34</v>
      </c>
      <c r="D234" s="13">
        <v>41548</v>
      </c>
      <c r="E234" s="14">
        <f t="shared" si="0"/>
        <v>10</v>
      </c>
      <c r="F234" s="14" t="s">
        <v>45</v>
      </c>
      <c r="G234" s="7" t="s">
        <v>51</v>
      </c>
      <c r="H234" s="7" t="s">
        <v>53</v>
      </c>
      <c r="I234" s="7" t="s">
        <v>38</v>
      </c>
      <c r="J234" s="15">
        <v>232539.08692499998</v>
      </c>
    </row>
    <row r="235" spans="1:10" ht="14.25" customHeight="1" x14ac:dyDescent="0.2">
      <c r="A235" s="7" t="s">
        <v>32</v>
      </c>
      <c r="B235" s="7" t="s">
        <v>44</v>
      </c>
      <c r="C235" s="7" t="s">
        <v>34</v>
      </c>
      <c r="D235" s="13">
        <v>41579</v>
      </c>
      <c r="E235" s="14">
        <f t="shared" si="0"/>
        <v>11</v>
      </c>
      <c r="F235" s="14" t="s">
        <v>45</v>
      </c>
      <c r="G235" s="7" t="s">
        <v>51</v>
      </c>
      <c r="H235" s="7" t="s">
        <v>53</v>
      </c>
      <c r="I235" s="7" t="s">
        <v>38</v>
      </c>
      <c r="J235" s="15">
        <v>238807.31175000002</v>
      </c>
    </row>
    <row r="236" spans="1:10" ht="14.25" customHeight="1" x14ac:dyDescent="0.2">
      <c r="A236" s="7" t="s">
        <v>32</v>
      </c>
      <c r="B236" s="7" t="s">
        <v>44</v>
      </c>
      <c r="C236" s="7" t="s">
        <v>34</v>
      </c>
      <c r="D236" s="13">
        <v>41609</v>
      </c>
      <c r="E236" s="14">
        <f t="shared" si="0"/>
        <v>12</v>
      </c>
      <c r="F236" s="14" t="s">
        <v>45</v>
      </c>
      <c r="G236" s="7" t="s">
        <v>51</v>
      </c>
      <c r="H236" s="7" t="s">
        <v>53</v>
      </c>
      <c r="I236" s="7" t="s">
        <v>38</v>
      </c>
      <c r="J236" s="15">
        <v>229683.42450000002</v>
      </c>
    </row>
    <row r="237" spans="1:10" ht="14.25" customHeight="1" x14ac:dyDescent="0.2">
      <c r="A237" s="7" t="s">
        <v>32</v>
      </c>
      <c r="B237" s="7" t="s">
        <v>44</v>
      </c>
      <c r="C237" s="7" t="s">
        <v>34</v>
      </c>
      <c r="D237" s="13">
        <v>41640</v>
      </c>
      <c r="E237" s="14">
        <f t="shared" si="0"/>
        <v>1</v>
      </c>
      <c r="F237" s="14" t="s">
        <v>45</v>
      </c>
      <c r="G237" s="7" t="s">
        <v>51</v>
      </c>
      <c r="H237" s="7" t="s">
        <v>53</v>
      </c>
      <c r="I237" s="7" t="s">
        <v>38</v>
      </c>
      <c r="J237" s="15">
        <v>288539.74439999997</v>
      </c>
    </row>
    <row r="238" spans="1:10" ht="14.25" customHeight="1" x14ac:dyDescent="0.2">
      <c r="A238" s="7" t="s">
        <v>32</v>
      </c>
      <c r="B238" s="7" t="s">
        <v>44</v>
      </c>
      <c r="C238" s="7" t="s">
        <v>34</v>
      </c>
      <c r="D238" s="13">
        <v>41671</v>
      </c>
      <c r="E238" s="14">
        <f t="shared" si="0"/>
        <v>2</v>
      </c>
      <c r="F238" s="14" t="s">
        <v>45</v>
      </c>
      <c r="G238" s="7" t="s">
        <v>51</v>
      </c>
      <c r="H238" s="7" t="s">
        <v>53</v>
      </c>
      <c r="I238" s="7" t="s">
        <v>38</v>
      </c>
      <c r="J238" s="15">
        <v>242919.90315</v>
      </c>
    </row>
    <row r="239" spans="1:10" ht="14.25" customHeight="1" x14ac:dyDescent="0.2">
      <c r="A239" s="7" t="s">
        <v>32</v>
      </c>
      <c r="B239" s="7" t="s">
        <v>44</v>
      </c>
      <c r="C239" s="7" t="s">
        <v>34</v>
      </c>
      <c r="D239" s="13">
        <v>41699</v>
      </c>
      <c r="E239" s="14">
        <f t="shared" si="0"/>
        <v>3</v>
      </c>
      <c r="F239" s="14" t="s">
        <v>45</v>
      </c>
      <c r="G239" s="7" t="s">
        <v>51</v>
      </c>
      <c r="H239" s="7" t="s">
        <v>53</v>
      </c>
      <c r="I239" s="7" t="s">
        <v>38</v>
      </c>
      <c r="J239" s="15">
        <v>242366.59080000003</v>
      </c>
    </row>
    <row r="240" spans="1:10" ht="14.25" customHeight="1" x14ac:dyDescent="0.2">
      <c r="A240" s="7" t="s">
        <v>32</v>
      </c>
      <c r="B240" s="7" t="s">
        <v>44</v>
      </c>
      <c r="C240" s="7" t="s">
        <v>34</v>
      </c>
      <c r="D240" s="13">
        <v>41730</v>
      </c>
      <c r="E240" s="14">
        <f t="shared" si="0"/>
        <v>4</v>
      </c>
      <c r="F240" s="14" t="s">
        <v>45</v>
      </c>
      <c r="G240" s="7" t="s">
        <v>51</v>
      </c>
      <c r="H240" s="7" t="s">
        <v>53</v>
      </c>
      <c r="I240" s="7" t="s">
        <v>38</v>
      </c>
      <c r="J240" s="15">
        <v>242893.06177500001</v>
      </c>
    </row>
    <row r="241" spans="1:10" ht="14.25" customHeight="1" x14ac:dyDescent="0.2">
      <c r="A241" s="7" t="s">
        <v>32</v>
      </c>
      <c r="B241" s="7" t="s">
        <v>44</v>
      </c>
      <c r="C241" s="7" t="s">
        <v>34</v>
      </c>
      <c r="D241" s="13">
        <v>41760</v>
      </c>
      <c r="E241" s="14">
        <f t="shared" si="0"/>
        <v>5</v>
      </c>
      <c r="F241" s="14" t="s">
        <v>45</v>
      </c>
      <c r="G241" s="7" t="s">
        <v>51</v>
      </c>
      <c r="H241" s="7" t="s">
        <v>53</v>
      </c>
      <c r="I241" s="7" t="s">
        <v>38</v>
      </c>
      <c r="J241" s="15">
        <v>257924.84062500004</v>
      </c>
    </row>
    <row r="242" spans="1:10" ht="14.25" customHeight="1" x14ac:dyDescent="0.2">
      <c r="A242" s="7" t="s">
        <v>32</v>
      </c>
      <c r="B242" s="7" t="s">
        <v>44</v>
      </c>
      <c r="C242" s="7" t="s">
        <v>34</v>
      </c>
      <c r="D242" s="13">
        <v>41791</v>
      </c>
      <c r="E242" s="14">
        <f t="shared" si="0"/>
        <v>6</v>
      </c>
      <c r="F242" s="14" t="s">
        <v>45</v>
      </c>
      <c r="G242" s="7" t="s">
        <v>51</v>
      </c>
      <c r="H242" s="7" t="s">
        <v>53</v>
      </c>
      <c r="I242" s="7" t="s">
        <v>38</v>
      </c>
      <c r="J242" s="15">
        <v>294053.34352500003</v>
      </c>
    </row>
    <row r="243" spans="1:10" ht="14.25" customHeight="1" x14ac:dyDescent="0.2">
      <c r="A243" s="7" t="s">
        <v>32</v>
      </c>
      <c r="B243" s="7" t="s">
        <v>44</v>
      </c>
      <c r="C243" s="7" t="s">
        <v>34</v>
      </c>
      <c r="D243" s="13">
        <v>41456</v>
      </c>
      <c r="E243" s="14">
        <f t="shared" si="0"/>
        <v>7</v>
      </c>
      <c r="F243" s="14" t="s">
        <v>45</v>
      </c>
      <c r="G243" s="7" t="s">
        <v>51</v>
      </c>
      <c r="H243" s="7" t="s">
        <v>54</v>
      </c>
      <c r="I243" s="7" t="s">
        <v>38</v>
      </c>
      <c r="J243" s="15">
        <v>255837.1285374992</v>
      </c>
    </row>
    <row r="244" spans="1:10" ht="14.25" customHeight="1" x14ac:dyDescent="0.2">
      <c r="A244" s="7" t="s">
        <v>32</v>
      </c>
      <c r="B244" s="7" t="s">
        <v>44</v>
      </c>
      <c r="C244" s="7" t="s">
        <v>34</v>
      </c>
      <c r="D244" s="13">
        <v>41487</v>
      </c>
      <c r="E244" s="14">
        <f t="shared" si="0"/>
        <v>8</v>
      </c>
      <c r="F244" s="14" t="s">
        <v>45</v>
      </c>
      <c r="G244" s="7" t="s">
        <v>51</v>
      </c>
      <c r="H244" s="7" t="s">
        <v>54</v>
      </c>
      <c r="I244" s="7" t="s">
        <v>38</v>
      </c>
      <c r="J244" s="15">
        <v>353492.79561249999</v>
      </c>
    </row>
    <row r="245" spans="1:10" ht="14.25" customHeight="1" x14ac:dyDescent="0.2">
      <c r="A245" s="7" t="s">
        <v>32</v>
      </c>
      <c r="B245" s="7" t="s">
        <v>44</v>
      </c>
      <c r="C245" s="7" t="s">
        <v>34</v>
      </c>
      <c r="D245" s="13">
        <v>41518</v>
      </c>
      <c r="E245" s="14">
        <f t="shared" si="0"/>
        <v>9</v>
      </c>
      <c r="F245" s="14" t="s">
        <v>45</v>
      </c>
      <c r="G245" s="7" t="s">
        <v>51</v>
      </c>
      <c r="H245" s="7" t="s">
        <v>54</v>
      </c>
      <c r="I245" s="7" t="s">
        <v>38</v>
      </c>
      <c r="J245" s="15">
        <v>276752.04146249924</v>
      </c>
    </row>
    <row r="246" spans="1:10" ht="14.25" customHeight="1" x14ac:dyDescent="0.2">
      <c r="A246" s="7" t="s">
        <v>32</v>
      </c>
      <c r="B246" s="7" t="s">
        <v>44</v>
      </c>
      <c r="C246" s="7" t="s">
        <v>34</v>
      </c>
      <c r="D246" s="13">
        <v>41548</v>
      </c>
      <c r="E246" s="14">
        <f t="shared" si="0"/>
        <v>10</v>
      </c>
      <c r="F246" s="14" t="s">
        <v>45</v>
      </c>
      <c r="G246" s="7" t="s">
        <v>51</v>
      </c>
      <c r="H246" s="7" t="s">
        <v>54</v>
      </c>
      <c r="I246" s="7" t="s">
        <v>38</v>
      </c>
      <c r="J246" s="15">
        <v>262683.04263749992</v>
      </c>
    </row>
    <row r="247" spans="1:10" ht="14.25" customHeight="1" x14ac:dyDescent="0.2">
      <c r="A247" s="7" t="s">
        <v>32</v>
      </c>
      <c r="B247" s="7" t="s">
        <v>44</v>
      </c>
      <c r="C247" s="7" t="s">
        <v>34</v>
      </c>
      <c r="D247" s="13">
        <v>41579</v>
      </c>
      <c r="E247" s="14">
        <f t="shared" si="0"/>
        <v>11</v>
      </c>
      <c r="F247" s="14" t="s">
        <v>45</v>
      </c>
      <c r="G247" s="7" t="s">
        <v>51</v>
      </c>
      <c r="H247" s="7" t="s">
        <v>54</v>
      </c>
      <c r="I247" s="7" t="s">
        <v>38</v>
      </c>
      <c r="J247" s="15">
        <v>269763.81512500002</v>
      </c>
    </row>
    <row r="248" spans="1:10" ht="14.25" customHeight="1" x14ac:dyDescent="0.2">
      <c r="A248" s="7" t="s">
        <v>32</v>
      </c>
      <c r="B248" s="7" t="s">
        <v>44</v>
      </c>
      <c r="C248" s="7" t="s">
        <v>34</v>
      </c>
      <c r="D248" s="13">
        <v>41609</v>
      </c>
      <c r="E248" s="14">
        <f t="shared" si="0"/>
        <v>12</v>
      </c>
      <c r="F248" s="14" t="s">
        <v>45</v>
      </c>
      <c r="G248" s="7" t="s">
        <v>51</v>
      </c>
      <c r="H248" s="7" t="s">
        <v>54</v>
      </c>
      <c r="I248" s="7" t="s">
        <v>38</v>
      </c>
      <c r="J248" s="15">
        <v>259457.20175000001</v>
      </c>
    </row>
    <row r="249" spans="1:10" ht="14.25" customHeight="1" x14ac:dyDescent="0.2">
      <c r="A249" s="7" t="s">
        <v>32</v>
      </c>
      <c r="B249" s="7" t="s">
        <v>44</v>
      </c>
      <c r="C249" s="7" t="s">
        <v>34</v>
      </c>
      <c r="D249" s="13">
        <v>41640</v>
      </c>
      <c r="E249" s="14">
        <f t="shared" si="0"/>
        <v>1</v>
      </c>
      <c r="F249" s="14" t="s">
        <v>45</v>
      </c>
      <c r="G249" s="7" t="s">
        <v>51</v>
      </c>
      <c r="H249" s="7" t="s">
        <v>54</v>
      </c>
      <c r="I249" s="7" t="s">
        <v>38</v>
      </c>
      <c r="J249" s="15">
        <v>325943.04459999991</v>
      </c>
    </row>
    <row r="250" spans="1:10" ht="14.25" customHeight="1" x14ac:dyDescent="0.2">
      <c r="A250" s="7" t="s">
        <v>32</v>
      </c>
      <c r="B250" s="7" t="s">
        <v>44</v>
      </c>
      <c r="C250" s="7" t="s">
        <v>34</v>
      </c>
      <c r="D250" s="13">
        <v>41671</v>
      </c>
      <c r="E250" s="14">
        <f t="shared" si="0"/>
        <v>2</v>
      </c>
      <c r="F250" s="14" t="s">
        <v>45</v>
      </c>
      <c r="G250" s="7" t="s">
        <v>51</v>
      </c>
      <c r="H250" s="7" t="s">
        <v>54</v>
      </c>
      <c r="I250" s="7" t="s">
        <v>38</v>
      </c>
      <c r="J250" s="15">
        <v>274409.52022499999</v>
      </c>
    </row>
    <row r="251" spans="1:10" ht="14.25" customHeight="1" x14ac:dyDescent="0.2">
      <c r="A251" s="7" t="s">
        <v>32</v>
      </c>
      <c r="B251" s="7" t="s">
        <v>44</v>
      </c>
      <c r="C251" s="7" t="s">
        <v>34</v>
      </c>
      <c r="D251" s="13">
        <v>41699</v>
      </c>
      <c r="E251" s="14">
        <f t="shared" si="0"/>
        <v>3</v>
      </c>
      <c r="F251" s="14" t="s">
        <v>45</v>
      </c>
      <c r="G251" s="7" t="s">
        <v>51</v>
      </c>
      <c r="H251" s="7" t="s">
        <v>54</v>
      </c>
      <c r="I251" s="7" t="s">
        <v>38</v>
      </c>
      <c r="J251" s="15">
        <v>273784.48220000003</v>
      </c>
    </row>
    <row r="252" spans="1:10" ht="14.25" customHeight="1" x14ac:dyDescent="0.2">
      <c r="A252" s="7" t="s">
        <v>32</v>
      </c>
      <c r="B252" s="7" t="s">
        <v>44</v>
      </c>
      <c r="C252" s="7" t="s">
        <v>34</v>
      </c>
      <c r="D252" s="13">
        <v>41730</v>
      </c>
      <c r="E252" s="14">
        <f t="shared" si="0"/>
        <v>4</v>
      </c>
      <c r="F252" s="14" t="s">
        <v>45</v>
      </c>
      <c r="G252" s="7" t="s">
        <v>51</v>
      </c>
      <c r="H252" s="7" t="s">
        <v>54</v>
      </c>
      <c r="I252" s="7" t="s">
        <v>38</v>
      </c>
      <c r="J252" s="15">
        <v>274379.19941249996</v>
      </c>
    </row>
    <row r="253" spans="1:10" ht="14.25" customHeight="1" x14ac:dyDescent="0.2">
      <c r="A253" s="7" t="s">
        <v>32</v>
      </c>
      <c r="B253" s="7" t="s">
        <v>44</v>
      </c>
      <c r="C253" s="7" t="s">
        <v>34</v>
      </c>
      <c r="D253" s="13">
        <v>41760</v>
      </c>
      <c r="E253" s="14">
        <f t="shared" si="0"/>
        <v>5</v>
      </c>
      <c r="F253" s="14" t="s">
        <v>45</v>
      </c>
      <c r="G253" s="7" t="s">
        <v>51</v>
      </c>
      <c r="H253" s="7" t="s">
        <v>54</v>
      </c>
      <c r="I253" s="7" t="s">
        <v>38</v>
      </c>
      <c r="J253" s="15">
        <v>291359.54218749999</v>
      </c>
    </row>
    <row r="254" spans="1:10" ht="14.25" customHeight="1" x14ac:dyDescent="0.2">
      <c r="A254" s="7" t="s">
        <v>32</v>
      </c>
      <c r="B254" s="7" t="s">
        <v>44</v>
      </c>
      <c r="C254" s="7" t="s">
        <v>34</v>
      </c>
      <c r="D254" s="13">
        <v>41791</v>
      </c>
      <c r="E254" s="14">
        <f t="shared" si="0"/>
        <v>6</v>
      </c>
      <c r="F254" s="14" t="s">
        <v>45</v>
      </c>
      <c r="G254" s="7" t="s">
        <v>51</v>
      </c>
      <c r="H254" s="7" t="s">
        <v>54</v>
      </c>
      <c r="I254" s="7" t="s">
        <v>38</v>
      </c>
      <c r="J254" s="15">
        <v>332171.36953749997</v>
      </c>
    </row>
    <row r="255" spans="1:10" ht="14.25" customHeight="1" x14ac:dyDescent="0.2">
      <c r="A255" s="7" t="s">
        <v>32</v>
      </c>
      <c r="B255" s="7" t="s">
        <v>44</v>
      </c>
      <c r="C255" s="7" t="s">
        <v>34</v>
      </c>
      <c r="D255" s="13">
        <v>41456</v>
      </c>
      <c r="E255" s="14">
        <f t="shared" si="0"/>
        <v>7</v>
      </c>
      <c r="F255" s="14" t="s">
        <v>45</v>
      </c>
      <c r="G255" s="7" t="s">
        <v>51</v>
      </c>
      <c r="H255" s="7" t="s">
        <v>55</v>
      </c>
      <c r="I255" s="7" t="s">
        <v>38</v>
      </c>
      <c r="J255" s="15">
        <v>176150.15407499947</v>
      </c>
    </row>
    <row r="256" spans="1:10" ht="14.25" customHeight="1" x14ac:dyDescent="0.2">
      <c r="A256" s="7" t="s">
        <v>32</v>
      </c>
      <c r="B256" s="7" t="s">
        <v>44</v>
      </c>
      <c r="C256" s="7" t="s">
        <v>34</v>
      </c>
      <c r="D256" s="13">
        <v>41487</v>
      </c>
      <c r="E256" s="14">
        <f t="shared" si="0"/>
        <v>8</v>
      </c>
      <c r="F256" s="14" t="s">
        <v>45</v>
      </c>
      <c r="G256" s="7" t="s">
        <v>51</v>
      </c>
      <c r="H256" s="7" t="s">
        <v>55</v>
      </c>
      <c r="I256" s="7" t="s">
        <v>38</v>
      </c>
      <c r="J256" s="15">
        <v>243388.48222500001</v>
      </c>
    </row>
    <row r="257" spans="1:10" ht="14.25" customHeight="1" x14ac:dyDescent="0.2">
      <c r="A257" s="7" t="s">
        <v>32</v>
      </c>
      <c r="B257" s="7" t="s">
        <v>44</v>
      </c>
      <c r="C257" s="7" t="s">
        <v>34</v>
      </c>
      <c r="D257" s="13">
        <v>41518</v>
      </c>
      <c r="E257" s="14">
        <f t="shared" si="0"/>
        <v>9</v>
      </c>
      <c r="F257" s="14" t="s">
        <v>45</v>
      </c>
      <c r="G257" s="7" t="s">
        <v>51</v>
      </c>
      <c r="H257" s="7" t="s">
        <v>55</v>
      </c>
      <c r="I257" s="7" t="s">
        <v>38</v>
      </c>
      <c r="J257" s="15">
        <v>190550.58592499947</v>
      </c>
    </row>
    <row r="258" spans="1:10" ht="14.25" customHeight="1" x14ac:dyDescent="0.2">
      <c r="A258" s="7" t="s">
        <v>32</v>
      </c>
      <c r="B258" s="7" t="s">
        <v>44</v>
      </c>
      <c r="C258" s="7" t="s">
        <v>34</v>
      </c>
      <c r="D258" s="13">
        <v>41548</v>
      </c>
      <c r="E258" s="14">
        <f t="shared" si="0"/>
        <v>10</v>
      </c>
      <c r="F258" s="14" t="s">
        <v>45</v>
      </c>
      <c r="G258" s="7" t="s">
        <v>51</v>
      </c>
      <c r="H258" s="7" t="s">
        <v>55</v>
      </c>
      <c r="I258" s="7" t="s">
        <v>38</v>
      </c>
      <c r="J258" s="15">
        <v>180863.73427499997</v>
      </c>
    </row>
    <row r="259" spans="1:10" ht="14.25" customHeight="1" x14ac:dyDescent="0.2">
      <c r="A259" s="7" t="s">
        <v>32</v>
      </c>
      <c r="B259" s="7" t="s">
        <v>44</v>
      </c>
      <c r="C259" s="7" t="s">
        <v>34</v>
      </c>
      <c r="D259" s="13">
        <v>41579</v>
      </c>
      <c r="E259" s="14">
        <f t="shared" si="0"/>
        <v>11</v>
      </c>
      <c r="F259" s="14" t="s">
        <v>45</v>
      </c>
      <c r="G259" s="7" t="s">
        <v>51</v>
      </c>
      <c r="H259" s="7" t="s">
        <v>55</v>
      </c>
      <c r="I259" s="7" t="s">
        <v>38</v>
      </c>
      <c r="J259" s="15">
        <v>185739.02025</v>
      </c>
    </row>
    <row r="260" spans="1:10" ht="14.25" customHeight="1" x14ac:dyDescent="0.2">
      <c r="A260" s="7" t="s">
        <v>32</v>
      </c>
      <c r="B260" s="7" t="s">
        <v>44</v>
      </c>
      <c r="C260" s="7" t="s">
        <v>34</v>
      </c>
      <c r="D260" s="13">
        <v>41609</v>
      </c>
      <c r="E260" s="14">
        <f t="shared" si="0"/>
        <v>12</v>
      </c>
      <c r="F260" s="14" t="s">
        <v>45</v>
      </c>
      <c r="G260" s="7" t="s">
        <v>51</v>
      </c>
      <c r="H260" s="7" t="s">
        <v>55</v>
      </c>
      <c r="I260" s="7" t="s">
        <v>38</v>
      </c>
      <c r="J260" s="15">
        <v>178642.66350000002</v>
      </c>
    </row>
    <row r="261" spans="1:10" ht="14.25" customHeight="1" x14ac:dyDescent="0.2">
      <c r="A261" s="7" t="s">
        <v>32</v>
      </c>
      <c r="B261" s="7" t="s">
        <v>44</v>
      </c>
      <c r="C261" s="7" t="s">
        <v>34</v>
      </c>
      <c r="D261" s="13">
        <v>41640</v>
      </c>
      <c r="E261" s="14">
        <f t="shared" si="0"/>
        <v>1</v>
      </c>
      <c r="F261" s="14" t="s">
        <v>45</v>
      </c>
      <c r="G261" s="7" t="s">
        <v>51</v>
      </c>
      <c r="H261" s="7" t="s">
        <v>55</v>
      </c>
      <c r="I261" s="7" t="s">
        <v>38</v>
      </c>
      <c r="J261" s="15">
        <v>224419.80119999996</v>
      </c>
    </row>
    <row r="262" spans="1:10" ht="14.25" customHeight="1" x14ac:dyDescent="0.2">
      <c r="A262" s="7" t="s">
        <v>32</v>
      </c>
      <c r="B262" s="7" t="s">
        <v>44</v>
      </c>
      <c r="C262" s="7" t="s">
        <v>34</v>
      </c>
      <c r="D262" s="13">
        <v>41671</v>
      </c>
      <c r="E262" s="14">
        <f t="shared" si="0"/>
        <v>2</v>
      </c>
      <c r="F262" s="14" t="s">
        <v>45</v>
      </c>
      <c r="G262" s="7" t="s">
        <v>51</v>
      </c>
      <c r="H262" s="7" t="s">
        <v>55</v>
      </c>
      <c r="I262" s="7" t="s">
        <v>38</v>
      </c>
      <c r="J262" s="15">
        <v>188937.70244999998</v>
      </c>
    </row>
    <row r="263" spans="1:10" ht="14.25" customHeight="1" x14ac:dyDescent="0.2">
      <c r="A263" s="7" t="s">
        <v>32</v>
      </c>
      <c r="B263" s="7" t="s">
        <v>44</v>
      </c>
      <c r="C263" s="7" t="s">
        <v>34</v>
      </c>
      <c r="D263" s="13">
        <v>41699</v>
      </c>
      <c r="E263" s="14">
        <f t="shared" si="0"/>
        <v>3</v>
      </c>
      <c r="F263" s="14" t="s">
        <v>45</v>
      </c>
      <c r="G263" s="7" t="s">
        <v>51</v>
      </c>
      <c r="H263" s="7" t="s">
        <v>55</v>
      </c>
      <c r="I263" s="7" t="s">
        <v>38</v>
      </c>
      <c r="J263" s="15">
        <v>188507.34840000002</v>
      </c>
    </row>
    <row r="264" spans="1:10" ht="14.25" customHeight="1" x14ac:dyDescent="0.2">
      <c r="A264" s="7" t="s">
        <v>32</v>
      </c>
      <c r="B264" s="7" t="s">
        <v>44</v>
      </c>
      <c r="C264" s="7" t="s">
        <v>34</v>
      </c>
      <c r="D264" s="13">
        <v>41730</v>
      </c>
      <c r="E264" s="14">
        <f t="shared" si="0"/>
        <v>4</v>
      </c>
      <c r="F264" s="14" t="s">
        <v>45</v>
      </c>
      <c r="G264" s="7" t="s">
        <v>51</v>
      </c>
      <c r="H264" s="7" t="s">
        <v>55</v>
      </c>
      <c r="I264" s="7" t="s">
        <v>38</v>
      </c>
      <c r="J264" s="15">
        <v>188916.82582500001</v>
      </c>
    </row>
    <row r="265" spans="1:10" ht="14.25" customHeight="1" x14ac:dyDescent="0.2">
      <c r="A265" s="7" t="s">
        <v>32</v>
      </c>
      <c r="B265" s="7" t="s">
        <v>44</v>
      </c>
      <c r="C265" s="7" t="s">
        <v>34</v>
      </c>
      <c r="D265" s="13">
        <v>41760</v>
      </c>
      <c r="E265" s="14">
        <f t="shared" si="0"/>
        <v>5</v>
      </c>
      <c r="F265" s="14" t="s">
        <v>45</v>
      </c>
      <c r="G265" s="7" t="s">
        <v>51</v>
      </c>
      <c r="H265" s="7" t="s">
        <v>55</v>
      </c>
      <c r="I265" s="7" t="s">
        <v>38</v>
      </c>
      <c r="J265" s="15">
        <v>200608.20937500001</v>
      </c>
    </row>
    <row r="266" spans="1:10" ht="14.25" customHeight="1" x14ac:dyDescent="0.2">
      <c r="A266" s="7" t="s">
        <v>32</v>
      </c>
      <c r="B266" s="7" t="s">
        <v>44</v>
      </c>
      <c r="C266" s="7" t="s">
        <v>34</v>
      </c>
      <c r="D266" s="13">
        <v>41791</v>
      </c>
      <c r="E266" s="14">
        <f t="shared" si="0"/>
        <v>6</v>
      </c>
      <c r="F266" s="14" t="s">
        <v>45</v>
      </c>
      <c r="G266" s="7" t="s">
        <v>51</v>
      </c>
      <c r="H266" s="7" t="s">
        <v>55</v>
      </c>
      <c r="I266" s="7" t="s">
        <v>38</v>
      </c>
      <c r="J266" s="15">
        <v>228708.15607500001</v>
      </c>
    </row>
    <row r="267" spans="1:10" ht="14.25" customHeight="1" x14ac:dyDescent="0.2">
      <c r="A267" s="7" t="s">
        <v>32</v>
      </c>
      <c r="B267" s="7" t="s">
        <v>44</v>
      </c>
      <c r="C267" s="7" t="s">
        <v>34</v>
      </c>
      <c r="D267" s="13">
        <v>41456</v>
      </c>
      <c r="E267" s="14">
        <f t="shared" si="0"/>
        <v>7</v>
      </c>
      <c r="F267" s="14" t="s">
        <v>45</v>
      </c>
      <c r="G267" s="7" t="s">
        <v>56</v>
      </c>
      <c r="H267" s="7" t="s">
        <v>57</v>
      </c>
      <c r="I267" s="7" t="s">
        <v>38</v>
      </c>
      <c r="J267" s="15">
        <v>1153364.1040624965</v>
      </c>
    </row>
    <row r="268" spans="1:10" ht="14.25" customHeight="1" x14ac:dyDescent="0.2">
      <c r="A268" s="7" t="s">
        <v>32</v>
      </c>
      <c r="B268" s="7" t="s">
        <v>44</v>
      </c>
      <c r="C268" s="7" t="s">
        <v>34</v>
      </c>
      <c r="D268" s="13">
        <v>41487</v>
      </c>
      <c r="E268" s="14">
        <f t="shared" si="0"/>
        <v>8</v>
      </c>
      <c r="F268" s="14" t="s">
        <v>45</v>
      </c>
      <c r="G268" s="7" t="s">
        <v>56</v>
      </c>
      <c r="H268" s="7" t="s">
        <v>57</v>
      </c>
      <c r="I268" s="7" t="s">
        <v>38</v>
      </c>
      <c r="J268" s="15">
        <v>1593615.0621875001</v>
      </c>
    </row>
    <row r="269" spans="1:10" ht="14.25" customHeight="1" x14ac:dyDescent="0.2">
      <c r="A269" s="7" t="s">
        <v>32</v>
      </c>
      <c r="B269" s="7" t="s">
        <v>44</v>
      </c>
      <c r="C269" s="7" t="s">
        <v>34</v>
      </c>
      <c r="D269" s="13">
        <v>41518</v>
      </c>
      <c r="E269" s="14">
        <f t="shared" si="0"/>
        <v>9</v>
      </c>
      <c r="F269" s="14" t="s">
        <v>45</v>
      </c>
      <c r="G269" s="7" t="s">
        <v>56</v>
      </c>
      <c r="H269" s="7" t="s">
        <v>57</v>
      </c>
      <c r="I269" s="7" t="s">
        <v>38</v>
      </c>
      <c r="J269" s="15">
        <v>1247652.6459374966</v>
      </c>
    </row>
    <row r="270" spans="1:10" ht="14.25" customHeight="1" x14ac:dyDescent="0.2">
      <c r="A270" s="7" t="s">
        <v>32</v>
      </c>
      <c r="B270" s="7" t="s">
        <v>44</v>
      </c>
      <c r="C270" s="7" t="s">
        <v>34</v>
      </c>
      <c r="D270" s="13">
        <v>41548</v>
      </c>
      <c r="E270" s="14">
        <f t="shared" si="0"/>
        <v>10</v>
      </c>
      <c r="F270" s="14" t="s">
        <v>45</v>
      </c>
      <c r="G270" s="7" t="s">
        <v>56</v>
      </c>
      <c r="H270" s="7" t="s">
        <v>57</v>
      </c>
      <c r="I270" s="7" t="s">
        <v>38</v>
      </c>
      <c r="J270" s="15">
        <v>1184226.8315625</v>
      </c>
    </row>
    <row r="271" spans="1:10" ht="14.25" customHeight="1" x14ac:dyDescent="0.2">
      <c r="A271" s="7" t="s">
        <v>32</v>
      </c>
      <c r="B271" s="7" t="s">
        <v>44</v>
      </c>
      <c r="C271" s="7" t="s">
        <v>34</v>
      </c>
      <c r="D271" s="13">
        <v>41579</v>
      </c>
      <c r="E271" s="14">
        <f t="shared" si="0"/>
        <v>11</v>
      </c>
      <c r="F271" s="14" t="s">
        <v>45</v>
      </c>
      <c r="G271" s="7" t="s">
        <v>56</v>
      </c>
      <c r="H271" s="7" t="s">
        <v>57</v>
      </c>
      <c r="I271" s="7" t="s">
        <v>38</v>
      </c>
      <c r="J271" s="15">
        <v>1216148.346875</v>
      </c>
    </row>
    <row r="272" spans="1:10" ht="14.25" customHeight="1" x14ac:dyDescent="0.2">
      <c r="A272" s="7" t="s">
        <v>32</v>
      </c>
      <c r="B272" s="7" t="s">
        <v>44</v>
      </c>
      <c r="C272" s="7" t="s">
        <v>34</v>
      </c>
      <c r="D272" s="13">
        <v>41609</v>
      </c>
      <c r="E272" s="14">
        <f t="shared" si="0"/>
        <v>12</v>
      </c>
      <c r="F272" s="14" t="s">
        <v>45</v>
      </c>
      <c r="G272" s="7" t="s">
        <v>56</v>
      </c>
      <c r="H272" s="7" t="s">
        <v>57</v>
      </c>
      <c r="I272" s="7" t="s">
        <v>38</v>
      </c>
      <c r="J272" s="15">
        <v>1169684.1062500002</v>
      </c>
    </row>
    <row r="273" spans="1:10" ht="14.25" customHeight="1" x14ac:dyDescent="0.2">
      <c r="A273" s="7" t="s">
        <v>32</v>
      </c>
      <c r="B273" s="7" t="s">
        <v>44</v>
      </c>
      <c r="C273" s="7" t="s">
        <v>34</v>
      </c>
      <c r="D273" s="13">
        <v>41640</v>
      </c>
      <c r="E273" s="14">
        <f t="shared" si="0"/>
        <v>1</v>
      </c>
      <c r="F273" s="14" t="s">
        <v>45</v>
      </c>
      <c r="G273" s="7" t="s">
        <v>56</v>
      </c>
      <c r="H273" s="7" t="s">
        <v>57</v>
      </c>
      <c r="I273" s="7" t="s">
        <v>38</v>
      </c>
      <c r="J273" s="15">
        <v>1469415.3649999998</v>
      </c>
    </row>
    <row r="274" spans="1:10" ht="14.25" customHeight="1" x14ac:dyDescent="0.2">
      <c r="A274" s="7" t="s">
        <v>32</v>
      </c>
      <c r="B274" s="7" t="s">
        <v>44</v>
      </c>
      <c r="C274" s="7" t="s">
        <v>34</v>
      </c>
      <c r="D274" s="13">
        <v>41671</v>
      </c>
      <c r="E274" s="14">
        <f t="shared" si="0"/>
        <v>2</v>
      </c>
      <c r="F274" s="14" t="s">
        <v>45</v>
      </c>
      <c r="G274" s="7" t="s">
        <v>56</v>
      </c>
      <c r="H274" s="7" t="s">
        <v>57</v>
      </c>
      <c r="I274" s="7" t="s">
        <v>38</v>
      </c>
      <c r="J274" s="15">
        <v>1237092.099375</v>
      </c>
    </row>
    <row r="275" spans="1:10" ht="14.25" customHeight="1" x14ac:dyDescent="0.2">
      <c r="A275" s="7" t="s">
        <v>32</v>
      </c>
      <c r="B275" s="7" t="s">
        <v>44</v>
      </c>
      <c r="C275" s="7" t="s">
        <v>34</v>
      </c>
      <c r="D275" s="13">
        <v>41699</v>
      </c>
      <c r="E275" s="14">
        <f t="shared" si="0"/>
        <v>3</v>
      </c>
      <c r="F275" s="14" t="s">
        <v>45</v>
      </c>
      <c r="G275" s="7" t="s">
        <v>56</v>
      </c>
      <c r="H275" s="7" t="s">
        <v>57</v>
      </c>
      <c r="I275" s="7" t="s">
        <v>38</v>
      </c>
      <c r="J275" s="15">
        <v>1234274.3050000002</v>
      </c>
    </row>
    <row r="276" spans="1:10" ht="14.25" customHeight="1" x14ac:dyDescent="0.2">
      <c r="A276" s="7" t="s">
        <v>32</v>
      </c>
      <c r="B276" s="7" t="s">
        <v>44</v>
      </c>
      <c r="C276" s="7" t="s">
        <v>34</v>
      </c>
      <c r="D276" s="13">
        <v>41730</v>
      </c>
      <c r="E276" s="14">
        <f t="shared" si="0"/>
        <v>4</v>
      </c>
      <c r="F276" s="14" t="s">
        <v>45</v>
      </c>
      <c r="G276" s="7" t="s">
        <v>56</v>
      </c>
      <c r="H276" s="7" t="s">
        <v>57</v>
      </c>
      <c r="I276" s="7" t="s">
        <v>38</v>
      </c>
      <c r="J276" s="15">
        <v>1236955.4071875</v>
      </c>
    </row>
    <row r="277" spans="1:10" ht="14.25" customHeight="1" x14ac:dyDescent="0.2">
      <c r="A277" s="7" t="s">
        <v>32</v>
      </c>
      <c r="B277" s="7" t="s">
        <v>44</v>
      </c>
      <c r="C277" s="7" t="s">
        <v>34</v>
      </c>
      <c r="D277" s="13">
        <v>41760</v>
      </c>
      <c r="E277" s="14">
        <f t="shared" si="0"/>
        <v>5</v>
      </c>
      <c r="F277" s="14" t="s">
        <v>45</v>
      </c>
      <c r="G277" s="7" t="s">
        <v>56</v>
      </c>
      <c r="H277" s="7" t="s">
        <v>57</v>
      </c>
      <c r="I277" s="7" t="s">
        <v>38</v>
      </c>
      <c r="J277" s="15">
        <v>1313506.1328125</v>
      </c>
    </row>
    <row r="278" spans="1:10" ht="14.25" customHeight="1" x14ac:dyDescent="0.2">
      <c r="A278" s="7" t="s">
        <v>32</v>
      </c>
      <c r="B278" s="7" t="s">
        <v>44</v>
      </c>
      <c r="C278" s="7" t="s">
        <v>34</v>
      </c>
      <c r="D278" s="13">
        <v>41791</v>
      </c>
      <c r="E278" s="14">
        <f t="shared" si="0"/>
        <v>6</v>
      </c>
      <c r="F278" s="14" t="s">
        <v>45</v>
      </c>
      <c r="G278" s="7" t="s">
        <v>56</v>
      </c>
      <c r="H278" s="7" t="s">
        <v>57</v>
      </c>
      <c r="I278" s="7" t="s">
        <v>38</v>
      </c>
      <c r="J278" s="15">
        <v>1497493.8790625001</v>
      </c>
    </row>
    <row r="279" spans="1:10" ht="14.25" customHeight="1" x14ac:dyDescent="0.2">
      <c r="A279" s="7" t="s">
        <v>32</v>
      </c>
      <c r="B279" s="7" t="s">
        <v>44</v>
      </c>
      <c r="C279" s="7" t="s">
        <v>42</v>
      </c>
      <c r="D279" s="13">
        <v>41456</v>
      </c>
      <c r="E279" s="14">
        <f t="shared" si="0"/>
        <v>7</v>
      </c>
      <c r="F279" s="14" t="s">
        <v>45</v>
      </c>
      <c r="G279" s="7" t="s">
        <v>46</v>
      </c>
      <c r="H279" s="7" t="s">
        <v>47</v>
      </c>
      <c r="I279" s="7" t="s">
        <v>38</v>
      </c>
      <c r="J279" s="15">
        <v>2533034.5131168002</v>
      </c>
    </row>
    <row r="280" spans="1:10" ht="14.25" customHeight="1" x14ac:dyDescent="0.2">
      <c r="A280" s="7" t="s">
        <v>32</v>
      </c>
      <c r="B280" s="7" t="s">
        <v>44</v>
      </c>
      <c r="C280" s="7" t="s">
        <v>42</v>
      </c>
      <c r="D280" s="13">
        <v>41487</v>
      </c>
      <c r="E280" s="14">
        <f t="shared" si="0"/>
        <v>8</v>
      </c>
      <c r="F280" s="14" t="s">
        <v>45</v>
      </c>
      <c r="G280" s="7" t="s">
        <v>46</v>
      </c>
      <c r="H280" s="7" t="s">
        <v>47</v>
      </c>
      <c r="I280" s="7" t="s">
        <v>38</v>
      </c>
      <c r="J280" s="15">
        <v>3051574.1625600001</v>
      </c>
    </row>
    <row r="281" spans="1:10" ht="14.25" customHeight="1" x14ac:dyDescent="0.2">
      <c r="A281" s="7" t="s">
        <v>32</v>
      </c>
      <c r="B281" s="7" t="s">
        <v>44</v>
      </c>
      <c r="C281" s="7" t="s">
        <v>42</v>
      </c>
      <c r="D281" s="13">
        <v>41518</v>
      </c>
      <c r="E281" s="14">
        <f t="shared" si="0"/>
        <v>9</v>
      </c>
      <c r="F281" s="14" t="s">
        <v>45</v>
      </c>
      <c r="G281" s="7" t="s">
        <v>46</v>
      </c>
      <c r="H281" s="7" t="s">
        <v>47</v>
      </c>
      <c r="I281" s="7" t="s">
        <v>38</v>
      </c>
      <c r="J281" s="15">
        <v>3084202.7580672004</v>
      </c>
    </row>
    <row r="282" spans="1:10" ht="14.25" customHeight="1" x14ac:dyDescent="0.2">
      <c r="A282" s="7" t="s">
        <v>32</v>
      </c>
      <c r="B282" s="7" t="s">
        <v>44</v>
      </c>
      <c r="C282" s="7" t="s">
        <v>42</v>
      </c>
      <c r="D282" s="13">
        <v>41548</v>
      </c>
      <c r="E282" s="14">
        <f t="shared" si="0"/>
        <v>10</v>
      </c>
      <c r="F282" s="14" t="s">
        <v>45</v>
      </c>
      <c r="G282" s="7" t="s">
        <v>46</v>
      </c>
      <c r="H282" s="7" t="s">
        <v>47</v>
      </c>
      <c r="I282" s="7" t="s">
        <v>38</v>
      </c>
      <c r="J282" s="15">
        <v>4135202.765971201</v>
      </c>
    </row>
    <row r="283" spans="1:10" ht="14.25" customHeight="1" x14ac:dyDescent="0.2">
      <c r="A283" s="7" t="s">
        <v>32</v>
      </c>
      <c r="B283" s="7" t="s">
        <v>44</v>
      </c>
      <c r="C283" s="7" t="s">
        <v>42</v>
      </c>
      <c r="D283" s="13">
        <v>41579</v>
      </c>
      <c r="E283" s="14">
        <f t="shared" si="0"/>
        <v>11</v>
      </c>
      <c r="F283" s="14" t="s">
        <v>45</v>
      </c>
      <c r="G283" s="7" t="s">
        <v>46</v>
      </c>
      <c r="H283" s="7" t="s">
        <v>47</v>
      </c>
      <c r="I283" s="7" t="s">
        <v>38</v>
      </c>
      <c r="J283" s="15">
        <v>4473275.8948415993</v>
      </c>
    </row>
    <row r="284" spans="1:10" ht="14.25" customHeight="1" x14ac:dyDescent="0.2">
      <c r="A284" s="7" t="s">
        <v>32</v>
      </c>
      <c r="B284" s="7" t="s">
        <v>44</v>
      </c>
      <c r="C284" s="7" t="s">
        <v>42</v>
      </c>
      <c r="D284" s="13">
        <v>41609</v>
      </c>
      <c r="E284" s="14">
        <f t="shared" si="0"/>
        <v>12</v>
      </c>
      <c r="F284" s="14" t="s">
        <v>45</v>
      </c>
      <c r="G284" s="7" t="s">
        <v>46</v>
      </c>
      <c r="H284" s="7" t="s">
        <v>47</v>
      </c>
      <c r="I284" s="7" t="s">
        <v>38</v>
      </c>
      <c r="J284" s="15">
        <v>3464957.9260800011</v>
      </c>
    </row>
    <row r="285" spans="1:10" ht="14.25" customHeight="1" x14ac:dyDescent="0.2">
      <c r="A285" s="7" t="s">
        <v>32</v>
      </c>
      <c r="B285" s="7" t="s">
        <v>44</v>
      </c>
      <c r="C285" s="7" t="s">
        <v>42</v>
      </c>
      <c r="D285" s="13">
        <v>41640</v>
      </c>
      <c r="E285" s="14">
        <f t="shared" si="0"/>
        <v>1</v>
      </c>
      <c r="F285" s="14" t="s">
        <v>45</v>
      </c>
      <c r="G285" s="7" t="s">
        <v>46</v>
      </c>
      <c r="H285" s="7" t="s">
        <v>47</v>
      </c>
      <c r="I285" s="7" t="s">
        <v>38</v>
      </c>
      <c r="J285" s="15">
        <v>4049642.8266000003</v>
      </c>
    </row>
    <row r="286" spans="1:10" ht="14.25" customHeight="1" x14ac:dyDescent="0.2">
      <c r="A286" s="7" t="s">
        <v>32</v>
      </c>
      <c r="B286" s="7" t="s">
        <v>44</v>
      </c>
      <c r="C286" s="7" t="s">
        <v>42</v>
      </c>
      <c r="D286" s="13">
        <v>41671</v>
      </c>
      <c r="E286" s="14">
        <f t="shared" si="0"/>
        <v>2</v>
      </c>
      <c r="F286" s="14" t="s">
        <v>45</v>
      </c>
      <c r="G286" s="7" t="s">
        <v>46</v>
      </c>
      <c r="H286" s="7" t="s">
        <v>47</v>
      </c>
      <c r="I286" s="7" t="s">
        <v>38</v>
      </c>
      <c r="J286" s="15">
        <v>4767948.2214000002</v>
      </c>
    </row>
    <row r="287" spans="1:10" ht="14.25" customHeight="1" x14ac:dyDescent="0.2">
      <c r="A287" s="7" t="s">
        <v>32</v>
      </c>
      <c r="B287" s="7" t="s">
        <v>44</v>
      </c>
      <c r="C287" s="7" t="s">
        <v>42</v>
      </c>
      <c r="D287" s="13">
        <v>41699</v>
      </c>
      <c r="E287" s="14">
        <f t="shared" si="0"/>
        <v>3</v>
      </c>
      <c r="F287" s="14" t="s">
        <v>45</v>
      </c>
      <c r="G287" s="7" t="s">
        <v>46</v>
      </c>
      <c r="H287" s="7" t="s">
        <v>47</v>
      </c>
      <c r="I287" s="7" t="s">
        <v>38</v>
      </c>
      <c r="J287" s="15">
        <v>4346722.8083999995</v>
      </c>
    </row>
    <row r="288" spans="1:10" ht="14.25" customHeight="1" x14ac:dyDescent="0.2">
      <c r="A288" s="7" t="s">
        <v>32</v>
      </c>
      <c r="B288" s="7" t="s">
        <v>44</v>
      </c>
      <c r="C288" s="7" t="s">
        <v>42</v>
      </c>
      <c r="D288" s="13">
        <v>41730</v>
      </c>
      <c r="E288" s="14">
        <f t="shared" si="0"/>
        <v>4</v>
      </c>
      <c r="F288" s="14" t="s">
        <v>45</v>
      </c>
      <c r="G288" s="7" t="s">
        <v>46</v>
      </c>
      <c r="H288" s="7" t="s">
        <v>47</v>
      </c>
      <c r="I288" s="7" t="s">
        <v>38</v>
      </c>
      <c r="J288" s="15">
        <v>4671541.1274000006</v>
      </c>
    </row>
    <row r="289" spans="1:10" ht="14.25" customHeight="1" x14ac:dyDescent="0.2">
      <c r="A289" s="7" t="s">
        <v>32</v>
      </c>
      <c r="B289" s="7" t="s">
        <v>44</v>
      </c>
      <c r="C289" s="7" t="s">
        <v>42</v>
      </c>
      <c r="D289" s="13">
        <v>41760</v>
      </c>
      <c r="E289" s="14">
        <f t="shared" si="0"/>
        <v>5</v>
      </c>
      <c r="F289" s="14" t="s">
        <v>45</v>
      </c>
      <c r="G289" s="7" t="s">
        <v>46</v>
      </c>
      <c r="H289" s="7" t="s">
        <v>47</v>
      </c>
      <c r="I289" s="7" t="s">
        <v>38</v>
      </c>
      <c r="J289" s="15">
        <v>5478104.6040000012</v>
      </c>
    </row>
    <row r="290" spans="1:10" ht="14.25" customHeight="1" x14ac:dyDescent="0.2">
      <c r="A290" s="7" t="s">
        <v>32</v>
      </c>
      <c r="B290" s="7" t="s">
        <v>44</v>
      </c>
      <c r="C290" s="7" t="s">
        <v>42</v>
      </c>
      <c r="D290" s="13">
        <v>41791</v>
      </c>
      <c r="E290" s="14">
        <f t="shared" si="0"/>
        <v>6</v>
      </c>
      <c r="F290" s="14" t="s">
        <v>45</v>
      </c>
      <c r="G290" s="7" t="s">
        <v>46</v>
      </c>
      <c r="H290" s="7" t="s">
        <v>47</v>
      </c>
      <c r="I290" s="7" t="s">
        <v>38</v>
      </c>
      <c r="J290" s="15">
        <v>2269805.1667200001</v>
      </c>
    </row>
    <row r="291" spans="1:10" ht="14.25" customHeight="1" x14ac:dyDescent="0.2">
      <c r="A291" s="7" t="s">
        <v>32</v>
      </c>
      <c r="B291" s="7" t="s">
        <v>44</v>
      </c>
      <c r="C291" s="7" t="s">
        <v>42</v>
      </c>
      <c r="D291" s="13">
        <v>41456</v>
      </c>
      <c r="E291" s="14">
        <f t="shared" si="0"/>
        <v>7</v>
      </c>
      <c r="F291" s="14" t="s">
        <v>45</v>
      </c>
      <c r="G291" s="7" t="s">
        <v>48</v>
      </c>
      <c r="H291" s="7" t="s">
        <v>49</v>
      </c>
      <c r="I291" s="7" t="s">
        <v>38</v>
      </c>
      <c r="J291" s="15">
        <v>1266517.2565584001</v>
      </c>
    </row>
    <row r="292" spans="1:10" ht="14.25" customHeight="1" x14ac:dyDescent="0.2">
      <c r="A292" s="7" t="s">
        <v>32</v>
      </c>
      <c r="B292" s="7" t="s">
        <v>44</v>
      </c>
      <c r="C292" s="7" t="s">
        <v>42</v>
      </c>
      <c r="D292" s="13">
        <v>41487</v>
      </c>
      <c r="E292" s="14">
        <f t="shared" si="0"/>
        <v>8</v>
      </c>
      <c r="F292" s="14" t="s">
        <v>45</v>
      </c>
      <c r="G292" s="7" t="s">
        <v>48</v>
      </c>
      <c r="H292" s="7" t="s">
        <v>49</v>
      </c>
      <c r="I292" s="7" t="s">
        <v>38</v>
      </c>
      <c r="J292" s="15">
        <v>1525787.08128</v>
      </c>
    </row>
    <row r="293" spans="1:10" ht="14.25" customHeight="1" x14ac:dyDescent="0.2">
      <c r="A293" s="7" t="s">
        <v>32</v>
      </c>
      <c r="B293" s="7" t="s">
        <v>44</v>
      </c>
      <c r="C293" s="7" t="s">
        <v>42</v>
      </c>
      <c r="D293" s="13">
        <v>41518</v>
      </c>
      <c r="E293" s="14">
        <f t="shared" si="0"/>
        <v>9</v>
      </c>
      <c r="F293" s="14" t="s">
        <v>45</v>
      </c>
      <c r="G293" s="7" t="s">
        <v>48</v>
      </c>
      <c r="H293" s="7" t="s">
        <v>49</v>
      </c>
      <c r="I293" s="7" t="s">
        <v>38</v>
      </c>
      <c r="J293" s="15">
        <v>1542101.3790336002</v>
      </c>
    </row>
    <row r="294" spans="1:10" ht="14.25" customHeight="1" x14ac:dyDescent="0.2">
      <c r="A294" s="7" t="s">
        <v>32</v>
      </c>
      <c r="B294" s="7" t="s">
        <v>44</v>
      </c>
      <c r="C294" s="7" t="s">
        <v>42</v>
      </c>
      <c r="D294" s="13">
        <v>41548</v>
      </c>
      <c r="E294" s="14">
        <f t="shared" si="0"/>
        <v>10</v>
      </c>
      <c r="F294" s="14" t="s">
        <v>45</v>
      </c>
      <c r="G294" s="7" t="s">
        <v>48</v>
      </c>
      <c r="H294" s="7" t="s">
        <v>49</v>
      </c>
      <c r="I294" s="7" t="s">
        <v>38</v>
      </c>
      <c r="J294" s="15">
        <v>2067601.3829856005</v>
      </c>
    </row>
    <row r="295" spans="1:10" ht="14.25" customHeight="1" x14ac:dyDescent="0.2">
      <c r="A295" s="7" t="s">
        <v>32</v>
      </c>
      <c r="B295" s="7" t="s">
        <v>44</v>
      </c>
      <c r="C295" s="7" t="s">
        <v>42</v>
      </c>
      <c r="D295" s="13">
        <v>41579</v>
      </c>
      <c r="E295" s="14">
        <f t="shared" si="0"/>
        <v>11</v>
      </c>
      <c r="F295" s="14" t="s">
        <v>45</v>
      </c>
      <c r="G295" s="7" t="s">
        <v>48</v>
      </c>
      <c r="H295" s="7" t="s">
        <v>49</v>
      </c>
      <c r="I295" s="7" t="s">
        <v>38</v>
      </c>
      <c r="J295" s="15">
        <v>2236637.9474207996</v>
      </c>
    </row>
    <row r="296" spans="1:10" ht="14.25" customHeight="1" x14ac:dyDescent="0.2">
      <c r="A296" s="7" t="s">
        <v>32</v>
      </c>
      <c r="B296" s="7" t="s">
        <v>44</v>
      </c>
      <c r="C296" s="7" t="s">
        <v>42</v>
      </c>
      <c r="D296" s="13">
        <v>41609</v>
      </c>
      <c r="E296" s="14">
        <f t="shared" si="0"/>
        <v>12</v>
      </c>
      <c r="F296" s="14" t="s">
        <v>45</v>
      </c>
      <c r="G296" s="7" t="s">
        <v>48</v>
      </c>
      <c r="H296" s="7" t="s">
        <v>49</v>
      </c>
      <c r="I296" s="7" t="s">
        <v>38</v>
      </c>
      <c r="J296" s="15">
        <v>1732478.9630400005</v>
      </c>
    </row>
    <row r="297" spans="1:10" ht="14.25" customHeight="1" x14ac:dyDescent="0.2">
      <c r="A297" s="7" t="s">
        <v>32</v>
      </c>
      <c r="B297" s="7" t="s">
        <v>44</v>
      </c>
      <c r="C297" s="7" t="s">
        <v>42</v>
      </c>
      <c r="D297" s="13">
        <v>41640</v>
      </c>
      <c r="E297" s="14">
        <f t="shared" si="0"/>
        <v>1</v>
      </c>
      <c r="F297" s="14" t="s">
        <v>45</v>
      </c>
      <c r="G297" s="7" t="s">
        <v>48</v>
      </c>
      <c r="H297" s="7" t="s">
        <v>49</v>
      </c>
      <c r="I297" s="7" t="s">
        <v>38</v>
      </c>
      <c r="J297" s="15">
        <v>2024821.4133000001</v>
      </c>
    </row>
    <row r="298" spans="1:10" ht="14.25" customHeight="1" x14ac:dyDescent="0.2">
      <c r="A298" s="7" t="s">
        <v>32</v>
      </c>
      <c r="B298" s="7" t="s">
        <v>44</v>
      </c>
      <c r="C298" s="7" t="s">
        <v>42</v>
      </c>
      <c r="D298" s="13">
        <v>41671</v>
      </c>
      <c r="E298" s="14">
        <f t="shared" si="0"/>
        <v>2</v>
      </c>
      <c r="F298" s="14" t="s">
        <v>45</v>
      </c>
      <c r="G298" s="7" t="s">
        <v>48</v>
      </c>
      <c r="H298" s="7" t="s">
        <v>49</v>
      </c>
      <c r="I298" s="7" t="s">
        <v>38</v>
      </c>
      <c r="J298" s="15">
        <v>2383974.1107000001</v>
      </c>
    </row>
    <row r="299" spans="1:10" ht="14.25" customHeight="1" x14ac:dyDescent="0.2">
      <c r="A299" s="7" t="s">
        <v>32</v>
      </c>
      <c r="B299" s="7" t="s">
        <v>44</v>
      </c>
      <c r="C299" s="7" t="s">
        <v>42</v>
      </c>
      <c r="D299" s="13">
        <v>41699</v>
      </c>
      <c r="E299" s="14">
        <f t="shared" si="0"/>
        <v>3</v>
      </c>
      <c r="F299" s="14" t="s">
        <v>45</v>
      </c>
      <c r="G299" s="7" t="s">
        <v>48</v>
      </c>
      <c r="H299" s="7" t="s">
        <v>49</v>
      </c>
      <c r="I299" s="7" t="s">
        <v>38</v>
      </c>
      <c r="J299" s="15">
        <v>2173361.4041999998</v>
      </c>
    </row>
    <row r="300" spans="1:10" ht="14.25" customHeight="1" x14ac:dyDescent="0.2">
      <c r="A300" s="7" t="s">
        <v>32</v>
      </c>
      <c r="B300" s="7" t="s">
        <v>44</v>
      </c>
      <c r="C300" s="7" t="s">
        <v>42</v>
      </c>
      <c r="D300" s="13">
        <v>41730</v>
      </c>
      <c r="E300" s="14">
        <f t="shared" si="0"/>
        <v>4</v>
      </c>
      <c r="F300" s="14" t="s">
        <v>45</v>
      </c>
      <c r="G300" s="7" t="s">
        <v>48</v>
      </c>
      <c r="H300" s="7" t="s">
        <v>49</v>
      </c>
      <c r="I300" s="7" t="s">
        <v>38</v>
      </c>
      <c r="J300" s="15">
        <v>2335770.5637000003</v>
      </c>
    </row>
    <row r="301" spans="1:10" ht="14.25" customHeight="1" x14ac:dyDescent="0.2">
      <c r="A301" s="7" t="s">
        <v>32</v>
      </c>
      <c r="B301" s="7" t="s">
        <v>44</v>
      </c>
      <c r="C301" s="7" t="s">
        <v>42</v>
      </c>
      <c r="D301" s="13">
        <v>41760</v>
      </c>
      <c r="E301" s="14">
        <f t="shared" si="0"/>
        <v>5</v>
      </c>
      <c r="F301" s="14" t="s">
        <v>45</v>
      </c>
      <c r="G301" s="7" t="s">
        <v>48</v>
      </c>
      <c r="H301" s="7" t="s">
        <v>49</v>
      </c>
      <c r="I301" s="7" t="s">
        <v>38</v>
      </c>
      <c r="J301" s="15">
        <v>2739052.3020000006</v>
      </c>
    </row>
    <row r="302" spans="1:10" ht="14.25" customHeight="1" x14ac:dyDescent="0.2">
      <c r="A302" s="7" t="s">
        <v>32</v>
      </c>
      <c r="B302" s="7" t="s">
        <v>44</v>
      </c>
      <c r="C302" s="7" t="s">
        <v>42</v>
      </c>
      <c r="D302" s="13">
        <v>41791</v>
      </c>
      <c r="E302" s="14">
        <f t="shared" si="0"/>
        <v>6</v>
      </c>
      <c r="F302" s="14" t="s">
        <v>45</v>
      </c>
      <c r="G302" s="7" t="s">
        <v>48</v>
      </c>
      <c r="H302" s="7" t="s">
        <v>49</v>
      </c>
      <c r="I302" s="7" t="s">
        <v>38</v>
      </c>
      <c r="J302" s="15">
        <v>1134902.58336</v>
      </c>
    </row>
    <row r="303" spans="1:10" ht="14.25" customHeight="1" x14ac:dyDescent="0.2">
      <c r="A303" s="7" t="s">
        <v>32</v>
      </c>
      <c r="B303" s="7" t="s">
        <v>44</v>
      </c>
      <c r="C303" s="7" t="s">
        <v>42</v>
      </c>
      <c r="D303" s="13">
        <v>41456</v>
      </c>
      <c r="E303" s="14">
        <f t="shared" si="0"/>
        <v>7</v>
      </c>
      <c r="F303" s="14" t="s">
        <v>45</v>
      </c>
      <c r="G303" s="7" t="s">
        <v>48</v>
      </c>
      <c r="H303" s="7" t="s">
        <v>50</v>
      </c>
      <c r="I303" s="7" t="s">
        <v>38</v>
      </c>
      <c r="J303" s="15">
        <v>1055431.0471320001</v>
      </c>
    </row>
    <row r="304" spans="1:10" ht="14.25" customHeight="1" x14ac:dyDescent="0.2">
      <c r="A304" s="7" t="s">
        <v>32</v>
      </c>
      <c r="B304" s="7" t="s">
        <v>44</v>
      </c>
      <c r="C304" s="7" t="s">
        <v>42</v>
      </c>
      <c r="D304" s="13">
        <v>41487</v>
      </c>
      <c r="E304" s="14">
        <f t="shared" si="0"/>
        <v>8</v>
      </c>
      <c r="F304" s="14" t="s">
        <v>45</v>
      </c>
      <c r="G304" s="7" t="s">
        <v>48</v>
      </c>
      <c r="H304" s="7" t="s">
        <v>50</v>
      </c>
      <c r="I304" s="7" t="s">
        <v>38</v>
      </c>
      <c r="J304" s="15">
        <v>1271489.2344000002</v>
      </c>
    </row>
    <row r="305" spans="1:10" ht="14.25" customHeight="1" x14ac:dyDescent="0.2">
      <c r="A305" s="7" t="s">
        <v>32</v>
      </c>
      <c r="B305" s="7" t="s">
        <v>44</v>
      </c>
      <c r="C305" s="7" t="s">
        <v>42</v>
      </c>
      <c r="D305" s="13">
        <v>41518</v>
      </c>
      <c r="E305" s="14">
        <f t="shared" si="0"/>
        <v>9</v>
      </c>
      <c r="F305" s="14" t="s">
        <v>45</v>
      </c>
      <c r="G305" s="7" t="s">
        <v>48</v>
      </c>
      <c r="H305" s="7" t="s">
        <v>50</v>
      </c>
      <c r="I305" s="7" t="s">
        <v>38</v>
      </c>
      <c r="J305" s="15">
        <v>1285084.4825280001</v>
      </c>
    </row>
    <row r="306" spans="1:10" ht="14.25" customHeight="1" x14ac:dyDescent="0.2">
      <c r="A306" s="7" t="s">
        <v>32</v>
      </c>
      <c r="B306" s="7" t="s">
        <v>44</v>
      </c>
      <c r="C306" s="7" t="s">
        <v>42</v>
      </c>
      <c r="D306" s="13">
        <v>41548</v>
      </c>
      <c r="E306" s="14">
        <f t="shared" si="0"/>
        <v>10</v>
      </c>
      <c r="F306" s="14" t="s">
        <v>45</v>
      </c>
      <c r="G306" s="7" t="s">
        <v>48</v>
      </c>
      <c r="H306" s="7" t="s">
        <v>50</v>
      </c>
      <c r="I306" s="7" t="s">
        <v>38</v>
      </c>
      <c r="J306" s="15">
        <v>1723001.1524880002</v>
      </c>
    </row>
    <row r="307" spans="1:10" ht="14.25" customHeight="1" x14ac:dyDescent="0.2">
      <c r="A307" s="7" t="s">
        <v>32</v>
      </c>
      <c r="B307" s="7" t="s">
        <v>44</v>
      </c>
      <c r="C307" s="7" t="s">
        <v>42</v>
      </c>
      <c r="D307" s="13">
        <v>41579</v>
      </c>
      <c r="E307" s="14">
        <f t="shared" si="0"/>
        <v>11</v>
      </c>
      <c r="F307" s="14" t="s">
        <v>45</v>
      </c>
      <c r="G307" s="7" t="s">
        <v>48</v>
      </c>
      <c r="H307" s="7" t="s">
        <v>50</v>
      </c>
      <c r="I307" s="7" t="s">
        <v>38</v>
      </c>
      <c r="J307" s="15">
        <v>1863864.9561839998</v>
      </c>
    </row>
    <row r="308" spans="1:10" ht="14.25" customHeight="1" x14ac:dyDescent="0.2">
      <c r="A308" s="7" t="s">
        <v>32</v>
      </c>
      <c r="B308" s="7" t="s">
        <v>44</v>
      </c>
      <c r="C308" s="7" t="s">
        <v>42</v>
      </c>
      <c r="D308" s="13">
        <v>41609</v>
      </c>
      <c r="E308" s="14">
        <f t="shared" si="0"/>
        <v>12</v>
      </c>
      <c r="F308" s="14" t="s">
        <v>45</v>
      </c>
      <c r="G308" s="7" t="s">
        <v>48</v>
      </c>
      <c r="H308" s="7" t="s">
        <v>50</v>
      </c>
      <c r="I308" s="7" t="s">
        <v>38</v>
      </c>
      <c r="J308" s="15">
        <v>1443732.4692000004</v>
      </c>
    </row>
    <row r="309" spans="1:10" ht="14.25" customHeight="1" x14ac:dyDescent="0.2">
      <c r="A309" s="7" t="s">
        <v>32</v>
      </c>
      <c r="B309" s="7" t="s">
        <v>44</v>
      </c>
      <c r="C309" s="7" t="s">
        <v>42</v>
      </c>
      <c r="D309" s="13">
        <v>41640</v>
      </c>
      <c r="E309" s="14">
        <f t="shared" si="0"/>
        <v>1</v>
      </c>
      <c r="F309" s="14" t="s">
        <v>45</v>
      </c>
      <c r="G309" s="7" t="s">
        <v>48</v>
      </c>
      <c r="H309" s="7" t="s">
        <v>50</v>
      </c>
      <c r="I309" s="7" t="s">
        <v>38</v>
      </c>
      <c r="J309" s="15">
        <v>1687351.1777500003</v>
      </c>
    </row>
    <row r="310" spans="1:10" ht="14.25" customHeight="1" x14ac:dyDescent="0.2">
      <c r="A310" s="7" t="s">
        <v>32</v>
      </c>
      <c r="B310" s="7" t="s">
        <v>44</v>
      </c>
      <c r="C310" s="7" t="s">
        <v>42</v>
      </c>
      <c r="D310" s="13">
        <v>41671</v>
      </c>
      <c r="E310" s="14">
        <f t="shared" si="0"/>
        <v>2</v>
      </c>
      <c r="F310" s="14" t="s">
        <v>45</v>
      </c>
      <c r="G310" s="7" t="s">
        <v>48</v>
      </c>
      <c r="H310" s="7" t="s">
        <v>50</v>
      </c>
      <c r="I310" s="7" t="s">
        <v>38</v>
      </c>
      <c r="J310" s="15">
        <v>1986645.0922500002</v>
      </c>
    </row>
    <row r="311" spans="1:10" ht="14.25" customHeight="1" x14ac:dyDescent="0.2">
      <c r="A311" s="7" t="s">
        <v>32</v>
      </c>
      <c r="B311" s="7" t="s">
        <v>44</v>
      </c>
      <c r="C311" s="7" t="s">
        <v>42</v>
      </c>
      <c r="D311" s="13">
        <v>41699</v>
      </c>
      <c r="E311" s="14">
        <f t="shared" si="0"/>
        <v>3</v>
      </c>
      <c r="F311" s="14" t="s">
        <v>45</v>
      </c>
      <c r="G311" s="7" t="s">
        <v>48</v>
      </c>
      <c r="H311" s="7" t="s">
        <v>50</v>
      </c>
      <c r="I311" s="7" t="s">
        <v>38</v>
      </c>
      <c r="J311" s="15">
        <v>1811134.5035000001</v>
      </c>
    </row>
    <row r="312" spans="1:10" ht="14.25" customHeight="1" x14ac:dyDescent="0.2">
      <c r="A312" s="7" t="s">
        <v>32</v>
      </c>
      <c r="B312" s="7" t="s">
        <v>44</v>
      </c>
      <c r="C312" s="7" t="s">
        <v>42</v>
      </c>
      <c r="D312" s="13">
        <v>41730</v>
      </c>
      <c r="E312" s="14">
        <f t="shared" si="0"/>
        <v>4</v>
      </c>
      <c r="F312" s="14" t="s">
        <v>45</v>
      </c>
      <c r="G312" s="7" t="s">
        <v>48</v>
      </c>
      <c r="H312" s="7" t="s">
        <v>50</v>
      </c>
      <c r="I312" s="7" t="s">
        <v>38</v>
      </c>
      <c r="J312" s="15">
        <v>1946475.4697500004</v>
      </c>
    </row>
    <row r="313" spans="1:10" ht="14.25" customHeight="1" x14ac:dyDescent="0.2">
      <c r="A313" s="7" t="s">
        <v>32</v>
      </c>
      <c r="B313" s="7" t="s">
        <v>44</v>
      </c>
      <c r="C313" s="7" t="s">
        <v>42</v>
      </c>
      <c r="D313" s="13">
        <v>41760</v>
      </c>
      <c r="E313" s="14">
        <f t="shared" si="0"/>
        <v>5</v>
      </c>
      <c r="F313" s="14" t="s">
        <v>45</v>
      </c>
      <c r="G313" s="7" t="s">
        <v>48</v>
      </c>
      <c r="H313" s="7" t="s">
        <v>50</v>
      </c>
      <c r="I313" s="7" t="s">
        <v>38</v>
      </c>
      <c r="J313" s="15">
        <v>2282543.5850000004</v>
      </c>
    </row>
    <row r="314" spans="1:10" ht="14.25" customHeight="1" x14ac:dyDescent="0.2">
      <c r="A314" s="7" t="s">
        <v>32</v>
      </c>
      <c r="B314" s="7" t="s">
        <v>44</v>
      </c>
      <c r="C314" s="7" t="s">
        <v>42</v>
      </c>
      <c r="D314" s="13">
        <v>41791</v>
      </c>
      <c r="E314" s="14">
        <f t="shared" si="0"/>
        <v>6</v>
      </c>
      <c r="F314" s="14" t="s">
        <v>45</v>
      </c>
      <c r="G314" s="7" t="s">
        <v>48</v>
      </c>
      <c r="H314" s="7" t="s">
        <v>50</v>
      </c>
      <c r="I314" s="7" t="s">
        <v>38</v>
      </c>
      <c r="J314" s="15">
        <v>945752.15280000004</v>
      </c>
    </row>
    <row r="315" spans="1:10" ht="14.25" customHeight="1" x14ac:dyDescent="0.2">
      <c r="A315" s="7" t="s">
        <v>32</v>
      </c>
      <c r="B315" s="7" t="s">
        <v>44</v>
      </c>
      <c r="C315" s="7" t="s">
        <v>42</v>
      </c>
      <c r="D315" s="13">
        <v>41456</v>
      </c>
      <c r="E315" s="14">
        <f t="shared" si="0"/>
        <v>7</v>
      </c>
      <c r="F315" s="14" t="s">
        <v>45</v>
      </c>
      <c r="G315" s="7" t="s">
        <v>51</v>
      </c>
      <c r="H315" s="7" t="s">
        <v>52</v>
      </c>
      <c r="I315" s="7" t="s">
        <v>38</v>
      </c>
      <c r="J315" s="15">
        <v>996326.908492608</v>
      </c>
    </row>
    <row r="316" spans="1:10" ht="14.25" customHeight="1" x14ac:dyDescent="0.2">
      <c r="A316" s="7" t="s">
        <v>32</v>
      </c>
      <c r="B316" s="7" t="s">
        <v>44</v>
      </c>
      <c r="C316" s="7" t="s">
        <v>42</v>
      </c>
      <c r="D316" s="13">
        <v>41487</v>
      </c>
      <c r="E316" s="14">
        <f t="shared" si="0"/>
        <v>8</v>
      </c>
      <c r="F316" s="14" t="s">
        <v>45</v>
      </c>
      <c r="G316" s="7" t="s">
        <v>51</v>
      </c>
      <c r="H316" s="7" t="s">
        <v>52</v>
      </c>
      <c r="I316" s="7" t="s">
        <v>38</v>
      </c>
      <c r="J316" s="15">
        <v>1200285.8372736</v>
      </c>
    </row>
    <row r="317" spans="1:10" ht="14.25" customHeight="1" x14ac:dyDescent="0.2">
      <c r="A317" s="7" t="s">
        <v>32</v>
      </c>
      <c r="B317" s="7" t="s">
        <v>44</v>
      </c>
      <c r="C317" s="7" t="s">
        <v>42</v>
      </c>
      <c r="D317" s="13">
        <v>41518</v>
      </c>
      <c r="E317" s="14">
        <f t="shared" si="0"/>
        <v>9</v>
      </c>
      <c r="F317" s="14" t="s">
        <v>45</v>
      </c>
      <c r="G317" s="7" t="s">
        <v>51</v>
      </c>
      <c r="H317" s="7" t="s">
        <v>52</v>
      </c>
      <c r="I317" s="7" t="s">
        <v>38</v>
      </c>
      <c r="J317" s="15">
        <v>1213119.7515064322</v>
      </c>
    </row>
    <row r="318" spans="1:10" ht="14.25" customHeight="1" x14ac:dyDescent="0.2">
      <c r="A318" s="7" t="s">
        <v>32</v>
      </c>
      <c r="B318" s="7" t="s">
        <v>44</v>
      </c>
      <c r="C318" s="7" t="s">
        <v>42</v>
      </c>
      <c r="D318" s="13">
        <v>41548</v>
      </c>
      <c r="E318" s="14">
        <f t="shared" si="0"/>
        <v>10</v>
      </c>
      <c r="F318" s="14" t="s">
        <v>45</v>
      </c>
      <c r="G318" s="7" t="s">
        <v>51</v>
      </c>
      <c r="H318" s="7" t="s">
        <v>52</v>
      </c>
      <c r="I318" s="7" t="s">
        <v>38</v>
      </c>
      <c r="J318" s="15">
        <v>1626513.0879486722</v>
      </c>
    </row>
    <row r="319" spans="1:10" ht="14.25" customHeight="1" x14ac:dyDescent="0.2">
      <c r="A319" s="7" t="s">
        <v>32</v>
      </c>
      <c r="B319" s="7" t="s">
        <v>44</v>
      </c>
      <c r="C319" s="7" t="s">
        <v>42</v>
      </c>
      <c r="D319" s="13">
        <v>41579</v>
      </c>
      <c r="E319" s="14">
        <f t="shared" si="0"/>
        <v>11</v>
      </c>
      <c r="F319" s="14" t="s">
        <v>45</v>
      </c>
      <c r="G319" s="7" t="s">
        <v>51</v>
      </c>
      <c r="H319" s="7" t="s">
        <v>52</v>
      </c>
      <c r="I319" s="7" t="s">
        <v>38</v>
      </c>
      <c r="J319" s="15">
        <v>1759488.5186376958</v>
      </c>
    </row>
    <row r="320" spans="1:10" ht="14.25" customHeight="1" x14ac:dyDescent="0.2">
      <c r="A320" s="7" t="s">
        <v>32</v>
      </c>
      <c r="B320" s="7" t="s">
        <v>44</v>
      </c>
      <c r="C320" s="7" t="s">
        <v>42</v>
      </c>
      <c r="D320" s="13">
        <v>41609</v>
      </c>
      <c r="E320" s="14">
        <f t="shared" si="0"/>
        <v>12</v>
      </c>
      <c r="F320" s="14" t="s">
        <v>45</v>
      </c>
      <c r="G320" s="7" t="s">
        <v>51</v>
      </c>
      <c r="H320" s="7" t="s">
        <v>52</v>
      </c>
      <c r="I320" s="7" t="s">
        <v>38</v>
      </c>
      <c r="J320" s="15">
        <v>1362883.4509248002</v>
      </c>
    </row>
    <row r="321" spans="1:10" ht="14.25" customHeight="1" x14ac:dyDescent="0.2">
      <c r="A321" s="7" t="s">
        <v>32</v>
      </c>
      <c r="B321" s="7" t="s">
        <v>44</v>
      </c>
      <c r="C321" s="7" t="s">
        <v>42</v>
      </c>
      <c r="D321" s="13">
        <v>41640</v>
      </c>
      <c r="E321" s="14">
        <f t="shared" si="0"/>
        <v>1</v>
      </c>
      <c r="F321" s="14" t="s">
        <v>45</v>
      </c>
      <c r="G321" s="7" t="s">
        <v>51</v>
      </c>
      <c r="H321" s="7" t="s">
        <v>52</v>
      </c>
      <c r="I321" s="7" t="s">
        <v>38</v>
      </c>
      <c r="J321" s="15">
        <v>1592859.5117959999</v>
      </c>
    </row>
    <row r="322" spans="1:10" ht="14.25" customHeight="1" x14ac:dyDescent="0.2">
      <c r="A322" s="7" t="s">
        <v>32</v>
      </c>
      <c r="B322" s="7" t="s">
        <v>44</v>
      </c>
      <c r="C322" s="7" t="s">
        <v>42</v>
      </c>
      <c r="D322" s="13">
        <v>41671</v>
      </c>
      <c r="E322" s="14">
        <f t="shared" si="0"/>
        <v>2</v>
      </c>
      <c r="F322" s="14" t="s">
        <v>45</v>
      </c>
      <c r="G322" s="7" t="s">
        <v>51</v>
      </c>
      <c r="H322" s="7" t="s">
        <v>52</v>
      </c>
      <c r="I322" s="7" t="s">
        <v>38</v>
      </c>
      <c r="J322" s="15">
        <v>1875392.9670840001</v>
      </c>
    </row>
    <row r="323" spans="1:10" ht="14.25" customHeight="1" x14ac:dyDescent="0.2">
      <c r="A323" s="7" t="s">
        <v>32</v>
      </c>
      <c r="B323" s="7" t="s">
        <v>44</v>
      </c>
      <c r="C323" s="7" t="s">
        <v>42</v>
      </c>
      <c r="D323" s="13">
        <v>41699</v>
      </c>
      <c r="E323" s="14">
        <f t="shared" si="0"/>
        <v>3</v>
      </c>
      <c r="F323" s="14" t="s">
        <v>45</v>
      </c>
      <c r="G323" s="7" t="s">
        <v>51</v>
      </c>
      <c r="H323" s="7" t="s">
        <v>52</v>
      </c>
      <c r="I323" s="7" t="s">
        <v>38</v>
      </c>
      <c r="J323" s="15">
        <v>1709710.9713039999</v>
      </c>
    </row>
    <row r="324" spans="1:10" ht="14.25" customHeight="1" x14ac:dyDescent="0.2">
      <c r="A324" s="7" t="s">
        <v>32</v>
      </c>
      <c r="B324" s="7" t="s">
        <v>44</v>
      </c>
      <c r="C324" s="7" t="s">
        <v>42</v>
      </c>
      <c r="D324" s="13">
        <v>41730</v>
      </c>
      <c r="E324" s="14">
        <f t="shared" si="0"/>
        <v>4</v>
      </c>
      <c r="F324" s="14" t="s">
        <v>45</v>
      </c>
      <c r="G324" s="7" t="s">
        <v>51</v>
      </c>
      <c r="H324" s="7" t="s">
        <v>52</v>
      </c>
      <c r="I324" s="7" t="s">
        <v>38</v>
      </c>
      <c r="J324" s="15">
        <v>1837472.8434440002</v>
      </c>
    </row>
    <row r="325" spans="1:10" ht="14.25" customHeight="1" x14ac:dyDescent="0.2">
      <c r="A325" s="7" t="s">
        <v>32</v>
      </c>
      <c r="B325" s="7" t="s">
        <v>44</v>
      </c>
      <c r="C325" s="7" t="s">
        <v>42</v>
      </c>
      <c r="D325" s="13">
        <v>41760</v>
      </c>
      <c r="E325" s="14">
        <f t="shared" si="0"/>
        <v>5</v>
      </c>
      <c r="F325" s="14" t="s">
        <v>45</v>
      </c>
      <c r="G325" s="7" t="s">
        <v>51</v>
      </c>
      <c r="H325" s="7" t="s">
        <v>52</v>
      </c>
      <c r="I325" s="7" t="s">
        <v>38</v>
      </c>
      <c r="J325" s="15">
        <v>2154721.1442400003</v>
      </c>
    </row>
    <row r="326" spans="1:10" ht="14.25" customHeight="1" x14ac:dyDescent="0.2">
      <c r="A326" s="7" t="s">
        <v>32</v>
      </c>
      <c r="B326" s="7" t="s">
        <v>44</v>
      </c>
      <c r="C326" s="7" t="s">
        <v>42</v>
      </c>
      <c r="D326" s="13">
        <v>41791</v>
      </c>
      <c r="E326" s="14">
        <f t="shared" si="0"/>
        <v>6</v>
      </c>
      <c r="F326" s="14" t="s">
        <v>45</v>
      </c>
      <c r="G326" s="7" t="s">
        <v>51</v>
      </c>
      <c r="H326" s="7" t="s">
        <v>52</v>
      </c>
      <c r="I326" s="7" t="s">
        <v>38</v>
      </c>
      <c r="J326" s="15">
        <v>892790.0322432</v>
      </c>
    </row>
    <row r="327" spans="1:10" ht="14.25" customHeight="1" x14ac:dyDescent="0.2">
      <c r="A327" s="7" t="s">
        <v>32</v>
      </c>
      <c r="B327" s="7" t="s">
        <v>44</v>
      </c>
      <c r="C327" s="7" t="s">
        <v>42</v>
      </c>
      <c r="D327" s="13">
        <v>41456</v>
      </c>
      <c r="E327" s="14">
        <f t="shared" si="0"/>
        <v>7</v>
      </c>
      <c r="F327" s="14" t="s">
        <v>45</v>
      </c>
      <c r="G327" s="7" t="s">
        <v>51</v>
      </c>
      <c r="H327" s="7" t="s">
        <v>53</v>
      </c>
      <c r="I327" s="7" t="s">
        <v>38</v>
      </c>
      <c r="J327" s="15">
        <v>869931.04490880016</v>
      </c>
    </row>
    <row r="328" spans="1:10" ht="14.25" customHeight="1" x14ac:dyDescent="0.2">
      <c r="A328" s="7" t="s">
        <v>32</v>
      </c>
      <c r="B328" s="7" t="s">
        <v>44</v>
      </c>
      <c r="C328" s="7" t="s">
        <v>42</v>
      </c>
      <c r="D328" s="13">
        <v>41487</v>
      </c>
      <c r="E328" s="14">
        <f t="shared" si="0"/>
        <v>8</v>
      </c>
      <c r="F328" s="14" t="s">
        <v>45</v>
      </c>
      <c r="G328" s="7" t="s">
        <v>51</v>
      </c>
      <c r="H328" s="7" t="s">
        <v>53</v>
      </c>
      <c r="I328" s="7" t="s">
        <v>38</v>
      </c>
      <c r="J328" s="15">
        <v>1048015.3689600001</v>
      </c>
    </row>
    <row r="329" spans="1:10" ht="14.25" customHeight="1" x14ac:dyDescent="0.2">
      <c r="A329" s="7" t="s">
        <v>32</v>
      </c>
      <c r="B329" s="7" t="s">
        <v>44</v>
      </c>
      <c r="C329" s="7" t="s">
        <v>42</v>
      </c>
      <c r="D329" s="13">
        <v>41518</v>
      </c>
      <c r="E329" s="14">
        <f t="shared" si="0"/>
        <v>9</v>
      </c>
      <c r="F329" s="14" t="s">
        <v>45</v>
      </c>
      <c r="G329" s="7" t="s">
        <v>51</v>
      </c>
      <c r="H329" s="7" t="s">
        <v>53</v>
      </c>
      <c r="I329" s="7" t="s">
        <v>38</v>
      </c>
      <c r="J329" s="15">
        <v>1059221.1492352001</v>
      </c>
    </row>
    <row r="330" spans="1:10" ht="14.25" customHeight="1" x14ac:dyDescent="0.2">
      <c r="A330" s="7" t="s">
        <v>32</v>
      </c>
      <c r="B330" s="7" t="s">
        <v>44</v>
      </c>
      <c r="C330" s="7" t="s">
        <v>42</v>
      </c>
      <c r="D330" s="13">
        <v>41548</v>
      </c>
      <c r="E330" s="14">
        <f t="shared" si="0"/>
        <v>10</v>
      </c>
      <c r="F330" s="14" t="s">
        <v>45</v>
      </c>
      <c r="G330" s="7" t="s">
        <v>51</v>
      </c>
      <c r="H330" s="7" t="s">
        <v>53</v>
      </c>
      <c r="I330" s="7" t="s">
        <v>38</v>
      </c>
      <c r="J330" s="15">
        <v>1420170.6468992003</v>
      </c>
    </row>
    <row r="331" spans="1:10" ht="14.25" customHeight="1" x14ac:dyDescent="0.2">
      <c r="A331" s="7" t="s">
        <v>32</v>
      </c>
      <c r="B331" s="7" t="s">
        <v>44</v>
      </c>
      <c r="C331" s="7" t="s">
        <v>42</v>
      </c>
      <c r="D331" s="13">
        <v>41579</v>
      </c>
      <c r="E331" s="14">
        <f t="shared" si="0"/>
        <v>11</v>
      </c>
      <c r="F331" s="14" t="s">
        <v>45</v>
      </c>
      <c r="G331" s="7" t="s">
        <v>51</v>
      </c>
      <c r="H331" s="7" t="s">
        <v>53</v>
      </c>
      <c r="I331" s="7" t="s">
        <v>38</v>
      </c>
      <c r="J331" s="15">
        <v>1536276.5699455999</v>
      </c>
    </row>
    <row r="332" spans="1:10" ht="14.25" customHeight="1" x14ac:dyDescent="0.2">
      <c r="A332" s="7" t="s">
        <v>32</v>
      </c>
      <c r="B332" s="7" t="s">
        <v>44</v>
      </c>
      <c r="C332" s="7" t="s">
        <v>42</v>
      </c>
      <c r="D332" s="13">
        <v>41609</v>
      </c>
      <c r="E332" s="14">
        <f t="shared" si="0"/>
        <v>12</v>
      </c>
      <c r="F332" s="14" t="s">
        <v>45</v>
      </c>
      <c r="G332" s="7" t="s">
        <v>51</v>
      </c>
      <c r="H332" s="7" t="s">
        <v>53</v>
      </c>
      <c r="I332" s="7" t="s">
        <v>38</v>
      </c>
      <c r="J332" s="15">
        <v>785390.46324480022</v>
      </c>
    </row>
    <row r="333" spans="1:10" ht="14.25" customHeight="1" x14ac:dyDescent="0.2">
      <c r="A333" s="7" t="s">
        <v>32</v>
      </c>
      <c r="B333" s="7" t="s">
        <v>44</v>
      </c>
      <c r="C333" s="7" t="s">
        <v>42</v>
      </c>
      <c r="D333" s="13">
        <v>41640</v>
      </c>
      <c r="E333" s="14">
        <f t="shared" si="0"/>
        <v>1</v>
      </c>
      <c r="F333" s="14" t="s">
        <v>45</v>
      </c>
      <c r="G333" s="7" t="s">
        <v>51</v>
      </c>
      <c r="H333" s="7" t="s">
        <v>53</v>
      </c>
      <c r="I333" s="7" t="s">
        <v>38</v>
      </c>
      <c r="J333" s="15">
        <v>734335.23255680013</v>
      </c>
    </row>
    <row r="334" spans="1:10" ht="14.25" customHeight="1" x14ac:dyDescent="0.2">
      <c r="A334" s="7" t="s">
        <v>32</v>
      </c>
      <c r="B334" s="7" t="s">
        <v>44</v>
      </c>
      <c r="C334" s="7" t="s">
        <v>42</v>
      </c>
      <c r="D334" s="13">
        <v>41671</v>
      </c>
      <c r="E334" s="14">
        <f t="shared" si="0"/>
        <v>2</v>
      </c>
      <c r="F334" s="14" t="s">
        <v>45</v>
      </c>
      <c r="G334" s="7" t="s">
        <v>51</v>
      </c>
      <c r="H334" s="7" t="s">
        <v>53</v>
      </c>
      <c r="I334" s="7" t="s">
        <v>38</v>
      </c>
      <c r="J334" s="15">
        <v>864587.94414720009</v>
      </c>
    </row>
    <row r="335" spans="1:10" ht="14.25" customHeight="1" x14ac:dyDescent="0.2">
      <c r="A335" s="7" t="s">
        <v>32</v>
      </c>
      <c r="B335" s="7" t="s">
        <v>44</v>
      </c>
      <c r="C335" s="7" t="s">
        <v>42</v>
      </c>
      <c r="D335" s="13">
        <v>41699</v>
      </c>
      <c r="E335" s="14">
        <f t="shared" si="0"/>
        <v>3</v>
      </c>
      <c r="F335" s="14" t="s">
        <v>45</v>
      </c>
      <c r="G335" s="7" t="s">
        <v>51</v>
      </c>
      <c r="H335" s="7" t="s">
        <v>53</v>
      </c>
      <c r="I335" s="7" t="s">
        <v>38</v>
      </c>
      <c r="J335" s="15">
        <v>788205.73592320003</v>
      </c>
    </row>
    <row r="336" spans="1:10" ht="14.25" customHeight="1" x14ac:dyDescent="0.2">
      <c r="A336" s="7" t="s">
        <v>32</v>
      </c>
      <c r="B336" s="7" t="s">
        <v>44</v>
      </c>
      <c r="C336" s="7" t="s">
        <v>42</v>
      </c>
      <c r="D336" s="13">
        <v>41730</v>
      </c>
      <c r="E336" s="14">
        <f t="shared" si="0"/>
        <v>4</v>
      </c>
      <c r="F336" s="14" t="s">
        <v>45</v>
      </c>
      <c r="G336" s="7" t="s">
        <v>51</v>
      </c>
      <c r="H336" s="7" t="s">
        <v>53</v>
      </c>
      <c r="I336" s="7" t="s">
        <v>38</v>
      </c>
      <c r="J336" s="15">
        <v>847106.12443520024</v>
      </c>
    </row>
    <row r="337" spans="1:10" ht="14.25" customHeight="1" x14ac:dyDescent="0.2">
      <c r="A337" s="7" t="s">
        <v>32</v>
      </c>
      <c r="B337" s="7" t="s">
        <v>44</v>
      </c>
      <c r="C337" s="7" t="s">
        <v>42</v>
      </c>
      <c r="D337" s="13">
        <v>41760</v>
      </c>
      <c r="E337" s="14">
        <f t="shared" si="0"/>
        <v>5</v>
      </c>
      <c r="F337" s="14" t="s">
        <v>45</v>
      </c>
      <c r="G337" s="7" t="s">
        <v>51</v>
      </c>
      <c r="H337" s="7" t="s">
        <v>53</v>
      </c>
      <c r="I337" s="7" t="s">
        <v>38</v>
      </c>
      <c r="J337" s="15">
        <v>993362.96819200017</v>
      </c>
    </row>
    <row r="338" spans="1:10" ht="14.25" customHeight="1" x14ac:dyDescent="0.2">
      <c r="A338" s="7" t="s">
        <v>32</v>
      </c>
      <c r="B338" s="7" t="s">
        <v>44</v>
      </c>
      <c r="C338" s="7" t="s">
        <v>42</v>
      </c>
      <c r="D338" s="13">
        <v>41791</v>
      </c>
      <c r="E338" s="14">
        <f t="shared" si="0"/>
        <v>6</v>
      </c>
      <c r="F338" s="14" t="s">
        <v>45</v>
      </c>
      <c r="G338" s="7" t="s">
        <v>51</v>
      </c>
      <c r="H338" s="7" t="s">
        <v>53</v>
      </c>
      <c r="I338" s="7" t="s">
        <v>38</v>
      </c>
      <c r="J338" s="15">
        <v>514489.17112320004</v>
      </c>
    </row>
    <row r="339" spans="1:10" ht="14.25" customHeight="1" x14ac:dyDescent="0.2">
      <c r="A339" s="7" t="s">
        <v>32</v>
      </c>
      <c r="B339" s="7" t="s">
        <v>44</v>
      </c>
      <c r="C339" s="7" t="s">
        <v>42</v>
      </c>
      <c r="D339" s="13">
        <v>41456</v>
      </c>
      <c r="E339" s="14">
        <f t="shared" si="0"/>
        <v>7</v>
      </c>
      <c r="F339" s="14" t="s">
        <v>45</v>
      </c>
      <c r="G339" s="7" t="s">
        <v>51</v>
      </c>
      <c r="H339" s="7" t="s">
        <v>54</v>
      </c>
      <c r="I339" s="7" t="s">
        <v>38</v>
      </c>
      <c r="J339" s="15">
        <v>921103.45931519999</v>
      </c>
    </row>
    <row r="340" spans="1:10" ht="14.25" customHeight="1" x14ac:dyDescent="0.2">
      <c r="A340" s="7" t="s">
        <v>32</v>
      </c>
      <c r="B340" s="7" t="s">
        <v>44</v>
      </c>
      <c r="C340" s="7" t="s">
        <v>42</v>
      </c>
      <c r="D340" s="13">
        <v>41487</v>
      </c>
      <c r="E340" s="14">
        <f t="shared" si="0"/>
        <v>8</v>
      </c>
      <c r="F340" s="14" t="s">
        <v>45</v>
      </c>
      <c r="G340" s="7" t="s">
        <v>51</v>
      </c>
      <c r="H340" s="7" t="s">
        <v>54</v>
      </c>
      <c r="I340" s="7" t="s">
        <v>38</v>
      </c>
      <c r="J340" s="15">
        <v>1109663.3318399999</v>
      </c>
    </row>
    <row r="341" spans="1:10" ht="14.25" customHeight="1" x14ac:dyDescent="0.2">
      <c r="A341" s="7" t="s">
        <v>32</v>
      </c>
      <c r="B341" s="7" t="s">
        <v>44</v>
      </c>
      <c r="C341" s="7" t="s">
        <v>42</v>
      </c>
      <c r="D341" s="13">
        <v>41518</v>
      </c>
      <c r="E341" s="14">
        <f t="shared" si="0"/>
        <v>9</v>
      </c>
      <c r="F341" s="14" t="s">
        <v>45</v>
      </c>
      <c r="G341" s="7" t="s">
        <v>51</v>
      </c>
      <c r="H341" s="7" t="s">
        <v>54</v>
      </c>
      <c r="I341" s="7" t="s">
        <v>38</v>
      </c>
      <c r="J341" s="15">
        <v>1121528.2756608</v>
      </c>
    </row>
    <row r="342" spans="1:10" ht="14.25" customHeight="1" x14ac:dyDescent="0.2">
      <c r="A342" s="7" t="s">
        <v>32</v>
      </c>
      <c r="B342" s="7" t="s">
        <v>44</v>
      </c>
      <c r="C342" s="7" t="s">
        <v>42</v>
      </c>
      <c r="D342" s="13">
        <v>41548</v>
      </c>
      <c r="E342" s="14">
        <f t="shared" si="0"/>
        <v>10</v>
      </c>
      <c r="F342" s="14" t="s">
        <v>45</v>
      </c>
      <c r="G342" s="7" t="s">
        <v>51</v>
      </c>
      <c r="H342" s="7" t="s">
        <v>54</v>
      </c>
      <c r="I342" s="7" t="s">
        <v>38</v>
      </c>
      <c r="J342" s="15">
        <v>1503710.0967168</v>
      </c>
    </row>
    <row r="343" spans="1:10" ht="14.25" customHeight="1" x14ac:dyDescent="0.2">
      <c r="A343" s="7" t="s">
        <v>32</v>
      </c>
      <c r="B343" s="7" t="s">
        <v>44</v>
      </c>
      <c r="C343" s="7" t="s">
        <v>42</v>
      </c>
      <c r="D343" s="13">
        <v>41579</v>
      </c>
      <c r="E343" s="14">
        <f t="shared" si="0"/>
        <v>11</v>
      </c>
      <c r="F343" s="14" t="s">
        <v>45</v>
      </c>
      <c r="G343" s="7" t="s">
        <v>51</v>
      </c>
      <c r="H343" s="7" t="s">
        <v>54</v>
      </c>
      <c r="I343" s="7" t="s">
        <v>38</v>
      </c>
      <c r="J343" s="15">
        <v>1626645.7799423998</v>
      </c>
    </row>
    <row r="344" spans="1:10" ht="14.25" customHeight="1" x14ac:dyDescent="0.2">
      <c r="A344" s="7" t="s">
        <v>32</v>
      </c>
      <c r="B344" s="7" t="s">
        <v>44</v>
      </c>
      <c r="C344" s="7" t="s">
        <v>42</v>
      </c>
      <c r="D344" s="13">
        <v>41609</v>
      </c>
      <c r="E344" s="14">
        <f t="shared" si="0"/>
        <v>12</v>
      </c>
      <c r="F344" s="14" t="s">
        <v>45</v>
      </c>
      <c r="G344" s="7" t="s">
        <v>51</v>
      </c>
      <c r="H344" s="7" t="s">
        <v>54</v>
      </c>
      <c r="I344" s="7" t="s">
        <v>38</v>
      </c>
      <c r="J344" s="15">
        <v>831589.90225920011</v>
      </c>
    </row>
    <row r="345" spans="1:10" ht="14.25" customHeight="1" x14ac:dyDescent="0.2">
      <c r="A345" s="7" t="s">
        <v>32</v>
      </c>
      <c r="B345" s="7" t="s">
        <v>44</v>
      </c>
      <c r="C345" s="7" t="s">
        <v>42</v>
      </c>
      <c r="D345" s="13">
        <v>41640</v>
      </c>
      <c r="E345" s="14">
        <f t="shared" si="0"/>
        <v>1</v>
      </c>
      <c r="F345" s="14" t="s">
        <v>45</v>
      </c>
      <c r="G345" s="7" t="s">
        <v>51</v>
      </c>
      <c r="H345" s="7" t="s">
        <v>54</v>
      </c>
      <c r="I345" s="7" t="s">
        <v>38</v>
      </c>
      <c r="J345" s="15">
        <v>777531.42270720005</v>
      </c>
    </row>
    <row r="346" spans="1:10" ht="14.25" customHeight="1" x14ac:dyDescent="0.2">
      <c r="A346" s="7" t="s">
        <v>32</v>
      </c>
      <c r="B346" s="7" t="s">
        <v>44</v>
      </c>
      <c r="C346" s="7" t="s">
        <v>42</v>
      </c>
      <c r="D346" s="13">
        <v>41671</v>
      </c>
      <c r="E346" s="14">
        <f t="shared" si="0"/>
        <v>2</v>
      </c>
      <c r="F346" s="14" t="s">
        <v>45</v>
      </c>
      <c r="G346" s="7" t="s">
        <v>51</v>
      </c>
      <c r="H346" s="7" t="s">
        <v>54</v>
      </c>
      <c r="I346" s="7" t="s">
        <v>38</v>
      </c>
      <c r="J346" s="15">
        <v>915446.05850879999</v>
      </c>
    </row>
    <row r="347" spans="1:10" ht="14.25" customHeight="1" x14ac:dyDescent="0.2">
      <c r="A347" s="7" t="s">
        <v>32</v>
      </c>
      <c r="B347" s="7" t="s">
        <v>44</v>
      </c>
      <c r="C347" s="7" t="s">
        <v>42</v>
      </c>
      <c r="D347" s="13">
        <v>41699</v>
      </c>
      <c r="E347" s="14">
        <f t="shared" si="0"/>
        <v>3</v>
      </c>
      <c r="F347" s="14" t="s">
        <v>45</v>
      </c>
      <c r="G347" s="7" t="s">
        <v>51</v>
      </c>
      <c r="H347" s="7" t="s">
        <v>54</v>
      </c>
      <c r="I347" s="7" t="s">
        <v>38</v>
      </c>
      <c r="J347" s="15">
        <v>834570.77921279997</v>
      </c>
    </row>
    <row r="348" spans="1:10" ht="14.25" customHeight="1" x14ac:dyDescent="0.2">
      <c r="A348" s="7" t="s">
        <v>32</v>
      </c>
      <c r="B348" s="7" t="s">
        <v>44</v>
      </c>
      <c r="C348" s="7" t="s">
        <v>42</v>
      </c>
      <c r="D348" s="13">
        <v>41730</v>
      </c>
      <c r="E348" s="14">
        <f t="shared" si="0"/>
        <v>4</v>
      </c>
      <c r="F348" s="14" t="s">
        <v>45</v>
      </c>
      <c r="G348" s="7" t="s">
        <v>51</v>
      </c>
      <c r="H348" s="7" t="s">
        <v>54</v>
      </c>
      <c r="I348" s="7" t="s">
        <v>38</v>
      </c>
      <c r="J348" s="15">
        <v>896935.89646080008</v>
      </c>
    </row>
    <row r="349" spans="1:10" ht="14.25" customHeight="1" x14ac:dyDescent="0.2">
      <c r="A349" s="7" t="s">
        <v>32</v>
      </c>
      <c r="B349" s="7" t="s">
        <v>44</v>
      </c>
      <c r="C349" s="7" t="s">
        <v>42</v>
      </c>
      <c r="D349" s="13">
        <v>41760</v>
      </c>
      <c r="E349" s="14">
        <f t="shared" si="0"/>
        <v>5</v>
      </c>
      <c r="F349" s="14" t="s">
        <v>45</v>
      </c>
      <c r="G349" s="7" t="s">
        <v>51</v>
      </c>
      <c r="H349" s="7" t="s">
        <v>54</v>
      </c>
      <c r="I349" s="7" t="s">
        <v>38</v>
      </c>
      <c r="J349" s="15">
        <v>1051796.083968</v>
      </c>
    </row>
    <row r="350" spans="1:10" ht="14.25" customHeight="1" x14ac:dyDescent="0.2">
      <c r="A350" s="7" t="s">
        <v>32</v>
      </c>
      <c r="B350" s="7" t="s">
        <v>44</v>
      </c>
      <c r="C350" s="7" t="s">
        <v>42</v>
      </c>
      <c r="D350" s="13">
        <v>41791</v>
      </c>
      <c r="E350" s="14">
        <f t="shared" si="0"/>
        <v>6</v>
      </c>
      <c r="F350" s="14" t="s">
        <v>45</v>
      </c>
      <c r="G350" s="7" t="s">
        <v>51</v>
      </c>
      <c r="H350" s="7" t="s">
        <v>54</v>
      </c>
      <c r="I350" s="7" t="s">
        <v>38</v>
      </c>
      <c r="J350" s="15">
        <v>544753.24001279997</v>
      </c>
    </row>
    <row r="351" spans="1:10" ht="14.25" customHeight="1" x14ac:dyDescent="0.2">
      <c r="A351" s="7" t="s">
        <v>32</v>
      </c>
      <c r="B351" s="7" t="s">
        <v>44</v>
      </c>
      <c r="C351" s="7" t="s">
        <v>42</v>
      </c>
      <c r="D351" s="13">
        <v>41456</v>
      </c>
      <c r="E351" s="14">
        <f t="shared" si="0"/>
        <v>7</v>
      </c>
      <c r="F351" s="14" t="s">
        <v>45</v>
      </c>
      <c r="G351" s="7" t="s">
        <v>51</v>
      </c>
      <c r="H351" s="7" t="s">
        <v>55</v>
      </c>
      <c r="I351" s="7" t="s">
        <v>38</v>
      </c>
      <c r="J351" s="15">
        <v>498931.04046240001</v>
      </c>
    </row>
    <row r="352" spans="1:10" ht="14.25" customHeight="1" x14ac:dyDescent="0.2">
      <c r="A352" s="7" t="s">
        <v>32</v>
      </c>
      <c r="B352" s="7" t="s">
        <v>44</v>
      </c>
      <c r="C352" s="7" t="s">
        <v>42</v>
      </c>
      <c r="D352" s="13">
        <v>41487</v>
      </c>
      <c r="E352" s="14">
        <f t="shared" si="0"/>
        <v>8</v>
      </c>
      <c r="F352" s="14" t="s">
        <v>45</v>
      </c>
      <c r="G352" s="7" t="s">
        <v>51</v>
      </c>
      <c r="H352" s="7" t="s">
        <v>55</v>
      </c>
      <c r="I352" s="7" t="s">
        <v>38</v>
      </c>
      <c r="J352" s="15">
        <v>601067.63808000006</v>
      </c>
    </row>
    <row r="353" spans="1:10" ht="14.25" customHeight="1" x14ac:dyDescent="0.2">
      <c r="A353" s="7" t="s">
        <v>32</v>
      </c>
      <c r="B353" s="7" t="s">
        <v>44</v>
      </c>
      <c r="C353" s="7" t="s">
        <v>42</v>
      </c>
      <c r="D353" s="13">
        <v>41518</v>
      </c>
      <c r="E353" s="14">
        <f t="shared" si="0"/>
        <v>9</v>
      </c>
      <c r="F353" s="14" t="s">
        <v>45</v>
      </c>
      <c r="G353" s="7" t="s">
        <v>51</v>
      </c>
      <c r="H353" s="7" t="s">
        <v>55</v>
      </c>
      <c r="I353" s="7" t="s">
        <v>38</v>
      </c>
      <c r="J353" s="15">
        <v>607494.48264960002</v>
      </c>
    </row>
    <row r="354" spans="1:10" ht="14.25" customHeight="1" x14ac:dyDescent="0.2">
      <c r="A354" s="7" t="s">
        <v>32</v>
      </c>
      <c r="B354" s="7" t="s">
        <v>44</v>
      </c>
      <c r="C354" s="7" t="s">
        <v>42</v>
      </c>
      <c r="D354" s="13">
        <v>41548</v>
      </c>
      <c r="E354" s="14">
        <f t="shared" si="0"/>
        <v>10</v>
      </c>
      <c r="F354" s="14" t="s">
        <v>45</v>
      </c>
      <c r="G354" s="7" t="s">
        <v>51</v>
      </c>
      <c r="H354" s="7" t="s">
        <v>55</v>
      </c>
      <c r="I354" s="7" t="s">
        <v>38</v>
      </c>
      <c r="J354" s="15">
        <v>814509.63572160015</v>
      </c>
    </row>
    <row r="355" spans="1:10" ht="14.25" customHeight="1" x14ac:dyDescent="0.2">
      <c r="A355" s="7" t="s">
        <v>32</v>
      </c>
      <c r="B355" s="7" t="s">
        <v>44</v>
      </c>
      <c r="C355" s="7" t="s">
        <v>42</v>
      </c>
      <c r="D355" s="13">
        <v>41579</v>
      </c>
      <c r="E355" s="14">
        <f t="shared" si="0"/>
        <v>11</v>
      </c>
      <c r="F355" s="14" t="s">
        <v>45</v>
      </c>
      <c r="G355" s="7" t="s">
        <v>51</v>
      </c>
      <c r="H355" s="7" t="s">
        <v>55</v>
      </c>
      <c r="I355" s="7" t="s">
        <v>38</v>
      </c>
      <c r="J355" s="15">
        <v>881099.79746879986</v>
      </c>
    </row>
    <row r="356" spans="1:10" ht="14.25" customHeight="1" x14ac:dyDescent="0.2">
      <c r="A356" s="7" t="s">
        <v>32</v>
      </c>
      <c r="B356" s="7" t="s">
        <v>44</v>
      </c>
      <c r="C356" s="7" t="s">
        <v>42</v>
      </c>
      <c r="D356" s="13">
        <v>41609</v>
      </c>
      <c r="E356" s="14">
        <f t="shared" si="0"/>
        <v>12</v>
      </c>
      <c r="F356" s="14" t="s">
        <v>45</v>
      </c>
      <c r="G356" s="7" t="s">
        <v>51</v>
      </c>
      <c r="H356" s="7" t="s">
        <v>55</v>
      </c>
      <c r="I356" s="7" t="s">
        <v>38</v>
      </c>
      <c r="J356" s="15">
        <v>450444.53039040015</v>
      </c>
    </row>
    <row r="357" spans="1:10" ht="14.25" customHeight="1" x14ac:dyDescent="0.2">
      <c r="A357" s="7" t="s">
        <v>32</v>
      </c>
      <c r="B357" s="7" t="s">
        <v>44</v>
      </c>
      <c r="C357" s="7" t="s">
        <v>42</v>
      </c>
      <c r="D357" s="13">
        <v>41640</v>
      </c>
      <c r="E357" s="14">
        <f t="shared" si="0"/>
        <v>1</v>
      </c>
      <c r="F357" s="14" t="s">
        <v>45</v>
      </c>
      <c r="G357" s="7" t="s">
        <v>51</v>
      </c>
      <c r="H357" s="7" t="s">
        <v>55</v>
      </c>
      <c r="I357" s="7" t="s">
        <v>38</v>
      </c>
      <c r="J357" s="15">
        <v>421162.85396640003</v>
      </c>
    </row>
    <row r="358" spans="1:10" ht="14.25" customHeight="1" x14ac:dyDescent="0.2">
      <c r="A358" s="7" t="s">
        <v>32</v>
      </c>
      <c r="B358" s="7" t="s">
        <v>44</v>
      </c>
      <c r="C358" s="7" t="s">
        <v>42</v>
      </c>
      <c r="D358" s="13">
        <v>41671</v>
      </c>
      <c r="E358" s="14">
        <f t="shared" si="0"/>
        <v>2</v>
      </c>
      <c r="F358" s="14" t="s">
        <v>45</v>
      </c>
      <c r="G358" s="7" t="s">
        <v>51</v>
      </c>
      <c r="H358" s="7" t="s">
        <v>55</v>
      </c>
      <c r="I358" s="7" t="s">
        <v>38</v>
      </c>
      <c r="J358" s="15">
        <v>495866.61502560001</v>
      </c>
    </row>
    <row r="359" spans="1:10" ht="14.25" customHeight="1" x14ac:dyDescent="0.2">
      <c r="A359" s="7" t="s">
        <v>32</v>
      </c>
      <c r="B359" s="7" t="s">
        <v>44</v>
      </c>
      <c r="C359" s="7" t="s">
        <v>42</v>
      </c>
      <c r="D359" s="13">
        <v>41699</v>
      </c>
      <c r="E359" s="14">
        <f t="shared" si="0"/>
        <v>3</v>
      </c>
      <c r="F359" s="14" t="s">
        <v>45</v>
      </c>
      <c r="G359" s="7" t="s">
        <v>51</v>
      </c>
      <c r="H359" s="7" t="s">
        <v>55</v>
      </c>
      <c r="I359" s="7" t="s">
        <v>38</v>
      </c>
      <c r="J359" s="15">
        <v>452059.1720736</v>
      </c>
    </row>
    <row r="360" spans="1:10" ht="14.25" customHeight="1" x14ac:dyDescent="0.2">
      <c r="A360" s="7" t="s">
        <v>32</v>
      </c>
      <c r="B360" s="7" t="s">
        <v>44</v>
      </c>
      <c r="C360" s="7" t="s">
        <v>42</v>
      </c>
      <c r="D360" s="13">
        <v>41730</v>
      </c>
      <c r="E360" s="14">
        <f t="shared" si="0"/>
        <v>4</v>
      </c>
      <c r="F360" s="14" t="s">
        <v>45</v>
      </c>
      <c r="G360" s="7" t="s">
        <v>51</v>
      </c>
      <c r="H360" s="7" t="s">
        <v>55</v>
      </c>
      <c r="I360" s="7" t="s">
        <v>38</v>
      </c>
      <c r="J360" s="15">
        <v>485840.2772496001</v>
      </c>
    </row>
    <row r="361" spans="1:10" ht="14.25" customHeight="1" x14ac:dyDescent="0.2">
      <c r="A361" s="7" t="s">
        <v>32</v>
      </c>
      <c r="B361" s="7" t="s">
        <v>44</v>
      </c>
      <c r="C361" s="7" t="s">
        <v>42</v>
      </c>
      <c r="D361" s="13">
        <v>41760</v>
      </c>
      <c r="E361" s="14">
        <f t="shared" si="0"/>
        <v>5</v>
      </c>
      <c r="F361" s="14" t="s">
        <v>45</v>
      </c>
      <c r="G361" s="7" t="s">
        <v>51</v>
      </c>
      <c r="H361" s="7" t="s">
        <v>55</v>
      </c>
      <c r="I361" s="7" t="s">
        <v>38</v>
      </c>
      <c r="J361" s="15">
        <v>569722.87881600007</v>
      </c>
    </row>
    <row r="362" spans="1:10" ht="14.25" customHeight="1" x14ac:dyDescent="0.2">
      <c r="A362" s="7" t="s">
        <v>32</v>
      </c>
      <c r="B362" s="7" t="s">
        <v>44</v>
      </c>
      <c r="C362" s="7" t="s">
        <v>42</v>
      </c>
      <c r="D362" s="13">
        <v>41791</v>
      </c>
      <c r="E362" s="14">
        <f t="shared" si="0"/>
        <v>6</v>
      </c>
      <c r="F362" s="14" t="s">
        <v>45</v>
      </c>
      <c r="G362" s="7" t="s">
        <v>51</v>
      </c>
      <c r="H362" s="7" t="s">
        <v>55</v>
      </c>
      <c r="I362" s="7" t="s">
        <v>38</v>
      </c>
      <c r="J362" s="15">
        <v>295074.67167360004</v>
      </c>
    </row>
    <row r="363" spans="1:10" ht="14.25" customHeight="1" x14ac:dyDescent="0.2">
      <c r="A363" s="7" t="s">
        <v>32</v>
      </c>
      <c r="B363" s="7" t="s">
        <v>44</v>
      </c>
      <c r="C363" s="7" t="s">
        <v>42</v>
      </c>
      <c r="D363" s="13">
        <v>41456</v>
      </c>
      <c r="E363" s="14">
        <f t="shared" si="0"/>
        <v>7</v>
      </c>
      <c r="F363" s="14" t="s">
        <v>45</v>
      </c>
      <c r="G363" s="7" t="s">
        <v>56</v>
      </c>
      <c r="H363" s="7" t="s">
        <v>57</v>
      </c>
      <c r="I363" s="7" t="s">
        <v>38</v>
      </c>
      <c r="J363" s="15">
        <v>3198275.9004000002</v>
      </c>
    </row>
    <row r="364" spans="1:10" ht="14.25" customHeight="1" x14ac:dyDescent="0.2">
      <c r="A364" s="7" t="s">
        <v>32</v>
      </c>
      <c r="B364" s="7" t="s">
        <v>44</v>
      </c>
      <c r="C364" s="7" t="s">
        <v>42</v>
      </c>
      <c r="D364" s="13">
        <v>41487</v>
      </c>
      <c r="E364" s="14">
        <f t="shared" si="0"/>
        <v>8</v>
      </c>
      <c r="F364" s="14" t="s">
        <v>45</v>
      </c>
      <c r="G364" s="7" t="s">
        <v>56</v>
      </c>
      <c r="H364" s="7" t="s">
        <v>57</v>
      </c>
      <c r="I364" s="7" t="s">
        <v>38</v>
      </c>
      <c r="J364" s="15">
        <v>3852997.68</v>
      </c>
    </row>
    <row r="365" spans="1:10" ht="14.25" customHeight="1" x14ac:dyDescent="0.2">
      <c r="A365" s="7" t="s">
        <v>32</v>
      </c>
      <c r="B365" s="7" t="s">
        <v>44</v>
      </c>
      <c r="C365" s="7" t="s">
        <v>42</v>
      </c>
      <c r="D365" s="13">
        <v>41518</v>
      </c>
      <c r="E365" s="14">
        <f t="shared" si="0"/>
        <v>9</v>
      </c>
      <c r="F365" s="14" t="s">
        <v>45</v>
      </c>
      <c r="G365" s="7" t="s">
        <v>56</v>
      </c>
      <c r="H365" s="7" t="s">
        <v>57</v>
      </c>
      <c r="I365" s="7" t="s">
        <v>38</v>
      </c>
      <c r="J365" s="15">
        <v>3894195.4016000004</v>
      </c>
    </row>
    <row r="366" spans="1:10" ht="14.25" customHeight="1" x14ac:dyDescent="0.2">
      <c r="A366" s="7" t="s">
        <v>32</v>
      </c>
      <c r="B366" s="7" t="s">
        <v>44</v>
      </c>
      <c r="C366" s="7" t="s">
        <v>42</v>
      </c>
      <c r="D366" s="13">
        <v>41548</v>
      </c>
      <c r="E366" s="14">
        <f t="shared" si="0"/>
        <v>10</v>
      </c>
      <c r="F366" s="14" t="s">
        <v>45</v>
      </c>
      <c r="G366" s="7" t="s">
        <v>56</v>
      </c>
      <c r="H366" s="7" t="s">
        <v>57</v>
      </c>
      <c r="I366" s="7" t="s">
        <v>38</v>
      </c>
      <c r="J366" s="15">
        <v>5221215.6136000007</v>
      </c>
    </row>
    <row r="367" spans="1:10" ht="14.25" customHeight="1" x14ac:dyDescent="0.2">
      <c r="A367" s="7" t="s">
        <v>32</v>
      </c>
      <c r="B367" s="7" t="s">
        <v>44</v>
      </c>
      <c r="C367" s="7" t="s">
        <v>42</v>
      </c>
      <c r="D367" s="13">
        <v>41579</v>
      </c>
      <c r="E367" s="14">
        <f t="shared" si="0"/>
        <v>11</v>
      </c>
      <c r="F367" s="14" t="s">
        <v>45</v>
      </c>
      <c r="G367" s="7" t="s">
        <v>56</v>
      </c>
      <c r="H367" s="7" t="s">
        <v>57</v>
      </c>
      <c r="I367" s="7" t="s">
        <v>38</v>
      </c>
      <c r="J367" s="15">
        <v>5648075.6247999994</v>
      </c>
    </row>
    <row r="368" spans="1:10" ht="14.25" customHeight="1" x14ac:dyDescent="0.2">
      <c r="A368" s="7" t="s">
        <v>32</v>
      </c>
      <c r="B368" s="7" t="s">
        <v>44</v>
      </c>
      <c r="C368" s="7" t="s">
        <v>42</v>
      </c>
      <c r="D368" s="13">
        <v>41609</v>
      </c>
      <c r="E368" s="14">
        <f t="shared" si="0"/>
        <v>12</v>
      </c>
      <c r="F368" s="14" t="s">
        <v>45</v>
      </c>
      <c r="G368" s="7" t="s">
        <v>56</v>
      </c>
      <c r="H368" s="7" t="s">
        <v>57</v>
      </c>
      <c r="I368" s="7" t="s">
        <v>38</v>
      </c>
      <c r="J368" s="15">
        <v>2887464.9384000008</v>
      </c>
    </row>
    <row r="369" spans="1:10" ht="14.25" customHeight="1" x14ac:dyDescent="0.2">
      <c r="A369" s="7" t="s">
        <v>32</v>
      </c>
      <c r="B369" s="7" t="s">
        <v>44</v>
      </c>
      <c r="C369" s="7" t="s">
        <v>42</v>
      </c>
      <c r="D369" s="13">
        <v>41640</v>
      </c>
      <c r="E369" s="14">
        <f t="shared" si="0"/>
        <v>1</v>
      </c>
      <c r="F369" s="14" t="s">
        <v>45</v>
      </c>
      <c r="G369" s="7" t="s">
        <v>56</v>
      </c>
      <c r="H369" s="7" t="s">
        <v>57</v>
      </c>
      <c r="I369" s="7" t="s">
        <v>38</v>
      </c>
      <c r="J369" s="15">
        <v>2699761.8844000003</v>
      </c>
    </row>
    <row r="370" spans="1:10" ht="14.25" customHeight="1" x14ac:dyDescent="0.2">
      <c r="A370" s="7" t="s">
        <v>32</v>
      </c>
      <c r="B370" s="7" t="s">
        <v>44</v>
      </c>
      <c r="C370" s="7" t="s">
        <v>42</v>
      </c>
      <c r="D370" s="13">
        <v>41671</v>
      </c>
      <c r="E370" s="14">
        <f t="shared" si="0"/>
        <v>2</v>
      </c>
      <c r="F370" s="14" t="s">
        <v>45</v>
      </c>
      <c r="G370" s="7" t="s">
        <v>56</v>
      </c>
      <c r="H370" s="7" t="s">
        <v>57</v>
      </c>
      <c r="I370" s="7" t="s">
        <v>38</v>
      </c>
      <c r="J370" s="15">
        <v>3178632.1476000003</v>
      </c>
    </row>
    <row r="371" spans="1:10" ht="14.25" customHeight="1" x14ac:dyDescent="0.2">
      <c r="A371" s="7" t="s">
        <v>32</v>
      </c>
      <c r="B371" s="7" t="s">
        <v>44</v>
      </c>
      <c r="C371" s="7" t="s">
        <v>42</v>
      </c>
      <c r="D371" s="13">
        <v>41699</v>
      </c>
      <c r="E371" s="14">
        <f t="shared" si="0"/>
        <v>3</v>
      </c>
      <c r="F371" s="14" t="s">
        <v>45</v>
      </c>
      <c r="G371" s="7" t="s">
        <v>56</v>
      </c>
      <c r="H371" s="7" t="s">
        <v>57</v>
      </c>
      <c r="I371" s="7" t="s">
        <v>38</v>
      </c>
      <c r="J371" s="15">
        <v>2897815.2056</v>
      </c>
    </row>
    <row r="372" spans="1:10" ht="14.25" customHeight="1" x14ac:dyDescent="0.2">
      <c r="A372" s="7" t="s">
        <v>32</v>
      </c>
      <c r="B372" s="7" t="s">
        <v>44</v>
      </c>
      <c r="C372" s="7" t="s">
        <v>42</v>
      </c>
      <c r="D372" s="13">
        <v>41730</v>
      </c>
      <c r="E372" s="14">
        <f t="shared" si="0"/>
        <v>4</v>
      </c>
      <c r="F372" s="14" t="s">
        <v>45</v>
      </c>
      <c r="G372" s="7" t="s">
        <v>56</v>
      </c>
      <c r="H372" s="7" t="s">
        <v>57</v>
      </c>
      <c r="I372" s="7" t="s">
        <v>38</v>
      </c>
      <c r="J372" s="15">
        <v>3114360.7516000005</v>
      </c>
    </row>
    <row r="373" spans="1:10" ht="14.25" customHeight="1" x14ac:dyDescent="0.2">
      <c r="A373" s="7" t="s">
        <v>32</v>
      </c>
      <c r="B373" s="7" t="s">
        <v>44</v>
      </c>
      <c r="C373" s="7" t="s">
        <v>42</v>
      </c>
      <c r="D373" s="13">
        <v>41760</v>
      </c>
      <c r="E373" s="14">
        <f t="shared" si="0"/>
        <v>5</v>
      </c>
      <c r="F373" s="14" t="s">
        <v>45</v>
      </c>
      <c r="G373" s="7" t="s">
        <v>56</v>
      </c>
      <c r="H373" s="7" t="s">
        <v>57</v>
      </c>
      <c r="I373" s="7" t="s">
        <v>38</v>
      </c>
      <c r="J373" s="15">
        <v>3652069.7360000005</v>
      </c>
    </row>
    <row r="374" spans="1:10" ht="14.25" customHeight="1" x14ac:dyDescent="0.2">
      <c r="A374" s="7" t="s">
        <v>32</v>
      </c>
      <c r="B374" s="7" t="s">
        <v>44</v>
      </c>
      <c r="C374" s="7" t="s">
        <v>42</v>
      </c>
      <c r="D374" s="13">
        <v>41791</v>
      </c>
      <c r="E374" s="14">
        <f t="shared" si="0"/>
        <v>6</v>
      </c>
      <c r="F374" s="14" t="s">
        <v>45</v>
      </c>
      <c r="G374" s="7" t="s">
        <v>56</v>
      </c>
      <c r="H374" s="7" t="s">
        <v>57</v>
      </c>
      <c r="I374" s="7" t="s">
        <v>38</v>
      </c>
      <c r="J374" s="15">
        <v>1891504.3056000001</v>
      </c>
    </row>
    <row r="375" spans="1:10" ht="14.25" customHeight="1" x14ac:dyDescent="0.2">
      <c r="A375" s="7" t="s">
        <v>32</v>
      </c>
      <c r="B375" s="7" t="s">
        <v>44</v>
      </c>
      <c r="C375" s="7" t="s">
        <v>43</v>
      </c>
      <c r="D375" s="13">
        <v>41456</v>
      </c>
      <c r="E375" s="7">
        <v>7</v>
      </c>
      <c r="F375" s="7" t="s">
        <v>45</v>
      </c>
      <c r="G375" s="7" t="s">
        <v>46</v>
      </c>
      <c r="H375" s="7" t="s">
        <v>47</v>
      </c>
      <c r="I375" s="7" t="s">
        <v>38</v>
      </c>
      <c r="J375" s="15">
        <v>1625596.3356633</v>
      </c>
    </row>
    <row r="376" spans="1:10" ht="14.25" customHeight="1" x14ac:dyDescent="0.2">
      <c r="A376" s="7" t="s">
        <v>32</v>
      </c>
      <c r="B376" s="7" t="s">
        <v>44</v>
      </c>
      <c r="C376" s="7" t="s">
        <v>43</v>
      </c>
      <c r="D376" s="13">
        <v>41487</v>
      </c>
      <c r="E376" s="7">
        <v>8</v>
      </c>
      <c r="F376" s="7" t="s">
        <v>45</v>
      </c>
      <c r="G376" s="7" t="s">
        <v>46</v>
      </c>
      <c r="H376" s="7" t="s">
        <v>47</v>
      </c>
      <c r="I376" s="7" t="s">
        <v>38</v>
      </c>
      <c r="J376" s="15">
        <v>1295067.8472731998</v>
      </c>
    </row>
    <row r="377" spans="1:10" ht="14.25" customHeight="1" x14ac:dyDescent="0.2">
      <c r="A377" s="7" t="s">
        <v>32</v>
      </c>
      <c r="B377" s="7" t="s">
        <v>44</v>
      </c>
      <c r="C377" s="7" t="s">
        <v>43</v>
      </c>
      <c r="D377" s="13">
        <v>41518</v>
      </c>
      <c r="E377" s="7">
        <v>9</v>
      </c>
      <c r="F377" s="7" t="s">
        <v>45</v>
      </c>
      <c r="G377" s="7" t="s">
        <v>46</v>
      </c>
      <c r="H377" s="7" t="s">
        <v>47</v>
      </c>
      <c r="I377" s="7" t="s">
        <v>38</v>
      </c>
      <c r="J377" s="15">
        <v>1750624.8818057997</v>
      </c>
    </row>
    <row r="378" spans="1:10" ht="14.25" customHeight="1" x14ac:dyDescent="0.2">
      <c r="A378" s="7" t="s">
        <v>32</v>
      </c>
      <c r="B378" s="7" t="s">
        <v>44</v>
      </c>
      <c r="C378" s="7" t="s">
        <v>43</v>
      </c>
      <c r="D378" s="13">
        <v>41548</v>
      </c>
      <c r="E378" s="7">
        <v>10</v>
      </c>
      <c r="F378" s="7" t="s">
        <v>45</v>
      </c>
      <c r="G378" s="7" t="s">
        <v>46</v>
      </c>
      <c r="H378" s="7" t="s">
        <v>47</v>
      </c>
      <c r="I378" s="7" t="s">
        <v>38</v>
      </c>
      <c r="J378" s="15">
        <v>1472529.3869285996</v>
      </c>
    </row>
    <row r="379" spans="1:10" ht="14.25" customHeight="1" x14ac:dyDescent="0.2">
      <c r="A379" s="7" t="s">
        <v>32</v>
      </c>
      <c r="B379" s="7" t="s">
        <v>44</v>
      </c>
      <c r="C379" s="7" t="s">
        <v>43</v>
      </c>
      <c r="D379" s="13">
        <v>41579</v>
      </c>
      <c r="E379" s="7">
        <v>11</v>
      </c>
      <c r="F379" s="7" t="s">
        <v>45</v>
      </c>
      <c r="G379" s="7" t="s">
        <v>46</v>
      </c>
      <c r="H379" s="7" t="s">
        <v>47</v>
      </c>
      <c r="I379" s="7" t="s">
        <v>38</v>
      </c>
      <c r="J379" s="15">
        <v>1252200.4923928501</v>
      </c>
    </row>
    <row r="380" spans="1:10" ht="14.25" customHeight="1" x14ac:dyDescent="0.2">
      <c r="A380" s="7" t="s">
        <v>32</v>
      </c>
      <c r="B380" s="7" t="s">
        <v>44</v>
      </c>
      <c r="C380" s="7" t="s">
        <v>43</v>
      </c>
      <c r="D380" s="13">
        <v>41609</v>
      </c>
      <c r="E380" s="7">
        <v>12</v>
      </c>
      <c r="F380" s="7" t="s">
        <v>45</v>
      </c>
      <c r="G380" s="7" t="s">
        <v>46</v>
      </c>
      <c r="H380" s="7" t="s">
        <v>47</v>
      </c>
      <c r="I380" s="7" t="s">
        <v>38</v>
      </c>
      <c r="J380" s="15">
        <v>1406782.6738875001</v>
      </c>
    </row>
    <row r="381" spans="1:10" ht="14.25" customHeight="1" x14ac:dyDescent="0.2">
      <c r="A381" s="7" t="s">
        <v>32</v>
      </c>
      <c r="B381" s="7" t="s">
        <v>44</v>
      </c>
      <c r="C381" s="7" t="s">
        <v>43</v>
      </c>
      <c r="D381" s="13">
        <v>41640</v>
      </c>
      <c r="E381" s="7">
        <v>1</v>
      </c>
      <c r="F381" s="7" t="s">
        <v>45</v>
      </c>
      <c r="G381" s="7" t="s">
        <v>46</v>
      </c>
      <c r="H381" s="7" t="s">
        <v>47</v>
      </c>
      <c r="I381" s="7" t="s">
        <v>38</v>
      </c>
      <c r="J381" s="15">
        <v>1877449.5046125001</v>
      </c>
    </row>
    <row r="382" spans="1:10" ht="14.25" customHeight="1" x14ac:dyDescent="0.2">
      <c r="A382" s="7" t="s">
        <v>32</v>
      </c>
      <c r="B382" s="7" t="s">
        <v>44</v>
      </c>
      <c r="C382" s="7" t="s">
        <v>43</v>
      </c>
      <c r="D382" s="13">
        <v>41671</v>
      </c>
      <c r="E382" s="7">
        <v>2</v>
      </c>
      <c r="F382" s="7" t="s">
        <v>45</v>
      </c>
      <c r="G382" s="7" t="s">
        <v>46</v>
      </c>
      <c r="H382" s="7" t="s">
        <v>47</v>
      </c>
      <c r="I382" s="7" t="s">
        <v>38</v>
      </c>
      <c r="J382" s="15">
        <v>1912219.1750437501</v>
      </c>
    </row>
    <row r="383" spans="1:10" ht="14.25" customHeight="1" x14ac:dyDescent="0.2">
      <c r="A383" s="7" t="s">
        <v>32</v>
      </c>
      <c r="B383" s="7" t="s">
        <v>44</v>
      </c>
      <c r="C383" s="7" t="s">
        <v>43</v>
      </c>
      <c r="D383" s="13">
        <v>41699</v>
      </c>
      <c r="E383" s="7">
        <v>3</v>
      </c>
      <c r="F383" s="7" t="s">
        <v>45</v>
      </c>
      <c r="G383" s="7" t="s">
        <v>46</v>
      </c>
      <c r="H383" s="7" t="s">
        <v>47</v>
      </c>
      <c r="I383" s="7" t="s">
        <v>38</v>
      </c>
      <c r="J383" s="15">
        <v>2266625.1980531253</v>
      </c>
    </row>
    <row r="384" spans="1:10" ht="14.25" customHeight="1" x14ac:dyDescent="0.2">
      <c r="A384" s="7" t="s">
        <v>32</v>
      </c>
      <c r="B384" s="7" t="s">
        <v>44</v>
      </c>
      <c r="C384" s="7" t="s">
        <v>43</v>
      </c>
      <c r="D384" s="13">
        <v>41730</v>
      </c>
      <c r="E384" s="7">
        <v>4</v>
      </c>
      <c r="F384" s="7" t="s">
        <v>45</v>
      </c>
      <c r="G384" s="7" t="s">
        <v>46</v>
      </c>
      <c r="H384" s="7" t="s">
        <v>47</v>
      </c>
      <c r="I384" s="7" t="s">
        <v>38</v>
      </c>
      <c r="J384" s="15">
        <v>2234200.5744250002</v>
      </c>
    </row>
    <row r="385" spans="1:10" ht="14.25" customHeight="1" x14ac:dyDescent="0.2">
      <c r="A385" s="7" t="s">
        <v>32</v>
      </c>
      <c r="B385" s="7" t="s">
        <v>44</v>
      </c>
      <c r="C385" s="7" t="s">
        <v>43</v>
      </c>
      <c r="D385" s="13">
        <v>41760</v>
      </c>
      <c r="E385" s="7">
        <v>5</v>
      </c>
      <c r="F385" s="7" t="s">
        <v>45</v>
      </c>
      <c r="G385" s="7" t="s">
        <v>46</v>
      </c>
      <c r="H385" s="7" t="s">
        <v>47</v>
      </c>
      <c r="I385" s="7" t="s">
        <v>38</v>
      </c>
      <c r="J385" s="15">
        <v>2593715.6428375002</v>
      </c>
    </row>
    <row r="386" spans="1:10" ht="14.25" customHeight="1" x14ac:dyDescent="0.2">
      <c r="A386" s="7" t="s">
        <v>32</v>
      </c>
      <c r="B386" s="7" t="s">
        <v>44</v>
      </c>
      <c r="C386" s="7" t="s">
        <v>43</v>
      </c>
      <c r="D386" s="13">
        <v>41791</v>
      </c>
      <c r="E386" s="7">
        <v>6</v>
      </c>
      <c r="F386" s="7" t="s">
        <v>45</v>
      </c>
      <c r="G386" s="7" t="s">
        <v>46</v>
      </c>
      <c r="H386" s="7" t="s">
        <v>47</v>
      </c>
      <c r="I386" s="7" t="s">
        <v>38</v>
      </c>
      <c r="J386" s="15">
        <v>2274807.7859325004</v>
      </c>
    </row>
    <row r="387" spans="1:10" ht="14.25" customHeight="1" x14ac:dyDescent="0.2">
      <c r="A387" s="7" t="s">
        <v>32</v>
      </c>
      <c r="B387" s="7" t="s">
        <v>44</v>
      </c>
      <c r="C387" s="7" t="s">
        <v>43</v>
      </c>
      <c r="D387" s="13">
        <v>41456</v>
      </c>
      <c r="E387" s="7">
        <v>7</v>
      </c>
      <c r="F387" s="7" t="s">
        <v>45</v>
      </c>
      <c r="G387" s="7" t="s">
        <v>48</v>
      </c>
      <c r="H387" s="7" t="s">
        <v>49</v>
      </c>
      <c r="I387" s="7" t="s">
        <v>38</v>
      </c>
      <c r="J387" s="15">
        <v>895736.75638589996</v>
      </c>
    </row>
    <row r="388" spans="1:10" ht="14.25" customHeight="1" x14ac:dyDescent="0.2">
      <c r="A388" s="7" t="s">
        <v>32</v>
      </c>
      <c r="B388" s="7" t="s">
        <v>44</v>
      </c>
      <c r="C388" s="7" t="s">
        <v>43</v>
      </c>
      <c r="D388" s="13">
        <v>41487</v>
      </c>
      <c r="E388" s="7">
        <v>8</v>
      </c>
      <c r="F388" s="7" t="s">
        <v>45</v>
      </c>
      <c r="G388" s="7" t="s">
        <v>48</v>
      </c>
      <c r="H388" s="7" t="s">
        <v>49</v>
      </c>
      <c r="I388" s="7" t="s">
        <v>38</v>
      </c>
      <c r="J388" s="15">
        <v>713608.81380359991</v>
      </c>
    </row>
    <row r="389" spans="1:10" ht="14.25" customHeight="1" x14ac:dyDescent="0.2">
      <c r="A389" s="7" t="s">
        <v>32</v>
      </c>
      <c r="B389" s="7" t="s">
        <v>44</v>
      </c>
      <c r="C389" s="7" t="s">
        <v>43</v>
      </c>
      <c r="D389" s="13">
        <v>41518</v>
      </c>
      <c r="E389" s="7">
        <v>9</v>
      </c>
      <c r="F389" s="7" t="s">
        <v>45</v>
      </c>
      <c r="G389" s="7" t="s">
        <v>48</v>
      </c>
      <c r="H389" s="7" t="s">
        <v>49</v>
      </c>
      <c r="I389" s="7" t="s">
        <v>38</v>
      </c>
      <c r="J389" s="15">
        <v>964630.03691340005</v>
      </c>
    </row>
    <row r="390" spans="1:10" ht="14.25" customHeight="1" x14ac:dyDescent="0.2">
      <c r="A390" s="7" t="s">
        <v>32</v>
      </c>
      <c r="B390" s="7" t="s">
        <v>44</v>
      </c>
      <c r="C390" s="7" t="s">
        <v>43</v>
      </c>
      <c r="D390" s="13">
        <v>41548</v>
      </c>
      <c r="E390" s="7">
        <v>10</v>
      </c>
      <c r="F390" s="7" t="s">
        <v>45</v>
      </c>
      <c r="G390" s="7" t="s">
        <v>48</v>
      </c>
      <c r="H390" s="7" t="s">
        <v>49</v>
      </c>
      <c r="I390" s="7" t="s">
        <v>38</v>
      </c>
      <c r="J390" s="15">
        <v>811393.74381779996</v>
      </c>
    </row>
    <row r="391" spans="1:10" ht="14.25" customHeight="1" x14ac:dyDescent="0.2">
      <c r="A391" s="7" t="s">
        <v>32</v>
      </c>
      <c r="B391" s="7" t="s">
        <v>44</v>
      </c>
      <c r="C391" s="7" t="s">
        <v>43</v>
      </c>
      <c r="D391" s="13">
        <v>41579</v>
      </c>
      <c r="E391" s="7">
        <v>11</v>
      </c>
      <c r="F391" s="7" t="s">
        <v>45</v>
      </c>
      <c r="G391" s="7" t="s">
        <v>48</v>
      </c>
      <c r="H391" s="7" t="s">
        <v>49</v>
      </c>
      <c r="I391" s="7" t="s">
        <v>38</v>
      </c>
      <c r="J391" s="15">
        <v>689988.02642055007</v>
      </c>
    </row>
    <row r="392" spans="1:10" ht="14.25" customHeight="1" x14ac:dyDescent="0.2">
      <c r="A392" s="7" t="s">
        <v>32</v>
      </c>
      <c r="B392" s="7" t="s">
        <v>44</v>
      </c>
      <c r="C392" s="7" t="s">
        <v>43</v>
      </c>
      <c r="D392" s="13">
        <v>41609</v>
      </c>
      <c r="E392" s="7">
        <v>12</v>
      </c>
      <c r="F392" s="7" t="s">
        <v>45</v>
      </c>
      <c r="G392" s="7" t="s">
        <v>48</v>
      </c>
      <c r="H392" s="7" t="s">
        <v>49</v>
      </c>
      <c r="I392" s="7" t="s">
        <v>38</v>
      </c>
      <c r="J392" s="15">
        <v>775165.96316250006</v>
      </c>
    </row>
    <row r="393" spans="1:10" ht="14.25" customHeight="1" x14ac:dyDescent="0.2">
      <c r="A393" s="7" t="s">
        <v>32</v>
      </c>
      <c r="B393" s="7" t="s">
        <v>44</v>
      </c>
      <c r="C393" s="7" t="s">
        <v>43</v>
      </c>
      <c r="D393" s="13">
        <v>41640</v>
      </c>
      <c r="E393" s="7">
        <v>1</v>
      </c>
      <c r="F393" s="7" t="s">
        <v>45</v>
      </c>
      <c r="G393" s="7" t="s">
        <v>48</v>
      </c>
      <c r="H393" s="7" t="s">
        <v>49</v>
      </c>
      <c r="I393" s="7" t="s">
        <v>38</v>
      </c>
      <c r="J393" s="15">
        <v>1034512.9923375</v>
      </c>
    </row>
    <row r="394" spans="1:10" ht="14.25" customHeight="1" x14ac:dyDescent="0.2">
      <c r="A394" s="7" t="s">
        <v>32</v>
      </c>
      <c r="B394" s="7" t="s">
        <v>44</v>
      </c>
      <c r="C394" s="7" t="s">
        <v>43</v>
      </c>
      <c r="D394" s="13">
        <v>41671</v>
      </c>
      <c r="E394" s="7">
        <v>2</v>
      </c>
      <c r="F394" s="7" t="s">
        <v>45</v>
      </c>
      <c r="G394" s="7" t="s">
        <v>48</v>
      </c>
      <c r="H394" s="7" t="s">
        <v>49</v>
      </c>
      <c r="I394" s="7" t="s">
        <v>38</v>
      </c>
      <c r="J394" s="15">
        <v>888365.66788124992</v>
      </c>
    </row>
    <row r="395" spans="1:10" ht="14.25" customHeight="1" x14ac:dyDescent="0.2">
      <c r="A395" s="7" t="s">
        <v>32</v>
      </c>
      <c r="B395" s="7" t="s">
        <v>44</v>
      </c>
      <c r="C395" s="7" t="s">
        <v>43</v>
      </c>
      <c r="D395" s="13">
        <v>41699</v>
      </c>
      <c r="E395" s="7">
        <v>3</v>
      </c>
      <c r="F395" s="7" t="s">
        <v>45</v>
      </c>
      <c r="G395" s="7" t="s">
        <v>48</v>
      </c>
      <c r="H395" s="7" t="s">
        <v>49</v>
      </c>
      <c r="I395" s="7" t="s">
        <v>38</v>
      </c>
      <c r="J395" s="15">
        <v>1248956.7417843752</v>
      </c>
    </row>
    <row r="396" spans="1:10" ht="14.25" customHeight="1" x14ac:dyDescent="0.2">
      <c r="A396" s="7" t="s">
        <v>32</v>
      </c>
      <c r="B396" s="7" t="s">
        <v>44</v>
      </c>
      <c r="C396" s="7" t="s">
        <v>43</v>
      </c>
      <c r="D396" s="13">
        <v>41730</v>
      </c>
      <c r="E396" s="7">
        <v>4</v>
      </c>
      <c r="F396" s="7" t="s">
        <v>45</v>
      </c>
      <c r="G396" s="7" t="s">
        <v>48</v>
      </c>
      <c r="H396" s="7" t="s">
        <v>49</v>
      </c>
      <c r="I396" s="7" t="s">
        <v>38</v>
      </c>
      <c r="J396" s="15">
        <v>680069.70427499991</v>
      </c>
    </row>
    <row r="397" spans="1:10" ht="14.25" customHeight="1" x14ac:dyDescent="0.2">
      <c r="A397" s="7" t="s">
        <v>32</v>
      </c>
      <c r="B397" s="7" t="s">
        <v>44</v>
      </c>
      <c r="C397" s="7" t="s">
        <v>43</v>
      </c>
      <c r="D397" s="13">
        <v>41760</v>
      </c>
      <c r="E397" s="7">
        <v>5</v>
      </c>
      <c r="F397" s="7" t="s">
        <v>45</v>
      </c>
      <c r="G397" s="7" t="s">
        <v>48</v>
      </c>
      <c r="H397" s="7" t="s">
        <v>49</v>
      </c>
      <c r="I397" s="7" t="s">
        <v>38</v>
      </c>
      <c r="J397" s="15">
        <v>878169.84401249979</v>
      </c>
    </row>
    <row r="398" spans="1:10" ht="14.25" customHeight="1" x14ac:dyDescent="0.2">
      <c r="A398" s="7" t="s">
        <v>32</v>
      </c>
      <c r="B398" s="7" t="s">
        <v>44</v>
      </c>
      <c r="C398" s="7" t="s">
        <v>43</v>
      </c>
      <c r="D398" s="13">
        <v>41791</v>
      </c>
      <c r="E398" s="7">
        <v>6</v>
      </c>
      <c r="F398" s="7" t="s">
        <v>45</v>
      </c>
      <c r="G398" s="7" t="s">
        <v>48</v>
      </c>
      <c r="H398" s="7" t="s">
        <v>49</v>
      </c>
      <c r="I398" s="7" t="s">
        <v>38</v>
      </c>
      <c r="J398" s="15">
        <v>1253465.5146975003</v>
      </c>
    </row>
    <row r="399" spans="1:10" ht="14.25" customHeight="1" x14ac:dyDescent="0.2">
      <c r="A399" s="7" t="s">
        <v>32</v>
      </c>
      <c r="B399" s="7" t="s">
        <v>44</v>
      </c>
      <c r="C399" s="7" t="s">
        <v>43</v>
      </c>
      <c r="D399" s="13">
        <v>41456</v>
      </c>
      <c r="E399" s="7">
        <v>7</v>
      </c>
      <c r="F399" s="7" t="s">
        <v>45</v>
      </c>
      <c r="G399" s="7" t="s">
        <v>48</v>
      </c>
      <c r="H399" s="7" t="s">
        <v>50</v>
      </c>
      <c r="I399" s="7" t="s">
        <v>38</v>
      </c>
      <c r="J399" s="15">
        <v>829385.88554250007</v>
      </c>
    </row>
    <row r="400" spans="1:10" ht="14.25" customHeight="1" x14ac:dyDescent="0.2">
      <c r="A400" s="7" t="s">
        <v>32</v>
      </c>
      <c r="B400" s="7" t="s">
        <v>44</v>
      </c>
      <c r="C400" s="7" t="s">
        <v>43</v>
      </c>
      <c r="D400" s="13">
        <v>41487</v>
      </c>
      <c r="E400" s="7">
        <v>8</v>
      </c>
      <c r="F400" s="7" t="s">
        <v>45</v>
      </c>
      <c r="G400" s="7" t="s">
        <v>48</v>
      </c>
      <c r="H400" s="7" t="s">
        <v>50</v>
      </c>
      <c r="I400" s="7" t="s">
        <v>38</v>
      </c>
      <c r="J400" s="15">
        <v>660748.90166999993</v>
      </c>
    </row>
    <row r="401" spans="1:10" ht="14.25" customHeight="1" x14ac:dyDescent="0.2">
      <c r="A401" s="7" t="s">
        <v>32</v>
      </c>
      <c r="B401" s="7" t="s">
        <v>44</v>
      </c>
      <c r="C401" s="7" t="s">
        <v>43</v>
      </c>
      <c r="D401" s="13">
        <v>41518</v>
      </c>
      <c r="E401" s="7">
        <v>9</v>
      </c>
      <c r="F401" s="7" t="s">
        <v>45</v>
      </c>
      <c r="G401" s="7" t="s">
        <v>48</v>
      </c>
      <c r="H401" s="7" t="s">
        <v>50</v>
      </c>
      <c r="I401" s="7" t="s">
        <v>38</v>
      </c>
      <c r="J401" s="15">
        <v>893175.96010499995</v>
      </c>
    </row>
    <row r="402" spans="1:10" ht="14.25" customHeight="1" x14ac:dyDescent="0.2">
      <c r="A402" s="7" t="s">
        <v>32</v>
      </c>
      <c r="B402" s="7" t="s">
        <v>44</v>
      </c>
      <c r="C402" s="7" t="s">
        <v>43</v>
      </c>
      <c r="D402" s="13">
        <v>41548</v>
      </c>
      <c r="E402" s="7">
        <v>10</v>
      </c>
      <c r="F402" s="7" t="s">
        <v>45</v>
      </c>
      <c r="G402" s="7" t="s">
        <v>48</v>
      </c>
      <c r="H402" s="7" t="s">
        <v>50</v>
      </c>
      <c r="I402" s="7" t="s">
        <v>38</v>
      </c>
      <c r="J402" s="15">
        <v>751290.50353499991</v>
      </c>
    </row>
    <row r="403" spans="1:10" ht="14.25" customHeight="1" x14ac:dyDescent="0.2">
      <c r="A403" s="7" t="s">
        <v>32</v>
      </c>
      <c r="B403" s="7" t="s">
        <v>44</v>
      </c>
      <c r="C403" s="7" t="s">
        <v>43</v>
      </c>
      <c r="D403" s="13">
        <v>41579</v>
      </c>
      <c r="E403" s="7">
        <v>11</v>
      </c>
      <c r="F403" s="7" t="s">
        <v>45</v>
      </c>
      <c r="G403" s="7" t="s">
        <v>48</v>
      </c>
      <c r="H403" s="7" t="s">
        <v>50</v>
      </c>
      <c r="I403" s="7" t="s">
        <v>38</v>
      </c>
      <c r="J403" s="15">
        <v>638877.80224125006</v>
      </c>
    </row>
    <row r="404" spans="1:10" ht="14.25" customHeight="1" x14ac:dyDescent="0.2">
      <c r="A404" s="7" t="s">
        <v>32</v>
      </c>
      <c r="B404" s="7" t="s">
        <v>44</v>
      </c>
      <c r="C404" s="7" t="s">
        <v>43</v>
      </c>
      <c r="D404" s="13">
        <v>41609</v>
      </c>
      <c r="E404" s="7">
        <v>12</v>
      </c>
      <c r="F404" s="7" t="s">
        <v>45</v>
      </c>
      <c r="G404" s="7" t="s">
        <v>48</v>
      </c>
      <c r="H404" s="7" t="s">
        <v>50</v>
      </c>
      <c r="I404" s="7" t="s">
        <v>38</v>
      </c>
      <c r="J404" s="15">
        <v>717746.26218750002</v>
      </c>
    </row>
    <row r="405" spans="1:10" ht="14.25" customHeight="1" x14ac:dyDescent="0.2">
      <c r="A405" s="7" t="s">
        <v>32</v>
      </c>
      <c r="B405" s="7" t="s">
        <v>44</v>
      </c>
      <c r="C405" s="7" t="s">
        <v>43</v>
      </c>
      <c r="D405" s="13">
        <v>41640</v>
      </c>
      <c r="E405" s="7">
        <v>1</v>
      </c>
      <c r="F405" s="7" t="s">
        <v>45</v>
      </c>
      <c r="G405" s="7" t="s">
        <v>48</v>
      </c>
      <c r="H405" s="7" t="s">
        <v>50</v>
      </c>
      <c r="I405" s="7" t="s">
        <v>38</v>
      </c>
      <c r="J405" s="15">
        <v>957882.40031249996</v>
      </c>
    </row>
    <row r="406" spans="1:10" ht="14.25" customHeight="1" x14ac:dyDescent="0.2">
      <c r="A406" s="7" t="s">
        <v>32</v>
      </c>
      <c r="B406" s="7" t="s">
        <v>44</v>
      </c>
      <c r="C406" s="7" t="s">
        <v>43</v>
      </c>
      <c r="D406" s="13">
        <v>41671</v>
      </c>
      <c r="E406" s="7">
        <v>2</v>
      </c>
      <c r="F406" s="7" t="s">
        <v>45</v>
      </c>
      <c r="G406" s="7" t="s">
        <v>48</v>
      </c>
      <c r="H406" s="7" t="s">
        <v>50</v>
      </c>
      <c r="I406" s="7" t="s">
        <v>38</v>
      </c>
      <c r="J406" s="15">
        <v>822560.80359374988</v>
      </c>
    </row>
    <row r="407" spans="1:10" ht="14.25" customHeight="1" x14ac:dyDescent="0.2">
      <c r="A407" s="7" t="s">
        <v>32</v>
      </c>
      <c r="B407" s="7" t="s">
        <v>44</v>
      </c>
      <c r="C407" s="7" t="s">
        <v>43</v>
      </c>
      <c r="D407" s="13">
        <v>41699</v>
      </c>
      <c r="E407" s="7">
        <v>3</v>
      </c>
      <c r="F407" s="7" t="s">
        <v>45</v>
      </c>
      <c r="G407" s="7" t="s">
        <v>48</v>
      </c>
      <c r="H407" s="7" t="s">
        <v>50</v>
      </c>
      <c r="I407" s="7" t="s">
        <v>38</v>
      </c>
      <c r="J407" s="15">
        <v>1156441.4275781249</v>
      </c>
    </row>
    <row r="408" spans="1:10" ht="14.25" customHeight="1" x14ac:dyDescent="0.2">
      <c r="A408" s="7" t="s">
        <v>32</v>
      </c>
      <c r="B408" s="7" t="s">
        <v>44</v>
      </c>
      <c r="C408" s="7" t="s">
        <v>43</v>
      </c>
      <c r="D408" s="13">
        <v>41730</v>
      </c>
      <c r="E408" s="7">
        <v>4</v>
      </c>
      <c r="F408" s="7" t="s">
        <v>45</v>
      </c>
      <c r="G408" s="7" t="s">
        <v>48</v>
      </c>
      <c r="H408" s="7" t="s">
        <v>50</v>
      </c>
      <c r="I408" s="7" t="s">
        <v>38</v>
      </c>
      <c r="J408" s="15">
        <v>629694.17062500003</v>
      </c>
    </row>
    <row r="409" spans="1:10" ht="14.25" customHeight="1" x14ac:dyDescent="0.2">
      <c r="A409" s="7" t="s">
        <v>32</v>
      </c>
      <c r="B409" s="7" t="s">
        <v>44</v>
      </c>
      <c r="C409" s="7" t="s">
        <v>43</v>
      </c>
      <c r="D409" s="13">
        <v>41760</v>
      </c>
      <c r="E409" s="7">
        <v>5</v>
      </c>
      <c r="F409" s="7" t="s">
        <v>45</v>
      </c>
      <c r="G409" s="7" t="s">
        <v>48</v>
      </c>
      <c r="H409" s="7" t="s">
        <v>50</v>
      </c>
      <c r="I409" s="7" t="s">
        <v>38</v>
      </c>
      <c r="J409" s="15">
        <v>813120.22593749978</v>
      </c>
    </row>
    <row r="410" spans="1:10" ht="14.25" customHeight="1" x14ac:dyDescent="0.2">
      <c r="A410" s="7" t="s">
        <v>32</v>
      </c>
      <c r="B410" s="7" t="s">
        <v>44</v>
      </c>
      <c r="C410" s="7" t="s">
        <v>43</v>
      </c>
      <c r="D410" s="13">
        <v>41791</v>
      </c>
      <c r="E410" s="7">
        <v>6</v>
      </c>
      <c r="F410" s="7" t="s">
        <v>45</v>
      </c>
      <c r="G410" s="7" t="s">
        <v>48</v>
      </c>
      <c r="H410" s="7" t="s">
        <v>50</v>
      </c>
      <c r="I410" s="7" t="s">
        <v>38</v>
      </c>
      <c r="J410" s="15">
        <v>1160616.2173125001</v>
      </c>
    </row>
    <row r="411" spans="1:10" ht="14.25" customHeight="1" x14ac:dyDescent="0.2">
      <c r="A411" s="7" t="s">
        <v>32</v>
      </c>
      <c r="B411" s="7" t="s">
        <v>44</v>
      </c>
      <c r="C411" s="7" t="s">
        <v>43</v>
      </c>
      <c r="D411" s="13">
        <v>41456</v>
      </c>
      <c r="E411" s="7">
        <v>7</v>
      </c>
      <c r="F411" s="7" t="s">
        <v>45</v>
      </c>
      <c r="G411" s="7" t="s">
        <v>51</v>
      </c>
      <c r="H411" s="7" t="s">
        <v>52</v>
      </c>
      <c r="I411" s="7" t="s">
        <v>38</v>
      </c>
      <c r="J411" s="15">
        <v>716589.40510871995</v>
      </c>
    </row>
    <row r="412" spans="1:10" ht="14.25" customHeight="1" x14ac:dyDescent="0.2">
      <c r="A412" s="7" t="s">
        <v>32</v>
      </c>
      <c r="B412" s="7" t="s">
        <v>44</v>
      </c>
      <c r="C412" s="7" t="s">
        <v>43</v>
      </c>
      <c r="D412" s="13">
        <v>41487</v>
      </c>
      <c r="E412" s="7">
        <v>8</v>
      </c>
      <c r="F412" s="7" t="s">
        <v>45</v>
      </c>
      <c r="G412" s="7" t="s">
        <v>51</v>
      </c>
      <c r="H412" s="7" t="s">
        <v>52</v>
      </c>
      <c r="I412" s="7" t="s">
        <v>38</v>
      </c>
      <c r="J412" s="15">
        <v>570887.05104287993</v>
      </c>
    </row>
    <row r="413" spans="1:10" ht="14.25" customHeight="1" x14ac:dyDescent="0.2">
      <c r="A413" s="7" t="s">
        <v>32</v>
      </c>
      <c r="B413" s="7" t="s">
        <v>44</v>
      </c>
      <c r="C413" s="7" t="s">
        <v>43</v>
      </c>
      <c r="D413" s="13">
        <v>41518</v>
      </c>
      <c r="E413" s="7">
        <v>9</v>
      </c>
      <c r="F413" s="7" t="s">
        <v>45</v>
      </c>
      <c r="G413" s="7" t="s">
        <v>51</v>
      </c>
      <c r="H413" s="7" t="s">
        <v>52</v>
      </c>
      <c r="I413" s="7" t="s">
        <v>38</v>
      </c>
      <c r="J413" s="15">
        <v>771704.02953071985</v>
      </c>
    </row>
    <row r="414" spans="1:10" ht="14.25" customHeight="1" x14ac:dyDescent="0.2">
      <c r="A414" s="7" t="s">
        <v>32</v>
      </c>
      <c r="B414" s="7" t="s">
        <v>44</v>
      </c>
      <c r="C414" s="7" t="s">
        <v>43</v>
      </c>
      <c r="D414" s="13">
        <v>41548</v>
      </c>
      <c r="E414" s="7">
        <v>10</v>
      </c>
      <c r="F414" s="7" t="s">
        <v>45</v>
      </c>
      <c r="G414" s="7" t="s">
        <v>51</v>
      </c>
      <c r="H414" s="7" t="s">
        <v>52</v>
      </c>
      <c r="I414" s="7" t="s">
        <v>38</v>
      </c>
      <c r="J414" s="15">
        <v>649114.99505423987</v>
      </c>
    </row>
    <row r="415" spans="1:10" ht="14.25" customHeight="1" x14ac:dyDescent="0.2">
      <c r="A415" s="7" t="s">
        <v>32</v>
      </c>
      <c r="B415" s="7" t="s">
        <v>44</v>
      </c>
      <c r="C415" s="7" t="s">
        <v>43</v>
      </c>
      <c r="D415" s="13">
        <v>41579</v>
      </c>
      <c r="E415" s="7">
        <v>11</v>
      </c>
      <c r="F415" s="7" t="s">
        <v>45</v>
      </c>
      <c r="G415" s="7" t="s">
        <v>51</v>
      </c>
      <c r="H415" s="7" t="s">
        <v>52</v>
      </c>
      <c r="I415" s="7" t="s">
        <v>38</v>
      </c>
      <c r="J415" s="15">
        <v>551990.42113644001</v>
      </c>
    </row>
    <row r="416" spans="1:10" ht="14.25" customHeight="1" x14ac:dyDescent="0.2">
      <c r="A416" s="7" t="s">
        <v>32</v>
      </c>
      <c r="B416" s="7" t="s">
        <v>44</v>
      </c>
      <c r="C416" s="7" t="s">
        <v>43</v>
      </c>
      <c r="D416" s="13">
        <v>41609</v>
      </c>
      <c r="E416" s="7">
        <v>12</v>
      </c>
      <c r="F416" s="7" t="s">
        <v>45</v>
      </c>
      <c r="G416" s="7" t="s">
        <v>51</v>
      </c>
      <c r="H416" s="7" t="s">
        <v>52</v>
      </c>
      <c r="I416" s="7" t="s">
        <v>38</v>
      </c>
      <c r="J416" s="15">
        <v>620132.77052999998</v>
      </c>
    </row>
    <row r="417" spans="1:10" ht="14.25" customHeight="1" x14ac:dyDescent="0.2">
      <c r="A417" s="7" t="s">
        <v>32</v>
      </c>
      <c r="B417" s="7" t="s">
        <v>44</v>
      </c>
      <c r="C417" s="7" t="s">
        <v>43</v>
      </c>
      <c r="D417" s="13">
        <v>41640</v>
      </c>
      <c r="E417" s="7">
        <v>1</v>
      </c>
      <c r="F417" s="7" t="s">
        <v>45</v>
      </c>
      <c r="G417" s="7" t="s">
        <v>51</v>
      </c>
      <c r="H417" s="7" t="s">
        <v>52</v>
      </c>
      <c r="I417" s="7" t="s">
        <v>38</v>
      </c>
      <c r="J417" s="15">
        <v>827610.39387000003</v>
      </c>
    </row>
    <row r="418" spans="1:10" ht="14.25" customHeight="1" x14ac:dyDescent="0.2">
      <c r="A418" s="7" t="s">
        <v>32</v>
      </c>
      <c r="B418" s="7" t="s">
        <v>44</v>
      </c>
      <c r="C418" s="7" t="s">
        <v>43</v>
      </c>
      <c r="D418" s="13">
        <v>41671</v>
      </c>
      <c r="E418" s="7">
        <v>2</v>
      </c>
      <c r="F418" s="7" t="s">
        <v>45</v>
      </c>
      <c r="G418" s="7" t="s">
        <v>51</v>
      </c>
      <c r="H418" s="7" t="s">
        <v>52</v>
      </c>
      <c r="I418" s="7" t="s">
        <v>38</v>
      </c>
      <c r="J418" s="15">
        <v>710692.53430499986</v>
      </c>
    </row>
    <row r="419" spans="1:10" ht="14.25" customHeight="1" x14ac:dyDescent="0.2">
      <c r="A419" s="7" t="s">
        <v>32</v>
      </c>
      <c r="B419" s="7" t="s">
        <v>44</v>
      </c>
      <c r="C419" s="7" t="s">
        <v>43</v>
      </c>
      <c r="D419" s="13">
        <v>41699</v>
      </c>
      <c r="E419" s="7">
        <v>3</v>
      </c>
      <c r="F419" s="7" t="s">
        <v>45</v>
      </c>
      <c r="G419" s="7" t="s">
        <v>51</v>
      </c>
      <c r="H419" s="7" t="s">
        <v>52</v>
      </c>
      <c r="I419" s="7" t="s">
        <v>38</v>
      </c>
      <c r="J419" s="15">
        <v>999165.39342749992</v>
      </c>
    </row>
    <row r="420" spans="1:10" ht="14.25" customHeight="1" x14ac:dyDescent="0.2">
      <c r="A420" s="7" t="s">
        <v>32</v>
      </c>
      <c r="B420" s="7" t="s">
        <v>44</v>
      </c>
      <c r="C420" s="7" t="s">
        <v>43</v>
      </c>
      <c r="D420" s="13">
        <v>41730</v>
      </c>
      <c r="E420" s="7">
        <v>4</v>
      </c>
      <c r="F420" s="7" t="s">
        <v>45</v>
      </c>
      <c r="G420" s="7" t="s">
        <v>51</v>
      </c>
      <c r="H420" s="7" t="s">
        <v>52</v>
      </c>
      <c r="I420" s="7" t="s">
        <v>38</v>
      </c>
      <c r="J420" s="15">
        <v>544055.76341999997</v>
      </c>
    </row>
    <row r="421" spans="1:10" ht="14.25" customHeight="1" x14ac:dyDescent="0.2">
      <c r="A421" s="7" t="s">
        <v>32</v>
      </c>
      <c r="B421" s="7" t="s">
        <v>44</v>
      </c>
      <c r="C421" s="7" t="s">
        <v>43</v>
      </c>
      <c r="D421" s="13">
        <v>41760</v>
      </c>
      <c r="E421" s="7">
        <v>5</v>
      </c>
      <c r="F421" s="7" t="s">
        <v>45</v>
      </c>
      <c r="G421" s="7" t="s">
        <v>51</v>
      </c>
      <c r="H421" s="7" t="s">
        <v>52</v>
      </c>
      <c r="I421" s="7" t="s">
        <v>38</v>
      </c>
      <c r="J421" s="15">
        <v>702535.87520999974</v>
      </c>
    </row>
    <row r="422" spans="1:10" ht="14.25" customHeight="1" x14ac:dyDescent="0.2">
      <c r="A422" s="7" t="s">
        <v>32</v>
      </c>
      <c r="B422" s="7" t="s">
        <v>44</v>
      </c>
      <c r="C422" s="7" t="s">
        <v>43</v>
      </c>
      <c r="D422" s="13">
        <v>41791</v>
      </c>
      <c r="E422" s="7">
        <v>6</v>
      </c>
      <c r="F422" s="7" t="s">
        <v>45</v>
      </c>
      <c r="G422" s="7" t="s">
        <v>51</v>
      </c>
      <c r="H422" s="7" t="s">
        <v>52</v>
      </c>
      <c r="I422" s="7" t="s">
        <v>38</v>
      </c>
      <c r="J422" s="15">
        <v>1002772.411758</v>
      </c>
    </row>
    <row r="423" spans="1:10" ht="14.25" customHeight="1" x14ac:dyDescent="0.2">
      <c r="A423" s="7" t="s">
        <v>32</v>
      </c>
      <c r="B423" s="7" t="s">
        <v>44</v>
      </c>
      <c r="C423" s="7" t="s">
        <v>43</v>
      </c>
      <c r="D423" s="13">
        <v>41456</v>
      </c>
      <c r="E423" s="7">
        <v>7</v>
      </c>
      <c r="F423" s="7" t="s">
        <v>45</v>
      </c>
      <c r="G423" s="7" t="s">
        <v>51</v>
      </c>
      <c r="H423" s="7" t="s">
        <v>53</v>
      </c>
      <c r="I423" s="7" t="s">
        <v>38</v>
      </c>
      <c r="J423" s="15">
        <v>251329.05622500001</v>
      </c>
    </row>
    <row r="424" spans="1:10" ht="14.25" customHeight="1" x14ac:dyDescent="0.2">
      <c r="A424" s="7" t="s">
        <v>32</v>
      </c>
      <c r="B424" s="7" t="s">
        <v>44</v>
      </c>
      <c r="C424" s="7" t="s">
        <v>43</v>
      </c>
      <c r="D424" s="13">
        <v>41487</v>
      </c>
      <c r="E424" s="7">
        <v>8</v>
      </c>
      <c r="F424" s="7" t="s">
        <v>45</v>
      </c>
      <c r="G424" s="7" t="s">
        <v>51</v>
      </c>
      <c r="H424" s="7" t="s">
        <v>53</v>
      </c>
      <c r="I424" s="7" t="s">
        <v>38</v>
      </c>
      <c r="J424" s="15">
        <v>200226.9399</v>
      </c>
    </row>
    <row r="425" spans="1:10" ht="14.25" customHeight="1" x14ac:dyDescent="0.2">
      <c r="A425" s="7" t="s">
        <v>32</v>
      </c>
      <c r="B425" s="7" t="s">
        <v>44</v>
      </c>
      <c r="C425" s="7" t="s">
        <v>43</v>
      </c>
      <c r="D425" s="13">
        <v>41518</v>
      </c>
      <c r="E425" s="7">
        <v>9</v>
      </c>
      <c r="F425" s="7" t="s">
        <v>45</v>
      </c>
      <c r="G425" s="7" t="s">
        <v>51</v>
      </c>
      <c r="H425" s="7" t="s">
        <v>53</v>
      </c>
      <c r="I425" s="7" t="s">
        <v>38</v>
      </c>
      <c r="J425" s="15">
        <v>270659.38184999995</v>
      </c>
    </row>
    <row r="426" spans="1:10" ht="14.25" customHeight="1" x14ac:dyDescent="0.2">
      <c r="A426" s="7" t="s">
        <v>32</v>
      </c>
      <c r="B426" s="7" t="s">
        <v>44</v>
      </c>
      <c r="C426" s="7" t="s">
        <v>43</v>
      </c>
      <c r="D426" s="13">
        <v>41548</v>
      </c>
      <c r="E426" s="7">
        <v>10</v>
      </c>
      <c r="F426" s="7" t="s">
        <v>45</v>
      </c>
      <c r="G426" s="7" t="s">
        <v>51</v>
      </c>
      <c r="H426" s="7" t="s">
        <v>53</v>
      </c>
      <c r="I426" s="7" t="s">
        <v>38</v>
      </c>
      <c r="J426" s="15">
        <v>227663.78894999996</v>
      </c>
    </row>
    <row r="427" spans="1:10" ht="14.25" customHeight="1" x14ac:dyDescent="0.2">
      <c r="A427" s="7" t="s">
        <v>32</v>
      </c>
      <c r="B427" s="7" t="s">
        <v>44</v>
      </c>
      <c r="C427" s="7" t="s">
        <v>43</v>
      </c>
      <c r="D427" s="13">
        <v>41579</v>
      </c>
      <c r="E427" s="7">
        <v>11</v>
      </c>
      <c r="F427" s="7" t="s">
        <v>45</v>
      </c>
      <c r="G427" s="7" t="s">
        <v>51</v>
      </c>
      <c r="H427" s="7" t="s">
        <v>53</v>
      </c>
      <c r="I427" s="7" t="s">
        <v>38</v>
      </c>
      <c r="J427" s="15">
        <v>193599.33401250001</v>
      </c>
    </row>
    <row r="428" spans="1:10" ht="14.25" customHeight="1" x14ac:dyDescent="0.2">
      <c r="A428" s="7" t="s">
        <v>32</v>
      </c>
      <c r="B428" s="7" t="s">
        <v>44</v>
      </c>
      <c r="C428" s="7" t="s">
        <v>43</v>
      </c>
      <c r="D428" s="13">
        <v>41609</v>
      </c>
      <c r="E428" s="7">
        <v>12</v>
      </c>
      <c r="F428" s="7" t="s">
        <v>45</v>
      </c>
      <c r="G428" s="7" t="s">
        <v>51</v>
      </c>
      <c r="H428" s="7" t="s">
        <v>53</v>
      </c>
      <c r="I428" s="7" t="s">
        <v>38</v>
      </c>
      <c r="J428" s="15">
        <v>143549.25243750002</v>
      </c>
    </row>
    <row r="429" spans="1:10" ht="14.25" customHeight="1" x14ac:dyDescent="0.2">
      <c r="A429" s="7" t="s">
        <v>32</v>
      </c>
      <c r="B429" s="7" t="s">
        <v>44</v>
      </c>
      <c r="C429" s="7" t="s">
        <v>43</v>
      </c>
      <c r="D429" s="13">
        <v>41640</v>
      </c>
      <c r="E429" s="7">
        <v>1</v>
      </c>
      <c r="F429" s="7" t="s">
        <v>45</v>
      </c>
      <c r="G429" s="7" t="s">
        <v>51</v>
      </c>
      <c r="H429" s="7" t="s">
        <v>53</v>
      </c>
      <c r="I429" s="7" t="s">
        <v>38</v>
      </c>
      <c r="J429" s="15">
        <v>153261.18405000001</v>
      </c>
    </row>
    <row r="430" spans="1:10" ht="14.25" customHeight="1" x14ac:dyDescent="0.2">
      <c r="A430" s="7" t="s">
        <v>32</v>
      </c>
      <c r="B430" s="7" t="s">
        <v>44</v>
      </c>
      <c r="C430" s="7" t="s">
        <v>43</v>
      </c>
      <c r="D430" s="13">
        <v>41671</v>
      </c>
      <c r="E430" s="7">
        <v>2</v>
      </c>
      <c r="F430" s="7" t="s">
        <v>45</v>
      </c>
      <c r="G430" s="7" t="s">
        <v>51</v>
      </c>
      <c r="H430" s="7" t="s">
        <v>53</v>
      </c>
      <c r="I430" s="7" t="s">
        <v>38</v>
      </c>
      <c r="J430" s="15">
        <v>131609.72857499999</v>
      </c>
    </row>
    <row r="431" spans="1:10" ht="14.25" customHeight="1" x14ac:dyDescent="0.2">
      <c r="A431" s="7" t="s">
        <v>32</v>
      </c>
      <c r="B431" s="7" t="s">
        <v>44</v>
      </c>
      <c r="C431" s="7" t="s">
        <v>43</v>
      </c>
      <c r="D431" s="13">
        <v>41699</v>
      </c>
      <c r="E431" s="7">
        <v>3</v>
      </c>
      <c r="F431" s="7" t="s">
        <v>45</v>
      </c>
      <c r="G431" s="7" t="s">
        <v>51</v>
      </c>
      <c r="H431" s="7" t="s">
        <v>53</v>
      </c>
      <c r="I431" s="7" t="s">
        <v>38</v>
      </c>
      <c r="J431" s="15">
        <v>185030.62841250002</v>
      </c>
    </row>
    <row r="432" spans="1:10" ht="14.25" customHeight="1" x14ac:dyDescent="0.2">
      <c r="A432" s="7" t="s">
        <v>32</v>
      </c>
      <c r="B432" s="7" t="s">
        <v>44</v>
      </c>
      <c r="C432" s="7" t="s">
        <v>43</v>
      </c>
      <c r="D432" s="13">
        <v>41730</v>
      </c>
      <c r="E432" s="7">
        <v>4</v>
      </c>
      <c r="F432" s="7" t="s">
        <v>45</v>
      </c>
      <c r="G432" s="7" t="s">
        <v>51</v>
      </c>
      <c r="H432" s="7" t="s">
        <v>53</v>
      </c>
      <c r="I432" s="7" t="s">
        <v>38</v>
      </c>
      <c r="J432" s="15">
        <v>100751.0673</v>
      </c>
    </row>
    <row r="433" spans="1:10" ht="14.25" customHeight="1" x14ac:dyDescent="0.2">
      <c r="A433" s="7" t="s">
        <v>32</v>
      </c>
      <c r="B433" s="7" t="s">
        <v>44</v>
      </c>
      <c r="C433" s="7" t="s">
        <v>43</v>
      </c>
      <c r="D433" s="13">
        <v>41760</v>
      </c>
      <c r="E433" s="7">
        <v>5</v>
      </c>
      <c r="F433" s="7" t="s">
        <v>45</v>
      </c>
      <c r="G433" s="7" t="s">
        <v>51</v>
      </c>
      <c r="H433" s="7" t="s">
        <v>53</v>
      </c>
      <c r="I433" s="7" t="s">
        <v>38</v>
      </c>
      <c r="J433" s="15">
        <v>130099.23614999997</v>
      </c>
    </row>
    <row r="434" spans="1:10" ht="14.25" customHeight="1" x14ac:dyDescent="0.2">
      <c r="A434" s="7" t="s">
        <v>32</v>
      </c>
      <c r="B434" s="7" t="s">
        <v>44</v>
      </c>
      <c r="C434" s="7" t="s">
        <v>43</v>
      </c>
      <c r="D434" s="13">
        <v>41791</v>
      </c>
      <c r="E434" s="7">
        <v>6</v>
      </c>
      <c r="F434" s="7" t="s">
        <v>45</v>
      </c>
      <c r="G434" s="7" t="s">
        <v>51</v>
      </c>
      <c r="H434" s="7" t="s">
        <v>53</v>
      </c>
      <c r="I434" s="7" t="s">
        <v>38</v>
      </c>
      <c r="J434" s="15">
        <v>232123.24346250005</v>
      </c>
    </row>
    <row r="435" spans="1:10" ht="14.25" customHeight="1" x14ac:dyDescent="0.2">
      <c r="A435" s="7" t="s">
        <v>32</v>
      </c>
      <c r="B435" s="7" t="s">
        <v>44</v>
      </c>
      <c r="C435" s="7" t="s">
        <v>43</v>
      </c>
      <c r="D435" s="13">
        <v>41456</v>
      </c>
      <c r="E435" s="7">
        <v>7</v>
      </c>
      <c r="F435" s="7" t="s">
        <v>45</v>
      </c>
      <c r="G435" s="7" t="s">
        <v>51</v>
      </c>
      <c r="H435" s="7" t="s">
        <v>54</v>
      </c>
      <c r="I435" s="7" t="s">
        <v>38</v>
      </c>
      <c r="J435" s="15">
        <v>623296.05943799997</v>
      </c>
    </row>
    <row r="436" spans="1:10" ht="14.25" customHeight="1" x14ac:dyDescent="0.2">
      <c r="A436" s="7" t="s">
        <v>32</v>
      </c>
      <c r="B436" s="7" t="s">
        <v>44</v>
      </c>
      <c r="C436" s="7" t="s">
        <v>43</v>
      </c>
      <c r="D436" s="13">
        <v>41487</v>
      </c>
      <c r="E436" s="7">
        <v>8</v>
      </c>
      <c r="F436" s="7" t="s">
        <v>45</v>
      </c>
      <c r="G436" s="7" t="s">
        <v>51</v>
      </c>
      <c r="H436" s="7" t="s">
        <v>54</v>
      </c>
      <c r="I436" s="7" t="s">
        <v>38</v>
      </c>
      <c r="J436" s="15">
        <v>496562.81095199991</v>
      </c>
    </row>
    <row r="437" spans="1:10" ht="14.25" customHeight="1" x14ac:dyDescent="0.2">
      <c r="A437" s="7" t="s">
        <v>32</v>
      </c>
      <c r="B437" s="7" t="s">
        <v>44</v>
      </c>
      <c r="C437" s="7" t="s">
        <v>43</v>
      </c>
      <c r="D437" s="13">
        <v>41518</v>
      </c>
      <c r="E437" s="7">
        <v>9</v>
      </c>
      <c r="F437" s="7" t="s">
        <v>45</v>
      </c>
      <c r="G437" s="7" t="s">
        <v>51</v>
      </c>
      <c r="H437" s="7" t="s">
        <v>54</v>
      </c>
      <c r="I437" s="7" t="s">
        <v>38</v>
      </c>
      <c r="J437" s="15">
        <v>671235.2669879999</v>
      </c>
    </row>
    <row r="438" spans="1:10" ht="14.25" customHeight="1" x14ac:dyDescent="0.2">
      <c r="A438" s="7" t="s">
        <v>32</v>
      </c>
      <c r="B438" s="7" t="s">
        <v>44</v>
      </c>
      <c r="C438" s="7" t="s">
        <v>43</v>
      </c>
      <c r="D438" s="13">
        <v>41548</v>
      </c>
      <c r="E438" s="7">
        <v>10</v>
      </c>
      <c r="F438" s="7" t="s">
        <v>45</v>
      </c>
      <c r="G438" s="7" t="s">
        <v>51</v>
      </c>
      <c r="H438" s="7" t="s">
        <v>54</v>
      </c>
      <c r="I438" s="7" t="s">
        <v>38</v>
      </c>
      <c r="J438" s="15">
        <v>564606.19659599988</v>
      </c>
    </row>
    <row r="439" spans="1:10" ht="14.25" customHeight="1" x14ac:dyDescent="0.2">
      <c r="A439" s="7" t="s">
        <v>32</v>
      </c>
      <c r="B439" s="7" t="s">
        <v>44</v>
      </c>
      <c r="C439" s="7" t="s">
        <v>43</v>
      </c>
      <c r="D439" s="13">
        <v>41579</v>
      </c>
      <c r="E439" s="7">
        <v>11</v>
      </c>
      <c r="F439" s="7" t="s">
        <v>45</v>
      </c>
      <c r="G439" s="7" t="s">
        <v>51</v>
      </c>
      <c r="H439" s="7" t="s">
        <v>54</v>
      </c>
      <c r="I439" s="7" t="s">
        <v>38</v>
      </c>
      <c r="J439" s="15">
        <v>480126.34835100005</v>
      </c>
    </row>
    <row r="440" spans="1:10" ht="14.25" customHeight="1" x14ac:dyDescent="0.2">
      <c r="A440" s="7" t="s">
        <v>32</v>
      </c>
      <c r="B440" s="7" t="s">
        <v>44</v>
      </c>
      <c r="C440" s="7" t="s">
        <v>43</v>
      </c>
      <c r="D440" s="13">
        <v>41609</v>
      </c>
      <c r="E440" s="7">
        <v>12</v>
      </c>
      <c r="F440" s="7" t="s">
        <v>45</v>
      </c>
      <c r="G440" s="7" t="s">
        <v>51</v>
      </c>
      <c r="H440" s="7" t="s">
        <v>54</v>
      </c>
      <c r="I440" s="7" t="s">
        <v>38</v>
      </c>
      <c r="J440" s="15">
        <v>356002.146045</v>
      </c>
    </row>
    <row r="441" spans="1:10" ht="14.25" customHeight="1" x14ac:dyDescent="0.2">
      <c r="A441" s="7" t="s">
        <v>32</v>
      </c>
      <c r="B441" s="7" t="s">
        <v>44</v>
      </c>
      <c r="C441" s="7" t="s">
        <v>43</v>
      </c>
      <c r="D441" s="13">
        <v>41640</v>
      </c>
      <c r="E441" s="7">
        <v>1</v>
      </c>
      <c r="F441" s="7" t="s">
        <v>45</v>
      </c>
      <c r="G441" s="7" t="s">
        <v>51</v>
      </c>
      <c r="H441" s="7" t="s">
        <v>54</v>
      </c>
      <c r="I441" s="7" t="s">
        <v>38</v>
      </c>
      <c r="J441" s="15">
        <v>380087.73644399998</v>
      </c>
    </row>
    <row r="442" spans="1:10" ht="14.25" customHeight="1" x14ac:dyDescent="0.2">
      <c r="A442" s="7" t="s">
        <v>32</v>
      </c>
      <c r="B442" s="7" t="s">
        <v>44</v>
      </c>
      <c r="C442" s="7" t="s">
        <v>43</v>
      </c>
      <c r="D442" s="13">
        <v>41671</v>
      </c>
      <c r="E442" s="7">
        <v>2</v>
      </c>
      <c r="F442" s="7" t="s">
        <v>45</v>
      </c>
      <c r="G442" s="7" t="s">
        <v>51</v>
      </c>
      <c r="H442" s="7" t="s">
        <v>54</v>
      </c>
      <c r="I442" s="7" t="s">
        <v>38</v>
      </c>
      <c r="J442" s="15">
        <v>326392.12686599995</v>
      </c>
    </row>
    <row r="443" spans="1:10" ht="14.25" customHeight="1" x14ac:dyDescent="0.2">
      <c r="A443" s="7" t="s">
        <v>32</v>
      </c>
      <c r="B443" s="7" t="s">
        <v>44</v>
      </c>
      <c r="C443" s="7" t="s">
        <v>43</v>
      </c>
      <c r="D443" s="13">
        <v>41699</v>
      </c>
      <c r="E443" s="7">
        <v>3</v>
      </c>
      <c r="F443" s="7" t="s">
        <v>45</v>
      </c>
      <c r="G443" s="7" t="s">
        <v>51</v>
      </c>
      <c r="H443" s="7" t="s">
        <v>54</v>
      </c>
      <c r="I443" s="7" t="s">
        <v>38</v>
      </c>
      <c r="J443" s="15">
        <v>458875.95846300002</v>
      </c>
    </row>
    <row r="444" spans="1:10" ht="14.25" customHeight="1" x14ac:dyDescent="0.2">
      <c r="A444" s="7" t="s">
        <v>32</v>
      </c>
      <c r="B444" s="7" t="s">
        <v>44</v>
      </c>
      <c r="C444" s="7" t="s">
        <v>43</v>
      </c>
      <c r="D444" s="13">
        <v>41730</v>
      </c>
      <c r="E444" s="7">
        <v>4</v>
      </c>
      <c r="F444" s="7" t="s">
        <v>45</v>
      </c>
      <c r="G444" s="7" t="s">
        <v>51</v>
      </c>
      <c r="H444" s="7" t="s">
        <v>54</v>
      </c>
      <c r="I444" s="7" t="s">
        <v>38</v>
      </c>
      <c r="J444" s="15">
        <v>249862.64690399999</v>
      </c>
    </row>
    <row r="445" spans="1:10" ht="14.25" customHeight="1" x14ac:dyDescent="0.2">
      <c r="A445" s="7" t="s">
        <v>32</v>
      </c>
      <c r="B445" s="7" t="s">
        <v>44</v>
      </c>
      <c r="C445" s="7" t="s">
        <v>43</v>
      </c>
      <c r="D445" s="13">
        <v>41760</v>
      </c>
      <c r="E445" s="7">
        <v>5</v>
      </c>
      <c r="F445" s="7" t="s">
        <v>45</v>
      </c>
      <c r="G445" s="7" t="s">
        <v>51</v>
      </c>
      <c r="H445" s="7" t="s">
        <v>54</v>
      </c>
      <c r="I445" s="7" t="s">
        <v>38</v>
      </c>
      <c r="J445" s="15">
        <v>322646.10565199988</v>
      </c>
    </row>
    <row r="446" spans="1:10" ht="14.25" customHeight="1" x14ac:dyDescent="0.2">
      <c r="A446" s="7" t="s">
        <v>32</v>
      </c>
      <c r="B446" s="7" t="s">
        <v>44</v>
      </c>
      <c r="C446" s="7" t="s">
        <v>43</v>
      </c>
      <c r="D446" s="13">
        <v>41791</v>
      </c>
      <c r="E446" s="7">
        <v>6</v>
      </c>
      <c r="F446" s="7" t="s">
        <v>45</v>
      </c>
      <c r="G446" s="7" t="s">
        <v>51</v>
      </c>
      <c r="H446" s="7" t="s">
        <v>54</v>
      </c>
      <c r="I446" s="7" t="s">
        <v>38</v>
      </c>
      <c r="J446" s="15">
        <v>575665.6437870001</v>
      </c>
    </row>
    <row r="447" spans="1:10" ht="14.25" customHeight="1" x14ac:dyDescent="0.2">
      <c r="A447" s="7" t="s">
        <v>32</v>
      </c>
      <c r="B447" s="7" t="s">
        <v>44</v>
      </c>
      <c r="C447" s="7" t="s">
        <v>43</v>
      </c>
      <c r="D447" s="13">
        <v>41456</v>
      </c>
      <c r="E447" s="7">
        <v>7</v>
      </c>
      <c r="F447" s="7" t="s">
        <v>45</v>
      </c>
      <c r="G447" s="7" t="s">
        <v>51</v>
      </c>
      <c r="H447" s="7" t="s">
        <v>55</v>
      </c>
      <c r="I447" s="7" t="s">
        <v>38</v>
      </c>
      <c r="J447" s="15">
        <v>211116.407229</v>
      </c>
    </row>
    <row r="448" spans="1:10" ht="14.25" customHeight="1" x14ac:dyDescent="0.2">
      <c r="A448" s="7" t="s">
        <v>32</v>
      </c>
      <c r="B448" s="7" t="s">
        <v>44</v>
      </c>
      <c r="C448" s="7" t="s">
        <v>43</v>
      </c>
      <c r="D448" s="13">
        <v>41487</v>
      </c>
      <c r="E448" s="7">
        <v>8</v>
      </c>
      <c r="F448" s="7" t="s">
        <v>45</v>
      </c>
      <c r="G448" s="7" t="s">
        <v>51</v>
      </c>
      <c r="H448" s="7" t="s">
        <v>55</v>
      </c>
      <c r="I448" s="7" t="s">
        <v>38</v>
      </c>
      <c r="J448" s="15">
        <v>168190.62951599999</v>
      </c>
    </row>
    <row r="449" spans="1:10" ht="14.25" customHeight="1" x14ac:dyDescent="0.2">
      <c r="A449" s="7" t="s">
        <v>32</v>
      </c>
      <c r="B449" s="7" t="s">
        <v>44</v>
      </c>
      <c r="C449" s="7" t="s">
        <v>43</v>
      </c>
      <c r="D449" s="13">
        <v>41518</v>
      </c>
      <c r="E449" s="7">
        <v>9</v>
      </c>
      <c r="F449" s="7" t="s">
        <v>45</v>
      </c>
      <c r="G449" s="7" t="s">
        <v>51</v>
      </c>
      <c r="H449" s="7" t="s">
        <v>55</v>
      </c>
      <c r="I449" s="7" t="s">
        <v>38</v>
      </c>
      <c r="J449" s="15">
        <v>227353.88075399998</v>
      </c>
    </row>
    <row r="450" spans="1:10" ht="14.25" customHeight="1" x14ac:dyDescent="0.2">
      <c r="A450" s="7" t="s">
        <v>32</v>
      </c>
      <c r="B450" s="7" t="s">
        <v>44</v>
      </c>
      <c r="C450" s="7" t="s">
        <v>43</v>
      </c>
      <c r="D450" s="13">
        <v>41548</v>
      </c>
      <c r="E450" s="7">
        <v>10</v>
      </c>
      <c r="F450" s="7" t="s">
        <v>45</v>
      </c>
      <c r="G450" s="7" t="s">
        <v>51</v>
      </c>
      <c r="H450" s="7" t="s">
        <v>55</v>
      </c>
      <c r="I450" s="7" t="s">
        <v>38</v>
      </c>
      <c r="J450" s="15">
        <v>191237.58271799999</v>
      </c>
    </row>
    <row r="451" spans="1:10" ht="14.25" customHeight="1" x14ac:dyDescent="0.2">
      <c r="A451" s="7" t="s">
        <v>32</v>
      </c>
      <c r="B451" s="7" t="s">
        <v>44</v>
      </c>
      <c r="C451" s="7" t="s">
        <v>43</v>
      </c>
      <c r="D451" s="13">
        <v>41579</v>
      </c>
      <c r="E451" s="7">
        <v>11</v>
      </c>
      <c r="F451" s="7" t="s">
        <v>45</v>
      </c>
      <c r="G451" s="7" t="s">
        <v>51</v>
      </c>
      <c r="H451" s="7" t="s">
        <v>55</v>
      </c>
      <c r="I451" s="7" t="s">
        <v>38</v>
      </c>
      <c r="J451" s="15">
        <v>162623.44057050001</v>
      </c>
    </row>
    <row r="452" spans="1:10" ht="14.25" customHeight="1" x14ac:dyDescent="0.2">
      <c r="A452" s="7" t="s">
        <v>32</v>
      </c>
      <c r="B452" s="7" t="s">
        <v>44</v>
      </c>
      <c r="C452" s="7" t="s">
        <v>43</v>
      </c>
      <c r="D452" s="13">
        <v>41609</v>
      </c>
      <c r="E452" s="7">
        <v>12</v>
      </c>
      <c r="F452" s="7" t="s">
        <v>45</v>
      </c>
      <c r="G452" s="7" t="s">
        <v>51</v>
      </c>
      <c r="H452" s="7" t="s">
        <v>55</v>
      </c>
      <c r="I452" s="7" t="s">
        <v>38</v>
      </c>
      <c r="J452" s="15">
        <v>120581.37204750002</v>
      </c>
    </row>
    <row r="453" spans="1:10" ht="14.25" customHeight="1" x14ac:dyDescent="0.2">
      <c r="A453" s="7" t="s">
        <v>32</v>
      </c>
      <c r="B453" s="7" t="s">
        <v>44</v>
      </c>
      <c r="C453" s="7" t="s">
        <v>43</v>
      </c>
      <c r="D453" s="13">
        <v>41640</v>
      </c>
      <c r="E453" s="7">
        <v>1</v>
      </c>
      <c r="F453" s="7" t="s">
        <v>45</v>
      </c>
      <c r="G453" s="7" t="s">
        <v>51</v>
      </c>
      <c r="H453" s="7" t="s">
        <v>55</v>
      </c>
      <c r="I453" s="7" t="s">
        <v>38</v>
      </c>
      <c r="J453" s="15">
        <v>128739.394602</v>
      </c>
    </row>
    <row r="454" spans="1:10" ht="14.25" customHeight="1" x14ac:dyDescent="0.2">
      <c r="A454" s="7" t="s">
        <v>32</v>
      </c>
      <c r="B454" s="7" t="s">
        <v>44</v>
      </c>
      <c r="C454" s="7" t="s">
        <v>43</v>
      </c>
      <c r="D454" s="13">
        <v>41671</v>
      </c>
      <c r="E454" s="7">
        <v>2</v>
      </c>
      <c r="F454" s="7" t="s">
        <v>45</v>
      </c>
      <c r="G454" s="7" t="s">
        <v>51</v>
      </c>
      <c r="H454" s="7" t="s">
        <v>55</v>
      </c>
      <c r="I454" s="7" t="s">
        <v>38</v>
      </c>
      <c r="J454" s="15">
        <v>110552.17200299999</v>
      </c>
    </row>
    <row r="455" spans="1:10" ht="14.25" customHeight="1" x14ac:dyDescent="0.2">
      <c r="A455" s="7" t="s">
        <v>32</v>
      </c>
      <c r="B455" s="7" t="s">
        <v>44</v>
      </c>
      <c r="C455" s="7" t="s">
        <v>43</v>
      </c>
      <c r="D455" s="13">
        <v>41699</v>
      </c>
      <c r="E455" s="7">
        <v>3</v>
      </c>
      <c r="F455" s="7" t="s">
        <v>45</v>
      </c>
      <c r="G455" s="7" t="s">
        <v>51</v>
      </c>
      <c r="H455" s="7" t="s">
        <v>55</v>
      </c>
      <c r="I455" s="7" t="s">
        <v>38</v>
      </c>
      <c r="J455" s="15">
        <v>155425.7278665</v>
      </c>
    </row>
    <row r="456" spans="1:10" ht="14.25" customHeight="1" x14ac:dyDescent="0.2">
      <c r="A456" s="7" t="s">
        <v>32</v>
      </c>
      <c r="B456" s="7" t="s">
        <v>44</v>
      </c>
      <c r="C456" s="7" t="s">
        <v>43</v>
      </c>
      <c r="D456" s="13">
        <v>41730</v>
      </c>
      <c r="E456" s="7">
        <v>4</v>
      </c>
      <c r="F456" s="7" t="s">
        <v>45</v>
      </c>
      <c r="G456" s="7" t="s">
        <v>51</v>
      </c>
      <c r="H456" s="7" t="s">
        <v>55</v>
      </c>
      <c r="I456" s="7" t="s">
        <v>38</v>
      </c>
      <c r="J456" s="15">
        <v>84630.896531999999</v>
      </c>
    </row>
    <row r="457" spans="1:10" ht="14.25" customHeight="1" x14ac:dyDescent="0.2">
      <c r="A457" s="7" t="s">
        <v>32</v>
      </c>
      <c r="B457" s="7" t="s">
        <v>44</v>
      </c>
      <c r="C457" s="7" t="s">
        <v>43</v>
      </c>
      <c r="D457" s="13">
        <v>41760</v>
      </c>
      <c r="E457" s="7">
        <v>5</v>
      </c>
      <c r="F457" s="7" t="s">
        <v>45</v>
      </c>
      <c r="G457" s="7" t="s">
        <v>51</v>
      </c>
      <c r="H457" s="7" t="s">
        <v>55</v>
      </c>
      <c r="I457" s="7" t="s">
        <v>38</v>
      </c>
      <c r="J457" s="15">
        <v>109283.35836599997</v>
      </c>
    </row>
    <row r="458" spans="1:10" ht="14.25" customHeight="1" x14ac:dyDescent="0.2">
      <c r="A458" s="7" t="s">
        <v>32</v>
      </c>
      <c r="B458" s="7" t="s">
        <v>44</v>
      </c>
      <c r="C458" s="7" t="s">
        <v>43</v>
      </c>
      <c r="D458" s="13">
        <v>41791</v>
      </c>
      <c r="E458" s="7">
        <v>6</v>
      </c>
      <c r="F458" s="7" t="s">
        <v>45</v>
      </c>
      <c r="G458" s="7" t="s">
        <v>51</v>
      </c>
      <c r="H458" s="7" t="s">
        <v>55</v>
      </c>
      <c r="I458" s="7" t="s">
        <v>38</v>
      </c>
      <c r="J458" s="15">
        <v>194983.52450850004</v>
      </c>
    </row>
    <row r="459" spans="1:10" ht="14.25" customHeight="1" x14ac:dyDescent="0.2">
      <c r="A459" s="7" t="s">
        <v>32</v>
      </c>
      <c r="B459" s="7" t="s">
        <v>44</v>
      </c>
      <c r="C459" s="7" t="s">
        <v>43</v>
      </c>
      <c r="D459" s="13">
        <v>41456</v>
      </c>
      <c r="E459" s="7">
        <v>7</v>
      </c>
      <c r="F459" s="7" t="s">
        <v>45</v>
      </c>
      <c r="G459" s="7" t="s">
        <v>56</v>
      </c>
      <c r="H459" s="7" t="s">
        <v>57</v>
      </c>
      <c r="I459" s="7" t="s">
        <v>38</v>
      </c>
      <c r="J459" s="15">
        <v>3015948.6746999999</v>
      </c>
    </row>
    <row r="460" spans="1:10" ht="14.25" customHeight="1" x14ac:dyDescent="0.2">
      <c r="A460" s="7" t="s">
        <v>32</v>
      </c>
      <c r="B460" s="7" t="s">
        <v>44</v>
      </c>
      <c r="C460" s="7" t="s">
        <v>43</v>
      </c>
      <c r="D460" s="13">
        <v>41487</v>
      </c>
      <c r="E460" s="7">
        <v>8</v>
      </c>
      <c r="F460" s="7" t="s">
        <v>45</v>
      </c>
      <c r="G460" s="7" t="s">
        <v>56</v>
      </c>
      <c r="H460" s="7" t="s">
        <v>57</v>
      </c>
      <c r="I460" s="7" t="s">
        <v>38</v>
      </c>
      <c r="J460" s="15">
        <v>2402723.2787999995</v>
      </c>
    </row>
    <row r="461" spans="1:10" ht="14.25" customHeight="1" x14ac:dyDescent="0.2">
      <c r="A461" s="7" t="s">
        <v>32</v>
      </c>
      <c r="B461" s="7" t="s">
        <v>44</v>
      </c>
      <c r="C461" s="7" t="s">
        <v>43</v>
      </c>
      <c r="D461" s="13">
        <v>41518</v>
      </c>
      <c r="E461" s="7">
        <v>9</v>
      </c>
      <c r="F461" s="7" t="s">
        <v>45</v>
      </c>
      <c r="G461" s="7" t="s">
        <v>56</v>
      </c>
      <c r="H461" s="7" t="s">
        <v>57</v>
      </c>
      <c r="I461" s="7" t="s">
        <v>38</v>
      </c>
      <c r="J461" s="15">
        <v>3247912.5821999996</v>
      </c>
    </row>
    <row r="462" spans="1:10" ht="14.25" customHeight="1" x14ac:dyDescent="0.2">
      <c r="A462" s="7" t="s">
        <v>32</v>
      </c>
      <c r="B462" s="7" t="s">
        <v>44</v>
      </c>
      <c r="C462" s="7" t="s">
        <v>43</v>
      </c>
      <c r="D462" s="13">
        <v>41548</v>
      </c>
      <c r="E462" s="7">
        <v>10</v>
      </c>
      <c r="F462" s="7" t="s">
        <v>45</v>
      </c>
      <c r="G462" s="7" t="s">
        <v>56</v>
      </c>
      <c r="H462" s="7" t="s">
        <v>57</v>
      </c>
      <c r="I462" s="7" t="s">
        <v>38</v>
      </c>
      <c r="J462" s="15">
        <v>2731965.4673999995</v>
      </c>
    </row>
    <row r="463" spans="1:10" ht="14.25" customHeight="1" x14ac:dyDescent="0.2">
      <c r="A463" s="7" t="s">
        <v>32</v>
      </c>
      <c r="B463" s="7" t="s">
        <v>44</v>
      </c>
      <c r="C463" s="7" t="s">
        <v>43</v>
      </c>
      <c r="D463" s="13">
        <v>41579</v>
      </c>
      <c r="E463" s="7">
        <v>11</v>
      </c>
      <c r="F463" s="7" t="s">
        <v>45</v>
      </c>
      <c r="G463" s="7" t="s">
        <v>56</v>
      </c>
      <c r="H463" s="7" t="s">
        <v>57</v>
      </c>
      <c r="I463" s="7" t="s">
        <v>38</v>
      </c>
      <c r="J463" s="15">
        <v>2323192.0081500001</v>
      </c>
    </row>
    <row r="464" spans="1:10" ht="14.25" customHeight="1" x14ac:dyDescent="0.2">
      <c r="A464" s="7" t="s">
        <v>32</v>
      </c>
      <c r="B464" s="7" t="s">
        <v>44</v>
      </c>
      <c r="C464" s="7" t="s">
        <v>43</v>
      </c>
      <c r="D464" s="13">
        <v>41609</v>
      </c>
      <c r="E464" s="7">
        <v>12</v>
      </c>
      <c r="F464" s="7" t="s">
        <v>45</v>
      </c>
      <c r="G464" s="7" t="s">
        <v>56</v>
      </c>
      <c r="H464" s="7" t="s">
        <v>57</v>
      </c>
      <c r="I464" s="7" t="s">
        <v>38</v>
      </c>
      <c r="J464" s="15">
        <v>1722591.0292499999</v>
      </c>
    </row>
    <row r="465" spans="1:12" ht="14.25" customHeight="1" x14ac:dyDescent="0.2">
      <c r="A465" s="7" t="s">
        <v>32</v>
      </c>
      <c r="B465" s="7" t="s">
        <v>44</v>
      </c>
      <c r="C465" s="7" t="s">
        <v>43</v>
      </c>
      <c r="D465" s="13">
        <v>41640</v>
      </c>
      <c r="E465" s="7">
        <v>1</v>
      </c>
      <c r="F465" s="7" t="s">
        <v>45</v>
      </c>
      <c r="G465" s="7" t="s">
        <v>56</v>
      </c>
      <c r="H465" s="7" t="s">
        <v>57</v>
      </c>
      <c r="I465" s="7" t="s">
        <v>38</v>
      </c>
      <c r="J465" s="15">
        <v>1839134.2085999998</v>
      </c>
    </row>
    <row r="466" spans="1:12" ht="14.25" customHeight="1" x14ac:dyDescent="0.2">
      <c r="A466" s="7" t="s">
        <v>32</v>
      </c>
      <c r="B466" s="7" t="s">
        <v>44</v>
      </c>
      <c r="C466" s="7" t="s">
        <v>43</v>
      </c>
      <c r="D466" s="13">
        <v>41671</v>
      </c>
      <c r="E466" s="7">
        <v>2</v>
      </c>
      <c r="F466" s="7" t="s">
        <v>45</v>
      </c>
      <c r="G466" s="7" t="s">
        <v>56</v>
      </c>
      <c r="H466" s="7" t="s">
        <v>57</v>
      </c>
      <c r="I466" s="7" t="s">
        <v>38</v>
      </c>
      <c r="J466" s="15">
        <v>2579316.7429</v>
      </c>
    </row>
    <row r="467" spans="1:12" ht="14.25" customHeight="1" x14ac:dyDescent="0.2">
      <c r="A467" s="7" t="s">
        <v>32</v>
      </c>
      <c r="B467" s="7" t="s">
        <v>44</v>
      </c>
      <c r="C467" s="7" t="s">
        <v>43</v>
      </c>
      <c r="D467" s="13">
        <v>41699</v>
      </c>
      <c r="E467" s="7">
        <v>3</v>
      </c>
      <c r="F467" s="7" t="s">
        <v>45</v>
      </c>
      <c r="G467" s="7" t="s">
        <v>56</v>
      </c>
      <c r="H467" s="7" t="s">
        <v>57</v>
      </c>
      <c r="I467" s="7" t="s">
        <v>38</v>
      </c>
      <c r="J467" s="15">
        <v>2220367.5409499998</v>
      </c>
    </row>
    <row r="468" spans="1:12" ht="14.25" customHeight="1" x14ac:dyDescent="0.2">
      <c r="A468" s="7" t="s">
        <v>32</v>
      </c>
      <c r="B468" s="7" t="s">
        <v>44</v>
      </c>
      <c r="C468" s="7" t="s">
        <v>43</v>
      </c>
      <c r="D468" s="13">
        <v>41730</v>
      </c>
      <c r="E468" s="7">
        <v>4</v>
      </c>
      <c r="F468" s="7" t="s">
        <v>45</v>
      </c>
      <c r="G468" s="7" t="s">
        <v>56</v>
      </c>
      <c r="H468" s="7" t="s">
        <v>57</v>
      </c>
      <c r="I468" s="7" t="s">
        <v>38</v>
      </c>
      <c r="J468" s="15">
        <v>2209012.8075999999</v>
      </c>
    </row>
    <row r="469" spans="1:12" ht="14.25" customHeight="1" x14ac:dyDescent="0.2">
      <c r="A469" s="7" t="s">
        <v>32</v>
      </c>
      <c r="B469" s="7" t="s">
        <v>44</v>
      </c>
      <c r="C469" s="7" t="s">
        <v>43</v>
      </c>
      <c r="D469" s="13">
        <v>41760</v>
      </c>
      <c r="E469" s="7">
        <v>5</v>
      </c>
      <c r="F469" s="7" t="s">
        <v>45</v>
      </c>
      <c r="G469" s="7" t="s">
        <v>56</v>
      </c>
      <c r="H469" s="7" t="s">
        <v>57</v>
      </c>
      <c r="I469" s="7" t="s">
        <v>38</v>
      </c>
      <c r="J469" s="15">
        <v>2561190.8338000001</v>
      </c>
    </row>
    <row r="470" spans="1:12" ht="14.25" customHeight="1" x14ac:dyDescent="0.2">
      <c r="A470" s="7" t="s">
        <v>32</v>
      </c>
      <c r="B470" s="7" t="s">
        <v>44</v>
      </c>
      <c r="C470" s="7" t="s">
        <v>43</v>
      </c>
      <c r="D470" s="13">
        <v>41791</v>
      </c>
      <c r="E470" s="7">
        <v>6</v>
      </c>
      <c r="F470" s="7" t="s">
        <v>45</v>
      </c>
      <c r="G470" s="7" t="s">
        <v>56</v>
      </c>
      <c r="H470" s="7" t="s">
        <v>57</v>
      </c>
      <c r="I470" s="7" t="s">
        <v>38</v>
      </c>
      <c r="J470" s="15">
        <v>2785478.9215500001</v>
      </c>
    </row>
    <row r="471" spans="1:12" ht="14.25" customHeight="1" x14ac:dyDescent="0.2">
      <c r="A471" s="7" t="s">
        <v>58</v>
      </c>
      <c r="B471" s="7" t="s">
        <v>33</v>
      </c>
      <c r="C471" s="7" t="s">
        <v>34</v>
      </c>
      <c r="D471" s="13">
        <v>41456</v>
      </c>
      <c r="E471" s="14">
        <f t="shared" ref="E471:E842" si="1">MONTH(D471)</f>
        <v>7</v>
      </c>
      <c r="F471" s="14" t="s">
        <v>35</v>
      </c>
      <c r="G471" s="7" t="s">
        <v>36</v>
      </c>
      <c r="H471" s="7" t="s">
        <v>37</v>
      </c>
      <c r="I471" s="7" t="s">
        <v>38</v>
      </c>
      <c r="J471" s="15">
        <v>1393573.1617478998</v>
      </c>
      <c r="K471" s="18"/>
    </row>
    <row r="472" spans="1:12" ht="14.25" customHeight="1" x14ac:dyDescent="0.2">
      <c r="A472" s="7" t="s">
        <v>58</v>
      </c>
      <c r="B472" s="7" t="s">
        <v>33</v>
      </c>
      <c r="C472" s="7" t="s">
        <v>34</v>
      </c>
      <c r="D472" s="13">
        <v>41487</v>
      </c>
      <c r="E472" s="14">
        <f t="shared" si="1"/>
        <v>8</v>
      </c>
      <c r="F472" s="14" t="s">
        <v>35</v>
      </c>
      <c r="G472" s="7" t="s">
        <v>36</v>
      </c>
      <c r="H472" s="7" t="s">
        <v>37</v>
      </c>
      <c r="I472" s="7" t="s">
        <v>38</v>
      </c>
      <c r="J472" s="15">
        <v>1485861.087351725</v>
      </c>
      <c r="K472" s="18"/>
      <c r="L472" s="17"/>
    </row>
    <row r="473" spans="1:12" ht="14.25" customHeight="1" x14ac:dyDescent="0.2">
      <c r="A473" s="7" t="s">
        <v>58</v>
      </c>
      <c r="B473" s="7" t="s">
        <v>33</v>
      </c>
      <c r="C473" s="7" t="s">
        <v>34</v>
      </c>
      <c r="D473" s="13">
        <v>41518</v>
      </c>
      <c r="E473" s="14">
        <f t="shared" si="1"/>
        <v>9</v>
      </c>
      <c r="F473" s="14" t="s">
        <v>35</v>
      </c>
      <c r="G473" s="7" t="s">
        <v>36</v>
      </c>
      <c r="H473" s="7" t="s">
        <v>37</v>
      </c>
      <c r="I473" s="7" t="s">
        <v>38</v>
      </c>
      <c r="J473" s="15">
        <v>1365590.417499</v>
      </c>
      <c r="K473" s="18"/>
      <c r="L473" s="17"/>
    </row>
    <row r="474" spans="1:12" ht="14.25" customHeight="1" x14ac:dyDescent="0.2">
      <c r="A474" s="7" t="s">
        <v>58</v>
      </c>
      <c r="B474" s="7" t="s">
        <v>33</v>
      </c>
      <c r="C474" s="7" t="s">
        <v>34</v>
      </c>
      <c r="D474" s="13">
        <v>41548</v>
      </c>
      <c r="E474" s="14">
        <f t="shared" si="1"/>
        <v>10</v>
      </c>
      <c r="F474" s="14" t="s">
        <v>35</v>
      </c>
      <c r="G474" s="7" t="s">
        <v>36</v>
      </c>
      <c r="H474" s="7" t="s">
        <v>37</v>
      </c>
      <c r="I474" s="7" t="s">
        <v>38</v>
      </c>
      <c r="J474" s="15">
        <v>1190958.0396727999</v>
      </c>
      <c r="K474" s="18"/>
      <c r="L474" s="17"/>
    </row>
    <row r="475" spans="1:12" ht="14.25" customHeight="1" x14ac:dyDescent="0.2">
      <c r="A475" s="7" t="s">
        <v>58</v>
      </c>
      <c r="B475" s="7" t="s">
        <v>33</v>
      </c>
      <c r="C475" s="7" t="s">
        <v>34</v>
      </c>
      <c r="D475" s="13">
        <v>41579</v>
      </c>
      <c r="E475" s="14">
        <f t="shared" si="1"/>
        <v>11</v>
      </c>
      <c r="F475" s="14" t="s">
        <v>35</v>
      </c>
      <c r="G475" s="7" t="s">
        <v>36</v>
      </c>
      <c r="H475" s="7" t="s">
        <v>37</v>
      </c>
      <c r="I475" s="7" t="s">
        <v>38</v>
      </c>
      <c r="J475" s="15">
        <v>1446085.9455937999</v>
      </c>
      <c r="K475" s="18"/>
      <c r="L475" s="17"/>
    </row>
    <row r="476" spans="1:12" ht="14.25" customHeight="1" x14ac:dyDescent="0.2">
      <c r="A476" s="7" t="s">
        <v>58</v>
      </c>
      <c r="B476" s="7" t="s">
        <v>33</v>
      </c>
      <c r="C476" s="7" t="s">
        <v>34</v>
      </c>
      <c r="D476" s="13">
        <v>41609</v>
      </c>
      <c r="E476" s="14">
        <f t="shared" si="1"/>
        <v>12</v>
      </c>
      <c r="F476" s="14" t="s">
        <v>35</v>
      </c>
      <c r="G476" s="7" t="s">
        <v>36</v>
      </c>
      <c r="H476" s="7" t="s">
        <v>37</v>
      </c>
      <c r="I476" s="7" t="s">
        <v>38</v>
      </c>
      <c r="J476" s="15">
        <v>1339684.6011239251</v>
      </c>
      <c r="K476" s="18"/>
      <c r="L476" s="17"/>
    </row>
    <row r="477" spans="1:12" ht="14.25" customHeight="1" x14ac:dyDescent="0.2">
      <c r="A477" s="7" t="s">
        <v>58</v>
      </c>
      <c r="B477" s="7" t="s">
        <v>33</v>
      </c>
      <c r="C477" s="7" t="s">
        <v>34</v>
      </c>
      <c r="D477" s="13">
        <v>41640</v>
      </c>
      <c r="E477" s="14">
        <f t="shared" si="1"/>
        <v>1</v>
      </c>
      <c r="F477" s="14" t="s">
        <v>35</v>
      </c>
      <c r="G477" s="7" t="s">
        <v>36</v>
      </c>
      <c r="H477" s="7" t="s">
        <v>37</v>
      </c>
      <c r="I477" s="7" t="s">
        <v>38</v>
      </c>
      <c r="J477" s="15">
        <v>1936684.0881708246</v>
      </c>
      <c r="K477" s="18"/>
      <c r="L477" s="17"/>
    </row>
    <row r="478" spans="1:12" ht="14.25" customHeight="1" x14ac:dyDescent="0.2">
      <c r="A478" s="7" t="s">
        <v>58</v>
      </c>
      <c r="B478" s="7" t="s">
        <v>33</v>
      </c>
      <c r="C478" s="7" t="s">
        <v>34</v>
      </c>
      <c r="D478" s="13">
        <v>41671</v>
      </c>
      <c r="E478" s="14">
        <f t="shared" si="1"/>
        <v>2</v>
      </c>
      <c r="F478" s="14" t="s">
        <v>35</v>
      </c>
      <c r="G478" s="7" t="s">
        <v>36</v>
      </c>
      <c r="H478" s="7" t="s">
        <v>37</v>
      </c>
      <c r="I478" s="7" t="s">
        <v>38</v>
      </c>
      <c r="J478" s="15">
        <v>1649599.6146714</v>
      </c>
      <c r="K478" s="18"/>
      <c r="L478" s="17"/>
    </row>
    <row r="479" spans="1:12" ht="14.25" customHeight="1" x14ac:dyDescent="0.2">
      <c r="A479" s="7" t="s">
        <v>58</v>
      </c>
      <c r="B479" s="7" t="s">
        <v>33</v>
      </c>
      <c r="C479" s="7" t="s">
        <v>34</v>
      </c>
      <c r="D479" s="13">
        <v>41699</v>
      </c>
      <c r="E479" s="14">
        <f t="shared" si="1"/>
        <v>3</v>
      </c>
      <c r="F479" s="14" t="s">
        <v>35</v>
      </c>
      <c r="G479" s="7" t="s">
        <v>36</v>
      </c>
      <c r="H479" s="7" t="s">
        <v>37</v>
      </c>
      <c r="I479" s="7" t="s">
        <v>38</v>
      </c>
      <c r="J479" s="15">
        <v>1849481.8077553997</v>
      </c>
      <c r="K479" s="18"/>
      <c r="L479" s="17"/>
    </row>
    <row r="480" spans="1:12" ht="14.25" customHeight="1" x14ac:dyDescent="0.2">
      <c r="A480" s="7" t="s">
        <v>58</v>
      </c>
      <c r="B480" s="7" t="s">
        <v>33</v>
      </c>
      <c r="C480" s="7" t="s">
        <v>34</v>
      </c>
      <c r="D480" s="13">
        <v>41730</v>
      </c>
      <c r="E480" s="14">
        <f t="shared" si="1"/>
        <v>4</v>
      </c>
      <c r="F480" s="14" t="s">
        <v>35</v>
      </c>
      <c r="G480" s="7" t="s">
        <v>36</v>
      </c>
      <c r="H480" s="7" t="s">
        <v>37</v>
      </c>
      <c r="I480" s="7" t="s">
        <v>38</v>
      </c>
      <c r="J480" s="15">
        <v>1283332.6260195</v>
      </c>
      <c r="K480" s="18"/>
      <c r="L480" s="17"/>
    </row>
    <row r="481" spans="1:12" ht="14.25" customHeight="1" x14ac:dyDescent="0.2">
      <c r="A481" s="7" t="s">
        <v>58</v>
      </c>
      <c r="B481" s="7" t="s">
        <v>33</v>
      </c>
      <c r="C481" s="7" t="s">
        <v>34</v>
      </c>
      <c r="D481" s="13">
        <v>41760</v>
      </c>
      <c r="E481" s="14">
        <f t="shared" si="1"/>
        <v>5</v>
      </c>
      <c r="F481" s="14" t="s">
        <v>35</v>
      </c>
      <c r="G481" s="7" t="s">
        <v>36</v>
      </c>
      <c r="H481" s="7" t="s">
        <v>37</v>
      </c>
      <c r="I481" s="7" t="s">
        <v>38</v>
      </c>
      <c r="J481" s="15">
        <v>1392102.2684495498</v>
      </c>
      <c r="K481" s="18"/>
      <c r="L481" s="17"/>
    </row>
    <row r="482" spans="1:12" ht="14.25" customHeight="1" x14ac:dyDescent="0.2">
      <c r="A482" s="7" t="s">
        <v>58</v>
      </c>
      <c r="B482" s="7" t="s">
        <v>33</v>
      </c>
      <c r="C482" s="7" t="s">
        <v>34</v>
      </c>
      <c r="D482" s="13">
        <v>41791</v>
      </c>
      <c r="E482" s="14">
        <f t="shared" si="1"/>
        <v>6</v>
      </c>
      <c r="F482" s="14" t="s">
        <v>35</v>
      </c>
      <c r="G482" s="7" t="s">
        <v>36</v>
      </c>
      <c r="H482" s="7" t="s">
        <v>37</v>
      </c>
      <c r="I482" s="7" t="s">
        <v>38</v>
      </c>
      <c r="J482" s="15">
        <v>1411857.9438288501</v>
      </c>
      <c r="K482" s="18"/>
      <c r="L482" s="17"/>
    </row>
    <row r="483" spans="1:12" ht="14.25" customHeight="1" x14ac:dyDescent="0.2">
      <c r="A483" s="7" t="s">
        <v>58</v>
      </c>
      <c r="B483" s="7" t="s">
        <v>33</v>
      </c>
      <c r="C483" s="7" t="s">
        <v>34</v>
      </c>
      <c r="D483" s="13">
        <v>41456</v>
      </c>
      <c r="E483" s="14">
        <f t="shared" si="1"/>
        <v>7</v>
      </c>
      <c r="F483" s="14" t="s">
        <v>35</v>
      </c>
      <c r="G483" s="7" t="s">
        <v>36</v>
      </c>
      <c r="H483" s="7" t="s">
        <v>39</v>
      </c>
      <c r="I483" s="7" t="s">
        <v>38</v>
      </c>
      <c r="J483" s="15">
        <v>1625486.6059647598</v>
      </c>
      <c r="K483" s="18"/>
      <c r="L483" s="17"/>
    </row>
    <row r="484" spans="1:12" ht="14.25" customHeight="1" x14ac:dyDescent="0.2">
      <c r="A484" s="7" t="s">
        <v>58</v>
      </c>
      <c r="B484" s="7" t="s">
        <v>33</v>
      </c>
      <c r="C484" s="7" t="s">
        <v>34</v>
      </c>
      <c r="D484" s="13">
        <v>41487</v>
      </c>
      <c r="E484" s="14">
        <f t="shared" si="1"/>
        <v>8</v>
      </c>
      <c r="F484" s="14" t="s">
        <v>35</v>
      </c>
      <c r="G484" s="7" t="s">
        <v>36</v>
      </c>
      <c r="H484" s="7" t="s">
        <v>39</v>
      </c>
      <c r="I484" s="7" t="s">
        <v>38</v>
      </c>
      <c r="J484" s="15">
        <v>1659895.1751643799</v>
      </c>
      <c r="K484" s="18"/>
      <c r="L484" s="17"/>
    </row>
    <row r="485" spans="1:12" ht="14.25" customHeight="1" x14ac:dyDescent="0.2">
      <c r="A485" s="7" t="s">
        <v>58</v>
      </c>
      <c r="B485" s="7" t="s">
        <v>33</v>
      </c>
      <c r="C485" s="7" t="s">
        <v>34</v>
      </c>
      <c r="D485" s="13">
        <v>41518</v>
      </c>
      <c r="E485" s="14">
        <f t="shared" si="1"/>
        <v>9</v>
      </c>
      <c r="F485" s="14" t="s">
        <v>35</v>
      </c>
      <c r="G485" s="7" t="s">
        <v>36</v>
      </c>
      <c r="H485" s="7" t="s">
        <v>39</v>
      </c>
      <c r="I485" s="7" t="s">
        <v>38</v>
      </c>
      <c r="J485" s="15">
        <v>1444191.4899026998</v>
      </c>
      <c r="K485" s="18"/>
      <c r="L485" s="17"/>
    </row>
    <row r="486" spans="1:12" ht="14.25" customHeight="1" x14ac:dyDescent="0.2">
      <c r="A486" s="7" t="s">
        <v>58</v>
      </c>
      <c r="B486" s="7" t="s">
        <v>33</v>
      </c>
      <c r="C486" s="7" t="s">
        <v>34</v>
      </c>
      <c r="D486" s="13">
        <v>41548</v>
      </c>
      <c r="E486" s="14">
        <f t="shared" si="1"/>
        <v>10</v>
      </c>
      <c r="F486" s="14" t="s">
        <v>35</v>
      </c>
      <c r="G486" s="7" t="s">
        <v>36</v>
      </c>
      <c r="H486" s="7" t="s">
        <v>39</v>
      </c>
      <c r="I486" s="7" t="s">
        <v>38</v>
      </c>
      <c r="J486" s="15">
        <v>1446297.1535751198</v>
      </c>
      <c r="K486" s="18"/>
      <c r="L486" s="17"/>
    </row>
    <row r="487" spans="1:12" ht="14.25" customHeight="1" x14ac:dyDescent="0.2">
      <c r="A487" s="7" t="s">
        <v>58</v>
      </c>
      <c r="B487" s="7" t="s">
        <v>33</v>
      </c>
      <c r="C487" s="7" t="s">
        <v>34</v>
      </c>
      <c r="D487" s="13">
        <v>41579</v>
      </c>
      <c r="E487" s="14">
        <f t="shared" si="1"/>
        <v>11</v>
      </c>
      <c r="F487" s="14" t="s">
        <v>35</v>
      </c>
      <c r="G487" s="7" t="s">
        <v>36</v>
      </c>
      <c r="H487" s="7" t="s">
        <v>39</v>
      </c>
      <c r="I487" s="7" t="s">
        <v>38</v>
      </c>
      <c r="J487" s="15">
        <v>1514832.0416583198</v>
      </c>
      <c r="K487" s="18"/>
      <c r="L487" s="17"/>
    </row>
    <row r="488" spans="1:12" ht="14.25" customHeight="1" x14ac:dyDescent="0.2">
      <c r="A488" s="7" t="s">
        <v>58</v>
      </c>
      <c r="B488" s="7" t="s">
        <v>33</v>
      </c>
      <c r="C488" s="7" t="s">
        <v>34</v>
      </c>
      <c r="D488" s="13">
        <v>41609</v>
      </c>
      <c r="E488" s="14">
        <f t="shared" si="1"/>
        <v>12</v>
      </c>
      <c r="F488" s="14" t="s">
        <v>35</v>
      </c>
      <c r="G488" s="7" t="s">
        <v>36</v>
      </c>
      <c r="H488" s="7" t="s">
        <v>39</v>
      </c>
      <c r="I488" s="7" t="s">
        <v>38</v>
      </c>
      <c r="J488" s="15">
        <v>1583222.1820707603</v>
      </c>
      <c r="K488" s="18"/>
      <c r="L488" s="17"/>
    </row>
    <row r="489" spans="1:12" ht="14.25" customHeight="1" x14ac:dyDescent="0.2">
      <c r="A489" s="7" t="s">
        <v>58</v>
      </c>
      <c r="B489" s="7" t="s">
        <v>33</v>
      </c>
      <c r="C489" s="7" t="s">
        <v>34</v>
      </c>
      <c r="D489" s="13">
        <v>41640</v>
      </c>
      <c r="E489" s="14">
        <f t="shared" si="1"/>
        <v>1</v>
      </c>
      <c r="F489" s="14" t="s">
        <v>35</v>
      </c>
      <c r="G489" s="7" t="s">
        <v>36</v>
      </c>
      <c r="H489" s="7" t="s">
        <v>39</v>
      </c>
      <c r="I489" s="7" t="s">
        <v>38</v>
      </c>
      <c r="J489" s="15">
        <v>2185449.6683400148</v>
      </c>
      <c r="K489" s="18"/>
      <c r="L489" s="17"/>
    </row>
    <row r="490" spans="1:12" ht="14.25" customHeight="1" x14ac:dyDescent="0.2">
      <c r="A490" s="7" t="s">
        <v>58</v>
      </c>
      <c r="B490" s="7" t="s">
        <v>33</v>
      </c>
      <c r="C490" s="7" t="s">
        <v>34</v>
      </c>
      <c r="D490" s="13">
        <v>41671</v>
      </c>
      <c r="E490" s="14">
        <f t="shared" si="1"/>
        <v>2</v>
      </c>
      <c r="F490" s="14" t="s">
        <v>35</v>
      </c>
      <c r="G490" s="7" t="s">
        <v>36</v>
      </c>
      <c r="H490" s="7" t="s">
        <v>39</v>
      </c>
      <c r="I490" s="7" t="s">
        <v>38</v>
      </c>
      <c r="J490" s="15">
        <v>1908874.1661135301</v>
      </c>
      <c r="K490" s="18"/>
      <c r="L490" s="17"/>
    </row>
    <row r="491" spans="1:12" ht="14.25" customHeight="1" x14ac:dyDescent="0.2">
      <c r="A491" s="7" t="s">
        <v>58</v>
      </c>
      <c r="B491" s="7" t="s">
        <v>33</v>
      </c>
      <c r="C491" s="7" t="s">
        <v>34</v>
      </c>
      <c r="D491" s="13">
        <v>41699</v>
      </c>
      <c r="E491" s="14">
        <f t="shared" si="1"/>
        <v>3</v>
      </c>
      <c r="F491" s="14" t="s">
        <v>35</v>
      </c>
      <c r="G491" s="7" t="s">
        <v>36</v>
      </c>
      <c r="H491" s="7" t="s">
        <v>39</v>
      </c>
      <c r="I491" s="7" t="s">
        <v>38</v>
      </c>
      <c r="J491" s="15">
        <v>2172232.0198028446</v>
      </c>
      <c r="K491" s="18"/>
      <c r="L491" s="17"/>
    </row>
    <row r="492" spans="1:12" ht="14.25" customHeight="1" x14ac:dyDescent="0.2">
      <c r="A492" s="7" t="s">
        <v>58</v>
      </c>
      <c r="B492" s="7" t="s">
        <v>33</v>
      </c>
      <c r="C492" s="7" t="s">
        <v>34</v>
      </c>
      <c r="D492" s="13">
        <v>41730</v>
      </c>
      <c r="E492" s="14">
        <f t="shared" si="1"/>
        <v>4</v>
      </c>
      <c r="F492" s="14" t="s">
        <v>35</v>
      </c>
      <c r="G492" s="7" t="s">
        <v>36</v>
      </c>
      <c r="H492" s="7" t="s">
        <v>39</v>
      </c>
      <c r="I492" s="7" t="s">
        <v>38</v>
      </c>
      <c r="J492" s="15">
        <v>1578698.4052564728</v>
      </c>
      <c r="K492" s="18"/>
      <c r="L492" s="17"/>
    </row>
    <row r="493" spans="1:12" ht="14.25" customHeight="1" x14ac:dyDescent="0.2">
      <c r="A493" s="7" t="s">
        <v>58</v>
      </c>
      <c r="B493" s="7" t="s">
        <v>33</v>
      </c>
      <c r="C493" s="7" t="s">
        <v>34</v>
      </c>
      <c r="D493" s="13">
        <v>41760</v>
      </c>
      <c r="E493" s="14">
        <f t="shared" si="1"/>
        <v>5</v>
      </c>
      <c r="F493" s="14" t="s">
        <v>35</v>
      </c>
      <c r="G493" s="7" t="s">
        <v>36</v>
      </c>
      <c r="H493" s="7" t="s">
        <v>39</v>
      </c>
      <c r="I493" s="7" t="s">
        <v>38</v>
      </c>
      <c r="J493" s="15">
        <v>1427519.7588170748</v>
      </c>
      <c r="K493" s="18"/>
      <c r="L493" s="17"/>
    </row>
    <row r="494" spans="1:12" ht="14.25" customHeight="1" x14ac:dyDescent="0.2">
      <c r="A494" s="7" t="s">
        <v>58</v>
      </c>
      <c r="B494" s="7" t="s">
        <v>33</v>
      </c>
      <c r="C494" s="7" t="s">
        <v>34</v>
      </c>
      <c r="D494" s="13">
        <v>41791</v>
      </c>
      <c r="E494" s="14">
        <f t="shared" si="1"/>
        <v>6</v>
      </c>
      <c r="F494" s="14" t="s">
        <v>35</v>
      </c>
      <c r="G494" s="7" t="s">
        <v>36</v>
      </c>
      <c r="H494" s="7" t="s">
        <v>39</v>
      </c>
      <c r="I494" s="7" t="s">
        <v>38</v>
      </c>
      <c r="J494" s="15">
        <v>1514114.6389280451</v>
      </c>
      <c r="K494" s="18"/>
      <c r="L494" s="17"/>
    </row>
    <row r="495" spans="1:12" ht="14.25" customHeight="1" x14ac:dyDescent="0.2">
      <c r="A495" s="7" t="s">
        <v>58</v>
      </c>
      <c r="B495" s="7" t="s">
        <v>33</v>
      </c>
      <c r="C495" s="7" t="s">
        <v>34</v>
      </c>
      <c r="D495" s="13">
        <v>41456</v>
      </c>
      <c r="E495" s="14">
        <f t="shared" si="1"/>
        <v>7</v>
      </c>
      <c r="F495" s="14" t="s">
        <v>35</v>
      </c>
      <c r="G495" s="7" t="s">
        <v>40</v>
      </c>
      <c r="H495" s="7" t="s">
        <v>37</v>
      </c>
      <c r="I495" s="7" t="s">
        <v>38</v>
      </c>
      <c r="J495" s="15">
        <v>572721.43503440253</v>
      </c>
      <c r="K495" s="18"/>
      <c r="L495" s="17"/>
    </row>
    <row r="496" spans="1:12" ht="14.25" customHeight="1" x14ac:dyDescent="0.2">
      <c r="A496" s="7" t="s">
        <v>58</v>
      </c>
      <c r="B496" s="7" t="s">
        <v>33</v>
      </c>
      <c r="C496" s="7" t="s">
        <v>34</v>
      </c>
      <c r="D496" s="13">
        <v>41487</v>
      </c>
      <c r="E496" s="14">
        <f t="shared" si="1"/>
        <v>8</v>
      </c>
      <c r="F496" s="14" t="s">
        <v>35</v>
      </c>
      <c r="G496" s="7" t="s">
        <v>40</v>
      </c>
      <c r="H496" s="7" t="s">
        <v>37</v>
      </c>
      <c r="I496" s="7" t="s">
        <v>38</v>
      </c>
      <c r="J496" s="15">
        <v>553259.36107870308</v>
      </c>
      <c r="K496" s="18"/>
      <c r="L496" s="17"/>
    </row>
    <row r="497" spans="1:12" ht="14.25" customHeight="1" x14ac:dyDescent="0.2">
      <c r="A497" s="7" t="s">
        <v>58</v>
      </c>
      <c r="B497" s="7" t="s">
        <v>33</v>
      </c>
      <c r="C497" s="7" t="s">
        <v>34</v>
      </c>
      <c r="D497" s="13">
        <v>41518</v>
      </c>
      <c r="E497" s="14">
        <f t="shared" si="1"/>
        <v>9</v>
      </c>
      <c r="F497" s="14" t="s">
        <v>35</v>
      </c>
      <c r="G497" s="7" t="s">
        <v>40</v>
      </c>
      <c r="H497" s="7" t="s">
        <v>37</v>
      </c>
      <c r="I497" s="7" t="s">
        <v>38</v>
      </c>
      <c r="J497" s="15">
        <v>488663.53557713993</v>
      </c>
      <c r="K497" s="18"/>
      <c r="L497" s="17"/>
    </row>
    <row r="498" spans="1:12" ht="14.25" customHeight="1" x14ac:dyDescent="0.2">
      <c r="A498" s="7" t="s">
        <v>58</v>
      </c>
      <c r="B498" s="7" t="s">
        <v>33</v>
      </c>
      <c r="C498" s="7" t="s">
        <v>34</v>
      </c>
      <c r="D498" s="13">
        <v>41548</v>
      </c>
      <c r="E498" s="14">
        <f t="shared" si="1"/>
        <v>10</v>
      </c>
      <c r="F498" s="14" t="s">
        <v>35</v>
      </c>
      <c r="G498" s="7" t="s">
        <v>40</v>
      </c>
      <c r="H498" s="7" t="s">
        <v>37</v>
      </c>
      <c r="I498" s="7" t="s">
        <v>38</v>
      </c>
      <c r="J498" s="15">
        <v>489975.02124432393</v>
      </c>
      <c r="K498" s="18"/>
      <c r="L498" s="17"/>
    </row>
    <row r="499" spans="1:12" ht="14.25" customHeight="1" x14ac:dyDescent="0.2">
      <c r="A499" s="7" t="s">
        <v>58</v>
      </c>
      <c r="B499" s="7" t="s">
        <v>33</v>
      </c>
      <c r="C499" s="7" t="s">
        <v>34</v>
      </c>
      <c r="D499" s="13">
        <v>41579</v>
      </c>
      <c r="E499" s="14">
        <f t="shared" si="1"/>
        <v>11</v>
      </c>
      <c r="F499" s="14" t="s">
        <v>35</v>
      </c>
      <c r="G499" s="7" t="s">
        <v>40</v>
      </c>
      <c r="H499" s="7" t="s">
        <v>37</v>
      </c>
      <c r="I499" s="7" t="s">
        <v>38</v>
      </c>
      <c r="J499" s="15">
        <v>529133.37097590195</v>
      </c>
      <c r="K499" s="18"/>
      <c r="L499" s="17"/>
    </row>
    <row r="500" spans="1:12" ht="14.25" customHeight="1" x14ac:dyDescent="0.2">
      <c r="A500" s="7" t="s">
        <v>58</v>
      </c>
      <c r="B500" s="7" t="s">
        <v>33</v>
      </c>
      <c r="C500" s="7" t="s">
        <v>34</v>
      </c>
      <c r="D500" s="13">
        <v>41609</v>
      </c>
      <c r="E500" s="14">
        <f t="shared" si="1"/>
        <v>12</v>
      </c>
      <c r="F500" s="14" t="s">
        <v>35</v>
      </c>
      <c r="G500" s="7" t="s">
        <v>40</v>
      </c>
      <c r="H500" s="7" t="s">
        <v>37</v>
      </c>
      <c r="I500" s="7" t="s">
        <v>38</v>
      </c>
      <c r="J500" s="15">
        <v>548346.99718814401</v>
      </c>
      <c r="K500" s="18"/>
      <c r="L500" s="17"/>
    </row>
    <row r="501" spans="1:12" ht="14.25" customHeight="1" x14ac:dyDescent="0.2">
      <c r="A501" s="7" t="s">
        <v>58</v>
      </c>
      <c r="B501" s="7" t="s">
        <v>33</v>
      </c>
      <c r="C501" s="7" t="s">
        <v>34</v>
      </c>
      <c r="D501" s="13">
        <v>41640</v>
      </c>
      <c r="E501" s="14">
        <f t="shared" si="1"/>
        <v>1</v>
      </c>
      <c r="F501" s="14" t="s">
        <v>35</v>
      </c>
      <c r="G501" s="7" t="s">
        <v>40</v>
      </c>
      <c r="H501" s="7" t="s">
        <v>37</v>
      </c>
      <c r="I501" s="7" t="s">
        <v>38</v>
      </c>
      <c r="J501" s="15">
        <v>708180.8798732165</v>
      </c>
      <c r="K501" s="18"/>
      <c r="L501" s="17"/>
    </row>
    <row r="502" spans="1:12" ht="14.25" customHeight="1" x14ac:dyDescent="0.2">
      <c r="A502" s="7" t="s">
        <v>58</v>
      </c>
      <c r="B502" s="7" t="s">
        <v>33</v>
      </c>
      <c r="C502" s="7" t="s">
        <v>34</v>
      </c>
      <c r="D502" s="13">
        <v>41671</v>
      </c>
      <c r="E502" s="14">
        <f t="shared" si="1"/>
        <v>2</v>
      </c>
      <c r="F502" s="14" t="s">
        <v>35</v>
      </c>
      <c r="G502" s="7" t="s">
        <v>40</v>
      </c>
      <c r="H502" s="7" t="s">
        <v>37</v>
      </c>
      <c r="I502" s="7" t="s">
        <v>38</v>
      </c>
      <c r="J502" s="15">
        <v>640010.83732324198</v>
      </c>
      <c r="K502" s="18"/>
      <c r="L502" s="17"/>
    </row>
    <row r="503" spans="1:12" ht="14.25" customHeight="1" x14ac:dyDescent="0.2">
      <c r="A503" s="7" t="s">
        <v>58</v>
      </c>
      <c r="B503" s="7" t="s">
        <v>33</v>
      </c>
      <c r="C503" s="7" t="s">
        <v>34</v>
      </c>
      <c r="D503" s="13">
        <v>41699</v>
      </c>
      <c r="E503" s="14">
        <f t="shared" si="1"/>
        <v>3</v>
      </c>
      <c r="F503" s="14" t="s">
        <v>35</v>
      </c>
      <c r="G503" s="7" t="s">
        <v>40</v>
      </c>
      <c r="H503" s="7" t="s">
        <v>37</v>
      </c>
      <c r="I503" s="7" t="s">
        <v>38</v>
      </c>
      <c r="J503" s="15">
        <v>667459.8386969011</v>
      </c>
      <c r="K503" s="18"/>
      <c r="L503" s="17"/>
    </row>
    <row r="504" spans="1:12" ht="14.25" customHeight="1" x14ac:dyDescent="0.2">
      <c r="A504" s="7" t="s">
        <v>58</v>
      </c>
      <c r="B504" s="7" t="s">
        <v>33</v>
      </c>
      <c r="C504" s="7" t="s">
        <v>34</v>
      </c>
      <c r="D504" s="13">
        <v>41730</v>
      </c>
      <c r="E504" s="14">
        <f t="shared" si="1"/>
        <v>4</v>
      </c>
      <c r="F504" s="14" t="s">
        <v>35</v>
      </c>
      <c r="G504" s="7" t="s">
        <v>40</v>
      </c>
      <c r="H504" s="7" t="s">
        <v>37</v>
      </c>
      <c r="I504" s="7" t="s">
        <v>38</v>
      </c>
      <c r="J504" s="15">
        <v>522776.70462318265</v>
      </c>
      <c r="K504" s="18"/>
      <c r="L504" s="17"/>
    </row>
    <row r="505" spans="1:12" ht="14.25" customHeight="1" x14ac:dyDescent="0.2">
      <c r="A505" s="7" t="s">
        <v>58</v>
      </c>
      <c r="B505" s="7" t="s">
        <v>33</v>
      </c>
      <c r="C505" s="7" t="s">
        <v>34</v>
      </c>
      <c r="D505" s="13">
        <v>41760</v>
      </c>
      <c r="E505" s="14">
        <f t="shared" si="1"/>
        <v>5</v>
      </c>
      <c r="F505" s="14" t="s">
        <v>35</v>
      </c>
      <c r="G505" s="7" t="s">
        <v>40</v>
      </c>
      <c r="H505" s="7" t="s">
        <v>37</v>
      </c>
      <c r="I505" s="7" t="s">
        <v>38</v>
      </c>
      <c r="J505" s="15">
        <v>512724.28996642696</v>
      </c>
      <c r="K505" s="18"/>
      <c r="L505" s="17"/>
    </row>
    <row r="506" spans="1:12" ht="14.25" customHeight="1" x14ac:dyDescent="0.2">
      <c r="A506" s="7" t="s">
        <v>58</v>
      </c>
      <c r="B506" s="7" t="s">
        <v>33</v>
      </c>
      <c r="C506" s="7" t="s">
        <v>34</v>
      </c>
      <c r="D506" s="13">
        <v>41791</v>
      </c>
      <c r="E506" s="14">
        <f t="shared" si="1"/>
        <v>6</v>
      </c>
      <c r="F506" s="14" t="s">
        <v>35</v>
      </c>
      <c r="G506" s="7" t="s">
        <v>40</v>
      </c>
      <c r="H506" s="7" t="s">
        <v>37</v>
      </c>
      <c r="I506" s="7" t="s">
        <v>38</v>
      </c>
      <c r="J506" s="15">
        <v>505076.6478049407</v>
      </c>
      <c r="K506" s="18"/>
      <c r="L506" s="17"/>
    </row>
    <row r="507" spans="1:12" ht="14.25" customHeight="1" x14ac:dyDescent="0.2">
      <c r="A507" s="7" t="s">
        <v>58</v>
      </c>
      <c r="B507" s="7" t="s">
        <v>33</v>
      </c>
      <c r="C507" s="7" t="s">
        <v>34</v>
      </c>
      <c r="D507" s="13">
        <v>41456</v>
      </c>
      <c r="E507" s="14">
        <f t="shared" si="1"/>
        <v>7</v>
      </c>
      <c r="F507" s="14" t="s">
        <v>35</v>
      </c>
      <c r="G507" s="7" t="s">
        <v>40</v>
      </c>
      <c r="H507" s="7" t="s">
        <v>39</v>
      </c>
      <c r="I507" s="7" t="s">
        <v>38</v>
      </c>
      <c r="J507" s="15">
        <v>951843.45208066003</v>
      </c>
      <c r="K507" s="18"/>
      <c r="L507" s="17"/>
    </row>
    <row r="508" spans="1:12" ht="14.25" customHeight="1" x14ac:dyDescent="0.2">
      <c r="A508" s="7" t="s">
        <v>58</v>
      </c>
      <c r="B508" s="7" t="s">
        <v>33</v>
      </c>
      <c r="C508" s="7" t="s">
        <v>34</v>
      </c>
      <c r="D508" s="13">
        <v>41487</v>
      </c>
      <c r="E508" s="14">
        <f t="shared" si="1"/>
        <v>8</v>
      </c>
      <c r="F508" s="14" t="s">
        <v>35</v>
      </c>
      <c r="G508" s="7" t="s">
        <v>40</v>
      </c>
      <c r="H508" s="7" t="s">
        <v>39</v>
      </c>
      <c r="I508" s="7" t="s">
        <v>38</v>
      </c>
      <c r="J508" s="15">
        <v>948078.62865493121</v>
      </c>
      <c r="K508" s="18"/>
      <c r="L508" s="17"/>
    </row>
    <row r="509" spans="1:12" ht="14.25" customHeight="1" x14ac:dyDescent="0.2">
      <c r="A509" s="7" t="s">
        <v>58</v>
      </c>
      <c r="B509" s="7" t="s">
        <v>33</v>
      </c>
      <c r="C509" s="7" t="s">
        <v>34</v>
      </c>
      <c r="D509" s="13">
        <v>41518</v>
      </c>
      <c r="E509" s="14">
        <f t="shared" si="1"/>
        <v>9</v>
      </c>
      <c r="F509" s="14" t="s">
        <v>35</v>
      </c>
      <c r="G509" s="7" t="s">
        <v>40</v>
      </c>
      <c r="H509" s="7" t="s">
        <v>39</v>
      </c>
      <c r="I509" s="7" t="s">
        <v>38</v>
      </c>
      <c r="J509" s="15">
        <v>839638.14718028437</v>
      </c>
      <c r="K509" s="18"/>
      <c r="L509" s="17"/>
    </row>
    <row r="510" spans="1:12" ht="14.25" customHeight="1" x14ac:dyDescent="0.2">
      <c r="A510" s="7" t="s">
        <v>58</v>
      </c>
      <c r="B510" s="7" t="s">
        <v>33</v>
      </c>
      <c r="C510" s="7" t="s">
        <v>34</v>
      </c>
      <c r="D510" s="13">
        <v>41548</v>
      </c>
      <c r="E510" s="14">
        <f t="shared" si="1"/>
        <v>10</v>
      </c>
      <c r="F510" s="14" t="s">
        <v>35</v>
      </c>
      <c r="G510" s="7" t="s">
        <v>40</v>
      </c>
      <c r="H510" s="7" t="s">
        <v>39</v>
      </c>
      <c r="I510" s="7" t="s">
        <v>38</v>
      </c>
      <c r="J510" s="15">
        <v>837761.61547412642</v>
      </c>
      <c r="K510" s="18"/>
      <c r="L510" s="17"/>
    </row>
    <row r="511" spans="1:12" ht="14.25" customHeight="1" x14ac:dyDescent="0.2">
      <c r="A511" s="7" t="s">
        <v>58</v>
      </c>
      <c r="B511" s="7" t="s">
        <v>33</v>
      </c>
      <c r="C511" s="7" t="s">
        <v>34</v>
      </c>
      <c r="D511" s="13">
        <v>41579</v>
      </c>
      <c r="E511" s="14">
        <f t="shared" si="1"/>
        <v>11</v>
      </c>
      <c r="F511" s="14" t="s">
        <v>35</v>
      </c>
      <c r="G511" s="7" t="s">
        <v>40</v>
      </c>
      <c r="H511" s="7" t="s">
        <v>39</v>
      </c>
      <c r="I511" s="7" t="s">
        <v>38</v>
      </c>
      <c r="J511" s="15">
        <v>825905.84054225881</v>
      </c>
      <c r="K511" s="18"/>
      <c r="L511" s="17"/>
    </row>
    <row r="512" spans="1:12" ht="14.25" customHeight="1" x14ac:dyDescent="0.2">
      <c r="A512" s="7" t="s">
        <v>58</v>
      </c>
      <c r="B512" s="7" t="s">
        <v>33</v>
      </c>
      <c r="C512" s="7" t="s">
        <v>34</v>
      </c>
      <c r="D512" s="13">
        <v>41609</v>
      </c>
      <c r="E512" s="14">
        <f t="shared" si="1"/>
        <v>12</v>
      </c>
      <c r="F512" s="14" t="s">
        <v>35</v>
      </c>
      <c r="G512" s="7" t="s">
        <v>40</v>
      </c>
      <c r="H512" s="7" t="s">
        <v>39</v>
      </c>
      <c r="I512" s="7" t="s">
        <v>38</v>
      </c>
      <c r="J512" s="15">
        <v>862303.26656136638</v>
      </c>
      <c r="K512" s="18"/>
      <c r="L512" s="17"/>
    </row>
    <row r="513" spans="1:12" ht="14.25" customHeight="1" x14ac:dyDescent="0.2">
      <c r="A513" s="7" t="s">
        <v>58</v>
      </c>
      <c r="B513" s="7" t="s">
        <v>33</v>
      </c>
      <c r="C513" s="7" t="s">
        <v>34</v>
      </c>
      <c r="D513" s="13">
        <v>41640</v>
      </c>
      <c r="E513" s="14">
        <f t="shared" si="1"/>
        <v>1</v>
      </c>
      <c r="F513" s="14" t="s">
        <v>35</v>
      </c>
      <c r="G513" s="7" t="s">
        <v>40</v>
      </c>
      <c r="H513" s="7" t="s">
        <v>39</v>
      </c>
      <c r="I513" s="7" t="s">
        <v>38</v>
      </c>
      <c r="J513" s="15">
        <v>1253846.7036352013</v>
      </c>
      <c r="K513" s="18"/>
      <c r="L513" s="17"/>
    </row>
    <row r="514" spans="1:12" ht="14.25" customHeight="1" x14ac:dyDescent="0.2">
      <c r="A514" s="7" t="s">
        <v>58</v>
      </c>
      <c r="B514" s="7" t="s">
        <v>33</v>
      </c>
      <c r="C514" s="7" t="s">
        <v>34</v>
      </c>
      <c r="D514" s="13">
        <v>41671</v>
      </c>
      <c r="E514" s="14">
        <f t="shared" si="1"/>
        <v>2</v>
      </c>
      <c r="F514" s="14" t="s">
        <v>35</v>
      </c>
      <c r="G514" s="7" t="s">
        <v>40</v>
      </c>
      <c r="H514" s="7" t="s">
        <v>39</v>
      </c>
      <c r="I514" s="7" t="s">
        <v>38</v>
      </c>
      <c r="J514" s="15">
        <v>1118819.7752297593</v>
      </c>
      <c r="K514" s="18"/>
      <c r="L514" s="17"/>
    </row>
    <row r="515" spans="1:12" ht="14.25" customHeight="1" x14ac:dyDescent="0.2">
      <c r="A515" s="7" t="s">
        <v>58</v>
      </c>
      <c r="B515" s="7" t="s">
        <v>33</v>
      </c>
      <c r="C515" s="7" t="s">
        <v>34</v>
      </c>
      <c r="D515" s="13">
        <v>41699</v>
      </c>
      <c r="E515" s="14">
        <f t="shared" si="1"/>
        <v>3</v>
      </c>
      <c r="F515" s="14" t="s">
        <v>35</v>
      </c>
      <c r="G515" s="7" t="s">
        <v>40</v>
      </c>
      <c r="H515" s="7" t="s">
        <v>39</v>
      </c>
      <c r="I515" s="7" t="s">
        <v>38</v>
      </c>
      <c r="J515" s="15">
        <v>1243211.3255661349</v>
      </c>
      <c r="K515" s="18"/>
      <c r="L515" s="17"/>
    </row>
    <row r="516" spans="1:12" ht="14.25" customHeight="1" x14ac:dyDescent="0.2">
      <c r="A516" s="7" t="s">
        <v>58</v>
      </c>
      <c r="B516" s="7" t="s">
        <v>33</v>
      </c>
      <c r="C516" s="7" t="s">
        <v>34</v>
      </c>
      <c r="D516" s="13">
        <v>41730</v>
      </c>
      <c r="E516" s="14">
        <f t="shared" si="1"/>
        <v>4</v>
      </c>
      <c r="F516" s="14" t="s">
        <v>35</v>
      </c>
      <c r="G516" s="7" t="s">
        <v>40</v>
      </c>
      <c r="H516" s="7" t="s">
        <v>39</v>
      </c>
      <c r="I516" s="7" t="s">
        <v>38</v>
      </c>
      <c r="J516" s="15">
        <v>873553.17312709882</v>
      </c>
      <c r="K516" s="18"/>
      <c r="L516" s="17"/>
    </row>
    <row r="517" spans="1:12" ht="14.25" customHeight="1" x14ac:dyDescent="0.2">
      <c r="A517" s="7" t="s">
        <v>58</v>
      </c>
      <c r="B517" s="7" t="s">
        <v>33</v>
      </c>
      <c r="C517" s="7" t="s">
        <v>34</v>
      </c>
      <c r="D517" s="13">
        <v>41760</v>
      </c>
      <c r="E517" s="14">
        <f t="shared" si="1"/>
        <v>5</v>
      </c>
      <c r="F517" s="14" t="s">
        <v>35</v>
      </c>
      <c r="G517" s="7" t="s">
        <v>40</v>
      </c>
      <c r="H517" s="7" t="s">
        <v>39</v>
      </c>
      <c r="I517" s="7" t="s">
        <v>38</v>
      </c>
      <c r="J517" s="15">
        <v>904225.09532840759</v>
      </c>
      <c r="K517" s="18"/>
      <c r="L517" s="17"/>
    </row>
    <row r="518" spans="1:12" ht="14.25" customHeight="1" x14ac:dyDescent="0.2">
      <c r="A518" s="7" t="s">
        <v>58</v>
      </c>
      <c r="B518" s="7" t="s">
        <v>33</v>
      </c>
      <c r="C518" s="7" t="s">
        <v>34</v>
      </c>
      <c r="D518" s="13">
        <v>41791</v>
      </c>
      <c r="E518" s="14">
        <f t="shared" si="1"/>
        <v>6</v>
      </c>
      <c r="F518" s="14" t="s">
        <v>35</v>
      </c>
      <c r="G518" s="7" t="s">
        <v>40</v>
      </c>
      <c r="H518" s="7" t="s">
        <v>39</v>
      </c>
      <c r="I518" s="7" t="s">
        <v>38</v>
      </c>
      <c r="J518" s="15">
        <v>871415.10053497902</v>
      </c>
      <c r="K518" s="18"/>
      <c r="L518" s="17"/>
    </row>
    <row r="519" spans="1:12" ht="14.25" customHeight="1" x14ac:dyDescent="0.2">
      <c r="A519" s="7" t="s">
        <v>58</v>
      </c>
      <c r="B519" s="7" t="s">
        <v>33</v>
      </c>
      <c r="C519" s="7" t="s">
        <v>34</v>
      </c>
      <c r="D519" s="13">
        <v>41456</v>
      </c>
      <c r="E519" s="14">
        <f t="shared" si="1"/>
        <v>7</v>
      </c>
      <c r="F519" s="14" t="s">
        <v>35</v>
      </c>
      <c r="G519" s="7" t="s">
        <v>41</v>
      </c>
      <c r="H519" s="7" t="s">
        <v>37</v>
      </c>
      <c r="I519" s="7" t="s">
        <v>38</v>
      </c>
      <c r="J519" s="15">
        <v>1297406.74054068</v>
      </c>
      <c r="K519" s="18"/>
      <c r="L519" s="17"/>
    </row>
    <row r="520" spans="1:12" ht="14.25" customHeight="1" x14ac:dyDescent="0.2">
      <c r="A520" s="7" t="s">
        <v>58</v>
      </c>
      <c r="B520" s="7" t="s">
        <v>33</v>
      </c>
      <c r="C520" s="7" t="s">
        <v>34</v>
      </c>
      <c r="D520" s="13">
        <v>41487</v>
      </c>
      <c r="E520" s="14">
        <f t="shared" si="1"/>
        <v>8</v>
      </c>
      <c r="F520" s="14" t="s">
        <v>35</v>
      </c>
      <c r="G520" s="7" t="s">
        <v>41</v>
      </c>
      <c r="H520" s="7" t="s">
        <v>37</v>
      </c>
      <c r="I520" s="7" t="s">
        <v>38</v>
      </c>
      <c r="J520" s="15">
        <v>1246732.403197204</v>
      </c>
      <c r="K520" s="18"/>
      <c r="L520" s="17"/>
    </row>
    <row r="521" spans="1:12" ht="14.25" customHeight="1" x14ac:dyDescent="0.2">
      <c r="A521" s="7" t="s">
        <v>58</v>
      </c>
      <c r="B521" s="7" t="s">
        <v>33</v>
      </c>
      <c r="C521" s="7" t="s">
        <v>34</v>
      </c>
      <c r="D521" s="13">
        <v>41518</v>
      </c>
      <c r="E521" s="14">
        <f t="shared" si="1"/>
        <v>9</v>
      </c>
      <c r="F521" s="14" t="s">
        <v>35</v>
      </c>
      <c r="G521" s="7" t="s">
        <v>41</v>
      </c>
      <c r="H521" s="7" t="s">
        <v>37</v>
      </c>
      <c r="I521" s="7" t="s">
        <v>38</v>
      </c>
      <c r="J521" s="15">
        <v>1261003.9380338399</v>
      </c>
      <c r="K521" s="18"/>
      <c r="L521" s="17"/>
    </row>
    <row r="522" spans="1:12" ht="14.25" customHeight="1" x14ac:dyDescent="0.2">
      <c r="A522" s="7" t="s">
        <v>58</v>
      </c>
      <c r="B522" s="7" t="s">
        <v>33</v>
      </c>
      <c r="C522" s="7" t="s">
        <v>34</v>
      </c>
      <c r="D522" s="13">
        <v>41548</v>
      </c>
      <c r="E522" s="14">
        <f t="shared" si="1"/>
        <v>10</v>
      </c>
      <c r="F522" s="14" t="s">
        <v>35</v>
      </c>
      <c r="G522" s="7" t="s">
        <v>41</v>
      </c>
      <c r="H522" s="7" t="s">
        <v>37</v>
      </c>
      <c r="I522" s="7" t="s">
        <v>38</v>
      </c>
      <c r="J522" s="15">
        <v>1179821.26796688</v>
      </c>
      <c r="K522" s="18"/>
      <c r="L522" s="17"/>
    </row>
    <row r="523" spans="1:12" ht="14.25" customHeight="1" x14ac:dyDescent="0.2">
      <c r="A523" s="7" t="s">
        <v>58</v>
      </c>
      <c r="B523" s="7" t="s">
        <v>33</v>
      </c>
      <c r="C523" s="7" t="s">
        <v>34</v>
      </c>
      <c r="D523" s="13">
        <v>41579</v>
      </c>
      <c r="E523" s="14">
        <f t="shared" si="1"/>
        <v>11</v>
      </c>
      <c r="F523" s="14" t="s">
        <v>35</v>
      </c>
      <c r="G523" s="7" t="s">
        <v>41</v>
      </c>
      <c r="H523" s="7" t="s">
        <v>37</v>
      </c>
      <c r="I523" s="7" t="s">
        <v>38</v>
      </c>
      <c r="J523" s="15">
        <v>1225043.3422285519</v>
      </c>
      <c r="K523" s="18"/>
      <c r="L523" s="17"/>
    </row>
    <row r="524" spans="1:12" ht="14.25" customHeight="1" x14ac:dyDescent="0.2">
      <c r="A524" s="7" t="s">
        <v>58</v>
      </c>
      <c r="B524" s="7" t="s">
        <v>33</v>
      </c>
      <c r="C524" s="7" t="s">
        <v>34</v>
      </c>
      <c r="D524" s="13">
        <v>41609</v>
      </c>
      <c r="E524" s="14">
        <f t="shared" si="1"/>
        <v>12</v>
      </c>
      <c r="F524" s="14" t="s">
        <v>35</v>
      </c>
      <c r="G524" s="7" t="s">
        <v>41</v>
      </c>
      <c r="H524" s="7" t="s">
        <v>37</v>
      </c>
      <c r="I524" s="7" t="s">
        <v>38</v>
      </c>
      <c r="J524" s="15">
        <v>1129962.8956686843</v>
      </c>
      <c r="K524" s="18"/>
      <c r="L524" s="17"/>
    </row>
    <row r="525" spans="1:12" ht="14.25" customHeight="1" x14ac:dyDescent="0.2">
      <c r="A525" s="7" t="s">
        <v>58</v>
      </c>
      <c r="B525" s="7" t="s">
        <v>33</v>
      </c>
      <c r="C525" s="7" t="s">
        <v>34</v>
      </c>
      <c r="D525" s="13">
        <v>41640</v>
      </c>
      <c r="E525" s="14">
        <f t="shared" si="1"/>
        <v>1</v>
      </c>
      <c r="F525" s="14" t="s">
        <v>35</v>
      </c>
      <c r="G525" s="7" t="s">
        <v>41</v>
      </c>
      <c r="H525" s="7" t="s">
        <v>37</v>
      </c>
      <c r="I525" s="7" t="s">
        <v>38</v>
      </c>
      <c r="J525" s="15">
        <v>1834971.6304940018</v>
      </c>
      <c r="K525" s="18"/>
      <c r="L525" s="17"/>
    </row>
    <row r="526" spans="1:12" ht="14.25" customHeight="1" x14ac:dyDescent="0.2">
      <c r="A526" s="7" t="s">
        <v>58</v>
      </c>
      <c r="B526" s="7" t="s">
        <v>33</v>
      </c>
      <c r="C526" s="7" t="s">
        <v>34</v>
      </c>
      <c r="D526" s="13">
        <v>41671</v>
      </c>
      <c r="E526" s="14">
        <f t="shared" si="1"/>
        <v>2</v>
      </c>
      <c r="F526" s="14" t="s">
        <v>35</v>
      </c>
      <c r="G526" s="7" t="s">
        <v>41</v>
      </c>
      <c r="H526" s="7" t="s">
        <v>37</v>
      </c>
      <c r="I526" s="7" t="s">
        <v>38</v>
      </c>
      <c r="J526" s="15">
        <v>1482921.3921540482</v>
      </c>
      <c r="K526" s="18"/>
      <c r="L526" s="17"/>
    </row>
    <row r="527" spans="1:12" ht="14.25" customHeight="1" x14ac:dyDescent="0.2">
      <c r="A527" s="7" t="s">
        <v>58</v>
      </c>
      <c r="B527" s="7" t="s">
        <v>33</v>
      </c>
      <c r="C527" s="7" t="s">
        <v>34</v>
      </c>
      <c r="D527" s="13">
        <v>41699</v>
      </c>
      <c r="E527" s="14">
        <f t="shared" si="1"/>
        <v>3</v>
      </c>
      <c r="F527" s="14" t="s">
        <v>35</v>
      </c>
      <c r="G527" s="7" t="s">
        <v>41</v>
      </c>
      <c r="H527" s="7" t="s">
        <v>37</v>
      </c>
      <c r="I527" s="7" t="s">
        <v>38</v>
      </c>
      <c r="J527" s="15">
        <v>1660344.4743205321</v>
      </c>
      <c r="K527" s="18"/>
      <c r="L527" s="17"/>
    </row>
    <row r="528" spans="1:12" ht="14.25" customHeight="1" x14ac:dyDescent="0.2">
      <c r="A528" s="7" t="s">
        <v>58</v>
      </c>
      <c r="B528" s="7" t="s">
        <v>33</v>
      </c>
      <c r="C528" s="7" t="s">
        <v>34</v>
      </c>
      <c r="D528" s="13">
        <v>41730</v>
      </c>
      <c r="E528" s="14">
        <f t="shared" si="1"/>
        <v>4</v>
      </c>
      <c r="F528" s="14" t="s">
        <v>35</v>
      </c>
      <c r="G528" s="7" t="s">
        <v>41</v>
      </c>
      <c r="H528" s="7" t="s">
        <v>37</v>
      </c>
      <c r="I528" s="7" t="s">
        <v>38</v>
      </c>
      <c r="J528" s="15">
        <v>1113082.4783076462</v>
      </c>
      <c r="K528" s="18"/>
      <c r="L528" s="17"/>
    </row>
    <row r="529" spans="1:12" ht="14.25" customHeight="1" x14ac:dyDescent="0.2">
      <c r="A529" s="7" t="s">
        <v>58</v>
      </c>
      <c r="B529" s="7" t="s">
        <v>33</v>
      </c>
      <c r="C529" s="7" t="s">
        <v>34</v>
      </c>
      <c r="D529" s="13">
        <v>41760</v>
      </c>
      <c r="E529" s="14">
        <f t="shared" si="1"/>
        <v>5</v>
      </c>
      <c r="F529" s="14" t="s">
        <v>35</v>
      </c>
      <c r="G529" s="7" t="s">
        <v>41</v>
      </c>
      <c r="H529" s="7" t="s">
        <v>37</v>
      </c>
      <c r="I529" s="7" t="s">
        <v>38</v>
      </c>
      <c r="J529" s="15">
        <v>1161768.9546225839</v>
      </c>
      <c r="K529" s="18"/>
      <c r="L529" s="17"/>
    </row>
    <row r="530" spans="1:12" ht="14.25" customHeight="1" x14ac:dyDescent="0.2">
      <c r="A530" s="7" t="s">
        <v>58</v>
      </c>
      <c r="B530" s="7" t="s">
        <v>33</v>
      </c>
      <c r="C530" s="7" t="s">
        <v>34</v>
      </c>
      <c r="D530" s="13">
        <v>41791</v>
      </c>
      <c r="E530" s="14">
        <f t="shared" si="1"/>
        <v>6</v>
      </c>
      <c r="F530" s="14" t="s">
        <v>35</v>
      </c>
      <c r="G530" s="7" t="s">
        <v>41</v>
      </c>
      <c r="H530" s="7" t="s">
        <v>37</v>
      </c>
      <c r="I530" s="7" t="s">
        <v>38</v>
      </c>
      <c r="J530" s="15">
        <v>1224249.1339697081</v>
      </c>
      <c r="K530" s="18"/>
      <c r="L530" s="17"/>
    </row>
    <row r="531" spans="1:12" ht="14.25" customHeight="1" x14ac:dyDescent="0.2">
      <c r="A531" s="7" t="s">
        <v>58</v>
      </c>
      <c r="B531" s="7" t="s">
        <v>33</v>
      </c>
      <c r="C531" s="7" t="s">
        <v>42</v>
      </c>
      <c r="D531" s="13">
        <v>41456</v>
      </c>
      <c r="E531" s="14">
        <f t="shared" si="1"/>
        <v>7</v>
      </c>
      <c r="F531" s="14" t="s">
        <v>35</v>
      </c>
      <c r="G531" s="7" t="s">
        <v>36</v>
      </c>
      <c r="H531" s="7" t="s">
        <v>37</v>
      </c>
      <c r="I531" s="7" t="s">
        <v>38</v>
      </c>
      <c r="J531" s="15">
        <v>2439885.8439482502</v>
      </c>
      <c r="K531" s="18"/>
      <c r="L531" s="17"/>
    </row>
    <row r="532" spans="1:12" ht="14.25" customHeight="1" x14ac:dyDescent="0.2">
      <c r="A532" s="7" t="s">
        <v>58</v>
      </c>
      <c r="B532" s="7" t="s">
        <v>33</v>
      </c>
      <c r="C532" s="7" t="s">
        <v>42</v>
      </c>
      <c r="D532" s="13">
        <v>41487</v>
      </c>
      <c r="E532" s="14">
        <f t="shared" si="1"/>
        <v>8</v>
      </c>
      <c r="F532" s="14" t="s">
        <v>35</v>
      </c>
      <c r="G532" s="7" t="s">
        <v>36</v>
      </c>
      <c r="H532" s="7" t="s">
        <v>37</v>
      </c>
      <c r="I532" s="7" t="s">
        <v>38</v>
      </c>
      <c r="J532" s="15">
        <v>2069958.7336024998</v>
      </c>
      <c r="K532" s="18"/>
      <c r="L532" s="17"/>
    </row>
    <row r="533" spans="1:12" ht="14.25" customHeight="1" x14ac:dyDescent="0.2">
      <c r="A533" s="7" t="s">
        <v>58</v>
      </c>
      <c r="B533" s="7" t="s">
        <v>33</v>
      </c>
      <c r="C533" s="7" t="s">
        <v>42</v>
      </c>
      <c r="D533" s="13">
        <v>41518</v>
      </c>
      <c r="E533" s="14">
        <f t="shared" si="1"/>
        <v>9</v>
      </c>
      <c r="F533" s="14" t="s">
        <v>35</v>
      </c>
      <c r="G533" s="7" t="s">
        <v>36</v>
      </c>
      <c r="H533" s="7" t="s">
        <v>37</v>
      </c>
      <c r="I533" s="7" t="s">
        <v>38</v>
      </c>
      <c r="J533" s="15">
        <v>2209497.7676836252</v>
      </c>
      <c r="K533" s="18"/>
      <c r="L533" s="17"/>
    </row>
    <row r="534" spans="1:12" ht="14.25" customHeight="1" x14ac:dyDescent="0.2">
      <c r="A534" s="7" t="s">
        <v>58</v>
      </c>
      <c r="B534" s="7" t="s">
        <v>33</v>
      </c>
      <c r="C534" s="7" t="s">
        <v>42</v>
      </c>
      <c r="D534" s="13">
        <v>41548</v>
      </c>
      <c r="E534" s="14">
        <f t="shared" si="1"/>
        <v>10</v>
      </c>
      <c r="F534" s="14" t="s">
        <v>35</v>
      </c>
      <c r="G534" s="7" t="s">
        <v>36</v>
      </c>
      <c r="H534" s="7" t="s">
        <v>37</v>
      </c>
      <c r="I534" s="7" t="s">
        <v>38</v>
      </c>
      <c r="J534" s="15">
        <v>2131961.0649809996</v>
      </c>
      <c r="K534" s="18"/>
      <c r="L534" s="17"/>
    </row>
    <row r="535" spans="1:12" ht="14.25" customHeight="1" x14ac:dyDescent="0.2">
      <c r="A535" s="7" t="s">
        <v>58</v>
      </c>
      <c r="B535" s="7" t="s">
        <v>33</v>
      </c>
      <c r="C535" s="7" t="s">
        <v>42</v>
      </c>
      <c r="D535" s="13">
        <v>41579</v>
      </c>
      <c r="E535" s="14">
        <f t="shared" si="1"/>
        <v>11</v>
      </c>
      <c r="F535" s="14" t="s">
        <v>35</v>
      </c>
      <c r="G535" s="7" t="s">
        <v>36</v>
      </c>
      <c r="H535" s="7" t="s">
        <v>37</v>
      </c>
      <c r="I535" s="7" t="s">
        <v>38</v>
      </c>
      <c r="J535" s="15">
        <v>1933724.25794625</v>
      </c>
      <c r="K535" s="18"/>
      <c r="L535" s="17"/>
    </row>
    <row r="536" spans="1:12" ht="14.25" customHeight="1" x14ac:dyDescent="0.2">
      <c r="A536" s="7" t="s">
        <v>58</v>
      </c>
      <c r="B536" s="7" t="s">
        <v>33</v>
      </c>
      <c r="C536" s="7" t="s">
        <v>42</v>
      </c>
      <c r="D536" s="13">
        <v>41609</v>
      </c>
      <c r="E536" s="14">
        <f t="shared" si="1"/>
        <v>12</v>
      </c>
      <c r="F536" s="14" t="s">
        <v>35</v>
      </c>
      <c r="G536" s="7" t="s">
        <v>36</v>
      </c>
      <c r="H536" s="7" t="s">
        <v>37</v>
      </c>
      <c r="I536" s="7" t="s">
        <v>38</v>
      </c>
      <c r="J536" s="15">
        <v>2147472.275895</v>
      </c>
      <c r="K536" s="18"/>
      <c r="L536" s="17"/>
    </row>
    <row r="537" spans="1:12" ht="14.25" customHeight="1" x14ac:dyDescent="0.2">
      <c r="A537" s="7" t="s">
        <v>58</v>
      </c>
      <c r="B537" s="7" t="s">
        <v>33</v>
      </c>
      <c r="C537" s="7" t="s">
        <v>42</v>
      </c>
      <c r="D537" s="13">
        <v>41640</v>
      </c>
      <c r="E537" s="14">
        <f t="shared" si="1"/>
        <v>1</v>
      </c>
      <c r="F537" s="14" t="s">
        <v>35</v>
      </c>
      <c r="G537" s="7" t="s">
        <v>36</v>
      </c>
      <c r="H537" s="7" t="s">
        <v>37</v>
      </c>
      <c r="I537" s="7" t="s">
        <v>38</v>
      </c>
      <c r="J537" s="15">
        <v>2981782.90809</v>
      </c>
      <c r="K537" s="18"/>
      <c r="L537" s="17"/>
    </row>
    <row r="538" spans="1:12" ht="14.25" customHeight="1" x14ac:dyDescent="0.2">
      <c r="A538" s="7" t="s">
        <v>58</v>
      </c>
      <c r="B538" s="7" t="s">
        <v>33</v>
      </c>
      <c r="C538" s="7" t="s">
        <v>42</v>
      </c>
      <c r="D538" s="13">
        <v>41671</v>
      </c>
      <c r="E538" s="14">
        <f t="shared" si="1"/>
        <v>2</v>
      </c>
      <c r="F538" s="14" t="s">
        <v>35</v>
      </c>
      <c r="G538" s="7" t="s">
        <v>36</v>
      </c>
      <c r="H538" s="7" t="s">
        <v>37</v>
      </c>
      <c r="I538" s="7" t="s">
        <v>38</v>
      </c>
      <c r="J538" s="15">
        <v>2090550.4084649999</v>
      </c>
      <c r="K538" s="18"/>
      <c r="L538" s="17"/>
    </row>
    <row r="539" spans="1:12" ht="14.25" customHeight="1" x14ac:dyDescent="0.2">
      <c r="A539" s="7" t="s">
        <v>58</v>
      </c>
      <c r="B539" s="7" t="s">
        <v>33</v>
      </c>
      <c r="C539" s="7" t="s">
        <v>42</v>
      </c>
      <c r="D539" s="13">
        <v>41699</v>
      </c>
      <c r="E539" s="14">
        <f t="shared" si="1"/>
        <v>3</v>
      </c>
      <c r="F539" s="14" t="s">
        <v>35</v>
      </c>
      <c r="G539" s="7" t="s">
        <v>36</v>
      </c>
      <c r="H539" s="7" t="s">
        <v>37</v>
      </c>
      <c r="I539" s="7" t="s">
        <v>38</v>
      </c>
      <c r="J539" s="15">
        <v>2633205.7530198749</v>
      </c>
      <c r="K539" s="18"/>
      <c r="L539" s="17"/>
    </row>
    <row r="540" spans="1:12" ht="14.25" customHeight="1" x14ac:dyDescent="0.2">
      <c r="A540" s="7" t="s">
        <v>58</v>
      </c>
      <c r="B540" s="7" t="s">
        <v>33</v>
      </c>
      <c r="C540" s="7" t="s">
        <v>42</v>
      </c>
      <c r="D540" s="13">
        <v>41730</v>
      </c>
      <c r="E540" s="14">
        <f t="shared" si="1"/>
        <v>4</v>
      </c>
      <c r="F540" s="14" t="s">
        <v>35</v>
      </c>
      <c r="G540" s="7" t="s">
        <v>36</v>
      </c>
      <c r="H540" s="7" t="s">
        <v>37</v>
      </c>
      <c r="I540" s="7" t="s">
        <v>38</v>
      </c>
      <c r="J540" s="15">
        <v>2356889.5272892499</v>
      </c>
      <c r="K540" s="18"/>
      <c r="L540" s="17"/>
    </row>
    <row r="541" spans="1:12" ht="14.25" customHeight="1" x14ac:dyDescent="0.2">
      <c r="A541" s="7" t="s">
        <v>58</v>
      </c>
      <c r="B541" s="7" t="s">
        <v>33</v>
      </c>
      <c r="C541" s="7" t="s">
        <v>42</v>
      </c>
      <c r="D541" s="13">
        <v>41760</v>
      </c>
      <c r="E541" s="14">
        <f t="shared" si="1"/>
        <v>5</v>
      </c>
      <c r="F541" s="14" t="s">
        <v>35</v>
      </c>
      <c r="G541" s="7" t="s">
        <v>36</v>
      </c>
      <c r="H541" s="7" t="s">
        <v>37</v>
      </c>
      <c r="I541" s="7" t="s">
        <v>38</v>
      </c>
      <c r="J541" s="15">
        <v>2084390.0351099998</v>
      </c>
      <c r="K541" s="18"/>
      <c r="L541" s="17"/>
    </row>
    <row r="542" spans="1:12" ht="14.25" customHeight="1" x14ac:dyDescent="0.2">
      <c r="A542" s="7" t="s">
        <v>58</v>
      </c>
      <c r="B542" s="7" t="s">
        <v>33</v>
      </c>
      <c r="C542" s="7" t="s">
        <v>42</v>
      </c>
      <c r="D542" s="13">
        <v>41791</v>
      </c>
      <c r="E542" s="14">
        <f t="shared" si="1"/>
        <v>6</v>
      </c>
      <c r="F542" s="14" t="s">
        <v>35</v>
      </c>
      <c r="G542" s="7" t="s">
        <v>36</v>
      </c>
      <c r="H542" s="7" t="s">
        <v>37</v>
      </c>
      <c r="I542" s="7" t="s">
        <v>38</v>
      </c>
      <c r="J542" s="15">
        <v>2138384.6289562499</v>
      </c>
      <c r="K542" s="18"/>
      <c r="L542" s="17"/>
    </row>
    <row r="543" spans="1:12" ht="14.25" customHeight="1" x14ac:dyDescent="0.2">
      <c r="A543" s="7" t="s">
        <v>58</v>
      </c>
      <c r="B543" s="7" t="s">
        <v>33</v>
      </c>
      <c r="C543" s="7" t="s">
        <v>42</v>
      </c>
      <c r="D543" s="13">
        <v>41456</v>
      </c>
      <c r="E543" s="14">
        <f t="shared" si="1"/>
        <v>7</v>
      </c>
      <c r="F543" s="14" t="s">
        <v>35</v>
      </c>
      <c r="G543" s="7" t="s">
        <v>36</v>
      </c>
      <c r="H543" s="7" t="s">
        <v>39</v>
      </c>
      <c r="I543" s="7" t="s">
        <v>38</v>
      </c>
      <c r="J543" s="15">
        <v>5139211.1177422497</v>
      </c>
      <c r="K543" s="18"/>
      <c r="L543" s="17"/>
    </row>
    <row r="544" spans="1:12" ht="14.25" customHeight="1" x14ac:dyDescent="0.2">
      <c r="A544" s="7" t="s">
        <v>58</v>
      </c>
      <c r="B544" s="7" t="s">
        <v>33</v>
      </c>
      <c r="C544" s="7" t="s">
        <v>42</v>
      </c>
      <c r="D544" s="13">
        <v>41487</v>
      </c>
      <c r="E544" s="14">
        <f t="shared" si="1"/>
        <v>8</v>
      </c>
      <c r="F544" s="14" t="s">
        <v>35</v>
      </c>
      <c r="G544" s="7" t="s">
        <v>36</v>
      </c>
      <c r="H544" s="7" t="s">
        <v>39</v>
      </c>
      <c r="I544" s="7" t="s">
        <v>38</v>
      </c>
      <c r="J544" s="15">
        <v>3946004.6255270001</v>
      </c>
      <c r="K544" s="18"/>
      <c r="L544" s="17"/>
    </row>
    <row r="545" spans="1:12" ht="14.25" customHeight="1" x14ac:dyDescent="0.2">
      <c r="A545" s="7" t="s">
        <v>58</v>
      </c>
      <c r="B545" s="7" t="s">
        <v>33</v>
      </c>
      <c r="C545" s="7" t="s">
        <v>42</v>
      </c>
      <c r="D545" s="13">
        <v>41518</v>
      </c>
      <c r="E545" s="14">
        <f t="shared" si="1"/>
        <v>9</v>
      </c>
      <c r="F545" s="14" t="s">
        <v>35</v>
      </c>
      <c r="G545" s="7" t="s">
        <v>36</v>
      </c>
      <c r="H545" s="7" t="s">
        <v>39</v>
      </c>
      <c r="I545" s="7" t="s">
        <v>38</v>
      </c>
      <c r="J545" s="15">
        <v>4346383.9848317504</v>
      </c>
      <c r="K545" s="18"/>
      <c r="L545" s="17"/>
    </row>
    <row r="546" spans="1:12" ht="14.25" customHeight="1" x14ac:dyDescent="0.2">
      <c r="A546" s="7" t="s">
        <v>58</v>
      </c>
      <c r="B546" s="7" t="s">
        <v>33</v>
      </c>
      <c r="C546" s="7" t="s">
        <v>42</v>
      </c>
      <c r="D546" s="13">
        <v>41548</v>
      </c>
      <c r="E546" s="14">
        <f t="shared" si="1"/>
        <v>10</v>
      </c>
      <c r="F546" s="14" t="s">
        <v>35</v>
      </c>
      <c r="G546" s="7" t="s">
        <v>36</v>
      </c>
      <c r="H546" s="7" t="s">
        <v>39</v>
      </c>
      <c r="I546" s="7" t="s">
        <v>38</v>
      </c>
      <c r="J546" s="15">
        <v>4282440.7928499999</v>
      </c>
      <c r="K546" s="18"/>
      <c r="L546" s="17"/>
    </row>
    <row r="547" spans="1:12" ht="14.25" customHeight="1" x14ac:dyDescent="0.2">
      <c r="A547" s="7" t="s">
        <v>58</v>
      </c>
      <c r="B547" s="7" t="s">
        <v>33</v>
      </c>
      <c r="C547" s="7" t="s">
        <v>42</v>
      </c>
      <c r="D547" s="13">
        <v>41579</v>
      </c>
      <c r="E547" s="14">
        <f t="shared" si="1"/>
        <v>11</v>
      </c>
      <c r="F547" s="14" t="s">
        <v>35</v>
      </c>
      <c r="G547" s="7" t="s">
        <v>36</v>
      </c>
      <c r="H547" s="7" t="s">
        <v>39</v>
      </c>
      <c r="I547" s="7" t="s">
        <v>38</v>
      </c>
      <c r="J547" s="15">
        <v>4041128.2704065</v>
      </c>
      <c r="K547" s="18"/>
      <c r="L547" s="17"/>
    </row>
    <row r="548" spans="1:12" ht="14.25" customHeight="1" x14ac:dyDescent="0.2">
      <c r="A548" s="7" t="s">
        <v>58</v>
      </c>
      <c r="B548" s="7" t="s">
        <v>33</v>
      </c>
      <c r="C548" s="7" t="s">
        <v>42</v>
      </c>
      <c r="D548" s="13">
        <v>41609</v>
      </c>
      <c r="E548" s="14">
        <f t="shared" si="1"/>
        <v>12</v>
      </c>
      <c r="F548" s="14" t="s">
        <v>35</v>
      </c>
      <c r="G548" s="7" t="s">
        <v>36</v>
      </c>
      <c r="H548" s="7" t="s">
        <v>39</v>
      </c>
      <c r="I548" s="7" t="s">
        <v>38</v>
      </c>
      <c r="J548" s="15">
        <v>4489049.242656</v>
      </c>
      <c r="K548" s="18"/>
      <c r="L548" s="17"/>
    </row>
    <row r="549" spans="1:12" ht="14.25" customHeight="1" x14ac:dyDescent="0.2">
      <c r="A549" s="7" t="s">
        <v>58</v>
      </c>
      <c r="B549" s="7" t="s">
        <v>33</v>
      </c>
      <c r="C549" s="7" t="s">
        <v>42</v>
      </c>
      <c r="D549" s="13">
        <v>41640</v>
      </c>
      <c r="E549" s="14">
        <f t="shared" si="1"/>
        <v>1</v>
      </c>
      <c r="F549" s="14" t="s">
        <v>35</v>
      </c>
      <c r="G549" s="7" t="s">
        <v>36</v>
      </c>
      <c r="H549" s="7" t="s">
        <v>39</v>
      </c>
      <c r="I549" s="7" t="s">
        <v>38</v>
      </c>
      <c r="J549" s="15">
        <v>6198904.3672349993</v>
      </c>
      <c r="K549" s="18"/>
      <c r="L549" s="17"/>
    </row>
    <row r="550" spans="1:12" ht="14.25" customHeight="1" x14ac:dyDescent="0.2">
      <c r="A550" s="7" t="s">
        <v>58</v>
      </c>
      <c r="B550" s="7" t="s">
        <v>33</v>
      </c>
      <c r="C550" s="7" t="s">
        <v>42</v>
      </c>
      <c r="D550" s="13">
        <v>41671</v>
      </c>
      <c r="E550" s="14">
        <f t="shared" si="1"/>
        <v>2</v>
      </c>
      <c r="F550" s="14" t="s">
        <v>35</v>
      </c>
      <c r="G550" s="7" t="s">
        <v>36</v>
      </c>
      <c r="H550" s="7" t="s">
        <v>39</v>
      </c>
      <c r="I550" s="7" t="s">
        <v>38</v>
      </c>
      <c r="J550" s="15">
        <v>4648888.2965024998</v>
      </c>
      <c r="K550" s="18"/>
      <c r="L550" s="17"/>
    </row>
    <row r="551" spans="1:12" ht="14.25" customHeight="1" x14ac:dyDescent="0.2">
      <c r="A551" s="7" t="s">
        <v>58</v>
      </c>
      <c r="B551" s="7" t="s">
        <v>33</v>
      </c>
      <c r="C551" s="7" t="s">
        <v>42</v>
      </c>
      <c r="D551" s="13">
        <v>41699</v>
      </c>
      <c r="E551" s="14">
        <f t="shared" si="1"/>
        <v>3</v>
      </c>
      <c r="F551" s="14" t="s">
        <v>35</v>
      </c>
      <c r="G551" s="7" t="s">
        <v>36</v>
      </c>
      <c r="H551" s="7" t="s">
        <v>39</v>
      </c>
      <c r="I551" s="7" t="s">
        <v>38</v>
      </c>
      <c r="J551" s="15">
        <v>5898315.4044952495</v>
      </c>
      <c r="K551" s="18"/>
      <c r="L551" s="17"/>
    </row>
    <row r="552" spans="1:12" ht="14.25" customHeight="1" x14ac:dyDescent="0.2">
      <c r="A552" s="7" t="s">
        <v>58</v>
      </c>
      <c r="B552" s="7" t="s">
        <v>33</v>
      </c>
      <c r="C552" s="7" t="s">
        <v>42</v>
      </c>
      <c r="D552" s="13">
        <v>41730</v>
      </c>
      <c r="E552" s="14">
        <f t="shared" si="1"/>
        <v>4</v>
      </c>
      <c r="F552" s="14" t="s">
        <v>35</v>
      </c>
      <c r="G552" s="7" t="s">
        <v>36</v>
      </c>
      <c r="H552" s="7" t="s">
        <v>39</v>
      </c>
      <c r="I552" s="7" t="s">
        <v>38</v>
      </c>
      <c r="J552" s="15">
        <v>4664521.8484669998</v>
      </c>
      <c r="K552" s="18"/>
      <c r="L552" s="17"/>
    </row>
    <row r="553" spans="1:12" ht="14.25" customHeight="1" x14ac:dyDescent="0.2">
      <c r="A553" s="7" t="s">
        <v>58</v>
      </c>
      <c r="B553" s="7" t="s">
        <v>33</v>
      </c>
      <c r="C553" s="7" t="s">
        <v>42</v>
      </c>
      <c r="D553" s="13">
        <v>41760</v>
      </c>
      <c r="E553" s="14">
        <f t="shared" si="1"/>
        <v>5</v>
      </c>
      <c r="F553" s="14" t="s">
        <v>35</v>
      </c>
      <c r="G553" s="7" t="s">
        <v>36</v>
      </c>
      <c r="H553" s="7" t="s">
        <v>39</v>
      </c>
      <c r="I553" s="7" t="s">
        <v>38</v>
      </c>
      <c r="J553" s="15">
        <v>4250449.1534670005</v>
      </c>
      <c r="K553" s="18"/>
      <c r="L553" s="17"/>
    </row>
    <row r="554" spans="1:12" ht="14.25" customHeight="1" x14ac:dyDescent="0.2">
      <c r="A554" s="7" t="s">
        <v>58</v>
      </c>
      <c r="B554" s="7" t="s">
        <v>33</v>
      </c>
      <c r="C554" s="7" t="s">
        <v>42</v>
      </c>
      <c r="D554" s="13">
        <v>41791</v>
      </c>
      <c r="E554" s="14">
        <f t="shared" si="1"/>
        <v>6</v>
      </c>
      <c r="F554" s="14" t="s">
        <v>35</v>
      </c>
      <c r="G554" s="7" t="s">
        <v>36</v>
      </c>
      <c r="H554" s="7" t="s">
        <v>39</v>
      </c>
      <c r="I554" s="7" t="s">
        <v>38</v>
      </c>
      <c r="J554" s="15">
        <v>4197744.4401284996</v>
      </c>
      <c r="K554" s="18"/>
      <c r="L554" s="17"/>
    </row>
    <row r="555" spans="1:12" ht="14.25" customHeight="1" x14ac:dyDescent="0.2">
      <c r="A555" s="7" t="s">
        <v>58</v>
      </c>
      <c r="B555" s="7" t="s">
        <v>33</v>
      </c>
      <c r="C555" s="7" t="s">
        <v>42</v>
      </c>
      <c r="D555" s="13">
        <v>41456</v>
      </c>
      <c r="E555" s="14">
        <f t="shared" si="1"/>
        <v>7</v>
      </c>
      <c r="F555" s="14" t="s">
        <v>35</v>
      </c>
      <c r="G555" s="7" t="s">
        <v>40</v>
      </c>
      <c r="H555" s="7" t="s">
        <v>37</v>
      </c>
      <c r="I555" s="7" t="s">
        <v>38</v>
      </c>
      <c r="J555" s="15">
        <v>2126344.3882868001</v>
      </c>
      <c r="K555" s="18"/>
      <c r="L555" s="17"/>
    </row>
    <row r="556" spans="1:12" ht="14.25" customHeight="1" x14ac:dyDescent="0.2">
      <c r="A556" s="7" t="s">
        <v>58</v>
      </c>
      <c r="B556" s="7" t="s">
        <v>33</v>
      </c>
      <c r="C556" s="7" t="s">
        <v>42</v>
      </c>
      <c r="D556" s="13">
        <v>41487</v>
      </c>
      <c r="E556" s="14">
        <f t="shared" si="1"/>
        <v>8</v>
      </c>
      <c r="F556" s="14" t="s">
        <v>35</v>
      </c>
      <c r="G556" s="7" t="s">
        <v>40</v>
      </c>
      <c r="H556" s="7" t="s">
        <v>37</v>
      </c>
      <c r="I556" s="7" t="s">
        <v>38</v>
      </c>
      <c r="J556" s="15">
        <v>1830310.04721576</v>
      </c>
      <c r="K556" s="18"/>
      <c r="L556" s="17"/>
    </row>
    <row r="557" spans="1:12" ht="14.25" customHeight="1" x14ac:dyDescent="0.2">
      <c r="A557" s="7" t="s">
        <v>58</v>
      </c>
      <c r="B557" s="7" t="s">
        <v>33</v>
      </c>
      <c r="C557" s="7" t="s">
        <v>42</v>
      </c>
      <c r="D557" s="13">
        <v>41518</v>
      </c>
      <c r="E557" s="14">
        <f t="shared" si="1"/>
        <v>9</v>
      </c>
      <c r="F557" s="14" t="s">
        <v>35</v>
      </c>
      <c r="G557" s="7" t="s">
        <v>40</v>
      </c>
      <c r="H557" s="7" t="s">
        <v>37</v>
      </c>
      <c r="I557" s="7" t="s">
        <v>38</v>
      </c>
      <c r="J557" s="15">
        <v>1932722.2586980001</v>
      </c>
      <c r="K557" s="18"/>
      <c r="L557" s="17"/>
    </row>
    <row r="558" spans="1:12" ht="14.25" customHeight="1" x14ac:dyDescent="0.2">
      <c r="A558" s="7" t="s">
        <v>58</v>
      </c>
      <c r="B558" s="7" t="s">
        <v>33</v>
      </c>
      <c r="C558" s="7" t="s">
        <v>42</v>
      </c>
      <c r="D558" s="13">
        <v>41548</v>
      </c>
      <c r="E558" s="14">
        <f t="shared" si="1"/>
        <v>10</v>
      </c>
      <c r="F558" s="14" t="s">
        <v>35</v>
      </c>
      <c r="G558" s="7" t="s">
        <v>40</v>
      </c>
      <c r="H558" s="7" t="s">
        <v>37</v>
      </c>
      <c r="I558" s="7" t="s">
        <v>38</v>
      </c>
      <c r="J558" s="15">
        <v>1863347.8597905599</v>
      </c>
      <c r="K558" s="18"/>
      <c r="L558" s="17"/>
    </row>
    <row r="559" spans="1:12" ht="14.25" customHeight="1" x14ac:dyDescent="0.2">
      <c r="A559" s="7" t="s">
        <v>58</v>
      </c>
      <c r="B559" s="7" t="s">
        <v>33</v>
      </c>
      <c r="C559" s="7" t="s">
        <v>42</v>
      </c>
      <c r="D559" s="13">
        <v>41579</v>
      </c>
      <c r="E559" s="14">
        <f t="shared" si="1"/>
        <v>11</v>
      </c>
      <c r="F559" s="14" t="s">
        <v>35</v>
      </c>
      <c r="G559" s="7" t="s">
        <v>40</v>
      </c>
      <c r="H559" s="7" t="s">
        <v>37</v>
      </c>
      <c r="I559" s="7" t="s">
        <v>38</v>
      </c>
      <c r="J559" s="15">
        <v>1772855.3065638801</v>
      </c>
      <c r="K559" s="18"/>
      <c r="L559" s="17"/>
    </row>
    <row r="560" spans="1:12" ht="14.25" customHeight="1" x14ac:dyDescent="0.2">
      <c r="A560" s="7" t="s">
        <v>58</v>
      </c>
      <c r="B560" s="7" t="s">
        <v>33</v>
      </c>
      <c r="C560" s="7" t="s">
        <v>42</v>
      </c>
      <c r="D560" s="13">
        <v>41609</v>
      </c>
      <c r="E560" s="14">
        <f t="shared" si="1"/>
        <v>12</v>
      </c>
      <c r="F560" s="14" t="s">
        <v>35</v>
      </c>
      <c r="G560" s="7" t="s">
        <v>40</v>
      </c>
      <c r="H560" s="7" t="s">
        <v>37</v>
      </c>
      <c r="I560" s="7" t="s">
        <v>38</v>
      </c>
      <c r="J560" s="15">
        <v>1900808.01194328</v>
      </c>
      <c r="K560" s="18"/>
      <c r="L560" s="17"/>
    </row>
    <row r="561" spans="1:12" ht="14.25" customHeight="1" x14ac:dyDescent="0.2">
      <c r="A561" s="7" t="s">
        <v>58</v>
      </c>
      <c r="B561" s="7" t="s">
        <v>33</v>
      </c>
      <c r="C561" s="7" t="s">
        <v>42</v>
      </c>
      <c r="D561" s="13">
        <v>41640</v>
      </c>
      <c r="E561" s="14">
        <f t="shared" si="1"/>
        <v>1</v>
      </c>
      <c r="F561" s="14" t="s">
        <v>35</v>
      </c>
      <c r="G561" s="7" t="s">
        <v>40</v>
      </c>
      <c r="H561" s="7" t="s">
        <v>37</v>
      </c>
      <c r="I561" s="7" t="s">
        <v>38</v>
      </c>
      <c r="J561" s="15">
        <v>2656208.4777756003</v>
      </c>
      <c r="K561" s="18"/>
      <c r="L561" s="17"/>
    </row>
    <row r="562" spans="1:12" ht="14.25" customHeight="1" x14ac:dyDescent="0.2">
      <c r="A562" s="7" t="s">
        <v>58</v>
      </c>
      <c r="B562" s="7" t="s">
        <v>33</v>
      </c>
      <c r="C562" s="7" t="s">
        <v>42</v>
      </c>
      <c r="D562" s="13">
        <v>41671</v>
      </c>
      <c r="E562" s="14">
        <f t="shared" si="1"/>
        <v>2</v>
      </c>
      <c r="F562" s="14" t="s">
        <v>35</v>
      </c>
      <c r="G562" s="7" t="s">
        <v>40</v>
      </c>
      <c r="H562" s="7" t="s">
        <v>37</v>
      </c>
      <c r="I562" s="7" t="s">
        <v>38</v>
      </c>
      <c r="J562" s="15">
        <v>2616107.4378318004</v>
      </c>
      <c r="K562" s="18"/>
      <c r="L562" s="17"/>
    </row>
    <row r="563" spans="1:12" ht="14.25" customHeight="1" x14ac:dyDescent="0.2">
      <c r="A563" s="7" t="s">
        <v>58</v>
      </c>
      <c r="B563" s="7" t="s">
        <v>33</v>
      </c>
      <c r="C563" s="7" t="s">
        <v>42</v>
      </c>
      <c r="D563" s="13">
        <v>41699</v>
      </c>
      <c r="E563" s="14">
        <f t="shared" si="1"/>
        <v>3</v>
      </c>
      <c r="F563" s="14" t="s">
        <v>35</v>
      </c>
      <c r="G563" s="7" t="s">
        <v>40</v>
      </c>
      <c r="H563" s="7" t="s">
        <v>37</v>
      </c>
      <c r="I563" s="7" t="s">
        <v>38</v>
      </c>
      <c r="J563" s="15">
        <v>2497537.4048039801</v>
      </c>
      <c r="K563" s="18"/>
      <c r="L563" s="17"/>
    </row>
    <row r="564" spans="1:12" ht="14.25" customHeight="1" x14ac:dyDescent="0.2">
      <c r="A564" s="7" t="s">
        <v>58</v>
      </c>
      <c r="B564" s="7" t="s">
        <v>33</v>
      </c>
      <c r="C564" s="7" t="s">
        <v>42</v>
      </c>
      <c r="D564" s="13">
        <v>41730</v>
      </c>
      <c r="E564" s="14">
        <f t="shared" si="1"/>
        <v>4</v>
      </c>
      <c r="F564" s="14" t="s">
        <v>35</v>
      </c>
      <c r="G564" s="7" t="s">
        <v>40</v>
      </c>
      <c r="H564" s="7" t="s">
        <v>37</v>
      </c>
      <c r="I564" s="7" t="s">
        <v>38</v>
      </c>
      <c r="J564" s="15">
        <v>1880594.9392397199</v>
      </c>
      <c r="K564" s="18"/>
      <c r="L564" s="17"/>
    </row>
    <row r="565" spans="1:12" ht="14.25" customHeight="1" x14ac:dyDescent="0.2">
      <c r="A565" s="7" t="s">
        <v>58</v>
      </c>
      <c r="B565" s="7" t="s">
        <v>33</v>
      </c>
      <c r="C565" s="7" t="s">
        <v>42</v>
      </c>
      <c r="D565" s="13">
        <v>41760</v>
      </c>
      <c r="E565" s="14">
        <f t="shared" si="1"/>
        <v>5</v>
      </c>
      <c r="F565" s="14" t="s">
        <v>35</v>
      </c>
      <c r="G565" s="7" t="s">
        <v>40</v>
      </c>
      <c r="H565" s="7" t="s">
        <v>37</v>
      </c>
      <c r="I565" s="7" t="s">
        <v>38</v>
      </c>
      <c r="J565" s="15">
        <v>1799580.2809168801</v>
      </c>
      <c r="K565" s="18"/>
      <c r="L565" s="17"/>
    </row>
    <row r="566" spans="1:12" ht="14.25" customHeight="1" x14ac:dyDescent="0.2">
      <c r="A566" s="7" t="s">
        <v>58</v>
      </c>
      <c r="B566" s="7" t="s">
        <v>33</v>
      </c>
      <c r="C566" s="7" t="s">
        <v>42</v>
      </c>
      <c r="D566" s="13">
        <v>41791</v>
      </c>
      <c r="E566" s="14">
        <f t="shared" si="1"/>
        <v>6</v>
      </c>
      <c r="F566" s="14" t="s">
        <v>35</v>
      </c>
      <c r="G566" s="7" t="s">
        <v>40</v>
      </c>
      <c r="H566" s="7" t="s">
        <v>37</v>
      </c>
      <c r="I566" s="7" t="s">
        <v>38</v>
      </c>
      <c r="J566" s="15">
        <v>1962186.22557672</v>
      </c>
      <c r="K566" s="18"/>
      <c r="L566" s="17"/>
    </row>
    <row r="567" spans="1:12" ht="14.25" customHeight="1" x14ac:dyDescent="0.2">
      <c r="A567" s="7" t="s">
        <v>58</v>
      </c>
      <c r="B567" s="7" t="s">
        <v>33</v>
      </c>
      <c r="C567" s="7" t="s">
        <v>42</v>
      </c>
      <c r="D567" s="13">
        <v>41456</v>
      </c>
      <c r="E567" s="14">
        <f t="shared" si="1"/>
        <v>7</v>
      </c>
      <c r="F567" s="14" t="s">
        <v>35</v>
      </c>
      <c r="G567" s="7" t="s">
        <v>40</v>
      </c>
      <c r="H567" s="7" t="s">
        <v>39</v>
      </c>
      <c r="I567" s="7" t="s">
        <v>38</v>
      </c>
      <c r="J567" s="15">
        <v>3873782.0619640001</v>
      </c>
      <c r="K567" s="18"/>
      <c r="L567" s="17"/>
    </row>
    <row r="568" spans="1:12" ht="14.25" customHeight="1" x14ac:dyDescent="0.2">
      <c r="A568" s="7" t="s">
        <v>58</v>
      </c>
      <c r="B568" s="7" t="s">
        <v>33</v>
      </c>
      <c r="C568" s="7" t="s">
        <v>42</v>
      </c>
      <c r="D568" s="13">
        <v>41487</v>
      </c>
      <c r="E568" s="14">
        <f t="shared" si="1"/>
        <v>8</v>
      </c>
      <c r="F568" s="14" t="s">
        <v>35</v>
      </c>
      <c r="G568" s="7" t="s">
        <v>40</v>
      </c>
      <c r="H568" s="7" t="s">
        <v>39</v>
      </c>
      <c r="I568" s="7" t="s">
        <v>38</v>
      </c>
      <c r="J568" s="15">
        <v>3236640.6193384002</v>
      </c>
      <c r="K568" s="18"/>
      <c r="L568" s="17"/>
    </row>
    <row r="569" spans="1:12" ht="14.25" customHeight="1" x14ac:dyDescent="0.2">
      <c r="A569" s="7" t="s">
        <v>58</v>
      </c>
      <c r="B569" s="7" t="s">
        <v>33</v>
      </c>
      <c r="C569" s="7" t="s">
        <v>42</v>
      </c>
      <c r="D569" s="13">
        <v>41518</v>
      </c>
      <c r="E569" s="14">
        <f t="shared" si="1"/>
        <v>9</v>
      </c>
      <c r="F569" s="14" t="s">
        <v>35</v>
      </c>
      <c r="G569" s="7" t="s">
        <v>40</v>
      </c>
      <c r="H569" s="7" t="s">
        <v>39</v>
      </c>
      <c r="I569" s="7" t="s">
        <v>38</v>
      </c>
      <c r="J569" s="15">
        <v>3452365.4743496003</v>
      </c>
      <c r="K569" s="18"/>
      <c r="L569" s="17"/>
    </row>
    <row r="570" spans="1:12" ht="14.25" customHeight="1" x14ac:dyDescent="0.2">
      <c r="A570" s="7" t="s">
        <v>58</v>
      </c>
      <c r="B570" s="7" t="s">
        <v>33</v>
      </c>
      <c r="C570" s="7" t="s">
        <v>42</v>
      </c>
      <c r="D570" s="13">
        <v>41548</v>
      </c>
      <c r="E570" s="14">
        <f t="shared" si="1"/>
        <v>10</v>
      </c>
      <c r="F570" s="14" t="s">
        <v>35</v>
      </c>
      <c r="G570" s="7" t="s">
        <v>40</v>
      </c>
      <c r="H570" s="7" t="s">
        <v>39</v>
      </c>
      <c r="I570" s="7" t="s">
        <v>38</v>
      </c>
      <c r="J570" s="15">
        <v>3356591.8241904001</v>
      </c>
      <c r="K570" s="18"/>
      <c r="L570" s="17"/>
    </row>
    <row r="571" spans="1:12" ht="14.25" customHeight="1" x14ac:dyDescent="0.2">
      <c r="A571" s="7" t="s">
        <v>58</v>
      </c>
      <c r="B571" s="7" t="s">
        <v>33</v>
      </c>
      <c r="C571" s="7" t="s">
        <v>42</v>
      </c>
      <c r="D571" s="13">
        <v>41579</v>
      </c>
      <c r="E571" s="14">
        <f t="shared" si="1"/>
        <v>11</v>
      </c>
      <c r="F571" s="14" t="s">
        <v>35</v>
      </c>
      <c r="G571" s="7" t="s">
        <v>40</v>
      </c>
      <c r="H571" s="7" t="s">
        <v>39</v>
      </c>
      <c r="I571" s="7" t="s">
        <v>38</v>
      </c>
      <c r="J571" s="15">
        <v>3011576.2034932002</v>
      </c>
      <c r="K571" s="18"/>
      <c r="L571" s="17"/>
    </row>
    <row r="572" spans="1:12" ht="14.25" customHeight="1" x14ac:dyDescent="0.2">
      <c r="A572" s="7" t="s">
        <v>58</v>
      </c>
      <c r="B572" s="7" t="s">
        <v>33</v>
      </c>
      <c r="C572" s="7" t="s">
        <v>42</v>
      </c>
      <c r="D572" s="13">
        <v>41609</v>
      </c>
      <c r="E572" s="14">
        <f t="shared" si="1"/>
        <v>12</v>
      </c>
      <c r="F572" s="14" t="s">
        <v>35</v>
      </c>
      <c r="G572" s="7" t="s">
        <v>40</v>
      </c>
      <c r="H572" s="7" t="s">
        <v>39</v>
      </c>
      <c r="I572" s="7" t="s">
        <v>38</v>
      </c>
      <c r="J572" s="15">
        <v>3605073.1360128</v>
      </c>
      <c r="K572" s="18"/>
      <c r="L572" s="17"/>
    </row>
    <row r="573" spans="1:12" ht="14.25" customHeight="1" x14ac:dyDescent="0.2">
      <c r="A573" s="7" t="s">
        <v>58</v>
      </c>
      <c r="B573" s="7" t="s">
        <v>33</v>
      </c>
      <c r="C573" s="7" t="s">
        <v>42</v>
      </c>
      <c r="D573" s="13">
        <v>41640</v>
      </c>
      <c r="E573" s="14">
        <f t="shared" si="1"/>
        <v>1</v>
      </c>
      <c r="F573" s="14" t="s">
        <v>35</v>
      </c>
      <c r="G573" s="7" t="s">
        <v>40</v>
      </c>
      <c r="H573" s="7" t="s">
        <v>39</v>
      </c>
      <c r="I573" s="7" t="s">
        <v>38</v>
      </c>
      <c r="J573" s="15">
        <v>5213462.9938199995</v>
      </c>
      <c r="K573" s="18"/>
      <c r="L573" s="17"/>
    </row>
    <row r="574" spans="1:12" ht="14.25" customHeight="1" x14ac:dyDescent="0.2">
      <c r="A574" s="7" t="s">
        <v>58</v>
      </c>
      <c r="B574" s="7" t="s">
        <v>33</v>
      </c>
      <c r="C574" s="7" t="s">
        <v>42</v>
      </c>
      <c r="D574" s="13">
        <v>41671</v>
      </c>
      <c r="E574" s="14">
        <f t="shared" si="1"/>
        <v>2</v>
      </c>
      <c r="F574" s="14" t="s">
        <v>35</v>
      </c>
      <c r="G574" s="7" t="s">
        <v>40</v>
      </c>
      <c r="H574" s="7" t="s">
        <v>39</v>
      </c>
      <c r="I574" s="7" t="s">
        <v>38</v>
      </c>
      <c r="J574" s="15">
        <v>4601973.0645340011</v>
      </c>
      <c r="K574" s="18"/>
      <c r="L574" s="17"/>
    </row>
    <row r="575" spans="1:12" ht="14.25" customHeight="1" x14ac:dyDescent="0.2">
      <c r="A575" s="7" t="s">
        <v>58</v>
      </c>
      <c r="B575" s="7" t="s">
        <v>33</v>
      </c>
      <c r="C575" s="7" t="s">
        <v>42</v>
      </c>
      <c r="D575" s="13">
        <v>41699</v>
      </c>
      <c r="E575" s="14">
        <f t="shared" si="1"/>
        <v>3</v>
      </c>
      <c r="F575" s="14" t="s">
        <v>35</v>
      </c>
      <c r="G575" s="7" t="s">
        <v>40</v>
      </c>
      <c r="H575" s="7" t="s">
        <v>39</v>
      </c>
      <c r="I575" s="7" t="s">
        <v>38</v>
      </c>
      <c r="J575" s="15">
        <v>4341474.4526009997</v>
      </c>
      <c r="K575" s="18"/>
      <c r="L575" s="17"/>
    </row>
    <row r="576" spans="1:12" ht="14.25" customHeight="1" x14ac:dyDescent="0.2">
      <c r="A576" s="7" t="s">
        <v>58</v>
      </c>
      <c r="B576" s="7" t="s">
        <v>33</v>
      </c>
      <c r="C576" s="7" t="s">
        <v>42</v>
      </c>
      <c r="D576" s="13">
        <v>41730</v>
      </c>
      <c r="E576" s="14">
        <f t="shared" si="1"/>
        <v>4</v>
      </c>
      <c r="F576" s="14" t="s">
        <v>35</v>
      </c>
      <c r="G576" s="7" t="s">
        <v>40</v>
      </c>
      <c r="H576" s="7" t="s">
        <v>39</v>
      </c>
      <c r="I576" s="7" t="s">
        <v>38</v>
      </c>
      <c r="J576" s="15">
        <v>4348448.7778535997</v>
      </c>
      <c r="K576" s="18"/>
      <c r="L576" s="17"/>
    </row>
    <row r="577" spans="1:12" ht="14.25" customHeight="1" x14ac:dyDescent="0.2">
      <c r="A577" s="7" t="s">
        <v>58</v>
      </c>
      <c r="B577" s="7" t="s">
        <v>33</v>
      </c>
      <c r="C577" s="7" t="s">
        <v>42</v>
      </c>
      <c r="D577" s="13">
        <v>41760</v>
      </c>
      <c r="E577" s="14">
        <f t="shared" si="1"/>
        <v>5</v>
      </c>
      <c r="F577" s="14" t="s">
        <v>35</v>
      </c>
      <c r="G577" s="7" t="s">
        <v>40</v>
      </c>
      <c r="H577" s="7" t="s">
        <v>39</v>
      </c>
      <c r="I577" s="7" t="s">
        <v>38</v>
      </c>
      <c r="J577" s="15">
        <v>3249860.6738448003</v>
      </c>
      <c r="K577" s="18"/>
      <c r="L577" s="17"/>
    </row>
    <row r="578" spans="1:12" ht="14.25" customHeight="1" x14ac:dyDescent="0.2">
      <c r="A578" s="7" t="s">
        <v>58</v>
      </c>
      <c r="B578" s="7" t="s">
        <v>33</v>
      </c>
      <c r="C578" s="7" t="s">
        <v>42</v>
      </c>
      <c r="D578" s="13">
        <v>41791</v>
      </c>
      <c r="E578" s="14">
        <f t="shared" si="1"/>
        <v>6</v>
      </c>
      <c r="F578" s="14" t="s">
        <v>35</v>
      </c>
      <c r="G578" s="7" t="s">
        <v>40</v>
      </c>
      <c r="H578" s="7" t="s">
        <v>39</v>
      </c>
      <c r="I578" s="7" t="s">
        <v>38</v>
      </c>
      <c r="J578" s="15">
        <v>3447637.2776856003</v>
      </c>
      <c r="K578" s="18"/>
      <c r="L578" s="17"/>
    </row>
    <row r="579" spans="1:12" ht="14.25" customHeight="1" x14ac:dyDescent="0.2">
      <c r="A579" s="7" t="s">
        <v>58</v>
      </c>
      <c r="B579" s="7" t="s">
        <v>33</v>
      </c>
      <c r="C579" s="7" t="s">
        <v>42</v>
      </c>
      <c r="D579" s="13">
        <v>41456</v>
      </c>
      <c r="E579" s="14">
        <f t="shared" si="1"/>
        <v>7</v>
      </c>
      <c r="F579" s="14" t="s">
        <v>35</v>
      </c>
      <c r="G579" s="7" t="s">
        <v>41</v>
      </c>
      <c r="H579" s="7" t="s">
        <v>37</v>
      </c>
      <c r="I579" s="7" t="s">
        <v>38</v>
      </c>
      <c r="J579" s="15">
        <v>4205710.5050467979</v>
      </c>
      <c r="K579" s="18"/>
      <c r="L579" s="17"/>
    </row>
    <row r="580" spans="1:12" ht="14.25" customHeight="1" x14ac:dyDescent="0.2">
      <c r="A580" s="7" t="s">
        <v>58</v>
      </c>
      <c r="B580" s="7" t="s">
        <v>33</v>
      </c>
      <c r="C580" s="7" t="s">
        <v>42</v>
      </c>
      <c r="D580" s="13">
        <v>41487</v>
      </c>
      <c r="E580" s="14">
        <f t="shared" si="1"/>
        <v>8</v>
      </c>
      <c r="F580" s="14" t="s">
        <v>35</v>
      </c>
      <c r="G580" s="7" t="s">
        <v>41</v>
      </c>
      <c r="H580" s="7" t="s">
        <v>37</v>
      </c>
      <c r="I580" s="7" t="s">
        <v>38</v>
      </c>
      <c r="J580" s="15">
        <v>3388330.7652803189</v>
      </c>
      <c r="K580" s="18"/>
      <c r="L580" s="17"/>
    </row>
    <row r="581" spans="1:12" ht="14.25" customHeight="1" x14ac:dyDescent="0.2">
      <c r="A581" s="7" t="s">
        <v>58</v>
      </c>
      <c r="B581" s="7" t="s">
        <v>33</v>
      </c>
      <c r="C581" s="7" t="s">
        <v>42</v>
      </c>
      <c r="D581" s="13">
        <v>41518</v>
      </c>
      <c r="E581" s="14">
        <f t="shared" si="1"/>
        <v>9</v>
      </c>
      <c r="F581" s="14" t="s">
        <v>35</v>
      </c>
      <c r="G581" s="7" t="s">
        <v>41</v>
      </c>
      <c r="H581" s="7" t="s">
        <v>37</v>
      </c>
      <c r="I581" s="7" t="s">
        <v>38</v>
      </c>
      <c r="J581" s="15">
        <v>4067080.518160814</v>
      </c>
      <c r="K581" s="18"/>
      <c r="L581" s="17"/>
    </row>
    <row r="582" spans="1:12" ht="14.25" customHeight="1" x14ac:dyDescent="0.2">
      <c r="A582" s="7" t="s">
        <v>58</v>
      </c>
      <c r="B582" s="7" t="s">
        <v>33</v>
      </c>
      <c r="C582" s="7" t="s">
        <v>42</v>
      </c>
      <c r="D582" s="13">
        <v>41548</v>
      </c>
      <c r="E582" s="14">
        <f t="shared" si="1"/>
        <v>10</v>
      </c>
      <c r="F582" s="14" t="s">
        <v>35</v>
      </c>
      <c r="G582" s="7" t="s">
        <v>41</v>
      </c>
      <c r="H582" s="7" t="s">
        <v>37</v>
      </c>
      <c r="I582" s="7" t="s">
        <v>38</v>
      </c>
      <c r="J582" s="15">
        <v>3744069.5923996787</v>
      </c>
      <c r="K582" s="18"/>
      <c r="L582" s="17"/>
    </row>
    <row r="583" spans="1:12" ht="14.25" customHeight="1" x14ac:dyDescent="0.2">
      <c r="A583" s="7" t="s">
        <v>58</v>
      </c>
      <c r="B583" s="7" t="s">
        <v>33</v>
      </c>
      <c r="C583" s="7" t="s">
        <v>42</v>
      </c>
      <c r="D583" s="13">
        <v>41579</v>
      </c>
      <c r="E583" s="14">
        <f t="shared" si="1"/>
        <v>11</v>
      </c>
      <c r="F583" s="14" t="s">
        <v>35</v>
      </c>
      <c r="G583" s="7" t="s">
        <v>41</v>
      </c>
      <c r="H583" s="7" t="s">
        <v>37</v>
      </c>
      <c r="I583" s="7" t="s">
        <v>38</v>
      </c>
      <c r="J583" s="15">
        <v>3462813.1125993291</v>
      </c>
      <c r="K583" s="18"/>
      <c r="L583" s="17"/>
    </row>
    <row r="584" spans="1:12" ht="14.25" customHeight="1" x14ac:dyDescent="0.2">
      <c r="A584" s="7" t="s">
        <v>58</v>
      </c>
      <c r="B584" s="7" t="s">
        <v>33</v>
      </c>
      <c r="C584" s="7" t="s">
        <v>42</v>
      </c>
      <c r="D584" s="13">
        <v>41609</v>
      </c>
      <c r="E584" s="14">
        <f t="shared" si="1"/>
        <v>12</v>
      </c>
      <c r="F584" s="14" t="s">
        <v>35</v>
      </c>
      <c r="G584" s="7" t="s">
        <v>41</v>
      </c>
      <c r="H584" s="7" t="s">
        <v>37</v>
      </c>
      <c r="I584" s="7" t="s">
        <v>38</v>
      </c>
      <c r="J584" s="15">
        <v>3568361.8434775192</v>
      </c>
      <c r="K584" s="18"/>
      <c r="L584" s="17"/>
    </row>
    <row r="585" spans="1:12" ht="14.25" customHeight="1" x14ac:dyDescent="0.2">
      <c r="A585" s="7" t="s">
        <v>58</v>
      </c>
      <c r="B585" s="7" t="s">
        <v>33</v>
      </c>
      <c r="C585" s="7" t="s">
        <v>42</v>
      </c>
      <c r="D585" s="13">
        <v>41640</v>
      </c>
      <c r="E585" s="14">
        <f t="shared" si="1"/>
        <v>1</v>
      </c>
      <c r="F585" s="14" t="s">
        <v>35</v>
      </c>
      <c r="G585" s="7" t="s">
        <v>41</v>
      </c>
      <c r="H585" s="7" t="s">
        <v>37</v>
      </c>
      <c r="I585" s="7" t="s">
        <v>38</v>
      </c>
      <c r="J585" s="15">
        <v>5471503.3322801981</v>
      </c>
      <c r="K585" s="18"/>
      <c r="L585" s="17"/>
    </row>
    <row r="586" spans="1:12" ht="14.25" customHeight="1" x14ac:dyDescent="0.2">
      <c r="A586" s="7" t="s">
        <v>58</v>
      </c>
      <c r="B586" s="7" t="s">
        <v>33</v>
      </c>
      <c r="C586" s="7" t="s">
        <v>42</v>
      </c>
      <c r="D586" s="13">
        <v>41671</v>
      </c>
      <c r="E586" s="14">
        <f t="shared" si="1"/>
        <v>2</v>
      </c>
      <c r="F586" s="14" t="s">
        <v>35</v>
      </c>
      <c r="G586" s="7" t="s">
        <v>41</v>
      </c>
      <c r="H586" s="7" t="s">
        <v>37</v>
      </c>
      <c r="I586" s="7" t="s">
        <v>38</v>
      </c>
      <c r="J586" s="15">
        <v>5059522.5801976481</v>
      </c>
      <c r="K586" s="18"/>
      <c r="L586" s="17"/>
    </row>
    <row r="587" spans="1:12" ht="14.25" customHeight="1" x14ac:dyDescent="0.2">
      <c r="A587" s="7" t="s">
        <v>58</v>
      </c>
      <c r="B587" s="7" t="s">
        <v>33</v>
      </c>
      <c r="C587" s="7" t="s">
        <v>42</v>
      </c>
      <c r="D587" s="13">
        <v>41699</v>
      </c>
      <c r="E587" s="14">
        <f t="shared" si="1"/>
        <v>3</v>
      </c>
      <c r="F587" s="14" t="s">
        <v>35</v>
      </c>
      <c r="G587" s="7" t="s">
        <v>41</v>
      </c>
      <c r="H587" s="7" t="s">
        <v>37</v>
      </c>
      <c r="I587" s="7" t="s">
        <v>38</v>
      </c>
      <c r="J587" s="15">
        <v>4550701.2166301943</v>
      </c>
      <c r="K587" s="18"/>
      <c r="L587" s="17"/>
    </row>
    <row r="588" spans="1:12" ht="14.25" customHeight="1" x14ac:dyDescent="0.2">
      <c r="A588" s="7" t="s">
        <v>58</v>
      </c>
      <c r="B588" s="7" t="s">
        <v>33</v>
      </c>
      <c r="C588" s="7" t="s">
        <v>42</v>
      </c>
      <c r="D588" s="13">
        <v>41730</v>
      </c>
      <c r="E588" s="14">
        <f t="shared" si="1"/>
        <v>4</v>
      </c>
      <c r="F588" s="14" t="s">
        <v>35</v>
      </c>
      <c r="G588" s="7" t="s">
        <v>41</v>
      </c>
      <c r="H588" s="7" t="s">
        <v>37</v>
      </c>
      <c r="I588" s="7" t="s">
        <v>38</v>
      </c>
      <c r="J588" s="15">
        <v>4783246.4214486899</v>
      </c>
      <c r="K588" s="18"/>
      <c r="L588" s="17"/>
    </row>
    <row r="589" spans="1:12" ht="14.25" customHeight="1" x14ac:dyDescent="0.2">
      <c r="A589" s="7" t="s">
        <v>58</v>
      </c>
      <c r="B589" s="7" t="s">
        <v>33</v>
      </c>
      <c r="C589" s="7" t="s">
        <v>42</v>
      </c>
      <c r="D589" s="13">
        <v>41760</v>
      </c>
      <c r="E589" s="14">
        <f t="shared" si="1"/>
        <v>5</v>
      </c>
      <c r="F589" s="14" t="s">
        <v>35</v>
      </c>
      <c r="G589" s="7" t="s">
        <v>41</v>
      </c>
      <c r="H589" s="7" t="s">
        <v>37</v>
      </c>
      <c r="I589" s="7" t="s">
        <v>38</v>
      </c>
      <c r="J589" s="15">
        <v>3615900.6923301592</v>
      </c>
      <c r="K589" s="18"/>
      <c r="L589" s="17"/>
    </row>
    <row r="590" spans="1:12" ht="14.25" customHeight="1" x14ac:dyDescent="0.2">
      <c r="A590" s="7" t="s">
        <v>58</v>
      </c>
      <c r="B590" s="7" t="s">
        <v>33</v>
      </c>
      <c r="C590" s="7" t="s">
        <v>42</v>
      </c>
      <c r="D590" s="13">
        <v>41791</v>
      </c>
      <c r="E590" s="14">
        <f t="shared" si="1"/>
        <v>6</v>
      </c>
      <c r="F590" s="14" t="s">
        <v>35</v>
      </c>
      <c r="G590" s="7" t="s">
        <v>41</v>
      </c>
      <c r="H590" s="7" t="s">
        <v>37</v>
      </c>
      <c r="I590" s="7" t="s">
        <v>38</v>
      </c>
      <c r="J590" s="15">
        <v>3879202.5837155385</v>
      </c>
      <c r="K590" s="18"/>
      <c r="L590" s="17"/>
    </row>
    <row r="591" spans="1:12" ht="14.25" customHeight="1" x14ac:dyDescent="0.2">
      <c r="A591" s="7" t="s">
        <v>58</v>
      </c>
      <c r="B591" s="7" t="s">
        <v>33</v>
      </c>
      <c r="C591" s="7" t="s">
        <v>43</v>
      </c>
      <c r="D591" s="13">
        <v>41456</v>
      </c>
      <c r="E591" s="14">
        <f t="shared" si="1"/>
        <v>7</v>
      </c>
      <c r="F591" s="14" t="s">
        <v>35</v>
      </c>
      <c r="G591" s="7" t="s">
        <v>36</v>
      </c>
      <c r="H591" s="7" t="s">
        <v>37</v>
      </c>
      <c r="I591" s="7" t="s">
        <v>38</v>
      </c>
      <c r="J591" s="15">
        <v>1689221.1490034999</v>
      </c>
      <c r="K591" s="18"/>
      <c r="L591" s="17"/>
    </row>
    <row r="592" spans="1:12" ht="14.25" customHeight="1" x14ac:dyDescent="0.2">
      <c r="A592" s="7" t="s">
        <v>58</v>
      </c>
      <c r="B592" s="7" t="s">
        <v>33</v>
      </c>
      <c r="C592" s="7" t="s">
        <v>43</v>
      </c>
      <c r="D592" s="13">
        <v>41487</v>
      </c>
      <c r="E592" s="14">
        <f t="shared" si="1"/>
        <v>8</v>
      </c>
      <c r="F592" s="14" t="s">
        <v>35</v>
      </c>
      <c r="G592" s="7" t="s">
        <v>36</v>
      </c>
      <c r="H592" s="7" t="s">
        <v>37</v>
      </c>
      <c r="I592" s="7" t="s">
        <v>38</v>
      </c>
      <c r="J592" s="15">
        <v>2059921.8667754997</v>
      </c>
      <c r="K592" s="18"/>
      <c r="L592" s="17"/>
    </row>
    <row r="593" spans="1:12" ht="14.25" customHeight="1" x14ac:dyDescent="0.2">
      <c r="A593" s="7" t="s">
        <v>58</v>
      </c>
      <c r="B593" s="7" t="s">
        <v>33</v>
      </c>
      <c r="C593" s="7" t="s">
        <v>43</v>
      </c>
      <c r="D593" s="13">
        <v>41518</v>
      </c>
      <c r="E593" s="14">
        <f t="shared" si="1"/>
        <v>9</v>
      </c>
      <c r="F593" s="14" t="s">
        <v>35</v>
      </c>
      <c r="G593" s="7" t="s">
        <v>36</v>
      </c>
      <c r="H593" s="7" t="s">
        <v>37</v>
      </c>
      <c r="I593" s="7" t="s">
        <v>38</v>
      </c>
      <c r="J593" s="15">
        <v>1793176.531129</v>
      </c>
      <c r="K593" s="18"/>
      <c r="L593" s="17"/>
    </row>
    <row r="594" spans="1:12" ht="14.25" customHeight="1" x14ac:dyDescent="0.2">
      <c r="A594" s="7" t="s">
        <v>58</v>
      </c>
      <c r="B594" s="7" t="s">
        <v>33</v>
      </c>
      <c r="C594" s="7" t="s">
        <v>43</v>
      </c>
      <c r="D594" s="13">
        <v>41548</v>
      </c>
      <c r="E594" s="14">
        <f t="shared" si="1"/>
        <v>10</v>
      </c>
      <c r="F594" s="14" t="s">
        <v>35</v>
      </c>
      <c r="G594" s="7" t="s">
        <v>36</v>
      </c>
      <c r="H594" s="7" t="s">
        <v>37</v>
      </c>
      <c r="I594" s="7" t="s">
        <v>38</v>
      </c>
      <c r="J594" s="15">
        <v>1547855.7555440001</v>
      </c>
      <c r="K594" s="18"/>
      <c r="L594" s="17"/>
    </row>
    <row r="595" spans="1:12" ht="14.25" customHeight="1" x14ac:dyDescent="0.2">
      <c r="A595" s="7" t="s">
        <v>58</v>
      </c>
      <c r="B595" s="7" t="s">
        <v>33</v>
      </c>
      <c r="C595" s="7" t="s">
        <v>43</v>
      </c>
      <c r="D595" s="13">
        <v>41579</v>
      </c>
      <c r="E595" s="14">
        <f t="shared" si="1"/>
        <v>11</v>
      </c>
      <c r="F595" s="14" t="s">
        <v>35</v>
      </c>
      <c r="G595" s="7" t="s">
        <v>36</v>
      </c>
      <c r="H595" s="7" t="s">
        <v>37</v>
      </c>
      <c r="I595" s="7" t="s">
        <v>38</v>
      </c>
      <c r="J595" s="15">
        <v>1621360.3148906252</v>
      </c>
      <c r="K595" s="18"/>
      <c r="L595" s="17"/>
    </row>
    <row r="596" spans="1:12" ht="14.25" customHeight="1" x14ac:dyDescent="0.2">
      <c r="A596" s="7" t="s">
        <v>58</v>
      </c>
      <c r="B596" s="7" t="s">
        <v>33</v>
      </c>
      <c r="C596" s="7" t="s">
        <v>43</v>
      </c>
      <c r="D596" s="13">
        <v>41609</v>
      </c>
      <c r="E596" s="14">
        <f t="shared" si="1"/>
        <v>12</v>
      </c>
      <c r="F596" s="14" t="s">
        <v>35</v>
      </c>
      <c r="G596" s="7" t="s">
        <v>36</v>
      </c>
      <c r="H596" s="7" t="s">
        <v>37</v>
      </c>
      <c r="I596" s="7" t="s">
        <v>38</v>
      </c>
      <c r="J596" s="15">
        <v>1330451.9418015</v>
      </c>
      <c r="K596" s="18"/>
      <c r="L596" s="17"/>
    </row>
    <row r="597" spans="1:12" ht="14.25" customHeight="1" x14ac:dyDescent="0.2">
      <c r="A597" s="7" t="s">
        <v>58</v>
      </c>
      <c r="B597" s="7" t="s">
        <v>33</v>
      </c>
      <c r="C597" s="7" t="s">
        <v>43</v>
      </c>
      <c r="D597" s="13">
        <v>41640</v>
      </c>
      <c r="E597" s="14">
        <f t="shared" si="1"/>
        <v>1</v>
      </c>
      <c r="F597" s="14" t="s">
        <v>35</v>
      </c>
      <c r="G597" s="7" t="s">
        <v>36</v>
      </c>
      <c r="H597" s="7" t="s">
        <v>37</v>
      </c>
      <c r="I597" s="7" t="s">
        <v>38</v>
      </c>
      <c r="J597" s="15">
        <v>2228780.4880005</v>
      </c>
      <c r="K597" s="18"/>
      <c r="L597" s="17"/>
    </row>
    <row r="598" spans="1:12" ht="14.25" customHeight="1" x14ac:dyDescent="0.2">
      <c r="A598" s="7" t="s">
        <v>58</v>
      </c>
      <c r="B598" s="7" t="s">
        <v>33</v>
      </c>
      <c r="C598" s="7" t="s">
        <v>43</v>
      </c>
      <c r="D598" s="13">
        <v>41671</v>
      </c>
      <c r="E598" s="14">
        <f t="shared" si="1"/>
        <v>2</v>
      </c>
      <c r="F598" s="14" t="s">
        <v>35</v>
      </c>
      <c r="G598" s="7" t="s">
        <v>36</v>
      </c>
      <c r="H598" s="7" t="s">
        <v>37</v>
      </c>
      <c r="I598" s="7" t="s">
        <v>38</v>
      </c>
      <c r="J598" s="15">
        <v>2185969.2785069998</v>
      </c>
      <c r="K598" s="18"/>
      <c r="L598" s="17"/>
    </row>
    <row r="599" spans="1:12" ht="14.25" customHeight="1" x14ac:dyDescent="0.2">
      <c r="A599" s="7" t="s">
        <v>58</v>
      </c>
      <c r="B599" s="7" t="s">
        <v>33</v>
      </c>
      <c r="C599" s="7" t="s">
        <v>43</v>
      </c>
      <c r="D599" s="13">
        <v>41699</v>
      </c>
      <c r="E599" s="14">
        <f t="shared" si="1"/>
        <v>3</v>
      </c>
      <c r="F599" s="14" t="s">
        <v>35</v>
      </c>
      <c r="G599" s="7" t="s">
        <v>36</v>
      </c>
      <c r="H599" s="7" t="s">
        <v>37</v>
      </c>
      <c r="I599" s="7" t="s">
        <v>38</v>
      </c>
      <c r="J599" s="15">
        <v>1950392.0613048752</v>
      </c>
      <c r="K599" s="18"/>
      <c r="L599" s="17"/>
    </row>
    <row r="600" spans="1:12" ht="14.25" customHeight="1" x14ac:dyDescent="0.2">
      <c r="A600" s="7" t="s">
        <v>58</v>
      </c>
      <c r="B600" s="7" t="s">
        <v>33</v>
      </c>
      <c r="C600" s="7" t="s">
        <v>43</v>
      </c>
      <c r="D600" s="13">
        <v>41730</v>
      </c>
      <c r="E600" s="14">
        <f t="shared" si="1"/>
        <v>4</v>
      </c>
      <c r="F600" s="14" t="s">
        <v>35</v>
      </c>
      <c r="G600" s="7" t="s">
        <v>36</v>
      </c>
      <c r="H600" s="7" t="s">
        <v>37</v>
      </c>
      <c r="I600" s="7" t="s">
        <v>38</v>
      </c>
      <c r="J600" s="15">
        <v>1986295.0526719999</v>
      </c>
      <c r="K600" s="18"/>
      <c r="L600" s="17"/>
    </row>
    <row r="601" spans="1:12" ht="14.25" customHeight="1" x14ac:dyDescent="0.2">
      <c r="A601" s="7" t="s">
        <v>58</v>
      </c>
      <c r="B601" s="7" t="s">
        <v>33</v>
      </c>
      <c r="C601" s="7" t="s">
        <v>43</v>
      </c>
      <c r="D601" s="13">
        <v>41760</v>
      </c>
      <c r="E601" s="14">
        <f t="shared" si="1"/>
        <v>5</v>
      </c>
      <c r="F601" s="14" t="s">
        <v>35</v>
      </c>
      <c r="G601" s="7" t="s">
        <v>36</v>
      </c>
      <c r="H601" s="7" t="s">
        <v>37</v>
      </c>
      <c r="I601" s="7" t="s">
        <v>38</v>
      </c>
      <c r="J601" s="15">
        <v>2071155.7982568748</v>
      </c>
      <c r="K601" s="18"/>
      <c r="L601" s="17"/>
    </row>
    <row r="602" spans="1:12" ht="14.25" customHeight="1" x14ac:dyDescent="0.2">
      <c r="A602" s="7" t="s">
        <v>58</v>
      </c>
      <c r="B602" s="7" t="s">
        <v>33</v>
      </c>
      <c r="C602" s="7" t="s">
        <v>43</v>
      </c>
      <c r="D602" s="13">
        <v>41791</v>
      </c>
      <c r="E602" s="14">
        <f t="shared" si="1"/>
        <v>6</v>
      </c>
      <c r="F602" s="14" t="s">
        <v>35</v>
      </c>
      <c r="G602" s="7" t="s">
        <v>36</v>
      </c>
      <c r="H602" s="7" t="s">
        <v>37</v>
      </c>
      <c r="I602" s="7" t="s">
        <v>38</v>
      </c>
      <c r="J602" s="15">
        <v>2273512.0860041254</v>
      </c>
      <c r="K602" s="18"/>
      <c r="L602" s="17"/>
    </row>
    <row r="603" spans="1:12" ht="14.25" customHeight="1" x14ac:dyDescent="0.2">
      <c r="A603" s="7" t="s">
        <v>58</v>
      </c>
      <c r="B603" s="7" t="s">
        <v>33</v>
      </c>
      <c r="C603" s="7" t="s">
        <v>43</v>
      </c>
      <c r="D603" s="13">
        <v>41456</v>
      </c>
      <c r="E603" s="14">
        <f t="shared" si="1"/>
        <v>7</v>
      </c>
      <c r="F603" s="14" t="s">
        <v>35</v>
      </c>
      <c r="G603" s="7" t="s">
        <v>36</v>
      </c>
      <c r="H603" s="7" t="s">
        <v>39</v>
      </c>
      <c r="I603" s="7" t="s">
        <v>38</v>
      </c>
      <c r="J603" s="15">
        <v>3229019.3481892501</v>
      </c>
      <c r="K603" s="18"/>
      <c r="L603" s="17"/>
    </row>
    <row r="604" spans="1:12" ht="14.25" customHeight="1" x14ac:dyDescent="0.2">
      <c r="A604" s="7" t="s">
        <v>58</v>
      </c>
      <c r="B604" s="7" t="s">
        <v>33</v>
      </c>
      <c r="C604" s="7" t="s">
        <v>43</v>
      </c>
      <c r="D604" s="13">
        <v>41487</v>
      </c>
      <c r="E604" s="14">
        <f t="shared" si="1"/>
        <v>8</v>
      </c>
      <c r="F604" s="14" t="s">
        <v>35</v>
      </c>
      <c r="G604" s="7" t="s">
        <v>36</v>
      </c>
      <c r="H604" s="7" t="s">
        <v>39</v>
      </c>
      <c r="I604" s="7" t="s">
        <v>38</v>
      </c>
      <c r="J604" s="15">
        <v>3998074.953249</v>
      </c>
      <c r="K604" s="18"/>
      <c r="L604" s="17"/>
    </row>
    <row r="605" spans="1:12" ht="14.25" customHeight="1" x14ac:dyDescent="0.2">
      <c r="A605" s="7" t="s">
        <v>58</v>
      </c>
      <c r="B605" s="7" t="s">
        <v>33</v>
      </c>
      <c r="C605" s="7" t="s">
        <v>43</v>
      </c>
      <c r="D605" s="13">
        <v>41518</v>
      </c>
      <c r="E605" s="14">
        <f t="shared" si="1"/>
        <v>9</v>
      </c>
      <c r="F605" s="14" t="s">
        <v>35</v>
      </c>
      <c r="G605" s="7" t="s">
        <v>36</v>
      </c>
      <c r="H605" s="7" t="s">
        <v>39</v>
      </c>
      <c r="I605" s="7" t="s">
        <v>38</v>
      </c>
      <c r="J605" s="15">
        <v>3458560.3451040001</v>
      </c>
      <c r="K605" s="18"/>
      <c r="L605" s="17"/>
    </row>
    <row r="606" spans="1:12" ht="14.25" customHeight="1" x14ac:dyDescent="0.2">
      <c r="A606" s="7" t="s">
        <v>58</v>
      </c>
      <c r="B606" s="7" t="s">
        <v>33</v>
      </c>
      <c r="C606" s="7" t="s">
        <v>43</v>
      </c>
      <c r="D606" s="13">
        <v>41548</v>
      </c>
      <c r="E606" s="14">
        <f t="shared" si="1"/>
        <v>10</v>
      </c>
      <c r="F606" s="14" t="s">
        <v>35</v>
      </c>
      <c r="G606" s="7" t="s">
        <v>36</v>
      </c>
      <c r="H606" s="7" t="s">
        <v>39</v>
      </c>
      <c r="I606" s="7" t="s">
        <v>38</v>
      </c>
      <c r="J606" s="15">
        <v>2863773.4980290001</v>
      </c>
      <c r="K606" s="18"/>
      <c r="L606" s="17"/>
    </row>
    <row r="607" spans="1:12" ht="14.25" customHeight="1" x14ac:dyDescent="0.2">
      <c r="A607" s="7" t="s">
        <v>58</v>
      </c>
      <c r="B607" s="7" t="s">
        <v>33</v>
      </c>
      <c r="C607" s="7" t="s">
        <v>43</v>
      </c>
      <c r="D607" s="13">
        <v>41579</v>
      </c>
      <c r="E607" s="14">
        <f t="shared" si="1"/>
        <v>11</v>
      </c>
      <c r="F607" s="14" t="s">
        <v>35</v>
      </c>
      <c r="G607" s="7" t="s">
        <v>36</v>
      </c>
      <c r="H607" s="7" t="s">
        <v>39</v>
      </c>
      <c r="I607" s="7" t="s">
        <v>38</v>
      </c>
      <c r="J607" s="15">
        <v>3126213.72064</v>
      </c>
      <c r="K607" s="18"/>
      <c r="L607" s="17"/>
    </row>
    <row r="608" spans="1:12" ht="14.25" customHeight="1" x14ac:dyDescent="0.2">
      <c r="A608" s="7" t="s">
        <v>58</v>
      </c>
      <c r="B608" s="7" t="s">
        <v>33</v>
      </c>
      <c r="C608" s="7" t="s">
        <v>43</v>
      </c>
      <c r="D608" s="13">
        <v>41609</v>
      </c>
      <c r="E608" s="14">
        <f t="shared" si="1"/>
        <v>12</v>
      </c>
      <c r="F608" s="14" t="s">
        <v>35</v>
      </c>
      <c r="G608" s="7" t="s">
        <v>36</v>
      </c>
      <c r="H608" s="7" t="s">
        <v>39</v>
      </c>
      <c r="I608" s="7" t="s">
        <v>38</v>
      </c>
      <c r="J608" s="15">
        <v>2691566.5882560001</v>
      </c>
      <c r="K608" s="18"/>
      <c r="L608" s="17"/>
    </row>
    <row r="609" spans="1:12" ht="14.25" customHeight="1" x14ac:dyDescent="0.2">
      <c r="A609" s="7" t="s">
        <v>58</v>
      </c>
      <c r="B609" s="7" t="s">
        <v>33</v>
      </c>
      <c r="C609" s="7" t="s">
        <v>43</v>
      </c>
      <c r="D609" s="13">
        <v>41640</v>
      </c>
      <c r="E609" s="14">
        <f t="shared" si="1"/>
        <v>1</v>
      </c>
      <c r="F609" s="14" t="s">
        <v>35</v>
      </c>
      <c r="G609" s="7" t="s">
        <v>36</v>
      </c>
      <c r="H609" s="7" t="s">
        <v>39</v>
      </c>
      <c r="I609" s="7" t="s">
        <v>38</v>
      </c>
      <c r="J609" s="15">
        <v>4009179.999363</v>
      </c>
      <c r="K609" s="18"/>
      <c r="L609" s="17"/>
    </row>
    <row r="610" spans="1:12" ht="14.25" customHeight="1" x14ac:dyDescent="0.2">
      <c r="A610" s="7" t="s">
        <v>58</v>
      </c>
      <c r="B610" s="7" t="s">
        <v>33</v>
      </c>
      <c r="C610" s="7" t="s">
        <v>43</v>
      </c>
      <c r="D610" s="13">
        <v>41671</v>
      </c>
      <c r="E610" s="14">
        <f t="shared" si="1"/>
        <v>2</v>
      </c>
      <c r="F610" s="14" t="s">
        <v>35</v>
      </c>
      <c r="G610" s="7" t="s">
        <v>36</v>
      </c>
      <c r="H610" s="7" t="s">
        <v>39</v>
      </c>
      <c r="I610" s="7" t="s">
        <v>38</v>
      </c>
      <c r="J610" s="15">
        <v>4249229.7763439994</v>
      </c>
      <c r="K610" s="18"/>
      <c r="L610" s="17"/>
    </row>
    <row r="611" spans="1:12" ht="14.25" customHeight="1" x14ac:dyDescent="0.2">
      <c r="A611" s="7" t="s">
        <v>58</v>
      </c>
      <c r="B611" s="7" t="s">
        <v>33</v>
      </c>
      <c r="C611" s="7" t="s">
        <v>43</v>
      </c>
      <c r="D611" s="13">
        <v>41699</v>
      </c>
      <c r="E611" s="14">
        <f t="shared" si="1"/>
        <v>3</v>
      </c>
      <c r="F611" s="14" t="s">
        <v>35</v>
      </c>
      <c r="G611" s="7" t="s">
        <v>36</v>
      </c>
      <c r="H611" s="7" t="s">
        <v>39</v>
      </c>
      <c r="I611" s="7" t="s">
        <v>38</v>
      </c>
      <c r="J611" s="15">
        <v>3887025.4362960001</v>
      </c>
      <c r="K611" s="18"/>
      <c r="L611" s="17"/>
    </row>
    <row r="612" spans="1:12" ht="14.25" customHeight="1" x14ac:dyDescent="0.2">
      <c r="A612" s="7" t="s">
        <v>58</v>
      </c>
      <c r="B612" s="7" t="s">
        <v>33</v>
      </c>
      <c r="C612" s="7" t="s">
        <v>43</v>
      </c>
      <c r="D612" s="13">
        <v>41730</v>
      </c>
      <c r="E612" s="14">
        <f t="shared" si="1"/>
        <v>4</v>
      </c>
      <c r="F612" s="14" t="s">
        <v>35</v>
      </c>
      <c r="G612" s="7" t="s">
        <v>36</v>
      </c>
      <c r="H612" s="7" t="s">
        <v>39</v>
      </c>
      <c r="I612" s="7" t="s">
        <v>38</v>
      </c>
      <c r="J612" s="15">
        <v>4377062.9091839995</v>
      </c>
      <c r="K612" s="18"/>
      <c r="L612" s="17"/>
    </row>
    <row r="613" spans="1:12" ht="14.25" customHeight="1" x14ac:dyDescent="0.2">
      <c r="A613" s="7" t="s">
        <v>58</v>
      </c>
      <c r="B613" s="7" t="s">
        <v>33</v>
      </c>
      <c r="C613" s="7" t="s">
        <v>43</v>
      </c>
      <c r="D613" s="13">
        <v>41760</v>
      </c>
      <c r="E613" s="14">
        <f t="shared" si="1"/>
        <v>5</v>
      </c>
      <c r="F613" s="14" t="s">
        <v>35</v>
      </c>
      <c r="G613" s="7" t="s">
        <v>36</v>
      </c>
      <c r="H613" s="7" t="s">
        <v>39</v>
      </c>
      <c r="I613" s="7" t="s">
        <v>38</v>
      </c>
      <c r="J613" s="15">
        <v>4388344.7790930001</v>
      </c>
      <c r="K613" s="18"/>
      <c r="L613" s="17"/>
    </row>
    <row r="614" spans="1:12" ht="14.25" customHeight="1" x14ac:dyDescent="0.2">
      <c r="A614" s="7" t="s">
        <v>58</v>
      </c>
      <c r="B614" s="7" t="s">
        <v>33</v>
      </c>
      <c r="C614" s="7" t="s">
        <v>43</v>
      </c>
      <c r="D614" s="13">
        <v>41791</v>
      </c>
      <c r="E614" s="14">
        <f t="shared" si="1"/>
        <v>6</v>
      </c>
      <c r="F614" s="14" t="s">
        <v>35</v>
      </c>
      <c r="G614" s="7" t="s">
        <v>36</v>
      </c>
      <c r="H614" s="7" t="s">
        <v>39</v>
      </c>
      <c r="I614" s="7" t="s">
        <v>38</v>
      </c>
      <c r="J614" s="15">
        <v>4431008.4784342507</v>
      </c>
      <c r="K614" s="18"/>
      <c r="L614" s="17"/>
    </row>
    <row r="615" spans="1:12" ht="14.25" customHeight="1" x14ac:dyDescent="0.2">
      <c r="A615" s="7" t="s">
        <v>58</v>
      </c>
      <c r="B615" s="7" t="s">
        <v>33</v>
      </c>
      <c r="C615" s="7" t="s">
        <v>43</v>
      </c>
      <c r="D615" s="13">
        <v>41456</v>
      </c>
      <c r="E615" s="14">
        <f t="shared" si="1"/>
        <v>7</v>
      </c>
      <c r="F615" s="14" t="s">
        <v>35</v>
      </c>
      <c r="G615" s="7" t="s">
        <v>40</v>
      </c>
      <c r="H615" s="7" t="s">
        <v>37</v>
      </c>
      <c r="I615" s="7" t="s">
        <v>38</v>
      </c>
      <c r="J615" s="15">
        <v>1665101.5295861098</v>
      </c>
      <c r="K615" s="18"/>
      <c r="L615" s="17"/>
    </row>
    <row r="616" spans="1:12" ht="14.25" customHeight="1" x14ac:dyDescent="0.2">
      <c r="A616" s="7" t="s">
        <v>58</v>
      </c>
      <c r="B616" s="7" t="s">
        <v>33</v>
      </c>
      <c r="C616" s="7" t="s">
        <v>43</v>
      </c>
      <c r="D616" s="13">
        <v>41487</v>
      </c>
      <c r="E616" s="14">
        <f t="shared" si="1"/>
        <v>8</v>
      </c>
      <c r="F616" s="14" t="s">
        <v>35</v>
      </c>
      <c r="G616" s="7" t="s">
        <v>40</v>
      </c>
      <c r="H616" s="7" t="s">
        <v>37</v>
      </c>
      <c r="I616" s="7" t="s">
        <v>38</v>
      </c>
      <c r="J616" s="15">
        <v>1847076.2833604398</v>
      </c>
      <c r="K616" s="18"/>
      <c r="L616" s="17"/>
    </row>
    <row r="617" spans="1:12" ht="14.25" customHeight="1" x14ac:dyDescent="0.2">
      <c r="A617" s="7" t="s">
        <v>58</v>
      </c>
      <c r="B617" s="7" t="s">
        <v>33</v>
      </c>
      <c r="C617" s="7" t="s">
        <v>43</v>
      </c>
      <c r="D617" s="13">
        <v>41518</v>
      </c>
      <c r="E617" s="14">
        <f t="shared" si="1"/>
        <v>9</v>
      </c>
      <c r="F617" s="14" t="s">
        <v>35</v>
      </c>
      <c r="G617" s="7" t="s">
        <v>40</v>
      </c>
      <c r="H617" s="7" t="s">
        <v>37</v>
      </c>
      <c r="I617" s="7" t="s">
        <v>38</v>
      </c>
      <c r="J617" s="15">
        <v>1443255.6006155098</v>
      </c>
      <c r="K617" s="18"/>
      <c r="L617" s="17"/>
    </row>
    <row r="618" spans="1:12" ht="14.25" customHeight="1" x14ac:dyDescent="0.2">
      <c r="A618" s="7" t="s">
        <v>58</v>
      </c>
      <c r="B618" s="7" t="s">
        <v>33</v>
      </c>
      <c r="C618" s="7" t="s">
        <v>43</v>
      </c>
      <c r="D618" s="13">
        <v>41548</v>
      </c>
      <c r="E618" s="14">
        <f t="shared" si="1"/>
        <v>10</v>
      </c>
      <c r="F618" s="14" t="s">
        <v>35</v>
      </c>
      <c r="G618" s="7" t="s">
        <v>40</v>
      </c>
      <c r="H618" s="7" t="s">
        <v>37</v>
      </c>
      <c r="I618" s="7" t="s">
        <v>38</v>
      </c>
      <c r="J618" s="15">
        <v>1340433.4702902001</v>
      </c>
      <c r="K618" s="18"/>
      <c r="L618" s="17"/>
    </row>
    <row r="619" spans="1:12" ht="14.25" customHeight="1" x14ac:dyDescent="0.2">
      <c r="A619" s="7" t="s">
        <v>58</v>
      </c>
      <c r="B619" s="7" t="s">
        <v>33</v>
      </c>
      <c r="C619" s="7" t="s">
        <v>43</v>
      </c>
      <c r="D619" s="13">
        <v>41579</v>
      </c>
      <c r="E619" s="14">
        <f t="shared" si="1"/>
        <v>11</v>
      </c>
      <c r="F619" s="14" t="s">
        <v>35</v>
      </c>
      <c r="G619" s="7" t="s">
        <v>40</v>
      </c>
      <c r="H619" s="7" t="s">
        <v>37</v>
      </c>
      <c r="I619" s="7" t="s">
        <v>38</v>
      </c>
      <c r="J619" s="15">
        <v>1484304.6234175498</v>
      </c>
      <c r="K619" s="18"/>
      <c r="L619" s="17"/>
    </row>
    <row r="620" spans="1:12" ht="14.25" customHeight="1" x14ac:dyDescent="0.2">
      <c r="A620" s="7" t="s">
        <v>58</v>
      </c>
      <c r="B620" s="7" t="s">
        <v>33</v>
      </c>
      <c r="C620" s="7" t="s">
        <v>43</v>
      </c>
      <c r="D620" s="13">
        <v>41609</v>
      </c>
      <c r="E620" s="14">
        <f t="shared" si="1"/>
        <v>12</v>
      </c>
      <c r="F620" s="14" t="s">
        <v>35</v>
      </c>
      <c r="G620" s="7" t="s">
        <v>40</v>
      </c>
      <c r="H620" s="7" t="s">
        <v>37</v>
      </c>
      <c r="I620" s="7" t="s">
        <v>38</v>
      </c>
      <c r="J620" s="15">
        <v>1288013.6333248802</v>
      </c>
      <c r="K620" s="18"/>
      <c r="L620" s="17"/>
    </row>
    <row r="621" spans="1:12" ht="14.25" customHeight="1" x14ac:dyDescent="0.2">
      <c r="A621" s="7" t="s">
        <v>58</v>
      </c>
      <c r="B621" s="7" t="s">
        <v>33</v>
      </c>
      <c r="C621" s="7" t="s">
        <v>43</v>
      </c>
      <c r="D621" s="13">
        <v>41640</v>
      </c>
      <c r="E621" s="14">
        <f t="shared" si="1"/>
        <v>1</v>
      </c>
      <c r="F621" s="14" t="s">
        <v>35</v>
      </c>
      <c r="G621" s="7" t="s">
        <v>40</v>
      </c>
      <c r="H621" s="7" t="s">
        <v>37</v>
      </c>
      <c r="I621" s="7" t="s">
        <v>38</v>
      </c>
      <c r="J621" s="15">
        <v>1934441.18316372</v>
      </c>
      <c r="K621" s="18"/>
      <c r="L621" s="17"/>
    </row>
    <row r="622" spans="1:12" ht="14.25" customHeight="1" x14ac:dyDescent="0.2">
      <c r="A622" s="7" t="s">
        <v>58</v>
      </c>
      <c r="B622" s="7" t="s">
        <v>33</v>
      </c>
      <c r="C622" s="7" t="s">
        <v>43</v>
      </c>
      <c r="D622" s="13">
        <v>41671</v>
      </c>
      <c r="E622" s="14">
        <f t="shared" si="1"/>
        <v>2</v>
      </c>
      <c r="F622" s="14" t="s">
        <v>35</v>
      </c>
      <c r="G622" s="7" t="s">
        <v>40</v>
      </c>
      <c r="H622" s="7" t="s">
        <v>37</v>
      </c>
      <c r="I622" s="7" t="s">
        <v>38</v>
      </c>
      <c r="J622" s="15">
        <v>1867732.8207522598</v>
      </c>
      <c r="K622" s="18"/>
      <c r="L622" s="17"/>
    </row>
    <row r="623" spans="1:12" ht="14.25" customHeight="1" x14ac:dyDescent="0.2">
      <c r="A623" s="7" t="s">
        <v>58</v>
      </c>
      <c r="B623" s="7" t="s">
        <v>33</v>
      </c>
      <c r="C623" s="7" t="s">
        <v>43</v>
      </c>
      <c r="D623" s="13">
        <v>41699</v>
      </c>
      <c r="E623" s="14">
        <f t="shared" si="1"/>
        <v>3</v>
      </c>
      <c r="F623" s="14" t="s">
        <v>35</v>
      </c>
      <c r="G623" s="7" t="s">
        <v>40</v>
      </c>
      <c r="H623" s="7" t="s">
        <v>37</v>
      </c>
      <c r="I623" s="7" t="s">
        <v>38</v>
      </c>
      <c r="J623" s="15">
        <v>1632975.2369934299</v>
      </c>
      <c r="K623" s="18"/>
      <c r="L623" s="17"/>
    </row>
    <row r="624" spans="1:12" ht="14.25" customHeight="1" x14ac:dyDescent="0.2">
      <c r="A624" s="7" t="s">
        <v>58</v>
      </c>
      <c r="B624" s="7" t="s">
        <v>33</v>
      </c>
      <c r="C624" s="7" t="s">
        <v>43</v>
      </c>
      <c r="D624" s="13">
        <v>41730</v>
      </c>
      <c r="E624" s="14">
        <f t="shared" si="1"/>
        <v>4</v>
      </c>
      <c r="F624" s="14" t="s">
        <v>35</v>
      </c>
      <c r="G624" s="7" t="s">
        <v>40</v>
      </c>
      <c r="H624" s="7" t="s">
        <v>37</v>
      </c>
      <c r="I624" s="7" t="s">
        <v>38</v>
      </c>
      <c r="J624" s="15">
        <v>1699686.4578355199</v>
      </c>
      <c r="K624" s="18"/>
      <c r="L624" s="17"/>
    </row>
    <row r="625" spans="1:12" ht="14.25" customHeight="1" x14ac:dyDescent="0.2">
      <c r="A625" s="7" t="s">
        <v>58</v>
      </c>
      <c r="B625" s="7" t="s">
        <v>33</v>
      </c>
      <c r="C625" s="7" t="s">
        <v>43</v>
      </c>
      <c r="D625" s="13">
        <v>41760</v>
      </c>
      <c r="E625" s="14">
        <f t="shared" si="1"/>
        <v>5</v>
      </c>
      <c r="F625" s="14" t="s">
        <v>35</v>
      </c>
      <c r="G625" s="7" t="s">
        <v>40</v>
      </c>
      <c r="H625" s="7" t="s">
        <v>37</v>
      </c>
      <c r="I625" s="7" t="s">
        <v>38</v>
      </c>
      <c r="J625" s="15">
        <v>1838520.95026149</v>
      </c>
      <c r="K625" s="18"/>
      <c r="L625" s="17"/>
    </row>
    <row r="626" spans="1:12" ht="14.25" customHeight="1" x14ac:dyDescent="0.2">
      <c r="A626" s="7" t="s">
        <v>58</v>
      </c>
      <c r="B626" s="7" t="s">
        <v>33</v>
      </c>
      <c r="C626" s="7" t="s">
        <v>43</v>
      </c>
      <c r="D626" s="13">
        <v>41791</v>
      </c>
      <c r="E626" s="14">
        <f t="shared" si="1"/>
        <v>6</v>
      </c>
      <c r="F626" s="14" t="s">
        <v>35</v>
      </c>
      <c r="G626" s="7" t="s">
        <v>40</v>
      </c>
      <c r="H626" s="7" t="s">
        <v>37</v>
      </c>
      <c r="I626" s="7" t="s">
        <v>38</v>
      </c>
      <c r="J626" s="15">
        <v>1919092.9312032503</v>
      </c>
      <c r="K626" s="18"/>
      <c r="L626" s="17"/>
    </row>
    <row r="627" spans="1:12" ht="14.25" customHeight="1" x14ac:dyDescent="0.2">
      <c r="A627" s="7" t="s">
        <v>58</v>
      </c>
      <c r="B627" s="7" t="s">
        <v>33</v>
      </c>
      <c r="C627" s="7" t="s">
        <v>43</v>
      </c>
      <c r="D627" s="13">
        <v>41456</v>
      </c>
      <c r="E627" s="14">
        <f t="shared" si="1"/>
        <v>7</v>
      </c>
      <c r="F627" s="14" t="s">
        <v>35</v>
      </c>
      <c r="G627" s="7" t="s">
        <v>40</v>
      </c>
      <c r="H627" s="7" t="s">
        <v>39</v>
      </c>
      <c r="I627" s="7" t="s">
        <v>38</v>
      </c>
      <c r="J627" s="15">
        <v>2886159.0288201999</v>
      </c>
      <c r="K627" s="18"/>
      <c r="L627" s="17"/>
    </row>
    <row r="628" spans="1:12" ht="14.25" customHeight="1" x14ac:dyDescent="0.2">
      <c r="A628" s="7" t="s">
        <v>58</v>
      </c>
      <c r="B628" s="7" t="s">
        <v>33</v>
      </c>
      <c r="C628" s="7" t="s">
        <v>43</v>
      </c>
      <c r="D628" s="13">
        <v>41487</v>
      </c>
      <c r="E628" s="14">
        <f t="shared" si="1"/>
        <v>8</v>
      </c>
      <c r="F628" s="14" t="s">
        <v>35</v>
      </c>
      <c r="G628" s="7" t="s">
        <v>40</v>
      </c>
      <c r="H628" s="7" t="s">
        <v>39</v>
      </c>
      <c r="I628" s="7" t="s">
        <v>38</v>
      </c>
      <c r="J628" s="15">
        <v>2138617.9464186002</v>
      </c>
      <c r="K628" s="18"/>
      <c r="L628" s="17"/>
    </row>
    <row r="629" spans="1:12" ht="14.25" customHeight="1" x14ac:dyDescent="0.2">
      <c r="A629" s="7" t="s">
        <v>58</v>
      </c>
      <c r="B629" s="7" t="s">
        <v>33</v>
      </c>
      <c r="C629" s="7" t="s">
        <v>43</v>
      </c>
      <c r="D629" s="13">
        <v>41518</v>
      </c>
      <c r="E629" s="14">
        <f t="shared" si="1"/>
        <v>9</v>
      </c>
      <c r="F629" s="14" t="s">
        <v>35</v>
      </c>
      <c r="G629" s="7" t="s">
        <v>40</v>
      </c>
      <c r="H629" s="7" t="s">
        <v>39</v>
      </c>
      <c r="I629" s="7" t="s">
        <v>38</v>
      </c>
      <c r="J629" s="15">
        <v>3947712.1118929996</v>
      </c>
      <c r="K629" s="18"/>
      <c r="L629" s="17"/>
    </row>
    <row r="630" spans="1:12" ht="14.25" customHeight="1" x14ac:dyDescent="0.2">
      <c r="A630" s="7" t="s">
        <v>58</v>
      </c>
      <c r="B630" s="7" t="s">
        <v>33</v>
      </c>
      <c r="C630" s="7" t="s">
        <v>43</v>
      </c>
      <c r="D630" s="13">
        <v>41548</v>
      </c>
      <c r="E630" s="14">
        <f t="shared" si="1"/>
        <v>10</v>
      </c>
      <c r="F630" s="14" t="s">
        <v>35</v>
      </c>
      <c r="G630" s="7" t="s">
        <v>40</v>
      </c>
      <c r="H630" s="7" t="s">
        <v>39</v>
      </c>
      <c r="I630" s="7" t="s">
        <v>38</v>
      </c>
      <c r="J630" s="15">
        <v>3336453.7222977998</v>
      </c>
      <c r="K630" s="18"/>
      <c r="L630" s="17"/>
    </row>
    <row r="631" spans="1:12" ht="14.25" customHeight="1" x14ac:dyDescent="0.2">
      <c r="A631" s="7" t="s">
        <v>58</v>
      </c>
      <c r="B631" s="7" t="s">
        <v>33</v>
      </c>
      <c r="C631" s="7" t="s">
        <v>43</v>
      </c>
      <c r="D631" s="13">
        <v>41579</v>
      </c>
      <c r="E631" s="14">
        <f t="shared" si="1"/>
        <v>11</v>
      </c>
      <c r="F631" s="14" t="s">
        <v>35</v>
      </c>
      <c r="G631" s="7" t="s">
        <v>40</v>
      </c>
      <c r="H631" s="7" t="s">
        <v>39</v>
      </c>
      <c r="I631" s="7" t="s">
        <v>38</v>
      </c>
      <c r="J631" s="15">
        <v>2581238.6260960004</v>
      </c>
      <c r="K631" s="18"/>
      <c r="L631" s="17"/>
    </row>
    <row r="632" spans="1:12" ht="14.25" customHeight="1" x14ac:dyDescent="0.2">
      <c r="A632" s="7" t="s">
        <v>58</v>
      </c>
      <c r="B632" s="7" t="s">
        <v>33</v>
      </c>
      <c r="C632" s="7" t="s">
        <v>43</v>
      </c>
      <c r="D632" s="13">
        <v>41609</v>
      </c>
      <c r="E632" s="14">
        <f t="shared" si="1"/>
        <v>12</v>
      </c>
      <c r="F632" s="14" t="s">
        <v>35</v>
      </c>
      <c r="G632" s="7" t="s">
        <v>40</v>
      </c>
      <c r="H632" s="7" t="s">
        <v>39</v>
      </c>
      <c r="I632" s="7" t="s">
        <v>38</v>
      </c>
      <c r="J632" s="15">
        <v>3389594.0119008003</v>
      </c>
      <c r="K632" s="18"/>
      <c r="L632" s="17"/>
    </row>
    <row r="633" spans="1:12" ht="14.25" customHeight="1" x14ac:dyDescent="0.2">
      <c r="A633" s="7" t="s">
        <v>58</v>
      </c>
      <c r="B633" s="7" t="s">
        <v>33</v>
      </c>
      <c r="C633" s="7" t="s">
        <v>43</v>
      </c>
      <c r="D633" s="13">
        <v>41640</v>
      </c>
      <c r="E633" s="14">
        <f t="shared" si="1"/>
        <v>1</v>
      </c>
      <c r="F633" s="14" t="s">
        <v>35</v>
      </c>
      <c r="G633" s="7" t="s">
        <v>40</v>
      </c>
      <c r="H633" s="7" t="s">
        <v>39</v>
      </c>
      <c r="I633" s="7" t="s">
        <v>38</v>
      </c>
      <c r="J633" s="15">
        <v>3641782.9956648001</v>
      </c>
      <c r="K633" s="18"/>
      <c r="L633" s="17"/>
    </row>
    <row r="634" spans="1:12" ht="14.25" customHeight="1" x14ac:dyDescent="0.2">
      <c r="A634" s="7" t="s">
        <v>58</v>
      </c>
      <c r="B634" s="7" t="s">
        <v>33</v>
      </c>
      <c r="C634" s="7" t="s">
        <v>43</v>
      </c>
      <c r="D634" s="13">
        <v>41671</v>
      </c>
      <c r="E634" s="14">
        <f t="shared" si="1"/>
        <v>2</v>
      </c>
      <c r="F634" s="14" t="s">
        <v>35</v>
      </c>
      <c r="G634" s="7" t="s">
        <v>40</v>
      </c>
      <c r="H634" s="7" t="s">
        <v>39</v>
      </c>
      <c r="I634" s="7" t="s">
        <v>38</v>
      </c>
      <c r="J634" s="15">
        <v>3637088.2590588001</v>
      </c>
      <c r="K634" s="18"/>
      <c r="L634" s="17"/>
    </row>
    <row r="635" spans="1:12" ht="14.25" customHeight="1" x14ac:dyDescent="0.2">
      <c r="A635" s="7" t="s">
        <v>58</v>
      </c>
      <c r="B635" s="7" t="s">
        <v>33</v>
      </c>
      <c r="C635" s="7" t="s">
        <v>43</v>
      </c>
      <c r="D635" s="13">
        <v>41699</v>
      </c>
      <c r="E635" s="14">
        <f t="shared" si="1"/>
        <v>3</v>
      </c>
      <c r="F635" s="14" t="s">
        <v>35</v>
      </c>
      <c r="G635" s="7" t="s">
        <v>40</v>
      </c>
      <c r="H635" s="7" t="s">
        <v>39</v>
      </c>
      <c r="I635" s="7" t="s">
        <v>38</v>
      </c>
      <c r="J635" s="15">
        <v>2891368.2735684002</v>
      </c>
      <c r="K635" s="18"/>
      <c r="L635" s="17"/>
    </row>
    <row r="636" spans="1:12" ht="14.25" customHeight="1" x14ac:dyDescent="0.2">
      <c r="A636" s="7" t="s">
        <v>58</v>
      </c>
      <c r="B636" s="7" t="s">
        <v>33</v>
      </c>
      <c r="C636" s="7" t="s">
        <v>43</v>
      </c>
      <c r="D636" s="13">
        <v>41730</v>
      </c>
      <c r="E636" s="14">
        <f t="shared" si="1"/>
        <v>4</v>
      </c>
      <c r="F636" s="14" t="s">
        <v>35</v>
      </c>
      <c r="G636" s="7" t="s">
        <v>40</v>
      </c>
      <c r="H636" s="7" t="s">
        <v>39</v>
      </c>
      <c r="I636" s="7" t="s">
        <v>38</v>
      </c>
      <c r="J636" s="15">
        <v>3090339.0142464004</v>
      </c>
      <c r="K636" s="18"/>
      <c r="L636" s="17"/>
    </row>
    <row r="637" spans="1:12" ht="14.25" customHeight="1" x14ac:dyDescent="0.2">
      <c r="A637" s="7" t="s">
        <v>58</v>
      </c>
      <c r="B637" s="7" t="s">
        <v>33</v>
      </c>
      <c r="C637" s="7" t="s">
        <v>43</v>
      </c>
      <c r="D637" s="13">
        <v>41760</v>
      </c>
      <c r="E637" s="14">
        <f t="shared" si="1"/>
        <v>5</v>
      </c>
      <c r="F637" s="14" t="s">
        <v>35</v>
      </c>
      <c r="G637" s="7" t="s">
        <v>40</v>
      </c>
      <c r="H637" s="7" t="s">
        <v>39</v>
      </c>
      <c r="I637" s="7" t="s">
        <v>38</v>
      </c>
      <c r="J637" s="15">
        <v>3395668.6594643998</v>
      </c>
      <c r="K637" s="18"/>
      <c r="L637" s="17"/>
    </row>
    <row r="638" spans="1:12" ht="14.25" customHeight="1" x14ac:dyDescent="0.2">
      <c r="A638" s="7" t="s">
        <v>58</v>
      </c>
      <c r="B638" s="7" t="s">
        <v>33</v>
      </c>
      <c r="C638" s="7" t="s">
        <v>43</v>
      </c>
      <c r="D638" s="13">
        <v>41791</v>
      </c>
      <c r="E638" s="14">
        <f t="shared" si="1"/>
        <v>6</v>
      </c>
      <c r="F638" s="14" t="s">
        <v>35</v>
      </c>
      <c r="G638" s="7" t="s">
        <v>40</v>
      </c>
      <c r="H638" s="7" t="s">
        <v>39</v>
      </c>
      <c r="I638" s="7" t="s">
        <v>38</v>
      </c>
      <c r="J638" s="15">
        <v>3379572.3100814</v>
      </c>
      <c r="K638" s="18"/>
      <c r="L638" s="17"/>
    </row>
    <row r="639" spans="1:12" ht="14.25" customHeight="1" x14ac:dyDescent="0.2">
      <c r="A639" s="7" t="s">
        <v>58</v>
      </c>
      <c r="B639" s="7" t="s">
        <v>33</v>
      </c>
      <c r="C639" s="7" t="s">
        <v>43</v>
      </c>
      <c r="D639" s="13">
        <v>41456</v>
      </c>
      <c r="E639" s="14">
        <f t="shared" si="1"/>
        <v>7</v>
      </c>
      <c r="F639" s="14" t="s">
        <v>35</v>
      </c>
      <c r="G639" s="7" t="s">
        <v>41</v>
      </c>
      <c r="H639" s="7" t="s">
        <v>37</v>
      </c>
      <c r="I639" s="7" t="s">
        <v>38</v>
      </c>
      <c r="J639" s="15">
        <v>3083178.310218194</v>
      </c>
      <c r="K639" s="18"/>
      <c r="L639" s="17"/>
    </row>
    <row r="640" spans="1:12" ht="14.25" customHeight="1" x14ac:dyDescent="0.2">
      <c r="A640" s="7" t="s">
        <v>58</v>
      </c>
      <c r="B640" s="7" t="s">
        <v>33</v>
      </c>
      <c r="C640" s="7" t="s">
        <v>43</v>
      </c>
      <c r="D640" s="13">
        <v>41487</v>
      </c>
      <c r="E640" s="14">
        <f t="shared" si="1"/>
        <v>8</v>
      </c>
      <c r="F640" s="14" t="s">
        <v>35</v>
      </c>
      <c r="G640" s="7" t="s">
        <v>41</v>
      </c>
      <c r="H640" s="7" t="s">
        <v>37</v>
      </c>
      <c r="I640" s="7" t="s">
        <v>38</v>
      </c>
      <c r="J640" s="15">
        <v>3624627.2765830643</v>
      </c>
      <c r="K640" s="18"/>
      <c r="L640" s="17"/>
    </row>
    <row r="641" spans="1:12" ht="14.25" customHeight="1" x14ac:dyDescent="0.2">
      <c r="A641" s="7" t="s">
        <v>58</v>
      </c>
      <c r="B641" s="7" t="s">
        <v>33</v>
      </c>
      <c r="C641" s="7" t="s">
        <v>43</v>
      </c>
      <c r="D641" s="13">
        <v>41518</v>
      </c>
      <c r="E641" s="14">
        <f t="shared" si="1"/>
        <v>9</v>
      </c>
      <c r="F641" s="14" t="s">
        <v>35</v>
      </c>
      <c r="G641" s="7" t="s">
        <v>41</v>
      </c>
      <c r="H641" s="7" t="s">
        <v>37</v>
      </c>
      <c r="I641" s="7" t="s">
        <v>38</v>
      </c>
      <c r="J641" s="15">
        <v>3090109.4706031792</v>
      </c>
      <c r="K641" s="18"/>
      <c r="L641" s="17"/>
    </row>
    <row r="642" spans="1:12" ht="14.25" customHeight="1" x14ac:dyDescent="0.2">
      <c r="A642" s="7" t="s">
        <v>58</v>
      </c>
      <c r="B642" s="7" t="s">
        <v>33</v>
      </c>
      <c r="C642" s="7" t="s">
        <v>43</v>
      </c>
      <c r="D642" s="13">
        <v>41548</v>
      </c>
      <c r="E642" s="14">
        <f t="shared" si="1"/>
        <v>10</v>
      </c>
      <c r="F642" s="14" t="s">
        <v>35</v>
      </c>
      <c r="G642" s="7" t="s">
        <v>41</v>
      </c>
      <c r="H642" s="7" t="s">
        <v>37</v>
      </c>
      <c r="I642" s="7" t="s">
        <v>38</v>
      </c>
      <c r="J642" s="15">
        <v>2588932.9613108994</v>
      </c>
      <c r="K642" s="18"/>
      <c r="L642" s="17"/>
    </row>
    <row r="643" spans="1:12" ht="14.25" customHeight="1" x14ac:dyDescent="0.2">
      <c r="A643" s="7" t="s">
        <v>58</v>
      </c>
      <c r="B643" s="7" t="s">
        <v>33</v>
      </c>
      <c r="C643" s="7" t="s">
        <v>43</v>
      </c>
      <c r="D643" s="13">
        <v>41579</v>
      </c>
      <c r="E643" s="14">
        <f t="shared" si="1"/>
        <v>11</v>
      </c>
      <c r="F643" s="14" t="s">
        <v>35</v>
      </c>
      <c r="G643" s="7" t="s">
        <v>41</v>
      </c>
      <c r="H643" s="7" t="s">
        <v>37</v>
      </c>
      <c r="I643" s="7" t="s">
        <v>38</v>
      </c>
      <c r="J643" s="15">
        <v>2871337.5293786996</v>
      </c>
      <c r="K643" s="18"/>
      <c r="L643" s="17"/>
    </row>
    <row r="644" spans="1:12" ht="14.25" customHeight="1" x14ac:dyDescent="0.2">
      <c r="A644" s="7" t="s">
        <v>58</v>
      </c>
      <c r="B644" s="7" t="s">
        <v>33</v>
      </c>
      <c r="C644" s="7" t="s">
        <v>43</v>
      </c>
      <c r="D644" s="13">
        <v>41609</v>
      </c>
      <c r="E644" s="14">
        <f t="shared" si="1"/>
        <v>12</v>
      </c>
      <c r="F644" s="14" t="s">
        <v>35</v>
      </c>
      <c r="G644" s="7" t="s">
        <v>41</v>
      </c>
      <c r="H644" s="7" t="s">
        <v>37</v>
      </c>
      <c r="I644" s="7" t="s">
        <v>38</v>
      </c>
      <c r="J644" s="15">
        <v>2476353.7848823196</v>
      </c>
      <c r="K644" s="18"/>
      <c r="L644" s="17"/>
    </row>
    <row r="645" spans="1:12" ht="14.25" customHeight="1" x14ac:dyDescent="0.2">
      <c r="A645" s="7" t="s">
        <v>58</v>
      </c>
      <c r="B645" s="7" t="s">
        <v>33</v>
      </c>
      <c r="C645" s="7" t="s">
        <v>43</v>
      </c>
      <c r="D645" s="13">
        <v>41640</v>
      </c>
      <c r="E645" s="14">
        <f t="shared" si="1"/>
        <v>1</v>
      </c>
      <c r="F645" s="14" t="s">
        <v>35</v>
      </c>
      <c r="G645" s="7" t="s">
        <v>41</v>
      </c>
      <c r="H645" s="7" t="s">
        <v>37</v>
      </c>
      <c r="I645" s="7" t="s">
        <v>38</v>
      </c>
      <c r="J645" s="15">
        <v>3520427.5225060191</v>
      </c>
      <c r="K645" s="18"/>
      <c r="L645" s="17"/>
    </row>
    <row r="646" spans="1:12" ht="14.25" customHeight="1" x14ac:dyDescent="0.2">
      <c r="A646" s="7" t="s">
        <v>58</v>
      </c>
      <c r="B646" s="7" t="s">
        <v>33</v>
      </c>
      <c r="C646" s="7" t="s">
        <v>43</v>
      </c>
      <c r="D646" s="13">
        <v>41671</v>
      </c>
      <c r="E646" s="14">
        <f t="shared" si="1"/>
        <v>2</v>
      </c>
      <c r="F646" s="14" t="s">
        <v>35</v>
      </c>
      <c r="G646" s="7" t="s">
        <v>41</v>
      </c>
      <c r="H646" s="7" t="s">
        <v>37</v>
      </c>
      <c r="I646" s="7" t="s">
        <v>38</v>
      </c>
      <c r="J646" s="15">
        <v>3874818.9917811132</v>
      </c>
      <c r="K646" s="18"/>
      <c r="L646" s="17"/>
    </row>
    <row r="647" spans="1:12" ht="14.25" customHeight="1" x14ac:dyDescent="0.2">
      <c r="A647" s="7" t="s">
        <v>58</v>
      </c>
      <c r="B647" s="7" t="s">
        <v>33</v>
      </c>
      <c r="C647" s="7" t="s">
        <v>43</v>
      </c>
      <c r="D647" s="13">
        <v>41699</v>
      </c>
      <c r="E647" s="14">
        <f t="shared" si="1"/>
        <v>3</v>
      </c>
      <c r="F647" s="14" t="s">
        <v>35</v>
      </c>
      <c r="G647" s="7" t="s">
        <v>41</v>
      </c>
      <c r="H647" s="7" t="s">
        <v>37</v>
      </c>
      <c r="I647" s="7" t="s">
        <v>38</v>
      </c>
      <c r="J647" s="15">
        <v>3237363.8548801187</v>
      </c>
      <c r="K647" s="18"/>
      <c r="L647" s="17"/>
    </row>
    <row r="648" spans="1:12" ht="14.25" customHeight="1" x14ac:dyDescent="0.2">
      <c r="A648" s="7" t="s">
        <v>58</v>
      </c>
      <c r="B648" s="7" t="s">
        <v>33</v>
      </c>
      <c r="C648" s="7" t="s">
        <v>43</v>
      </c>
      <c r="D648" s="13">
        <v>41730</v>
      </c>
      <c r="E648" s="14">
        <f t="shared" si="1"/>
        <v>4</v>
      </c>
      <c r="F648" s="14" t="s">
        <v>35</v>
      </c>
      <c r="G648" s="7" t="s">
        <v>41</v>
      </c>
      <c r="H648" s="7" t="s">
        <v>37</v>
      </c>
      <c r="I648" s="7" t="s">
        <v>38</v>
      </c>
      <c r="J648" s="15">
        <v>3615453.1290214392</v>
      </c>
      <c r="K648" s="18"/>
      <c r="L648" s="17"/>
    </row>
    <row r="649" spans="1:12" ht="14.25" customHeight="1" x14ac:dyDescent="0.2">
      <c r="A649" s="7" t="s">
        <v>58</v>
      </c>
      <c r="B649" s="7" t="s">
        <v>33</v>
      </c>
      <c r="C649" s="7" t="s">
        <v>43</v>
      </c>
      <c r="D649" s="13">
        <v>41760</v>
      </c>
      <c r="E649" s="14">
        <f t="shared" si="1"/>
        <v>5</v>
      </c>
      <c r="F649" s="14" t="s">
        <v>35</v>
      </c>
      <c r="G649" s="7" t="s">
        <v>41</v>
      </c>
      <c r="H649" s="7" t="s">
        <v>37</v>
      </c>
      <c r="I649" s="7" t="s">
        <v>38</v>
      </c>
      <c r="J649" s="15">
        <v>2956857.0525275953</v>
      </c>
      <c r="K649" s="18"/>
      <c r="L649" s="17"/>
    </row>
    <row r="650" spans="1:12" ht="14.25" customHeight="1" x14ac:dyDescent="0.2">
      <c r="A650" s="7" t="s">
        <v>58</v>
      </c>
      <c r="B650" s="7" t="s">
        <v>33</v>
      </c>
      <c r="C650" s="7" t="s">
        <v>43</v>
      </c>
      <c r="D650" s="13">
        <v>41791</v>
      </c>
      <c r="E650" s="14">
        <f t="shared" si="1"/>
        <v>6</v>
      </c>
      <c r="F650" s="14" t="s">
        <v>35</v>
      </c>
      <c r="G650" s="7" t="s">
        <v>41</v>
      </c>
      <c r="H650" s="7" t="s">
        <v>37</v>
      </c>
      <c r="I650" s="7" t="s">
        <v>38</v>
      </c>
      <c r="J650" s="15">
        <v>3215096.199550285</v>
      </c>
      <c r="K650" s="18"/>
      <c r="L650" s="17"/>
    </row>
    <row r="651" spans="1:12" ht="14.25" customHeight="1" x14ac:dyDescent="0.2">
      <c r="A651" s="7" t="s">
        <v>58</v>
      </c>
      <c r="B651" s="7" t="s">
        <v>44</v>
      </c>
      <c r="C651" s="7" t="s">
        <v>34</v>
      </c>
      <c r="D651" s="13">
        <v>41456</v>
      </c>
      <c r="E651" s="14">
        <f t="shared" si="1"/>
        <v>7</v>
      </c>
      <c r="F651" s="14" t="s">
        <v>45</v>
      </c>
      <c r="G651" s="7" t="s">
        <v>46</v>
      </c>
      <c r="H651" s="7" t="s">
        <v>47</v>
      </c>
      <c r="I651" s="7" t="s">
        <v>38</v>
      </c>
      <c r="J651" s="15">
        <v>859050.95871603675</v>
      </c>
      <c r="K651" s="18"/>
      <c r="L651" s="17"/>
    </row>
    <row r="652" spans="1:12" ht="14.25" customHeight="1" x14ac:dyDescent="0.2">
      <c r="A652" s="7" t="s">
        <v>58</v>
      </c>
      <c r="B652" s="7" t="s">
        <v>44</v>
      </c>
      <c r="C652" s="7" t="s">
        <v>34</v>
      </c>
      <c r="D652" s="13">
        <v>41487</v>
      </c>
      <c r="E652" s="14">
        <f t="shared" si="1"/>
        <v>8</v>
      </c>
      <c r="F652" s="14" t="s">
        <v>45</v>
      </c>
      <c r="G652" s="7" t="s">
        <v>46</v>
      </c>
      <c r="H652" s="7" t="s">
        <v>47</v>
      </c>
      <c r="I652" s="7" t="s">
        <v>38</v>
      </c>
      <c r="J652" s="15">
        <v>1256568.663764968</v>
      </c>
      <c r="K652" s="18"/>
      <c r="L652" s="17"/>
    </row>
    <row r="653" spans="1:12" ht="14.25" customHeight="1" x14ac:dyDescent="0.2">
      <c r="A653" s="7" t="s">
        <v>58</v>
      </c>
      <c r="B653" s="7" t="s">
        <v>44</v>
      </c>
      <c r="C653" s="7" t="s">
        <v>34</v>
      </c>
      <c r="D653" s="13">
        <v>41518</v>
      </c>
      <c r="E653" s="14">
        <f t="shared" si="1"/>
        <v>9</v>
      </c>
      <c r="F653" s="14" t="s">
        <v>45</v>
      </c>
      <c r="G653" s="7" t="s">
        <v>46</v>
      </c>
      <c r="H653" s="7" t="s">
        <v>47</v>
      </c>
      <c r="I653" s="7" t="s">
        <v>38</v>
      </c>
      <c r="J653" s="15">
        <v>945239.11169929046</v>
      </c>
      <c r="K653" s="18"/>
      <c r="L653" s="17"/>
    </row>
    <row r="654" spans="1:12" ht="14.25" customHeight="1" x14ac:dyDescent="0.2">
      <c r="A654" s="7" t="s">
        <v>58</v>
      </c>
      <c r="B654" s="7" t="s">
        <v>44</v>
      </c>
      <c r="C654" s="7" t="s">
        <v>34</v>
      </c>
      <c r="D654" s="13">
        <v>41548</v>
      </c>
      <c r="E654" s="14">
        <f t="shared" si="1"/>
        <v>10</v>
      </c>
      <c r="F654" s="14" t="s">
        <v>45</v>
      </c>
      <c r="G654" s="7" t="s">
        <v>46</v>
      </c>
      <c r="H654" s="7" t="s">
        <v>47</v>
      </c>
      <c r="I654" s="7" t="s">
        <v>38</v>
      </c>
      <c r="J654" s="15">
        <v>897002.08738166792</v>
      </c>
      <c r="K654" s="18"/>
      <c r="L654" s="17"/>
    </row>
    <row r="655" spans="1:12" ht="14.25" customHeight="1" x14ac:dyDescent="0.2">
      <c r="A655" s="7" t="s">
        <v>58</v>
      </c>
      <c r="B655" s="7" t="s">
        <v>44</v>
      </c>
      <c r="C655" s="7" t="s">
        <v>34</v>
      </c>
      <c r="D655" s="13">
        <v>41579</v>
      </c>
      <c r="E655" s="14">
        <f t="shared" si="1"/>
        <v>11</v>
      </c>
      <c r="F655" s="14" t="s">
        <v>45</v>
      </c>
      <c r="G655" s="7" t="s">
        <v>46</v>
      </c>
      <c r="H655" s="7" t="s">
        <v>47</v>
      </c>
      <c r="I655" s="7" t="s">
        <v>38</v>
      </c>
      <c r="J655" s="15">
        <v>983029.73485591868</v>
      </c>
      <c r="K655" s="18"/>
      <c r="L655" s="17"/>
    </row>
    <row r="656" spans="1:12" ht="14.25" customHeight="1" x14ac:dyDescent="0.2">
      <c r="A656" s="7" t="s">
        <v>58</v>
      </c>
      <c r="B656" s="7" t="s">
        <v>44</v>
      </c>
      <c r="C656" s="7" t="s">
        <v>34</v>
      </c>
      <c r="D656" s="13">
        <v>41609</v>
      </c>
      <c r="E656" s="14">
        <f t="shared" si="1"/>
        <v>12</v>
      </c>
      <c r="F656" s="14" t="s">
        <v>45</v>
      </c>
      <c r="G656" s="7" t="s">
        <v>46</v>
      </c>
      <c r="H656" s="7" t="s">
        <v>47</v>
      </c>
      <c r="I656" s="7" t="s">
        <v>38</v>
      </c>
      <c r="J656" s="15">
        <v>938538.15127751243</v>
      </c>
      <c r="K656" s="18"/>
      <c r="L656" s="17"/>
    </row>
    <row r="657" spans="1:12" ht="14.25" customHeight="1" x14ac:dyDescent="0.2">
      <c r="A657" s="7" t="s">
        <v>58</v>
      </c>
      <c r="B657" s="7" t="s">
        <v>44</v>
      </c>
      <c r="C657" s="7" t="s">
        <v>34</v>
      </c>
      <c r="D657" s="13">
        <v>41640</v>
      </c>
      <c r="E657" s="14">
        <f t="shared" si="1"/>
        <v>1</v>
      </c>
      <c r="F657" s="14" t="s">
        <v>45</v>
      </c>
      <c r="G657" s="7" t="s">
        <v>46</v>
      </c>
      <c r="H657" s="7" t="s">
        <v>47</v>
      </c>
      <c r="I657" s="7" t="s">
        <v>38</v>
      </c>
      <c r="J657" s="15">
        <v>1120011.9018488396</v>
      </c>
      <c r="K657" s="18"/>
      <c r="L657" s="17"/>
    </row>
    <row r="658" spans="1:12" ht="14.25" customHeight="1" x14ac:dyDescent="0.2">
      <c r="A658" s="7" t="s">
        <v>58</v>
      </c>
      <c r="B658" s="7" t="s">
        <v>44</v>
      </c>
      <c r="C658" s="7" t="s">
        <v>34</v>
      </c>
      <c r="D658" s="13">
        <v>41671</v>
      </c>
      <c r="E658" s="14">
        <f t="shared" si="1"/>
        <v>2</v>
      </c>
      <c r="F658" s="14" t="s">
        <v>45</v>
      </c>
      <c r="G658" s="7" t="s">
        <v>46</v>
      </c>
      <c r="H658" s="7" t="s">
        <v>47</v>
      </c>
      <c r="I658" s="7" t="s">
        <v>38</v>
      </c>
      <c r="J658" s="15">
        <v>908869.29775302368</v>
      </c>
      <c r="K658" s="18"/>
      <c r="L658" s="17"/>
    </row>
    <row r="659" spans="1:12" ht="14.25" customHeight="1" x14ac:dyDescent="0.2">
      <c r="A659" s="7" t="s">
        <v>58</v>
      </c>
      <c r="B659" s="7" t="s">
        <v>44</v>
      </c>
      <c r="C659" s="7" t="s">
        <v>34</v>
      </c>
      <c r="D659" s="13">
        <v>41699</v>
      </c>
      <c r="E659" s="14">
        <f t="shared" si="1"/>
        <v>3</v>
      </c>
      <c r="F659" s="14" t="s">
        <v>45</v>
      </c>
      <c r="G659" s="7" t="s">
        <v>46</v>
      </c>
      <c r="H659" s="7" t="s">
        <v>47</v>
      </c>
      <c r="I659" s="7" t="s">
        <v>38</v>
      </c>
      <c r="J659" s="15">
        <v>962926.50469158008</v>
      </c>
      <c r="K659" s="18"/>
      <c r="L659" s="17"/>
    </row>
    <row r="660" spans="1:12" ht="14.25" customHeight="1" x14ac:dyDescent="0.2">
      <c r="A660" s="7" t="s">
        <v>58</v>
      </c>
      <c r="B660" s="7" t="s">
        <v>44</v>
      </c>
      <c r="C660" s="7" t="s">
        <v>34</v>
      </c>
      <c r="D660" s="13">
        <v>41730</v>
      </c>
      <c r="E660" s="14">
        <f t="shared" si="1"/>
        <v>4</v>
      </c>
      <c r="F660" s="14" t="s">
        <v>45</v>
      </c>
      <c r="G660" s="7" t="s">
        <v>46</v>
      </c>
      <c r="H660" s="7" t="s">
        <v>47</v>
      </c>
      <c r="I660" s="7" t="s">
        <v>38</v>
      </c>
      <c r="J660" s="15">
        <v>972833.26691238175</v>
      </c>
      <c r="K660" s="18"/>
      <c r="L660" s="17"/>
    </row>
    <row r="661" spans="1:12" ht="14.25" customHeight="1" x14ac:dyDescent="0.2">
      <c r="A661" s="7" t="s">
        <v>58</v>
      </c>
      <c r="B661" s="7" t="s">
        <v>44</v>
      </c>
      <c r="C661" s="7" t="s">
        <v>34</v>
      </c>
      <c r="D661" s="13">
        <v>41760</v>
      </c>
      <c r="E661" s="14">
        <f t="shared" si="1"/>
        <v>5</v>
      </c>
      <c r="F661" s="14" t="s">
        <v>45</v>
      </c>
      <c r="G661" s="7" t="s">
        <v>46</v>
      </c>
      <c r="H661" s="7" t="s">
        <v>47</v>
      </c>
      <c r="I661" s="7" t="s">
        <v>38</v>
      </c>
      <c r="J661" s="15">
        <v>1071765.8371174217</v>
      </c>
      <c r="K661" s="18"/>
      <c r="L661" s="17"/>
    </row>
    <row r="662" spans="1:12" ht="14.25" customHeight="1" x14ac:dyDescent="0.2">
      <c r="A662" s="7" t="s">
        <v>58</v>
      </c>
      <c r="B662" s="7" t="s">
        <v>44</v>
      </c>
      <c r="C662" s="7" t="s">
        <v>34</v>
      </c>
      <c r="D662" s="13">
        <v>41791</v>
      </c>
      <c r="E662" s="14">
        <f t="shared" si="1"/>
        <v>6</v>
      </c>
      <c r="F662" s="14" t="s">
        <v>45</v>
      </c>
      <c r="G662" s="7" t="s">
        <v>46</v>
      </c>
      <c r="H662" s="7" t="s">
        <v>47</v>
      </c>
      <c r="I662" s="7" t="s">
        <v>38</v>
      </c>
      <c r="J662" s="15">
        <v>1137792.8543239292</v>
      </c>
      <c r="K662" s="18"/>
      <c r="L662" s="17"/>
    </row>
    <row r="663" spans="1:12" ht="14.25" customHeight="1" x14ac:dyDescent="0.2">
      <c r="A663" s="7" t="s">
        <v>58</v>
      </c>
      <c r="B663" s="7" t="s">
        <v>44</v>
      </c>
      <c r="C663" s="7" t="s">
        <v>34</v>
      </c>
      <c r="D663" s="13">
        <v>41456</v>
      </c>
      <c r="E663" s="14">
        <f t="shared" si="1"/>
        <v>7</v>
      </c>
      <c r="F663" s="14" t="s">
        <v>45</v>
      </c>
      <c r="G663" s="7" t="s">
        <v>48</v>
      </c>
      <c r="H663" s="7" t="s">
        <v>49</v>
      </c>
      <c r="I663" s="7" t="s">
        <v>38</v>
      </c>
      <c r="J663" s="15">
        <v>411478.37181662378</v>
      </c>
      <c r="K663" s="18"/>
      <c r="L663" s="17"/>
    </row>
    <row r="664" spans="1:12" ht="14.25" customHeight="1" x14ac:dyDescent="0.2">
      <c r="A664" s="7" t="s">
        <v>58</v>
      </c>
      <c r="B664" s="7" t="s">
        <v>44</v>
      </c>
      <c r="C664" s="7" t="s">
        <v>34</v>
      </c>
      <c r="D664" s="13">
        <v>41487</v>
      </c>
      <c r="E664" s="14">
        <f t="shared" si="1"/>
        <v>8</v>
      </c>
      <c r="F664" s="14" t="s">
        <v>45</v>
      </c>
      <c r="G664" s="7" t="s">
        <v>48</v>
      </c>
      <c r="H664" s="7" t="s">
        <v>49</v>
      </c>
      <c r="I664" s="7" t="s">
        <v>38</v>
      </c>
      <c r="J664" s="15">
        <v>558286.81851324998</v>
      </c>
      <c r="K664" s="18"/>
      <c r="L664" s="17"/>
    </row>
    <row r="665" spans="1:12" ht="14.25" customHeight="1" x14ac:dyDescent="0.2">
      <c r="A665" s="7" t="s">
        <v>58</v>
      </c>
      <c r="B665" s="7" t="s">
        <v>44</v>
      </c>
      <c r="C665" s="7" t="s">
        <v>34</v>
      </c>
      <c r="D665" s="13">
        <v>41518</v>
      </c>
      <c r="E665" s="14">
        <f t="shared" si="1"/>
        <v>9</v>
      </c>
      <c r="F665" s="14" t="s">
        <v>45</v>
      </c>
      <c r="G665" s="7" t="s">
        <v>48</v>
      </c>
      <c r="H665" s="7" t="s">
        <v>49</v>
      </c>
      <c r="I665" s="7" t="s">
        <v>38</v>
      </c>
      <c r="J665" s="15">
        <v>449699.38278299873</v>
      </c>
      <c r="K665" s="18"/>
      <c r="L665" s="17"/>
    </row>
    <row r="666" spans="1:12" ht="14.25" customHeight="1" x14ac:dyDescent="0.2">
      <c r="A666" s="7" t="s">
        <v>58</v>
      </c>
      <c r="B666" s="7" t="s">
        <v>44</v>
      </c>
      <c r="C666" s="7" t="s">
        <v>34</v>
      </c>
      <c r="D666" s="13">
        <v>41548</v>
      </c>
      <c r="E666" s="14">
        <f t="shared" si="1"/>
        <v>10</v>
      </c>
      <c r="F666" s="14" t="s">
        <v>45</v>
      </c>
      <c r="G666" s="7" t="s">
        <v>48</v>
      </c>
      <c r="H666" s="7" t="s">
        <v>49</v>
      </c>
      <c r="I666" s="7" t="s">
        <v>38</v>
      </c>
      <c r="J666" s="15">
        <v>427182.91524</v>
      </c>
      <c r="K666" s="18"/>
      <c r="L666" s="17"/>
    </row>
    <row r="667" spans="1:12" ht="14.25" customHeight="1" x14ac:dyDescent="0.2">
      <c r="A667" s="7" t="s">
        <v>58</v>
      </c>
      <c r="B667" s="7" t="s">
        <v>44</v>
      </c>
      <c r="C667" s="7" t="s">
        <v>34</v>
      </c>
      <c r="D667" s="13">
        <v>41579</v>
      </c>
      <c r="E667" s="14">
        <f t="shared" si="1"/>
        <v>11</v>
      </c>
      <c r="F667" s="14" t="s">
        <v>45</v>
      </c>
      <c r="G667" s="7" t="s">
        <v>48</v>
      </c>
      <c r="H667" s="7" t="s">
        <v>49</v>
      </c>
      <c r="I667" s="7" t="s">
        <v>38</v>
      </c>
      <c r="J667" s="15">
        <v>415259.38098750002</v>
      </c>
      <c r="K667" s="18"/>
      <c r="L667" s="17"/>
    </row>
    <row r="668" spans="1:12" ht="14.25" customHeight="1" x14ac:dyDescent="0.2">
      <c r="A668" s="7" t="s">
        <v>58</v>
      </c>
      <c r="B668" s="7" t="s">
        <v>44</v>
      </c>
      <c r="C668" s="7" t="s">
        <v>34</v>
      </c>
      <c r="D668" s="13">
        <v>41609</v>
      </c>
      <c r="E668" s="14">
        <f t="shared" si="1"/>
        <v>12</v>
      </c>
      <c r="F668" s="14" t="s">
        <v>45</v>
      </c>
      <c r="G668" s="7" t="s">
        <v>48</v>
      </c>
      <c r="H668" s="7" t="s">
        <v>49</v>
      </c>
      <c r="I668" s="7" t="s">
        <v>38</v>
      </c>
      <c r="J668" s="15">
        <v>427041.03370000009</v>
      </c>
      <c r="K668" s="18"/>
      <c r="L668" s="17"/>
    </row>
    <row r="669" spans="1:12" ht="14.25" customHeight="1" x14ac:dyDescent="0.2">
      <c r="A669" s="7" t="s">
        <v>58</v>
      </c>
      <c r="B669" s="7" t="s">
        <v>44</v>
      </c>
      <c r="C669" s="7" t="s">
        <v>34</v>
      </c>
      <c r="D669" s="13">
        <v>41640</v>
      </c>
      <c r="E669" s="14">
        <f t="shared" si="1"/>
        <v>1</v>
      </c>
      <c r="F669" s="14" t="s">
        <v>45</v>
      </c>
      <c r="G669" s="7" t="s">
        <v>48</v>
      </c>
      <c r="H669" s="7" t="s">
        <v>49</v>
      </c>
      <c r="I669" s="7" t="s">
        <v>38</v>
      </c>
      <c r="J669" s="15">
        <v>536309.89158199995</v>
      </c>
      <c r="K669" s="18"/>
      <c r="L669" s="17"/>
    </row>
    <row r="670" spans="1:12" ht="14.25" customHeight="1" x14ac:dyDescent="0.2">
      <c r="A670" s="7" t="s">
        <v>58</v>
      </c>
      <c r="B670" s="7" t="s">
        <v>44</v>
      </c>
      <c r="C670" s="7" t="s">
        <v>34</v>
      </c>
      <c r="D670" s="13">
        <v>41671</v>
      </c>
      <c r="E670" s="14">
        <f t="shared" si="1"/>
        <v>2</v>
      </c>
      <c r="F670" s="14" t="s">
        <v>45</v>
      </c>
      <c r="G670" s="7" t="s">
        <v>48</v>
      </c>
      <c r="H670" s="7" t="s">
        <v>49</v>
      </c>
      <c r="I670" s="7" t="s">
        <v>38</v>
      </c>
      <c r="J670" s="15">
        <v>414358.37553974998</v>
      </c>
      <c r="K670" s="18"/>
      <c r="L670" s="17"/>
    </row>
    <row r="671" spans="1:12" ht="14.25" customHeight="1" x14ac:dyDescent="0.2">
      <c r="A671" s="7" t="s">
        <v>58</v>
      </c>
      <c r="B671" s="7" t="s">
        <v>44</v>
      </c>
      <c r="C671" s="7" t="s">
        <v>34</v>
      </c>
      <c r="D671" s="13">
        <v>41699</v>
      </c>
      <c r="E671" s="14">
        <f t="shared" si="1"/>
        <v>3</v>
      </c>
      <c r="F671" s="14" t="s">
        <v>45</v>
      </c>
      <c r="G671" s="7" t="s">
        <v>48</v>
      </c>
      <c r="H671" s="7" t="s">
        <v>49</v>
      </c>
      <c r="I671" s="7" t="s">
        <v>38</v>
      </c>
      <c r="J671" s="15">
        <v>484912.71240800002</v>
      </c>
      <c r="K671" s="18"/>
      <c r="L671" s="17"/>
    </row>
    <row r="672" spans="1:12" ht="14.25" customHeight="1" x14ac:dyDescent="0.2">
      <c r="A672" s="7" t="s">
        <v>58</v>
      </c>
      <c r="B672" s="7" t="s">
        <v>44</v>
      </c>
      <c r="C672" s="7" t="s">
        <v>34</v>
      </c>
      <c r="D672" s="13">
        <v>41730</v>
      </c>
      <c r="E672" s="14">
        <f t="shared" si="1"/>
        <v>4</v>
      </c>
      <c r="F672" s="14" t="s">
        <v>45</v>
      </c>
      <c r="G672" s="7" t="s">
        <v>48</v>
      </c>
      <c r="H672" s="7" t="s">
        <v>49</v>
      </c>
      <c r="I672" s="7" t="s">
        <v>38</v>
      </c>
      <c r="J672" s="15">
        <v>419935.11569100001</v>
      </c>
      <c r="K672" s="18"/>
      <c r="L672" s="17"/>
    </row>
    <row r="673" spans="1:12" ht="14.25" customHeight="1" x14ac:dyDescent="0.2">
      <c r="A673" s="7" t="s">
        <v>58</v>
      </c>
      <c r="B673" s="7" t="s">
        <v>44</v>
      </c>
      <c r="C673" s="7" t="s">
        <v>34</v>
      </c>
      <c r="D673" s="13">
        <v>41760</v>
      </c>
      <c r="E673" s="14">
        <f t="shared" si="1"/>
        <v>5</v>
      </c>
      <c r="F673" s="14" t="s">
        <v>45</v>
      </c>
      <c r="G673" s="7" t="s">
        <v>48</v>
      </c>
      <c r="H673" s="7" t="s">
        <v>49</v>
      </c>
      <c r="I673" s="7" t="s">
        <v>38</v>
      </c>
      <c r="J673" s="15">
        <v>448216.05637499999</v>
      </c>
      <c r="K673" s="18"/>
      <c r="L673" s="17"/>
    </row>
    <row r="674" spans="1:12" ht="14.25" customHeight="1" x14ac:dyDescent="0.2">
      <c r="A674" s="7" t="s">
        <v>58</v>
      </c>
      <c r="B674" s="7" t="s">
        <v>44</v>
      </c>
      <c r="C674" s="7" t="s">
        <v>34</v>
      </c>
      <c r="D674" s="13">
        <v>41791</v>
      </c>
      <c r="E674" s="14">
        <f t="shared" si="1"/>
        <v>6</v>
      </c>
      <c r="F674" s="14" t="s">
        <v>45</v>
      </c>
      <c r="G674" s="7" t="s">
        <v>48</v>
      </c>
      <c r="H674" s="7" t="s">
        <v>49</v>
      </c>
      <c r="I674" s="7" t="s">
        <v>38</v>
      </c>
      <c r="J674" s="15">
        <v>532127.64313450002</v>
      </c>
      <c r="K674" s="18"/>
      <c r="L674" s="17"/>
    </row>
    <row r="675" spans="1:12" ht="14.25" customHeight="1" x14ac:dyDescent="0.2">
      <c r="A675" s="7" t="s">
        <v>58</v>
      </c>
      <c r="B675" s="7" t="s">
        <v>44</v>
      </c>
      <c r="C675" s="7" t="s">
        <v>34</v>
      </c>
      <c r="D675" s="13">
        <v>41456</v>
      </c>
      <c r="E675" s="14">
        <f t="shared" si="1"/>
        <v>7</v>
      </c>
      <c r="F675" s="14" t="s">
        <v>45</v>
      </c>
      <c r="G675" s="7" t="s">
        <v>48</v>
      </c>
      <c r="H675" s="7" t="s">
        <v>50</v>
      </c>
      <c r="I675" s="7" t="s">
        <v>38</v>
      </c>
      <c r="J675" s="15">
        <v>610297.37310056051</v>
      </c>
      <c r="K675" s="18"/>
      <c r="L675" s="17"/>
    </row>
    <row r="676" spans="1:12" ht="14.25" customHeight="1" x14ac:dyDescent="0.2">
      <c r="A676" s="7" t="s">
        <v>58</v>
      </c>
      <c r="B676" s="7" t="s">
        <v>44</v>
      </c>
      <c r="C676" s="7" t="s">
        <v>34</v>
      </c>
      <c r="D676" s="13">
        <v>41487</v>
      </c>
      <c r="E676" s="14">
        <f t="shared" si="1"/>
        <v>8</v>
      </c>
      <c r="F676" s="14" t="s">
        <v>45</v>
      </c>
      <c r="G676" s="7" t="s">
        <v>48</v>
      </c>
      <c r="H676" s="7" t="s">
        <v>50</v>
      </c>
      <c r="I676" s="7" t="s">
        <v>38</v>
      </c>
      <c r="J676" s="15">
        <v>908795.20773656247</v>
      </c>
      <c r="K676" s="18"/>
      <c r="L676" s="17"/>
    </row>
    <row r="677" spans="1:12" ht="14.25" customHeight="1" x14ac:dyDescent="0.2">
      <c r="A677" s="7" t="s">
        <v>58</v>
      </c>
      <c r="B677" s="7" t="s">
        <v>44</v>
      </c>
      <c r="C677" s="7" t="s">
        <v>34</v>
      </c>
      <c r="D677" s="13">
        <v>41518</v>
      </c>
      <c r="E677" s="14">
        <f t="shared" si="1"/>
        <v>9</v>
      </c>
      <c r="F677" s="14" t="s">
        <v>45</v>
      </c>
      <c r="G677" s="7" t="s">
        <v>48</v>
      </c>
      <c r="H677" s="7" t="s">
        <v>50</v>
      </c>
      <c r="I677" s="7" t="s">
        <v>38</v>
      </c>
      <c r="J677" s="15">
        <v>711025.90062299802</v>
      </c>
      <c r="K677" s="18"/>
      <c r="L677" s="17"/>
    </row>
    <row r="678" spans="1:12" ht="14.25" customHeight="1" x14ac:dyDescent="0.2">
      <c r="A678" s="7" t="s">
        <v>58</v>
      </c>
      <c r="B678" s="7" t="s">
        <v>44</v>
      </c>
      <c r="C678" s="7" t="s">
        <v>34</v>
      </c>
      <c r="D678" s="13">
        <v>41548</v>
      </c>
      <c r="E678" s="14">
        <f t="shared" si="1"/>
        <v>10</v>
      </c>
      <c r="F678" s="14" t="s">
        <v>45</v>
      </c>
      <c r="G678" s="7" t="s">
        <v>48</v>
      </c>
      <c r="H678" s="7" t="s">
        <v>50</v>
      </c>
      <c r="I678" s="7" t="s">
        <v>38</v>
      </c>
      <c r="J678" s="15">
        <v>699813.46326262481</v>
      </c>
      <c r="K678" s="18"/>
      <c r="L678" s="17"/>
    </row>
    <row r="679" spans="1:12" ht="14.25" customHeight="1" x14ac:dyDescent="0.2">
      <c r="A679" s="7" t="s">
        <v>58</v>
      </c>
      <c r="B679" s="7" t="s">
        <v>44</v>
      </c>
      <c r="C679" s="7" t="s">
        <v>34</v>
      </c>
      <c r="D679" s="13">
        <v>41579</v>
      </c>
      <c r="E679" s="14">
        <f t="shared" si="1"/>
        <v>11</v>
      </c>
      <c r="F679" s="14" t="s">
        <v>45</v>
      </c>
      <c r="G679" s="7" t="s">
        <v>48</v>
      </c>
      <c r="H679" s="7" t="s">
        <v>50</v>
      </c>
      <c r="I679" s="7" t="s">
        <v>38</v>
      </c>
      <c r="J679" s="15">
        <v>619174.29107624991</v>
      </c>
      <c r="K679" s="18"/>
      <c r="L679" s="17"/>
    </row>
    <row r="680" spans="1:12" ht="14.25" customHeight="1" x14ac:dyDescent="0.2">
      <c r="A680" s="7" t="s">
        <v>58</v>
      </c>
      <c r="B680" s="7" t="s">
        <v>44</v>
      </c>
      <c r="C680" s="7" t="s">
        <v>34</v>
      </c>
      <c r="D680" s="13">
        <v>41609</v>
      </c>
      <c r="E680" s="14">
        <f t="shared" si="1"/>
        <v>12</v>
      </c>
      <c r="F680" s="14" t="s">
        <v>45</v>
      </c>
      <c r="G680" s="7" t="s">
        <v>48</v>
      </c>
      <c r="H680" s="7" t="s">
        <v>50</v>
      </c>
      <c r="I680" s="7" t="s">
        <v>38</v>
      </c>
      <c r="J680" s="15">
        <v>641582.36576999992</v>
      </c>
      <c r="K680" s="18"/>
      <c r="L680" s="17"/>
    </row>
    <row r="681" spans="1:12" ht="14.25" customHeight="1" x14ac:dyDescent="0.2">
      <c r="A681" s="7" t="s">
        <v>58</v>
      </c>
      <c r="B681" s="7" t="s">
        <v>44</v>
      </c>
      <c r="C681" s="7" t="s">
        <v>34</v>
      </c>
      <c r="D681" s="13">
        <v>41640</v>
      </c>
      <c r="E681" s="14">
        <f t="shared" si="1"/>
        <v>1</v>
      </c>
      <c r="F681" s="14" t="s">
        <v>45</v>
      </c>
      <c r="G681" s="7" t="s">
        <v>48</v>
      </c>
      <c r="H681" s="7" t="s">
        <v>50</v>
      </c>
      <c r="I681" s="7" t="s">
        <v>38</v>
      </c>
      <c r="J681" s="15">
        <v>740585.34395999974</v>
      </c>
      <c r="K681" s="18"/>
      <c r="L681" s="17"/>
    </row>
    <row r="682" spans="1:12" ht="14.25" customHeight="1" x14ac:dyDescent="0.2">
      <c r="A682" s="7" t="s">
        <v>58</v>
      </c>
      <c r="B682" s="7" t="s">
        <v>44</v>
      </c>
      <c r="C682" s="7" t="s">
        <v>34</v>
      </c>
      <c r="D682" s="13">
        <v>41671</v>
      </c>
      <c r="E682" s="14">
        <f t="shared" si="1"/>
        <v>2</v>
      </c>
      <c r="F682" s="14" t="s">
        <v>45</v>
      </c>
      <c r="G682" s="7" t="s">
        <v>48</v>
      </c>
      <c r="H682" s="7" t="s">
        <v>50</v>
      </c>
      <c r="I682" s="7" t="s">
        <v>38</v>
      </c>
      <c r="J682" s="15">
        <v>665533.05688012496</v>
      </c>
      <c r="K682" s="18"/>
      <c r="L682" s="17"/>
    </row>
    <row r="683" spans="1:12" ht="14.25" customHeight="1" x14ac:dyDescent="0.2">
      <c r="A683" s="7" t="s">
        <v>58</v>
      </c>
      <c r="B683" s="7" t="s">
        <v>44</v>
      </c>
      <c r="C683" s="7" t="s">
        <v>34</v>
      </c>
      <c r="D683" s="13">
        <v>41699</v>
      </c>
      <c r="E683" s="14">
        <f t="shared" si="1"/>
        <v>3</v>
      </c>
      <c r="F683" s="14" t="s">
        <v>45</v>
      </c>
      <c r="G683" s="7" t="s">
        <v>48</v>
      </c>
      <c r="H683" s="7" t="s">
        <v>50</v>
      </c>
      <c r="I683" s="7" t="s">
        <v>38</v>
      </c>
      <c r="J683" s="15">
        <v>608946.05938500003</v>
      </c>
      <c r="K683" s="18"/>
      <c r="L683" s="17"/>
    </row>
    <row r="684" spans="1:12" ht="14.25" customHeight="1" x14ac:dyDescent="0.2">
      <c r="A684" s="7" t="s">
        <v>58</v>
      </c>
      <c r="B684" s="7" t="s">
        <v>44</v>
      </c>
      <c r="C684" s="7" t="s">
        <v>34</v>
      </c>
      <c r="D684" s="13">
        <v>41730</v>
      </c>
      <c r="E684" s="14">
        <f t="shared" si="1"/>
        <v>4</v>
      </c>
      <c r="F684" s="14" t="s">
        <v>45</v>
      </c>
      <c r="G684" s="7" t="s">
        <v>48</v>
      </c>
      <c r="H684" s="7" t="s">
        <v>50</v>
      </c>
      <c r="I684" s="7" t="s">
        <v>38</v>
      </c>
      <c r="J684" s="15">
        <v>706548.92858549999</v>
      </c>
      <c r="K684" s="18"/>
      <c r="L684" s="17"/>
    </row>
    <row r="685" spans="1:12" ht="14.25" customHeight="1" x14ac:dyDescent="0.2">
      <c r="A685" s="7" t="s">
        <v>58</v>
      </c>
      <c r="B685" s="7" t="s">
        <v>44</v>
      </c>
      <c r="C685" s="7" t="s">
        <v>34</v>
      </c>
      <c r="D685" s="13">
        <v>41760</v>
      </c>
      <c r="E685" s="14">
        <f t="shared" si="1"/>
        <v>5</v>
      </c>
      <c r="F685" s="14" t="s">
        <v>45</v>
      </c>
      <c r="G685" s="7" t="s">
        <v>48</v>
      </c>
      <c r="H685" s="7" t="s">
        <v>50</v>
      </c>
      <c r="I685" s="7" t="s">
        <v>38</v>
      </c>
      <c r="J685" s="15">
        <v>684073.99396875</v>
      </c>
      <c r="K685" s="18"/>
      <c r="L685" s="17"/>
    </row>
    <row r="686" spans="1:12" ht="14.25" customHeight="1" x14ac:dyDescent="0.2">
      <c r="A686" s="7" t="s">
        <v>58</v>
      </c>
      <c r="B686" s="7" t="s">
        <v>44</v>
      </c>
      <c r="C686" s="7" t="s">
        <v>34</v>
      </c>
      <c r="D686" s="13">
        <v>41791</v>
      </c>
      <c r="E686" s="14">
        <f t="shared" si="1"/>
        <v>6</v>
      </c>
      <c r="F686" s="14" t="s">
        <v>45</v>
      </c>
      <c r="G686" s="7" t="s">
        <v>48</v>
      </c>
      <c r="H686" s="7" t="s">
        <v>50</v>
      </c>
      <c r="I686" s="7" t="s">
        <v>38</v>
      </c>
      <c r="J686" s="15">
        <v>795822.70165668742</v>
      </c>
      <c r="K686" s="18"/>
      <c r="L686" s="17"/>
    </row>
    <row r="687" spans="1:12" ht="14.25" customHeight="1" x14ac:dyDescent="0.2">
      <c r="A687" s="7" t="s">
        <v>58</v>
      </c>
      <c r="B687" s="7" t="s">
        <v>44</v>
      </c>
      <c r="C687" s="7" t="s">
        <v>34</v>
      </c>
      <c r="D687" s="13">
        <v>41456</v>
      </c>
      <c r="E687" s="14">
        <f t="shared" si="1"/>
        <v>7</v>
      </c>
      <c r="F687" s="14" t="s">
        <v>45</v>
      </c>
      <c r="G687" s="7" t="s">
        <v>51</v>
      </c>
      <c r="H687" s="7" t="s">
        <v>52</v>
      </c>
      <c r="I687" s="7" t="s">
        <v>38</v>
      </c>
      <c r="J687" s="15">
        <v>334574.56978850893</v>
      </c>
      <c r="K687" s="18"/>
      <c r="L687" s="17"/>
    </row>
    <row r="688" spans="1:12" ht="14.25" customHeight="1" x14ac:dyDescent="0.2">
      <c r="A688" s="7" t="s">
        <v>58</v>
      </c>
      <c r="B688" s="7" t="s">
        <v>44</v>
      </c>
      <c r="C688" s="7" t="s">
        <v>34</v>
      </c>
      <c r="D688" s="13">
        <v>41487</v>
      </c>
      <c r="E688" s="14">
        <f t="shared" si="1"/>
        <v>8</v>
      </c>
      <c r="F688" s="14" t="s">
        <v>45</v>
      </c>
      <c r="G688" s="7" t="s">
        <v>51</v>
      </c>
      <c r="H688" s="7" t="s">
        <v>52</v>
      </c>
      <c r="I688" s="7" t="s">
        <v>38</v>
      </c>
      <c r="J688" s="15">
        <v>492735.34629342239</v>
      </c>
      <c r="K688" s="18"/>
      <c r="L688" s="17"/>
    </row>
    <row r="689" spans="1:12" ht="14.25" customHeight="1" x14ac:dyDescent="0.2">
      <c r="A689" s="7" t="s">
        <v>58</v>
      </c>
      <c r="B689" s="7" t="s">
        <v>44</v>
      </c>
      <c r="C689" s="7" t="s">
        <v>34</v>
      </c>
      <c r="D689" s="13">
        <v>41518</v>
      </c>
      <c r="E689" s="14">
        <f t="shared" si="1"/>
        <v>9</v>
      </c>
      <c r="F689" s="14" t="s">
        <v>45</v>
      </c>
      <c r="G689" s="7" t="s">
        <v>51</v>
      </c>
      <c r="H689" s="7" t="s">
        <v>52</v>
      </c>
      <c r="I689" s="7" t="s">
        <v>38</v>
      </c>
      <c r="J689" s="15">
        <v>423886.13007635879</v>
      </c>
      <c r="K689" s="18"/>
      <c r="L689" s="17"/>
    </row>
    <row r="690" spans="1:12" ht="14.25" customHeight="1" x14ac:dyDescent="0.2">
      <c r="A690" s="7" t="s">
        <v>58</v>
      </c>
      <c r="B690" s="7" t="s">
        <v>44</v>
      </c>
      <c r="C690" s="7" t="s">
        <v>34</v>
      </c>
      <c r="D690" s="13">
        <v>41548</v>
      </c>
      <c r="E690" s="14">
        <f t="shared" si="1"/>
        <v>10</v>
      </c>
      <c r="F690" s="14" t="s">
        <v>45</v>
      </c>
      <c r="G690" s="7" t="s">
        <v>51</v>
      </c>
      <c r="H690" s="7" t="s">
        <v>52</v>
      </c>
      <c r="I690" s="7" t="s">
        <v>38</v>
      </c>
      <c r="J690" s="15">
        <v>370340.02732499992</v>
      </c>
      <c r="K690" s="18"/>
      <c r="L690" s="17"/>
    </row>
    <row r="691" spans="1:12" ht="14.25" customHeight="1" x14ac:dyDescent="0.2">
      <c r="A691" s="7" t="s">
        <v>58</v>
      </c>
      <c r="B691" s="7" t="s">
        <v>44</v>
      </c>
      <c r="C691" s="7" t="s">
        <v>34</v>
      </c>
      <c r="D691" s="13">
        <v>41579</v>
      </c>
      <c r="E691" s="14">
        <f t="shared" si="1"/>
        <v>11</v>
      </c>
      <c r="F691" s="14" t="s">
        <v>45</v>
      </c>
      <c r="G691" s="7" t="s">
        <v>51</v>
      </c>
      <c r="H691" s="7" t="s">
        <v>52</v>
      </c>
      <c r="I691" s="7" t="s">
        <v>38</v>
      </c>
      <c r="J691" s="15">
        <v>388537.72727419995</v>
      </c>
      <c r="K691" s="18"/>
      <c r="L691" s="17"/>
    </row>
    <row r="692" spans="1:12" ht="14.25" customHeight="1" x14ac:dyDescent="0.2">
      <c r="A692" s="7" t="s">
        <v>58</v>
      </c>
      <c r="B692" s="7" t="s">
        <v>44</v>
      </c>
      <c r="C692" s="7" t="s">
        <v>34</v>
      </c>
      <c r="D692" s="13">
        <v>41609</v>
      </c>
      <c r="E692" s="14">
        <f t="shared" si="1"/>
        <v>12</v>
      </c>
      <c r="F692" s="14" t="s">
        <v>45</v>
      </c>
      <c r="G692" s="7" t="s">
        <v>51</v>
      </c>
      <c r="H692" s="7" t="s">
        <v>52</v>
      </c>
      <c r="I692" s="7" t="s">
        <v>38</v>
      </c>
      <c r="J692" s="15">
        <v>338577.18673479994</v>
      </c>
      <c r="K692" s="18"/>
      <c r="L692" s="17"/>
    </row>
    <row r="693" spans="1:12" ht="14.25" customHeight="1" x14ac:dyDescent="0.2">
      <c r="A693" s="7" t="s">
        <v>58</v>
      </c>
      <c r="B693" s="7" t="s">
        <v>44</v>
      </c>
      <c r="C693" s="7" t="s">
        <v>34</v>
      </c>
      <c r="D693" s="13">
        <v>41640</v>
      </c>
      <c r="E693" s="14">
        <f t="shared" si="1"/>
        <v>1</v>
      </c>
      <c r="F693" s="14" t="s">
        <v>45</v>
      </c>
      <c r="G693" s="7" t="s">
        <v>51</v>
      </c>
      <c r="H693" s="7" t="s">
        <v>52</v>
      </c>
      <c r="I693" s="7" t="s">
        <v>38</v>
      </c>
      <c r="J693" s="15">
        <v>466373.20086803986</v>
      </c>
      <c r="K693" s="18"/>
      <c r="L693" s="17"/>
    </row>
    <row r="694" spans="1:12" ht="14.25" customHeight="1" x14ac:dyDescent="0.2">
      <c r="A694" s="7" t="s">
        <v>58</v>
      </c>
      <c r="B694" s="7" t="s">
        <v>44</v>
      </c>
      <c r="C694" s="7" t="s">
        <v>34</v>
      </c>
      <c r="D694" s="13">
        <v>41671</v>
      </c>
      <c r="E694" s="14">
        <f t="shared" si="1"/>
        <v>2</v>
      </c>
      <c r="F694" s="14" t="s">
        <v>45</v>
      </c>
      <c r="G694" s="7" t="s">
        <v>51</v>
      </c>
      <c r="H694" s="7" t="s">
        <v>52</v>
      </c>
      <c r="I694" s="7" t="s">
        <v>38</v>
      </c>
      <c r="J694" s="15">
        <v>388574.67707873997</v>
      </c>
      <c r="K694" s="18"/>
      <c r="L694" s="17"/>
    </row>
    <row r="695" spans="1:12" ht="14.25" customHeight="1" x14ac:dyDescent="0.2">
      <c r="A695" s="7" t="s">
        <v>58</v>
      </c>
      <c r="B695" s="7" t="s">
        <v>44</v>
      </c>
      <c r="C695" s="7" t="s">
        <v>34</v>
      </c>
      <c r="D695" s="13">
        <v>41699</v>
      </c>
      <c r="E695" s="14">
        <f t="shared" si="1"/>
        <v>3</v>
      </c>
      <c r="F695" s="14" t="s">
        <v>45</v>
      </c>
      <c r="G695" s="7" t="s">
        <v>51</v>
      </c>
      <c r="H695" s="7" t="s">
        <v>52</v>
      </c>
      <c r="I695" s="7" t="s">
        <v>38</v>
      </c>
      <c r="J695" s="15">
        <v>356192.71368815994</v>
      </c>
      <c r="K695" s="18"/>
      <c r="L695" s="17"/>
    </row>
    <row r="696" spans="1:12" ht="14.25" customHeight="1" x14ac:dyDescent="0.2">
      <c r="A696" s="7" t="s">
        <v>58</v>
      </c>
      <c r="B696" s="7" t="s">
        <v>44</v>
      </c>
      <c r="C696" s="7" t="s">
        <v>34</v>
      </c>
      <c r="D696" s="13">
        <v>41730</v>
      </c>
      <c r="E696" s="14">
        <f t="shared" si="1"/>
        <v>4</v>
      </c>
      <c r="F696" s="14" t="s">
        <v>45</v>
      </c>
      <c r="G696" s="7" t="s">
        <v>51</v>
      </c>
      <c r="H696" s="7" t="s">
        <v>52</v>
      </c>
      <c r="I696" s="7" t="s">
        <v>38</v>
      </c>
      <c r="J696" s="15">
        <v>381723.53905412991</v>
      </c>
      <c r="K696" s="18"/>
      <c r="L696" s="17"/>
    </row>
    <row r="697" spans="1:12" ht="14.25" customHeight="1" x14ac:dyDescent="0.2">
      <c r="A697" s="7" t="s">
        <v>58</v>
      </c>
      <c r="B697" s="7" t="s">
        <v>44</v>
      </c>
      <c r="C697" s="7" t="s">
        <v>34</v>
      </c>
      <c r="D697" s="13">
        <v>41760</v>
      </c>
      <c r="E697" s="14">
        <f t="shared" si="1"/>
        <v>5</v>
      </c>
      <c r="F697" s="14" t="s">
        <v>45</v>
      </c>
      <c r="G697" s="7" t="s">
        <v>51</v>
      </c>
      <c r="H697" s="7" t="s">
        <v>52</v>
      </c>
      <c r="I697" s="7" t="s">
        <v>38</v>
      </c>
      <c r="J697" s="15">
        <v>429911.03490812494</v>
      </c>
      <c r="K697" s="18"/>
      <c r="L697" s="17"/>
    </row>
    <row r="698" spans="1:12" ht="14.25" customHeight="1" x14ac:dyDescent="0.2">
      <c r="A698" s="7" t="s">
        <v>58</v>
      </c>
      <c r="B698" s="7" t="s">
        <v>44</v>
      </c>
      <c r="C698" s="7" t="s">
        <v>34</v>
      </c>
      <c r="D698" s="13">
        <v>41791</v>
      </c>
      <c r="E698" s="14">
        <f t="shared" si="1"/>
        <v>6</v>
      </c>
      <c r="F698" s="14" t="s">
        <v>45</v>
      </c>
      <c r="G698" s="7" t="s">
        <v>51</v>
      </c>
      <c r="H698" s="7" t="s">
        <v>52</v>
      </c>
      <c r="I698" s="7" t="s">
        <v>38</v>
      </c>
      <c r="J698" s="15">
        <v>476034.24514096242</v>
      </c>
      <c r="K698" s="18"/>
      <c r="L698" s="17"/>
    </row>
    <row r="699" spans="1:12" ht="14.25" customHeight="1" x14ac:dyDescent="0.2">
      <c r="A699" s="7" t="s">
        <v>58</v>
      </c>
      <c r="B699" s="7" t="s">
        <v>44</v>
      </c>
      <c r="C699" s="7" t="s">
        <v>34</v>
      </c>
      <c r="D699" s="13">
        <v>41456</v>
      </c>
      <c r="E699" s="14">
        <f t="shared" si="1"/>
        <v>7</v>
      </c>
      <c r="F699" s="14" t="s">
        <v>45</v>
      </c>
      <c r="G699" s="7" t="s">
        <v>51</v>
      </c>
      <c r="H699" s="7" t="s">
        <v>53</v>
      </c>
      <c r="I699" s="7" t="s">
        <v>38</v>
      </c>
      <c r="J699" s="15">
        <v>221632.12385716435</v>
      </c>
      <c r="K699" s="18"/>
      <c r="L699" s="17"/>
    </row>
    <row r="700" spans="1:12" ht="14.25" customHeight="1" x14ac:dyDescent="0.2">
      <c r="A700" s="7" t="s">
        <v>58</v>
      </c>
      <c r="B700" s="7" t="s">
        <v>44</v>
      </c>
      <c r="C700" s="7" t="s">
        <v>34</v>
      </c>
      <c r="D700" s="13">
        <v>41487</v>
      </c>
      <c r="E700" s="14">
        <f t="shared" si="1"/>
        <v>8</v>
      </c>
      <c r="F700" s="14" t="s">
        <v>45</v>
      </c>
      <c r="G700" s="7" t="s">
        <v>51</v>
      </c>
      <c r="H700" s="7" t="s">
        <v>53</v>
      </c>
      <c r="I700" s="7" t="s">
        <v>38</v>
      </c>
      <c r="J700" s="15">
        <v>298721.115169695</v>
      </c>
      <c r="K700" s="18"/>
      <c r="L700" s="17"/>
    </row>
    <row r="701" spans="1:12" ht="14.25" customHeight="1" x14ac:dyDescent="0.2">
      <c r="A701" s="7" t="s">
        <v>58</v>
      </c>
      <c r="B701" s="7" t="s">
        <v>44</v>
      </c>
      <c r="C701" s="7" t="s">
        <v>34</v>
      </c>
      <c r="D701" s="13">
        <v>41518</v>
      </c>
      <c r="E701" s="14">
        <f t="shared" si="1"/>
        <v>9</v>
      </c>
      <c r="F701" s="14" t="s">
        <v>45</v>
      </c>
      <c r="G701" s="7" t="s">
        <v>51</v>
      </c>
      <c r="H701" s="7" t="s">
        <v>53</v>
      </c>
      <c r="I701" s="7" t="s">
        <v>38</v>
      </c>
      <c r="J701" s="15">
        <v>263980.61528681178</v>
      </c>
      <c r="K701" s="18"/>
      <c r="L701" s="17"/>
    </row>
    <row r="702" spans="1:12" ht="14.25" customHeight="1" x14ac:dyDescent="0.2">
      <c r="A702" s="7" t="s">
        <v>58</v>
      </c>
      <c r="B702" s="7" t="s">
        <v>44</v>
      </c>
      <c r="C702" s="7" t="s">
        <v>34</v>
      </c>
      <c r="D702" s="13">
        <v>41548</v>
      </c>
      <c r="E702" s="14">
        <f t="shared" si="1"/>
        <v>10</v>
      </c>
      <c r="F702" s="14" t="s">
        <v>45</v>
      </c>
      <c r="G702" s="7" t="s">
        <v>51</v>
      </c>
      <c r="H702" s="7" t="s">
        <v>53</v>
      </c>
      <c r="I702" s="7" t="s">
        <v>38</v>
      </c>
      <c r="J702" s="15">
        <v>219795.94496150999</v>
      </c>
      <c r="K702" s="18"/>
      <c r="L702" s="17"/>
    </row>
    <row r="703" spans="1:12" ht="14.25" customHeight="1" x14ac:dyDescent="0.2">
      <c r="A703" s="7" t="s">
        <v>58</v>
      </c>
      <c r="B703" s="7" t="s">
        <v>44</v>
      </c>
      <c r="C703" s="7" t="s">
        <v>34</v>
      </c>
      <c r="D703" s="13">
        <v>41579</v>
      </c>
      <c r="E703" s="14">
        <f t="shared" si="1"/>
        <v>11</v>
      </c>
      <c r="F703" s="14" t="s">
        <v>45</v>
      </c>
      <c r="G703" s="7" t="s">
        <v>51</v>
      </c>
      <c r="H703" s="7" t="s">
        <v>53</v>
      </c>
      <c r="I703" s="7" t="s">
        <v>38</v>
      </c>
      <c r="J703" s="15">
        <v>258222.34619527502</v>
      </c>
      <c r="K703" s="18"/>
      <c r="L703" s="17"/>
    </row>
    <row r="704" spans="1:12" ht="14.25" customHeight="1" x14ac:dyDescent="0.2">
      <c r="A704" s="7" t="s">
        <v>58</v>
      </c>
      <c r="B704" s="7" t="s">
        <v>44</v>
      </c>
      <c r="C704" s="7" t="s">
        <v>34</v>
      </c>
      <c r="D704" s="13">
        <v>41609</v>
      </c>
      <c r="E704" s="14">
        <f t="shared" si="1"/>
        <v>12</v>
      </c>
      <c r="F704" s="14" t="s">
        <v>45</v>
      </c>
      <c r="G704" s="7" t="s">
        <v>51</v>
      </c>
      <c r="H704" s="7" t="s">
        <v>53</v>
      </c>
      <c r="I704" s="7" t="s">
        <v>38</v>
      </c>
      <c r="J704" s="15">
        <v>230372.47477350003</v>
      </c>
      <c r="K704" s="18"/>
      <c r="L704" s="17"/>
    </row>
    <row r="705" spans="1:12" ht="14.25" customHeight="1" x14ac:dyDescent="0.2">
      <c r="A705" s="7" t="s">
        <v>58</v>
      </c>
      <c r="B705" s="7" t="s">
        <v>44</v>
      </c>
      <c r="C705" s="7" t="s">
        <v>34</v>
      </c>
      <c r="D705" s="13">
        <v>41640</v>
      </c>
      <c r="E705" s="14">
        <f t="shared" si="1"/>
        <v>1</v>
      </c>
      <c r="F705" s="14" t="s">
        <v>45</v>
      </c>
      <c r="G705" s="7" t="s">
        <v>51</v>
      </c>
      <c r="H705" s="7" t="s">
        <v>53</v>
      </c>
      <c r="I705" s="7" t="s">
        <v>38</v>
      </c>
      <c r="J705" s="15">
        <v>269842.36896287993</v>
      </c>
      <c r="K705" s="18"/>
      <c r="L705" s="17"/>
    </row>
    <row r="706" spans="1:12" ht="14.25" customHeight="1" x14ac:dyDescent="0.2">
      <c r="A706" s="7" t="s">
        <v>58</v>
      </c>
      <c r="B706" s="7" t="s">
        <v>44</v>
      </c>
      <c r="C706" s="7" t="s">
        <v>34</v>
      </c>
      <c r="D706" s="13">
        <v>41671</v>
      </c>
      <c r="E706" s="14">
        <f t="shared" si="1"/>
        <v>2</v>
      </c>
      <c r="F706" s="14" t="s">
        <v>45</v>
      </c>
      <c r="G706" s="7" t="s">
        <v>51</v>
      </c>
      <c r="H706" s="7" t="s">
        <v>53</v>
      </c>
      <c r="I706" s="7" t="s">
        <v>38</v>
      </c>
      <c r="J706" s="15">
        <v>229486.43250580502</v>
      </c>
      <c r="K706" s="18"/>
      <c r="L706" s="17"/>
    </row>
    <row r="707" spans="1:12" ht="14.25" customHeight="1" x14ac:dyDescent="0.2">
      <c r="A707" s="7" t="s">
        <v>58</v>
      </c>
      <c r="B707" s="7" t="s">
        <v>44</v>
      </c>
      <c r="C707" s="7" t="s">
        <v>34</v>
      </c>
      <c r="D707" s="13">
        <v>41699</v>
      </c>
      <c r="E707" s="14">
        <f t="shared" si="1"/>
        <v>3</v>
      </c>
      <c r="F707" s="14" t="s">
        <v>45</v>
      </c>
      <c r="G707" s="7" t="s">
        <v>51</v>
      </c>
      <c r="H707" s="7" t="s">
        <v>53</v>
      </c>
      <c r="I707" s="7" t="s">
        <v>38</v>
      </c>
      <c r="J707" s="15">
        <v>247771.36577484003</v>
      </c>
      <c r="K707" s="18"/>
      <c r="L707" s="17"/>
    </row>
    <row r="708" spans="1:12" ht="14.25" customHeight="1" x14ac:dyDescent="0.2">
      <c r="A708" s="7" t="s">
        <v>58</v>
      </c>
      <c r="B708" s="7" t="s">
        <v>44</v>
      </c>
      <c r="C708" s="7" t="s">
        <v>34</v>
      </c>
      <c r="D708" s="13">
        <v>41730</v>
      </c>
      <c r="E708" s="14">
        <f t="shared" si="1"/>
        <v>4</v>
      </c>
      <c r="F708" s="14" t="s">
        <v>45</v>
      </c>
      <c r="G708" s="7" t="s">
        <v>51</v>
      </c>
      <c r="H708" s="7" t="s">
        <v>53</v>
      </c>
      <c r="I708" s="7" t="s">
        <v>38</v>
      </c>
      <c r="J708" s="15">
        <v>247653.76578579002</v>
      </c>
      <c r="K708" s="18"/>
      <c r="L708" s="17"/>
    </row>
    <row r="709" spans="1:12" ht="14.25" customHeight="1" x14ac:dyDescent="0.2">
      <c r="A709" s="7" t="s">
        <v>58</v>
      </c>
      <c r="B709" s="7" t="s">
        <v>44</v>
      </c>
      <c r="C709" s="7" t="s">
        <v>34</v>
      </c>
      <c r="D709" s="13">
        <v>41760</v>
      </c>
      <c r="E709" s="14">
        <f t="shared" si="1"/>
        <v>5</v>
      </c>
      <c r="F709" s="14" t="s">
        <v>45</v>
      </c>
      <c r="G709" s="7" t="s">
        <v>51</v>
      </c>
      <c r="H709" s="7" t="s">
        <v>53</v>
      </c>
      <c r="I709" s="7" t="s">
        <v>38</v>
      </c>
      <c r="J709" s="15">
        <v>257537.95336406256</v>
      </c>
      <c r="K709" s="18"/>
      <c r="L709" s="17"/>
    </row>
    <row r="710" spans="1:12" ht="14.25" customHeight="1" x14ac:dyDescent="0.2">
      <c r="A710" s="7" t="s">
        <v>58</v>
      </c>
      <c r="B710" s="7" t="s">
        <v>44</v>
      </c>
      <c r="C710" s="7" t="s">
        <v>34</v>
      </c>
      <c r="D710" s="13">
        <v>41791</v>
      </c>
      <c r="E710" s="14">
        <f t="shared" si="1"/>
        <v>6</v>
      </c>
      <c r="F710" s="14" t="s">
        <v>45</v>
      </c>
      <c r="G710" s="7" t="s">
        <v>51</v>
      </c>
      <c r="H710" s="7" t="s">
        <v>53</v>
      </c>
      <c r="I710" s="7" t="s">
        <v>38</v>
      </c>
      <c r="J710" s="15">
        <v>273028.52946296253</v>
      </c>
      <c r="K710" s="18"/>
      <c r="L710" s="17"/>
    </row>
    <row r="711" spans="1:12" ht="14.25" customHeight="1" x14ac:dyDescent="0.2">
      <c r="A711" s="7" t="s">
        <v>58</v>
      </c>
      <c r="B711" s="7" t="s">
        <v>44</v>
      </c>
      <c r="C711" s="7" t="s">
        <v>34</v>
      </c>
      <c r="D711" s="13">
        <v>41456</v>
      </c>
      <c r="E711" s="14">
        <f t="shared" si="1"/>
        <v>7</v>
      </c>
      <c r="F711" s="14" t="s">
        <v>45</v>
      </c>
      <c r="G711" s="7" t="s">
        <v>51</v>
      </c>
      <c r="H711" s="7" t="s">
        <v>54</v>
      </c>
      <c r="I711" s="7" t="s">
        <v>38</v>
      </c>
      <c r="J711" s="15">
        <v>270317.51001272164</v>
      </c>
      <c r="K711" s="18"/>
      <c r="L711" s="17"/>
    </row>
    <row r="712" spans="1:12" ht="14.25" customHeight="1" x14ac:dyDescent="0.2">
      <c r="A712" s="7" t="s">
        <v>58</v>
      </c>
      <c r="B712" s="7" t="s">
        <v>44</v>
      </c>
      <c r="C712" s="7" t="s">
        <v>34</v>
      </c>
      <c r="D712" s="13">
        <v>41487</v>
      </c>
      <c r="E712" s="14">
        <f t="shared" si="1"/>
        <v>8</v>
      </c>
      <c r="F712" s="14" t="s">
        <v>45</v>
      </c>
      <c r="G712" s="7" t="s">
        <v>51</v>
      </c>
      <c r="H712" s="7" t="s">
        <v>54</v>
      </c>
      <c r="I712" s="7" t="s">
        <v>38</v>
      </c>
      <c r="J712" s="15">
        <v>345609.90627034125</v>
      </c>
      <c r="K712" s="18"/>
      <c r="L712" s="17"/>
    </row>
    <row r="713" spans="1:12" ht="14.25" customHeight="1" x14ac:dyDescent="0.2">
      <c r="A713" s="7" t="s">
        <v>58</v>
      </c>
      <c r="B713" s="7" t="s">
        <v>44</v>
      </c>
      <c r="C713" s="7" t="s">
        <v>34</v>
      </c>
      <c r="D713" s="13">
        <v>41518</v>
      </c>
      <c r="E713" s="14">
        <f t="shared" si="1"/>
        <v>9</v>
      </c>
      <c r="F713" s="14" t="s">
        <v>45</v>
      </c>
      <c r="G713" s="7" t="s">
        <v>51</v>
      </c>
      <c r="H713" s="7" t="s">
        <v>54</v>
      </c>
      <c r="I713" s="7" t="s">
        <v>38</v>
      </c>
      <c r="J713" s="15">
        <v>281982.65504614048</v>
      </c>
      <c r="K713" s="18"/>
      <c r="L713" s="17"/>
    </row>
    <row r="714" spans="1:12" ht="14.25" customHeight="1" x14ac:dyDescent="0.2">
      <c r="A714" s="7" t="s">
        <v>58</v>
      </c>
      <c r="B714" s="7" t="s">
        <v>44</v>
      </c>
      <c r="C714" s="7" t="s">
        <v>34</v>
      </c>
      <c r="D714" s="13">
        <v>41548</v>
      </c>
      <c r="E714" s="14">
        <f t="shared" si="1"/>
        <v>10</v>
      </c>
      <c r="F714" s="14" t="s">
        <v>45</v>
      </c>
      <c r="G714" s="7" t="s">
        <v>51</v>
      </c>
      <c r="H714" s="7" t="s">
        <v>54</v>
      </c>
      <c r="I714" s="7" t="s">
        <v>38</v>
      </c>
      <c r="J714" s="15">
        <v>262525.43281191739</v>
      </c>
      <c r="K714" s="18"/>
      <c r="L714" s="17"/>
    </row>
    <row r="715" spans="1:12" ht="14.25" customHeight="1" x14ac:dyDescent="0.2">
      <c r="A715" s="7" t="s">
        <v>58</v>
      </c>
      <c r="B715" s="7" t="s">
        <v>44</v>
      </c>
      <c r="C715" s="7" t="s">
        <v>34</v>
      </c>
      <c r="D715" s="13">
        <v>41579</v>
      </c>
      <c r="E715" s="14">
        <f t="shared" si="1"/>
        <v>11</v>
      </c>
      <c r="F715" s="14" t="s">
        <v>45</v>
      </c>
      <c r="G715" s="7" t="s">
        <v>51</v>
      </c>
      <c r="H715" s="7" t="s">
        <v>54</v>
      </c>
      <c r="I715" s="7" t="s">
        <v>38</v>
      </c>
      <c r="J715" s="15">
        <v>264530.39711157506</v>
      </c>
      <c r="K715" s="18"/>
      <c r="L715" s="17"/>
    </row>
    <row r="716" spans="1:12" ht="14.25" customHeight="1" x14ac:dyDescent="0.2">
      <c r="A716" s="7" t="s">
        <v>58</v>
      </c>
      <c r="B716" s="7" t="s">
        <v>44</v>
      </c>
      <c r="C716" s="7" t="s">
        <v>34</v>
      </c>
      <c r="D716" s="13">
        <v>41609</v>
      </c>
      <c r="E716" s="14">
        <f t="shared" si="1"/>
        <v>12</v>
      </c>
      <c r="F716" s="14" t="s">
        <v>45</v>
      </c>
      <c r="G716" s="7" t="s">
        <v>51</v>
      </c>
      <c r="H716" s="7" t="s">
        <v>54</v>
      </c>
      <c r="I716" s="7" t="s">
        <v>38</v>
      </c>
      <c r="J716" s="15">
        <v>252866.98882554998</v>
      </c>
      <c r="K716" s="18"/>
      <c r="L716" s="17"/>
    </row>
    <row r="717" spans="1:12" ht="14.25" customHeight="1" x14ac:dyDescent="0.2">
      <c r="A717" s="7" t="s">
        <v>58</v>
      </c>
      <c r="B717" s="7" t="s">
        <v>44</v>
      </c>
      <c r="C717" s="7" t="s">
        <v>34</v>
      </c>
      <c r="D717" s="13">
        <v>41640</v>
      </c>
      <c r="E717" s="14">
        <f t="shared" si="1"/>
        <v>1</v>
      </c>
      <c r="F717" s="14" t="s">
        <v>45</v>
      </c>
      <c r="G717" s="7" t="s">
        <v>51</v>
      </c>
      <c r="H717" s="7" t="s">
        <v>54</v>
      </c>
      <c r="I717" s="7" t="s">
        <v>38</v>
      </c>
      <c r="J717" s="15">
        <v>306190.89609723992</v>
      </c>
      <c r="K717" s="18"/>
      <c r="L717" s="17"/>
    </row>
    <row r="718" spans="1:12" ht="14.25" customHeight="1" x14ac:dyDescent="0.2">
      <c r="A718" s="7" t="s">
        <v>58</v>
      </c>
      <c r="B718" s="7" t="s">
        <v>44</v>
      </c>
      <c r="C718" s="7" t="s">
        <v>34</v>
      </c>
      <c r="D718" s="13">
        <v>41671</v>
      </c>
      <c r="E718" s="14">
        <f t="shared" si="1"/>
        <v>2</v>
      </c>
      <c r="F718" s="14" t="s">
        <v>45</v>
      </c>
      <c r="G718" s="7" t="s">
        <v>51</v>
      </c>
      <c r="H718" s="7" t="s">
        <v>54</v>
      </c>
      <c r="I718" s="7" t="s">
        <v>38</v>
      </c>
      <c r="J718" s="15">
        <v>271830.070734885</v>
      </c>
      <c r="K718" s="18"/>
      <c r="L718" s="17"/>
    </row>
    <row r="719" spans="1:12" ht="14.25" customHeight="1" x14ac:dyDescent="0.2">
      <c r="A719" s="7" t="s">
        <v>58</v>
      </c>
      <c r="B719" s="7" t="s">
        <v>44</v>
      </c>
      <c r="C719" s="7" t="s">
        <v>34</v>
      </c>
      <c r="D719" s="13">
        <v>41699</v>
      </c>
      <c r="E719" s="14">
        <f t="shared" si="1"/>
        <v>3</v>
      </c>
      <c r="F719" s="14" t="s">
        <v>45</v>
      </c>
      <c r="G719" s="7" t="s">
        <v>51</v>
      </c>
      <c r="H719" s="7" t="s">
        <v>54</v>
      </c>
      <c r="I719" s="7" t="s">
        <v>38</v>
      </c>
      <c r="J719" s="15">
        <v>271101.39427444007</v>
      </c>
      <c r="K719" s="18"/>
      <c r="L719" s="17"/>
    </row>
    <row r="720" spans="1:12" ht="14.25" customHeight="1" x14ac:dyDescent="0.2">
      <c r="A720" s="7" t="s">
        <v>58</v>
      </c>
      <c r="B720" s="7" t="s">
        <v>44</v>
      </c>
      <c r="C720" s="7" t="s">
        <v>34</v>
      </c>
      <c r="D720" s="13">
        <v>41730</v>
      </c>
      <c r="E720" s="14">
        <f t="shared" si="1"/>
        <v>4</v>
      </c>
      <c r="F720" s="14" t="s">
        <v>45</v>
      </c>
      <c r="G720" s="7" t="s">
        <v>51</v>
      </c>
      <c r="H720" s="7" t="s">
        <v>54</v>
      </c>
      <c r="I720" s="7" t="s">
        <v>38</v>
      </c>
      <c r="J720" s="15">
        <v>274351.7614925587</v>
      </c>
      <c r="K720" s="18"/>
      <c r="L720" s="17"/>
    </row>
    <row r="721" spans="1:12" ht="14.25" customHeight="1" x14ac:dyDescent="0.2">
      <c r="A721" s="7" t="s">
        <v>58</v>
      </c>
      <c r="B721" s="7" t="s">
        <v>44</v>
      </c>
      <c r="C721" s="7" t="s">
        <v>34</v>
      </c>
      <c r="D721" s="13">
        <v>41760</v>
      </c>
      <c r="E721" s="14">
        <f t="shared" si="1"/>
        <v>5</v>
      </c>
      <c r="F721" s="14" t="s">
        <v>45</v>
      </c>
      <c r="G721" s="7" t="s">
        <v>51</v>
      </c>
      <c r="H721" s="7" t="s">
        <v>54</v>
      </c>
      <c r="I721" s="7" t="s">
        <v>38</v>
      </c>
      <c r="J721" s="15">
        <v>294826.72073953127</v>
      </c>
      <c r="K721" s="18"/>
      <c r="L721" s="17"/>
    </row>
    <row r="722" spans="1:12" ht="14.25" customHeight="1" x14ac:dyDescent="0.2">
      <c r="A722" s="7" t="s">
        <v>58</v>
      </c>
      <c r="B722" s="7" t="s">
        <v>44</v>
      </c>
      <c r="C722" s="7" t="s">
        <v>34</v>
      </c>
      <c r="D722" s="13">
        <v>41791</v>
      </c>
      <c r="E722" s="14">
        <f t="shared" si="1"/>
        <v>6</v>
      </c>
      <c r="F722" s="14" t="s">
        <v>45</v>
      </c>
      <c r="G722" s="7" t="s">
        <v>51</v>
      </c>
      <c r="H722" s="7" t="s">
        <v>54</v>
      </c>
      <c r="I722" s="7" t="s">
        <v>38</v>
      </c>
      <c r="J722" s="15">
        <v>340841.04228242871</v>
      </c>
      <c r="K722" s="18"/>
      <c r="L722" s="17"/>
    </row>
    <row r="723" spans="1:12" ht="14.25" customHeight="1" x14ac:dyDescent="0.2">
      <c r="A723" s="7" t="s">
        <v>58</v>
      </c>
      <c r="B723" s="7" t="s">
        <v>44</v>
      </c>
      <c r="C723" s="7" t="s">
        <v>34</v>
      </c>
      <c r="D723" s="13">
        <v>41456</v>
      </c>
      <c r="E723" s="14">
        <f t="shared" si="1"/>
        <v>7</v>
      </c>
      <c r="F723" s="14" t="s">
        <v>45</v>
      </c>
      <c r="G723" s="7" t="s">
        <v>51</v>
      </c>
      <c r="H723" s="7" t="s">
        <v>55</v>
      </c>
      <c r="I723" s="7" t="s">
        <v>38</v>
      </c>
      <c r="J723" s="15">
        <v>186895.31347357444</v>
      </c>
      <c r="K723" s="18"/>
      <c r="L723" s="17"/>
    </row>
    <row r="724" spans="1:12" ht="14.25" customHeight="1" x14ac:dyDescent="0.2">
      <c r="A724" s="7" t="s">
        <v>58</v>
      </c>
      <c r="B724" s="7" t="s">
        <v>44</v>
      </c>
      <c r="C724" s="7" t="s">
        <v>34</v>
      </c>
      <c r="D724" s="13">
        <v>41487</v>
      </c>
      <c r="E724" s="14">
        <f t="shared" si="1"/>
        <v>8</v>
      </c>
      <c r="F724" s="14" t="s">
        <v>45</v>
      </c>
      <c r="G724" s="7" t="s">
        <v>51</v>
      </c>
      <c r="H724" s="7" t="s">
        <v>55</v>
      </c>
      <c r="I724" s="7" t="s">
        <v>38</v>
      </c>
      <c r="J724" s="15">
        <v>232460.33937309752</v>
      </c>
      <c r="K724" s="18"/>
      <c r="L724" s="17"/>
    </row>
    <row r="725" spans="1:12" ht="14.25" customHeight="1" x14ac:dyDescent="0.2">
      <c r="A725" s="7" t="s">
        <v>58</v>
      </c>
      <c r="B725" s="7" t="s">
        <v>44</v>
      </c>
      <c r="C725" s="7" t="s">
        <v>34</v>
      </c>
      <c r="D725" s="13">
        <v>41518</v>
      </c>
      <c r="E725" s="14">
        <f t="shared" si="1"/>
        <v>9</v>
      </c>
      <c r="F725" s="14" t="s">
        <v>45</v>
      </c>
      <c r="G725" s="7" t="s">
        <v>51</v>
      </c>
      <c r="H725" s="7" t="s">
        <v>55</v>
      </c>
      <c r="I725" s="7" t="s">
        <v>38</v>
      </c>
      <c r="J725" s="15">
        <v>196800.64514333947</v>
      </c>
      <c r="K725" s="18"/>
      <c r="L725" s="17"/>
    </row>
    <row r="726" spans="1:12" ht="14.25" customHeight="1" x14ac:dyDescent="0.2">
      <c r="A726" s="7" t="s">
        <v>58</v>
      </c>
      <c r="B726" s="7" t="s">
        <v>44</v>
      </c>
      <c r="C726" s="7" t="s">
        <v>34</v>
      </c>
      <c r="D726" s="13">
        <v>41548</v>
      </c>
      <c r="E726" s="14">
        <f t="shared" si="1"/>
        <v>10</v>
      </c>
      <c r="F726" s="14" t="s">
        <v>45</v>
      </c>
      <c r="G726" s="7" t="s">
        <v>51</v>
      </c>
      <c r="H726" s="7" t="s">
        <v>55</v>
      </c>
      <c r="I726" s="7" t="s">
        <v>38</v>
      </c>
      <c r="J726" s="15">
        <v>175238.87213904748</v>
      </c>
      <c r="K726" s="18"/>
      <c r="L726" s="17"/>
    </row>
    <row r="727" spans="1:12" ht="14.25" customHeight="1" x14ac:dyDescent="0.2">
      <c r="A727" s="7" t="s">
        <v>58</v>
      </c>
      <c r="B727" s="7" t="s">
        <v>44</v>
      </c>
      <c r="C727" s="7" t="s">
        <v>34</v>
      </c>
      <c r="D727" s="13">
        <v>41579</v>
      </c>
      <c r="E727" s="14">
        <f t="shared" si="1"/>
        <v>11</v>
      </c>
      <c r="F727" s="14" t="s">
        <v>45</v>
      </c>
      <c r="G727" s="7" t="s">
        <v>51</v>
      </c>
      <c r="H727" s="7" t="s">
        <v>55</v>
      </c>
      <c r="I727" s="7" t="s">
        <v>38</v>
      </c>
      <c r="J727" s="15">
        <v>184271.68199002498</v>
      </c>
      <c r="K727" s="18"/>
      <c r="L727" s="17"/>
    </row>
    <row r="728" spans="1:12" ht="14.25" customHeight="1" x14ac:dyDescent="0.2">
      <c r="A728" s="7" t="s">
        <v>58</v>
      </c>
      <c r="B728" s="7" t="s">
        <v>44</v>
      </c>
      <c r="C728" s="7" t="s">
        <v>34</v>
      </c>
      <c r="D728" s="13">
        <v>41609</v>
      </c>
      <c r="E728" s="14">
        <f t="shared" si="1"/>
        <v>12</v>
      </c>
      <c r="F728" s="14" t="s">
        <v>45</v>
      </c>
      <c r="G728" s="7" t="s">
        <v>51</v>
      </c>
      <c r="H728" s="7" t="s">
        <v>55</v>
      </c>
      <c r="I728" s="7" t="s">
        <v>38</v>
      </c>
      <c r="J728" s="15">
        <v>182465.61649890002</v>
      </c>
      <c r="K728" s="18"/>
      <c r="L728" s="17"/>
    </row>
    <row r="729" spans="1:12" ht="14.25" customHeight="1" x14ac:dyDescent="0.2">
      <c r="A729" s="7" t="s">
        <v>58</v>
      </c>
      <c r="B729" s="7" t="s">
        <v>44</v>
      </c>
      <c r="C729" s="7" t="s">
        <v>34</v>
      </c>
      <c r="D729" s="13">
        <v>41640</v>
      </c>
      <c r="E729" s="14">
        <f t="shared" si="1"/>
        <v>1</v>
      </c>
      <c r="F729" s="14" t="s">
        <v>45</v>
      </c>
      <c r="G729" s="7" t="s">
        <v>51</v>
      </c>
      <c r="H729" s="7" t="s">
        <v>55</v>
      </c>
      <c r="I729" s="7" t="s">
        <v>38</v>
      </c>
      <c r="J729" s="15">
        <v>235865.21106119995</v>
      </c>
      <c r="K729" s="18"/>
      <c r="L729" s="17"/>
    </row>
    <row r="730" spans="1:12" ht="14.25" customHeight="1" x14ac:dyDescent="0.2">
      <c r="A730" s="7" t="s">
        <v>58</v>
      </c>
      <c r="B730" s="7" t="s">
        <v>44</v>
      </c>
      <c r="C730" s="7" t="s">
        <v>34</v>
      </c>
      <c r="D730" s="13">
        <v>41671</v>
      </c>
      <c r="E730" s="14">
        <f t="shared" si="1"/>
        <v>2</v>
      </c>
      <c r="F730" s="14" t="s">
        <v>45</v>
      </c>
      <c r="G730" s="7" t="s">
        <v>51</v>
      </c>
      <c r="H730" s="7" t="s">
        <v>55</v>
      </c>
      <c r="I730" s="7" t="s">
        <v>38</v>
      </c>
      <c r="J730" s="15">
        <v>184781.07299609997</v>
      </c>
      <c r="K730" s="18"/>
      <c r="L730" s="17"/>
    </row>
    <row r="731" spans="1:12" ht="14.25" customHeight="1" x14ac:dyDescent="0.2">
      <c r="A731" s="7" t="s">
        <v>58</v>
      </c>
      <c r="B731" s="7" t="s">
        <v>44</v>
      </c>
      <c r="C731" s="7" t="s">
        <v>34</v>
      </c>
      <c r="D731" s="13">
        <v>41699</v>
      </c>
      <c r="E731" s="14">
        <f t="shared" si="1"/>
        <v>3</v>
      </c>
      <c r="F731" s="14" t="s">
        <v>45</v>
      </c>
      <c r="G731" s="7" t="s">
        <v>51</v>
      </c>
      <c r="H731" s="7" t="s">
        <v>55</v>
      </c>
      <c r="I731" s="7" t="s">
        <v>38</v>
      </c>
      <c r="J731" s="15">
        <v>187904.12488512002</v>
      </c>
      <c r="K731" s="18"/>
      <c r="L731" s="17"/>
    </row>
    <row r="732" spans="1:12" ht="14.25" customHeight="1" x14ac:dyDescent="0.2">
      <c r="A732" s="7" t="s">
        <v>58</v>
      </c>
      <c r="B732" s="7" t="s">
        <v>44</v>
      </c>
      <c r="C732" s="7" t="s">
        <v>34</v>
      </c>
      <c r="D732" s="13">
        <v>41730</v>
      </c>
      <c r="E732" s="14">
        <f t="shared" si="1"/>
        <v>4</v>
      </c>
      <c r="F732" s="14" t="s">
        <v>45</v>
      </c>
      <c r="G732" s="7" t="s">
        <v>51</v>
      </c>
      <c r="H732" s="7" t="s">
        <v>55</v>
      </c>
      <c r="I732" s="7" t="s">
        <v>38</v>
      </c>
      <c r="J732" s="15">
        <v>191788.36157754</v>
      </c>
      <c r="K732" s="18"/>
      <c r="L732" s="17"/>
    </row>
    <row r="733" spans="1:12" ht="14.25" customHeight="1" x14ac:dyDescent="0.2">
      <c r="A733" s="7" t="s">
        <v>58</v>
      </c>
      <c r="B733" s="7" t="s">
        <v>44</v>
      </c>
      <c r="C733" s="7" t="s">
        <v>34</v>
      </c>
      <c r="D733" s="13">
        <v>41760</v>
      </c>
      <c r="E733" s="14">
        <f t="shared" si="1"/>
        <v>5</v>
      </c>
      <c r="F733" s="14" t="s">
        <v>45</v>
      </c>
      <c r="G733" s="7" t="s">
        <v>51</v>
      </c>
      <c r="H733" s="7" t="s">
        <v>55</v>
      </c>
      <c r="I733" s="7" t="s">
        <v>38</v>
      </c>
      <c r="J733" s="15">
        <v>189293.90636625001</v>
      </c>
      <c r="K733" s="18"/>
      <c r="L733" s="17"/>
    </row>
    <row r="734" spans="1:12" ht="14.25" customHeight="1" x14ac:dyDescent="0.2">
      <c r="A734" s="7" t="s">
        <v>58</v>
      </c>
      <c r="B734" s="7" t="s">
        <v>44</v>
      </c>
      <c r="C734" s="7" t="s">
        <v>34</v>
      </c>
      <c r="D734" s="13">
        <v>41791</v>
      </c>
      <c r="E734" s="14">
        <f t="shared" si="1"/>
        <v>6</v>
      </c>
      <c r="F734" s="14" t="s">
        <v>45</v>
      </c>
      <c r="G734" s="7" t="s">
        <v>51</v>
      </c>
      <c r="H734" s="7" t="s">
        <v>55</v>
      </c>
      <c r="I734" s="7" t="s">
        <v>38</v>
      </c>
      <c r="J734" s="15">
        <v>230880.88355771248</v>
      </c>
      <c r="K734" s="18"/>
      <c r="L734" s="17"/>
    </row>
    <row r="735" spans="1:12" ht="14.25" customHeight="1" x14ac:dyDescent="0.2">
      <c r="A735" s="7" t="s">
        <v>58</v>
      </c>
      <c r="B735" s="7" t="s">
        <v>44</v>
      </c>
      <c r="C735" s="7" t="s">
        <v>34</v>
      </c>
      <c r="D735" s="13">
        <v>41456</v>
      </c>
      <c r="E735" s="14">
        <f t="shared" si="1"/>
        <v>7</v>
      </c>
      <c r="F735" s="14" t="s">
        <v>45</v>
      </c>
      <c r="G735" s="7" t="s">
        <v>56</v>
      </c>
      <c r="H735" s="7" t="s">
        <v>57</v>
      </c>
      <c r="I735" s="7" t="s">
        <v>38</v>
      </c>
      <c r="J735" s="15">
        <v>1207341.5441326213</v>
      </c>
      <c r="K735" s="18"/>
      <c r="L735" s="17"/>
    </row>
    <row r="736" spans="1:12" ht="14.25" customHeight="1" x14ac:dyDescent="0.2">
      <c r="A736" s="7" t="s">
        <v>58</v>
      </c>
      <c r="B736" s="7" t="s">
        <v>44</v>
      </c>
      <c r="C736" s="7" t="s">
        <v>34</v>
      </c>
      <c r="D736" s="13">
        <v>41487</v>
      </c>
      <c r="E736" s="14">
        <f t="shared" si="1"/>
        <v>8</v>
      </c>
      <c r="F736" s="14" t="s">
        <v>45</v>
      </c>
      <c r="G736" s="7" t="s">
        <v>56</v>
      </c>
      <c r="H736" s="7" t="s">
        <v>57</v>
      </c>
      <c r="I736" s="7" t="s">
        <v>38</v>
      </c>
      <c r="J736" s="15">
        <v>1627559.0630120938</v>
      </c>
      <c r="K736" s="18"/>
      <c r="L736" s="17"/>
    </row>
    <row r="737" spans="1:12" ht="14.25" customHeight="1" x14ac:dyDescent="0.2">
      <c r="A737" s="7" t="s">
        <v>58</v>
      </c>
      <c r="B737" s="7" t="s">
        <v>44</v>
      </c>
      <c r="C737" s="7" t="s">
        <v>34</v>
      </c>
      <c r="D737" s="13">
        <v>41518</v>
      </c>
      <c r="E737" s="14">
        <f t="shared" si="1"/>
        <v>9</v>
      </c>
      <c r="F737" s="14" t="s">
        <v>45</v>
      </c>
      <c r="G737" s="7" t="s">
        <v>56</v>
      </c>
      <c r="H737" s="7" t="s">
        <v>57</v>
      </c>
      <c r="I737" s="7" t="s">
        <v>38</v>
      </c>
      <c r="J737" s="15">
        <v>1247278.3501437153</v>
      </c>
      <c r="K737" s="18"/>
      <c r="L737" s="17"/>
    </row>
    <row r="738" spans="1:12" ht="14.25" customHeight="1" x14ac:dyDescent="0.2">
      <c r="A738" s="7" t="s">
        <v>58</v>
      </c>
      <c r="B738" s="7" t="s">
        <v>44</v>
      </c>
      <c r="C738" s="7" t="s">
        <v>34</v>
      </c>
      <c r="D738" s="13">
        <v>41548</v>
      </c>
      <c r="E738" s="14">
        <f t="shared" si="1"/>
        <v>10</v>
      </c>
      <c r="F738" s="14" t="s">
        <v>45</v>
      </c>
      <c r="G738" s="7" t="s">
        <v>56</v>
      </c>
      <c r="H738" s="7" t="s">
        <v>57</v>
      </c>
      <c r="I738" s="7" t="s">
        <v>38</v>
      </c>
      <c r="J738" s="15">
        <v>1189437.4296213749</v>
      </c>
      <c r="K738" s="18"/>
      <c r="L738" s="17"/>
    </row>
    <row r="739" spans="1:12" ht="14.25" customHeight="1" x14ac:dyDescent="0.2">
      <c r="A739" s="7" t="s">
        <v>58</v>
      </c>
      <c r="B739" s="7" t="s">
        <v>44</v>
      </c>
      <c r="C739" s="7" t="s">
        <v>34</v>
      </c>
      <c r="D739" s="13">
        <v>41579</v>
      </c>
      <c r="E739" s="14">
        <f t="shared" si="1"/>
        <v>11</v>
      </c>
      <c r="F739" s="14" t="s">
        <v>45</v>
      </c>
      <c r="G739" s="7" t="s">
        <v>56</v>
      </c>
      <c r="H739" s="7" t="s">
        <v>57</v>
      </c>
      <c r="I739" s="7" t="s">
        <v>38</v>
      </c>
      <c r="J739" s="15">
        <v>1196568.3584903125</v>
      </c>
      <c r="K739" s="18"/>
      <c r="L739" s="17"/>
    </row>
    <row r="740" spans="1:12" ht="14.25" customHeight="1" x14ac:dyDescent="0.2">
      <c r="A740" s="7" t="s">
        <v>58</v>
      </c>
      <c r="B740" s="7" t="s">
        <v>44</v>
      </c>
      <c r="C740" s="7" t="s">
        <v>34</v>
      </c>
      <c r="D740" s="13">
        <v>41609</v>
      </c>
      <c r="E740" s="14">
        <f t="shared" si="1"/>
        <v>12</v>
      </c>
      <c r="F740" s="14" t="s">
        <v>45</v>
      </c>
      <c r="G740" s="7" t="s">
        <v>56</v>
      </c>
      <c r="H740" s="7" t="s">
        <v>57</v>
      </c>
      <c r="I740" s="7" t="s">
        <v>38</v>
      </c>
      <c r="J740" s="15">
        <v>1176117.3688343752</v>
      </c>
      <c r="K740" s="18"/>
      <c r="L740" s="17"/>
    </row>
    <row r="741" spans="1:12" ht="14.25" customHeight="1" x14ac:dyDescent="0.2">
      <c r="A741" s="7" t="s">
        <v>58</v>
      </c>
      <c r="B741" s="7" t="s">
        <v>44</v>
      </c>
      <c r="C741" s="7" t="s">
        <v>34</v>
      </c>
      <c r="D741" s="13">
        <v>41640</v>
      </c>
      <c r="E741" s="14">
        <f t="shared" si="1"/>
        <v>1</v>
      </c>
      <c r="F741" s="14" t="s">
        <v>45</v>
      </c>
      <c r="G741" s="7" t="s">
        <v>56</v>
      </c>
      <c r="H741" s="7" t="s">
        <v>57</v>
      </c>
      <c r="I741" s="7" t="s">
        <v>38</v>
      </c>
      <c r="J741" s="15">
        <v>1565368.1883344997</v>
      </c>
      <c r="K741" s="18"/>
      <c r="L741" s="17"/>
    </row>
    <row r="742" spans="1:12" ht="14.25" customHeight="1" x14ac:dyDescent="0.2">
      <c r="A742" s="7" t="s">
        <v>58</v>
      </c>
      <c r="B742" s="7" t="s">
        <v>44</v>
      </c>
      <c r="C742" s="7" t="s">
        <v>34</v>
      </c>
      <c r="D742" s="13">
        <v>41671</v>
      </c>
      <c r="E742" s="14">
        <f t="shared" si="1"/>
        <v>2</v>
      </c>
      <c r="F742" s="14" t="s">
        <v>45</v>
      </c>
      <c r="G742" s="7" t="s">
        <v>56</v>
      </c>
      <c r="H742" s="7" t="s">
        <v>57</v>
      </c>
      <c r="I742" s="7" t="s">
        <v>38</v>
      </c>
      <c r="J742" s="15">
        <v>1227442.7809998749</v>
      </c>
      <c r="K742" s="18"/>
      <c r="L742" s="17"/>
    </row>
    <row r="743" spans="1:12" ht="14.25" customHeight="1" x14ac:dyDescent="0.2">
      <c r="A743" s="7" t="s">
        <v>58</v>
      </c>
      <c r="B743" s="7" t="s">
        <v>44</v>
      </c>
      <c r="C743" s="7" t="s">
        <v>34</v>
      </c>
      <c r="D743" s="13">
        <v>41699</v>
      </c>
      <c r="E743" s="14">
        <f t="shared" si="1"/>
        <v>3</v>
      </c>
      <c r="F743" s="14" t="s">
        <v>45</v>
      </c>
      <c r="G743" s="7" t="s">
        <v>56</v>
      </c>
      <c r="H743" s="7" t="s">
        <v>57</v>
      </c>
      <c r="I743" s="7" t="s">
        <v>38</v>
      </c>
      <c r="J743" s="15">
        <v>1290433.7858775002</v>
      </c>
      <c r="K743" s="18"/>
      <c r="L743" s="17"/>
    </row>
    <row r="744" spans="1:12" ht="14.25" customHeight="1" x14ac:dyDescent="0.2">
      <c r="A744" s="7" t="s">
        <v>58</v>
      </c>
      <c r="B744" s="7" t="s">
        <v>44</v>
      </c>
      <c r="C744" s="7" t="s">
        <v>34</v>
      </c>
      <c r="D744" s="13">
        <v>41730</v>
      </c>
      <c r="E744" s="14">
        <f t="shared" si="1"/>
        <v>4</v>
      </c>
      <c r="F744" s="14" t="s">
        <v>45</v>
      </c>
      <c r="G744" s="7" t="s">
        <v>56</v>
      </c>
      <c r="H744" s="7" t="s">
        <v>57</v>
      </c>
      <c r="I744" s="7" t="s">
        <v>38</v>
      </c>
      <c r="J744" s="15">
        <v>1298308.3953839999</v>
      </c>
      <c r="K744" s="18"/>
      <c r="L744" s="17"/>
    </row>
    <row r="745" spans="1:12" ht="14.25" customHeight="1" x14ac:dyDescent="0.2">
      <c r="A745" s="7" t="s">
        <v>58</v>
      </c>
      <c r="B745" s="7" t="s">
        <v>44</v>
      </c>
      <c r="C745" s="7" t="s">
        <v>34</v>
      </c>
      <c r="D745" s="13">
        <v>41760</v>
      </c>
      <c r="E745" s="14">
        <f t="shared" si="1"/>
        <v>5</v>
      </c>
      <c r="F745" s="14" t="s">
        <v>45</v>
      </c>
      <c r="G745" s="7" t="s">
        <v>56</v>
      </c>
      <c r="H745" s="7" t="s">
        <v>57</v>
      </c>
      <c r="I745" s="7" t="s">
        <v>38</v>
      </c>
      <c r="J745" s="15">
        <v>1344373.5269335939</v>
      </c>
      <c r="K745" s="18"/>
      <c r="L745" s="17"/>
    </row>
    <row r="746" spans="1:12" ht="14.25" customHeight="1" x14ac:dyDescent="0.2">
      <c r="A746" s="7" t="s">
        <v>58</v>
      </c>
      <c r="B746" s="7" t="s">
        <v>44</v>
      </c>
      <c r="C746" s="7" t="s">
        <v>34</v>
      </c>
      <c r="D746" s="13">
        <v>41791</v>
      </c>
      <c r="E746" s="14">
        <f t="shared" si="1"/>
        <v>6</v>
      </c>
      <c r="F746" s="14" t="s">
        <v>45</v>
      </c>
      <c r="G746" s="7" t="s">
        <v>56</v>
      </c>
      <c r="H746" s="7" t="s">
        <v>57</v>
      </c>
      <c r="I746" s="7" t="s">
        <v>38</v>
      </c>
      <c r="J746" s="15">
        <v>1507227.5892764062</v>
      </c>
      <c r="K746" s="18"/>
      <c r="L746" s="17"/>
    </row>
    <row r="747" spans="1:12" ht="14.25" customHeight="1" x14ac:dyDescent="0.2">
      <c r="A747" s="7" t="s">
        <v>58</v>
      </c>
      <c r="B747" s="7" t="s">
        <v>44</v>
      </c>
      <c r="C747" s="7" t="s">
        <v>42</v>
      </c>
      <c r="D747" s="13">
        <v>41456</v>
      </c>
      <c r="E747" s="14">
        <f t="shared" si="1"/>
        <v>7</v>
      </c>
      <c r="F747" s="14" t="s">
        <v>45</v>
      </c>
      <c r="G747" s="7" t="s">
        <v>46</v>
      </c>
      <c r="H747" s="7" t="s">
        <v>47</v>
      </c>
      <c r="I747" s="7" t="s">
        <v>38</v>
      </c>
      <c r="J747" s="15">
        <v>4118100.0493550403</v>
      </c>
      <c r="K747" s="18"/>
      <c r="L747" s="17"/>
    </row>
    <row r="748" spans="1:12" ht="14.25" customHeight="1" x14ac:dyDescent="0.2">
      <c r="A748" s="7" t="s">
        <v>58</v>
      </c>
      <c r="B748" s="7" t="s">
        <v>44</v>
      </c>
      <c r="C748" s="7" t="s">
        <v>42</v>
      </c>
      <c r="D748" s="13">
        <v>41487</v>
      </c>
      <c r="E748" s="14">
        <f t="shared" si="1"/>
        <v>8</v>
      </c>
      <c r="F748" s="14" t="s">
        <v>45</v>
      </c>
      <c r="G748" s="7" t="s">
        <v>46</v>
      </c>
      <c r="H748" s="7" t="s">
        <v>47</v>
      </c>
      <c r="I748" s="7" t="s">
        <v>38</v>
      </c>
      <c r="J748" s="15">
        <v>4507082.5661568008</v>
      </c>
      <c r="K748" s="18"/>
      <c r="L748" s="17"/>
    </row>
    <row r="749" spans="1:12" ht="14.25" customHeight="1" x14ac:dyDescent="0.2">
      <c r="A749" s="7" t="s">
        <v>58</v>
      </c>
      <c r="B749" s="7" t="s">
        <v>44</v>
      </c>
      <c r="C749" s="7" t="s">
        <v>42</v>
      </c>
      <c r="D749" s="13">
        <v>41518</v>
      </c>
      <c r="E749" s="14">
        <f t="shared" si="1"/>
        <v>9</v>
      </c>
      <c r="F749" s="14" t="s">
        <v>45</v>
      </c>
      <c r="G749" s="7" t="s">
        <v>46</v>
      </c>
      <c r="H749" s="7" t="s">
        <v>47</v>
      </c>
      <c r="I749" s="7" t="s">
        <v>38</v>
      </c>
      <c r="J749" s="15">
        <v>4703409.2060524803</v>
      </c>
      <c r="K749" s="18"/>
      <c r="L749" s="17"/>
    </row>
    <row r="750" spans="1:12" ht="14.25" customHeight="1" x14ac:dyDescent="0.2">
      <c r="A750" s="7" t="s">
        <v>58</v>
      </c>
      <c r="B750" s="7" t="s">
        <v>44</v>
      </c>
      <c r="C750" s="7" t="s">
        <v>42</v>
      </c>
      <c r="D750" s="13">
        <v>41548</v>
      </c>
      <c r="E750" s="14">
        <f t="shared" si="1"/>
        <v>10</v>
      </c>
      <c r="F750" s="14" t="s">
        <v>45</v>
      </c>
      <c r="G750" s="7" t="s">
        <v>46</v>
      </c>
      <c r="H750" s="7" t="s">
        <v>47</v>
      </c>
      <c r="I750" s="7" t="s">
        <v>38</v>
      </c>
      <c r="J750" s="15">
        <v>6020479.2997298883</v>
      </c>
      <c r="K750" s="18"/>
      <c r="L750" s="17"/>
    </row>
    <row r="751" spans="1:12" ht="14.25" customHeight="1" x14ac:dyDescent="0.2">
      <c r="A751" s="7" t="s">
        <v>58</v>
      </c>
      <c r="B751" s="7" t="s">
        <v>44</v>
      </c>
      <c r="C751" s="7" t="s">
        <v>42</v>
      </c>
      <c r="D751" s="13">
        <v>41579</v>
      </c>
      <c r="E751" s="14">
        <f t="shared" si="1"/>
        <v>11</v>
      </c>
      <c r="F751" s="14" t="s">
        <v>45</v>
      </c>
      <c r="G751" s="7" t="s">
        <v>46</v>
      </c>
      <c r="H751" s="7" t="s">
        <v>47</v>
      </c>
      <c r="I751" s="7" t="s">
        <v>38</v>
      </c>
      <c r="J751" s="15">
        <v>6461172.5917462073</v>
      </c>
      <c r="K751" s="18"/>
      <c r="L751" s="17"/>
    </row>
    <row r="752" spans="1:12" ht="14.25" customHeight="1" x14ac:dyDescent="0.2">
      <c r="A752" s="7" t="s">
        <v>58</v>
      </c>
      <c r="B752" s="7" t="s">
        <v>44</v>
      </c>
      <c r="C752" s="7" t="s">
        <v>42</v>
      </c>
      <c r="D752" s="13">
        <v>41609</v>
      </c>
      <c r="E752" s="14">
        <f t="shared" si="1"/>
        <v>12</v>
      </c>
      <c r="F752" s="14" t="s">
        <v>45</v>
      </c>
      <c r="G752" s="7" t="s">
        <v>46</v>
      </c>
      <c r="H752" s="7" t="s">
        <v>47</v>
      </c>
      <c r="I752" s="7" t="s">
        <v>38</v>
      </c>
      <c r="J752" s="15">
        <v>3399470.2212770889</v>
      </c>
      <c r="K752" s="18"/>
      <c r="L752" s="17"/>
    </row>
    <row r="753" spans="1:12" ht="14.25" customHeight="1" x14ac:dyDescent="0.2">
      <c r="A753" s="7" t="s">
        <v>58</v>
      </c>
      <c r="B753" s="7" t="s">
        <v>44</v>
      </c>
      <c r="C753" s="7" t="s">
        <v>42</v>
      </c>
      <c r="D753" s="13">
        <v>41640</v>
      </c>
      <c r="E753" s="14">
        <f t="shared" si="1"/>
        <v>1</v>
      </c>
      <c r="F753" s="14" t="s">
        <v>45</v>
      </c>
      <c r="G753" s="7" t="s">
        <v>46</v>
      </c>
      <c r="H753" s="7" t="s">
        <v>47</v>
      </c>
      <c r="I753" s="7" t="s">
        <v>38</v>
      </c>
      <c r="J753" s="15">
        <v>3168116.576105712</v>
      </c>
      <c r="K753" s="18"/>
      <c r="L753" s="17"/>
    </row>
    <row r="754" spans="1:12" ht="14.25" customHeight="1" x14ac:dyDescent="0.2">
      <c r="A754" s="7" t="s">
        <v>58</v>
      </c>
      <c r="B754" s="7" t="s">
        <v>44</v>
      </c>
      <c r="C754" s="7" t="s">
        <v>42</v>
      </c>
      <c r="D754" s="13">
        <v>41671</v>
      </c>
      <c r="E754" s="14">
        <f t="shared" si="1"/>
        <v>2</v>
      </c>
      <c r="F754" s="14" t="s">
        <v>45</v>
      </c>
      <c r="G754" s="7" t="s">
        <v>46</v>
      </c>
      <c r="H754" s="7" t="s">
        <v>47</v>
      </c>
      <c r="I754" s="7" t="s">
        <v>38</v>
      </c>
      <c r="J754" s="15">
        <v>3601517.3685167041</v>
      </c>
      <c r="K754" s="18"/>
      <c r="L754" s="17"/>
    </row>
    <row r="755" spans="1:12" ht="14.25" customHeight="1" x14ac:dyDescent="0.2">
      <c r="A755" s="7" t="s">
        <v>58</v>
      </c>
      <c r="B755" s="7" t="s">
        <v>44</v>
      </c>
      <c r="C755" s="7" t="s">
        <v>42</v>
      </c>
      <c r="D755" s="13">
        <v>41699</v>
      </c>
      <c r="E755" s="14">
        <f t="shared" si="1"/>
        <v>3</v>
      </c>
      <c r="F755" s="14" t="s">
        <v>45</v>
      </c>
      <c r="G755" s="7" t="s">
        <v>46</v>
      </c>
      <c r="H755" s="7" t="s">
        <v>47</v>
      </c>
      <c r="I755" s="7" t="s">
        <v>38</v>
      </c>
      <c r="J755" s="15">
        <v>3449559.2207462396</v>
      </c>
      <c r="K755" s="18"/>
      <c r="L755" s="17"/>
    </row>
    <row r="756" spans="1:12" ht="14.25" customHeight="1" x14ac:dyDescent="0.2">
      <c r="A756" s="7" t="s">
        <v>58</v>
      </c>
      <c r="B756" s="7" t="s">
        <v>44</v>
      </c>
      <c r="C756" s="7" t="s">
        <v>42</v>
      </c>
      <c r="D756" s="13">
        <v>41730</v>
      </c>
      <c r="E756" s="14">
        <f t="shared" si="1"/>
        <v>4</v>
      </c>
      <c r="F756" s="14" t="s">
        <v>45</v>
      </c>
      <c r="G756" s="7" t="s">
        <v>46</v>
      </c>
      <c r="H756" s="7" t="s">
        <v>47</v>
      </c>
      <c r="I756" s="7" t="s">
        <v>38</v>
      </c>
      <c r="J756" s="15">
        <v>3875884.2425812325</v>
      </c>
      <c r="K756" s="18"/>
      <c r="L756" s="17"/>
    </row>
    <row r="757" spans="1:12" ht="14.25" customHeight="1" x14ac:dyDescent="0.2">
      <c r="A757" s="7" t="s">
        <v>58</v>
      </c>
      <c r="B757" s="7" t="s">
        <v>44</v>
      </c>
      <c r="C757" s="7" t="s">
        <v>42</v>
      </c>
      <c r="D757" s="13">
        <v>41760</v>
      </c>
      <c r="E757" s="14">
        <f t="shared" si="1"/>
        <v>5</v>
      </c>
      <c r="F757" s="14" t="s">
        <v>45</v>
      </c>
      <c r="G757" s="7" t="s">
        <v>46</v>
      </c>
      <c r="H757" s="7" t="s">
        <v>47</v>
      </c>
      <c r="I757" s="7" t="s">
        <v>38</v>
      </c>
      <c r="J757" s="15">
        <v>4224276.0222364804</v>
      </c>
      <c r="K757" s="18"/>
      <c r="L757" s="17"/>
    </row>
    <row r="758" spans="1:12" ht="14.25" customHeight="1" x14ac:dyDescent="0.2">
      <c r="A758" s="7" t="s">
        <v>58</v>
      </c>
      <c r="B758" s="7" t="s">
        <v>44</v>
      </c>
      <c r="C758" s="7" t="s">
        <v>42</v>
      </c>
      <c r="D758" s="13">
        <v>41791</v>
      </c>
      <c r="E758" s="14">
        <f t="shared" si="1"/>
        <v>6</v>
      </c>
      <c r="F758" s="14" t="s">
        <v>45</v>
      </c>
      <c r="G758" s="7" t="s">
        <v>46</v>
      </c>
      <c r="H758" s="7" t="s">
        <v>47</v>
      </c>
      <c r="I758" s="7" t="s">
        <v>38</v>
      </c>
      <c r="J758" s="15">
        <v>2229175.6542357123</v>
      </c>
      <c r="K758" s="18"/>
      <c r="L758" s="17"/>
    </row>
    <row r="759" spans="1:12" ht="14.25" customHeight="1" x14ac:dyDescent="0.2">
      <c r="A759" s="7" t="s">
        <v>58</v>
      </c>
      <c r="B759" s="7" t="s">
        <v>44</v>
      </c>
      <c r="C759" s="7" t="s">
        <v>42</v>
      </c>
      <c r="D759" s="13">
        <v>41456</v>
      </c>
      <c r="E759" s="14">
        <f t="shared" si="1"/>
        <v>7</v>
      </c>
      <c r="F759" s="14" t="s">
        <v>45</v>
      </c>
      <c r="G759" s="7" t="s">
        <v>48</v>
      </c>
      <c r="H759" s="7" t="s">
        <v>49</v>
      </c>
      <c r="I759" s="7" t="s">
        <v>38</v>
      </c>
      <c r="J759" s="15">
        <v>1958496.2303689439</v>
      </c>
      <c r="K759" s="18"/>
      <c r="L759" s="17"/>
    </row>
    <row r="760" spans="1:12" ht="14.25" customHeight="1" x14ac:dyDescent="0.2">
      <c r="A760" s="7" t="s">
        <v>58</v>
      </c>
      <c r="B760" s="7" t="s">
        <v>44</v>
      </c>
      <c r="C760" s="7" t="s">
        <v>42</v>
      </c>
      <c r="D760" s="13">
        <v>41487</v>
      </c>
      <c r="E760" s="14">
        <f t="shared" si="1"/>
        <v>8</v>
      </c>
      <c r="F760" s="14" t="s">
        <v>45</v>
      </c>
      <c r="G760" s="7" t="s">
        <v>48</v>
      </c>
      <c r="H760" s="7" t="s">
        <v>49</v>
      </c>
      <c r="I760" s="7" t="s">
        <v>38</v>
      </c>
      <c r="J760" s="15">
        <v>2195052.7782959999</v>
      </c>
      <c r="K760" s="18"/>
      <c r="L760" s="17"/>
    </row>
    <row r="761" spans="1:12" ht="14.25" customHeight="1" x14ac:dyDescent="0.2">
      <c r="A761" s="7" t="s">
        <v>58</v>
      </c>
      <c r="B761" s="7" t="s">
        <v>44</v>
      </c>
      <c r="C761" s="7" t="s">
        <v>42</v>
      </c>
      <c r="D761" s="13">
        <v>41518</v>
      </c>
      <c r="E761" s="14">
        <f t="shared" si="1"/>
        <v>9</v>
      </c>
      <c r="F761" s="14" t="s">
        <v>45</v>
      </c>
      <c r="G761" s="7" t="s">
        <v>48</v>
      </c>
      <c r="H761" s="7" t="s">
        <v>49</v>
      </c>
      <c r="I761" s="7" t="s">
        <v>38</v>
      </c>
      <c r="J761" s="15">
        <v>2264552.5099384319</v>
      </c>
      <c r="K761" s="18"/>
      <c r="L761" s="17"/>
    </row>
    <row r="762" spans="1:12" ht="14.25" customHeight="1" x14ac:dyDescent="0.2">
      <c r="A762" s="7" t="s">
        <v>58</v>
      </c>
      <c r="B762" s="7" t="s">
        <v>44</v>
      </c>
      <c r="C762" s="7" t="s">
        <v>42</v>
      </c>
      <c r="D762" s="13">
        <v>41548</v>
      </c>
      <c r="E762" s="14">
        <f t="shared" si="1"/>
        <v>10</v>
      </c>
      <c r="F762" s="14" t="s">
        <v>45</v>
      </c>
      <c r="G762" s="7" t="s">
        <v>48</v>
      </c>
      <c r="H762" s="7" t="s">
        <v>49</v>
      </c>
      <c r="I762" s="7" t="s">
        <v>38</v>
      </c>
      <c r="J762" s="15">
        <v>2839505.8993002246</v>
      </c>
      <c r="K762" s="18"/>
      <c r="L762" s="17"/>
    </row>
    <row r="763" spans="1:12" ht="14.25" customHeight="1" x14ac:dyDescent="0.2">
      <c r="A763" s="7" t="s">
        <v>58</v>
      </c>
      <c r="B763" s="7" t="s">
        <v>44</v>
      </c>
      <c r="C763" s="7" t="s">
        <v>42</v>
      </c>
      <c r="D763" s="13">
        <v>41579</v>
      </c>
      <c r="E763" s="14">
        <f t="shared" si="1"/>
        <v>11</v>
      </c>
      <c r="F763" s="14" t="s">
        <v>45</v>
      </c>
      <c r="G763" s="7" t="s">
        <v>48</v>
      </c>
      <c r="H763" s="7" t="s">
        <v>49</v>
      </c>
      <c r="I763" s="7" t="s">
        <v>38</v>
      </c>
      <c r="J763" s="15">
        <v>3159420.5430006236</v>
      </c>
      <c r="K763" s="18"/>
      <c r="L763" s="17"/>
    </row>
    <row r="764" spans="1:12" ht="14.25" customHeight="1" x14ac:dyDescent="0.2">
      <c r="A764" s="7" t="s">
        <v>58</v>
      </c>
      <c r="B764" s="7" t="s">
        <v>44</v>
      </c>
      <c r="C764" s="7" t="s">
        <v>42</v>
      </c>
      <c r="D764" s="13">
        <v>41609</v>
      </c>
      <c r="E764" s="14">
        <f t="shared" si="1"/>
        <v>12</v>
      </c>
      <c r="F764" s="14" t="s">
        <v>45</v>
      </c>
      <c r="G764" s="7" t="s">
        <v>48</v>
      </c>
      <c r="H764" s="7" t="s">
        <v>49</v>
      </c>
      <c r="I764" s="7" t="s">
        <v>38</v>
      </c>
      <c r="J764" s="15">
        <v>1724509.5598100165</v>
      </c>
      <c r="K764" s="18"/>
      <c r="L764" s="17"/>
    </row>
    <row r="765" spans="1:12" ht="14.25" customHeight="1" x14ac:dyDescent="0.2">
      <c r="A765" s="7" t="s">
        <v>58</v>
      </c>
      <c r="B765" s="7" t="s">
        <v>44</v>
      </c>
      <c r="C765" s="7" t="s">
        <v>42</v>
      </c>
      <c r="D765" s="13">
        <v>41640</v>
      </c>
      <c r="E765" s="14">
        <f t="shared" si="1"/>
        <v>1</v>
      </c>
      <c r="F765" s="14" t="s">
        <v>45</v>
      </c>
      <c r="G765" s="7" t="s">
        <v>48</v>
      </c>
      <c r="H765" s="7" t="s">
        <v>49</v>
      </c>
      <c r="I765" s="7" t="s">
        <v>38</v>
      </c>
      <c r="J765" s="15">
        <v>1542913.9169346001</v>
      </c>
      <c r="K765" s="18"/>
      <c r="L765" s="17"/>
    </row>
    <row r="766" spans="1:12" ht="14.25" customHeight="1" x14ac:dyDescent="0.2">
      <c r="A766" s="7" t="s">
        <v>58</v>
      </c>
      <c r="B766" s="7" t="s">
        <v>44</v>
      </c>
      <c r="C766" s="7" t="s">
        <v>42</v>
      </c>
      <c r="D766" s="13">
        <v>41671</v>
      </c>
      <c r="E766" s="14">
        <f t="shared" si="1"/>
        <v>2</v>
      </c>
      <c r="F766" s="14" t="s">
        <v>45</v>
      </c>
      <c r="G766" s="7" t="s">
        <v>48</v>
      </c>
      <c r="H766" s="7" t="s">
        <v>49</v>
      </c>
      <c r="I766" s="7" t="s">
        <v>38</v>
      </c>
      <c r="J766" s="15">
        <v>1820402.6309305201</v>
      </c>
      <c r="K766" s="18"/>
      <c r="L766" s="17"/>
    </row>
    <row r="767" spans="1:12" ht="14.25" customHeight="1" x14ac:dyDescent="0.2">
      <c r="A767" s="7" t="s">
        <v>58</v>
      </c>
      <c r="B767" s="7" t="s">
        <v>44</v>
      </c>
      <c r="C767" s="7" t="s">
        <v>42</v>
      </c>
      <c r="D767" s="13">
        <v>41699</v>
      </c>
      <c r="E767" s="14">
        <f t="shared" si="1"/>
        <v>3</v>
      </c>
      <c r="F767" s="14" t="s">
        <v>45</v>
      </c>
      <c r="G767" s="7" t="s">
        <v>48</v>
      </c>
      <c r="H767" s="7" t="s">
        <v>49</v>
      </c>
      <c r="I767" s="7" t="s">
        <v>38</v>
      </c>
      <c r="J767" s="15">
        <v>1771550.3477915039</v>
      </c>
      <c r="K767" s="18"/>
      <c r="L767" s="17"/>
    </row>
    <row r="768" spans="1:12" ht="14.25" customHeight="1" x14ac:dyDescent="0.2">
      <c r="A768" s="7" t="s">
        <v>58</v>
      </c>
      <c r="B768" s="7" t="s">
        <v>44</v>
      </c>
      <c r="C768" s="7" t="s">
        <v>42</v>
      </c>
      <c r="D768" s="13">
        <v>41730</v>
      </c>
      <c r="E768" s="14">
        <f t="shared" si="1"/>
        <v>4</v>
      </c>
      <c r="F768" s="14" t="s">
        <v>45</v>
      </c>
      <c r="G768" s="7" t="s">
        <v>48</v>
      </c>
      <c r="H768" s="7" t="s">
        <v>49</v>
      </c>
      <c r="I768" s="7" t="s">
        <v>38</v>
      </c>
      <c r="J768" s="15">
        <v>1908978.5663007363</v>
      </c>
      <c r="K768" s="18"/>
      <c r="L768" s="17"/>
    </row>
    <row r="769" spans="1:12" ht="14.25" customHeight="1" x14ac:dyDescent="0.2">
      <c r="A769" s="7" t="s">
        <v>58</v>
      </c>
      <c r="B769" s="7" t="s">
        <v>44</v>
      </c>
      <c r="C769" s="7" t="s">
        <v>42</v>
      </c>
      <c r="D769" s="13">
        <v>41760</v>
      </c>
      <c r="E769" s="14">
        <f t="shared" si="1"/>
        <v>5</v>
      </c>
      <c r="F769" s="14" t="s">
        <v>45</v>
      </c>
      <c r="G769" s="7" t="s">
        <v>48</v>
      </c>
      <c r="H769" s="7" t="s">
        <v>49</v>
      </c>
      <c r="I769" s="7" t="s">
        <v>38</v>
      </c>
      <c r="J769" s="15">
        <v>2224548.7175923204</v>
      </c>
      <c r="K769" s="18"/>
      <c r="L769" s="17"/>
    </row>
    <row r="770" spans="1:12" ht="14.25" customHeight="1" x14ac:dyDescent="0.2">
      <c r="A770" s="7" t="s">
        <v>58</v>
      </c>
      <c r="B770" s="7" t="s">
        <v>44</v>
      </c>
      <c r="C770" s="7" t="s">
        <v>42</v>
      </c>
      <c r="D770" s="13">
        <v>41791</v>
      </c>
      <c r="E770" s="14">
        <f t="shared" si="1"/>
        <v>6</v>
      </c>
      <c r="F770" s="14" t="s">
        <v>45</v>
      </c>
      <c r="G770" s="7" t="s">
        <v>48</v>
      </c>
      <c r="H770" s="7" t="s">
        <v>49</v>
      </c>
      <c r="I770" s="7" t="s">
        <v>38</v>
      </c>
      <c r="J770" s="15">
        <v>1199138.0695781759</v>
      </c>
      <c r="K770" s="18"/>
      <c r="L770" s="17"/>
    </row>
    <row r="771" spans="1:12" ht="14.25" customHeight="1" x14ac:dyDescent="0.2">
      <c r="A771" s="7" t="s">
        <v>58</v>
      </c>
      <c r="B771" s="7" t="s">
        <v>44</v>
      </c>
      <c r="C771" s="7" t="s">
        <v>42</v>
      </c>
      <c r="D771" s="13">
        <v>41456</v>
      </c>
      <c r="E771" s="14">
        <f t="shared" si="1"/>
        <v>7</v>
      </c>
      <c r="F771" s="14" t="s">
        <v>45</v>
      </c>
      <c r="G771" s="7" t="s">
        <v>48</v>
      </c>
      <c r="H771" s="7" t="s">
        <v>50</v>
      </c>
      <c r="I771" s="7" t="s">
        <v>38</v>
      </c>
      <c r="J771" s="15">
        <v>1652868.9853267202</v>
      </c>
      <c r="K771" s="18"/>
      <c r="L771" s="17"/>
    </row>
    <row r="772" spans="1:12" ht="14.25" customHeight="1" x14ac:dyDescent="0.2">
      <c r="A772" s="7" t="s">
        <v>58</v>
      </c>
      <c r="B772" s="7" t="s">
        <v>44</v>
      </c>
      <c r="C772" s="7" t="s">
        <v>42</v>
      </c>
      <c r="D772" s="13">
        <v>41487</v>
      </c>
      <c r="E772" s="14">
        <f t="shared" si="1"/>
        <v>8</v>
      </c>
      <c r="F772" s="14" t="s">
        <v>45</v>
      </c>
      <c r="G772" s="7" t="s">
        <v>48</v>
      </c>
      <c r="H772" s="7" t="s">
        <v>50</v>
      </c>
      <c r="I772" s="7" t="s">
        <v>38</v>
      </c>
      <c r="J772" s="15">
        <v>1940369.6316480001</v>
      </c>
      <c r="K772" s="18"/>
      <c r="L772" s="17"/>
    </row>
    <row r="773" spans="1:12" ht="14.25" customHeight="1" x14ac:dyDescent="0.2">
      <c r="A773" s="7" t="s">
        <v>58</v>
      </c>
      <c r="B773" s="7" t="s">
        <v>44</v>
      </c>
      <c r="C773" s="7" t="s">
        <v>42</v>
      </c>
      <c r="D773" s="13">
        <v>41518</v>
      </c>
      <c r="E773" s="14">
        <f t="shared" si="1"/>
        <v>9</v>
      </c>
      <c r="F773" s="14" t="s">
        <v>45</v>
      </c>
      <c r="G773" s="7" t="s">
        <v>48</v>
      </c>
      <c r="H773" s="7" t="s">
        <v>50</v>
      </c>
      <c r="I773" s="7" t="s">
        <v>38</v>
      </c>
      <c r="J773" s="15">
        <v>2031601.7410147204</v>
      </c>
      <c r="K773" s="18"/>
      <c r="L773" s="17"/>
    </row>
    <row r="774" spans="1:12" ht="14.25" customHeight="1" x14ac:dyDescent="0.2">
      <c r="A774" s="7" t="s">
        <v>58</v>
      </c>
      <c r="B774" s="7" t="s">
        <v>44</v>
      </c>
      <c r="C774" s="7" t="s">
        <v>42</v>
      </c>
      <c r="D774" s="13">
        <v>41548</v>
      </c>
      <c r="E774" s="14">
        <f t="shared" si="1"/>
        <v>10</v>
      </c>
      <c r="F774" s="14" t="s">
        <v>45</v>
      </c>
      <c r="G774" s="7" t="s">
        <v>48</v>
      </c>
      <c r="H774" s="7" t="s">
        <v>50</v>
      </c>
      <c r="I774" s="7" t="s">
        <v>38</v>
      </c>
      <c r="J774" s="15">
        <v>2784735.3475135607</v>
      </c>
      <c r="K774" s="18"/>
      <c r="L774" s="17"/>
    </row>
    <row r="775" spans="1:12" ht="14.25" customHeight="1" x14ac:dyDescent="0.2">
      <c r="A775" s="7" t="s">
        <v>58</v>
      </c>
      <c r="B775" s="7" t="s">
        <v>44</v>
      </c>
      <c r="C775" s="7" t="s">
        <v>42</v>
      </c>
      <c r="D775" s="13">
        <v>41579</v>
      </c>
      <c r="E775" s="14">
        <f t="shared" si="1"/>
        <v>11</v>
      </c>
      <c r="F775" s="14" t="s">
        <v>45</v>
      </c>
      <c r="G775" s="7" t="s">
        <v>48</v>
      </c>
      <c r="H775" s="7" t="s">
        <v>50</v>
      </c>
      <c r="I775" s="7" t="s">
        <v>38</v>
      </c>
      <c r="J775" s="15">
        <v>2777158.7847141596</v>
      </c>
      <c r="K775" s="18"/>
      <c r="L775" s="17"/>
    </row>
    <row r="776" spans="1:12" ht="14.25" customHeight="1" x14ac:dyDescent="0.2">
      <c r="A776" s="7" t="s">
        <v>58</v>
      </c>
      <c r="B776" s="7" t="s">
        <v>44</v>
      </c>
      <c r="C776" s="7" t="s">
        <v>42</v>
      </c>
      <c r="D776" s="13">
        <v>41609</v>
      </c>
      <c r="E776" s="14">
        <f t="shared" si="1"/>
        <v>12</v>
      </c>
      <c r="F776" s="14" t="s">
        <v>45</v>
      </c>
      <c r="G776" s="7" t="s">
        <v>48</v>
      </c>
      <c r="H776" s="7" t="s">
        <v>50</v>
      </c>
      <c r="I776" s="7" t="s">
        <v>38</v>
      </c>
      <c r="J776" s="15">
        <v>1505235.4723879206</v>
      </c>
      <c r="K776" s="18"/>
      <c r="L776" s="17"/>
    </row>
    <row r="777" spans="1:12" ht="14.25" customHeight="1" x14ac:dyDescent="0.2">
      <c r="A777" s="7" t="s">
        <v>58</v>
      </c>
      <c r="B777" s="7" t="s">
        <v>44</v>
      </c>
      <c r="C777" s="7" t="s">
        <v>42</v>
      </c>
      <c r="D777" s="13">
        <v>41640</v>
      </c>
      <c r="E777" s="14">
        <f t="shared" si="1"/>
        <v>1</v>
      </c>
      <c r="F777" s="14" t="s">
        <v>45</v>
      </c>
      <c r="G777" s="7" t="s">
        <v>48</v>
      </c>
      <c r="H777" s="7" t="s">
        <v>50</v>
      </c>
      <c r="I777" s="7" t="s">
        <v>38</v>
      </c>
      <c r="J777" s="15">
        <v>1375663.6681960202</v>
      </c>
      <c r="K777" s="18"/>
      <c r="L777" s="17"/>
    </row>
    <row r="778" spans="1:12" ht="14.25" customHeight="1" x14ac:dyDescent="0.2">
      <c r="A778" s="7" t="s">
        <v>58</v>
      </c>
      <c r="B778" s="7" t="s">
        <v>44</v>
      </c>
      <c r="C778" s="7" t="s">
        <v>42</v>
      </c>
      <c r="D778" s="13">
        <v>41671</v>
      </c>
      <c r="E778" s="14">
        <f t="shared" si="1"/>
        <v>2</v>
      </c>
      <c r="F778" s="14" t="s">
        <v>45</v>
      </c>
      <c r="G778" s="7" t="s">
        <v>48</v>
      </c>
      <c r="H778" s="7" t="s">
        <v>50</v>
      </c>
      <c r="I778" s="7" t="s">
        <v>38</v>
      </c>
      <c r="J778" s="15">
        <v>1475521.04291592</v>
      </c>
      <c r="K778" s="18"/>
      <c r="L778" s="17"/>
    </row>
    <row r="779" spans="1:12" ht="14.25" customHeight="1" x14ac:dyDescent="0.2">
      <c r="A779" s="7" t="s">
        <v>58</v>
      </c>
      <c r="B779" s="7" t="s">
        <v>44</v>
      </c>
      <c r="C779" s="7" t="s">
        <v>42</v>
      </c>
      <c r="D779" s="13">
        <v>41699</v>
      </c>
      <c r="E779" s="14">
        <f t="shared" si="1"/>
        <v>3</v>
      </c>
      <c r="F779" s="14" t="s">
        <v>45</v>
      </c>
      <c r="G779" s="7" t="s">
        <v>48</v>
      </c>
      <c r="H779" s="7" t="s">
        <v>50</v>
      </c>
      <c r="I779" s="7" t="s">
        <v>38</v>
      </c>
      <c r="J779" s="15">
        <v>1513094.2096040398</v>
      </c>
      <c r="K779" s="18"/>
      <c r="L779" s="17"/>
    </row>
    <row r="780" spans="1:12" ht="14.25" customHeight="1" x14ac:dyDescent="0.2">
      <c r="A780" s="7" t="s">
        <v>58</v>
      </c>
      <c r="B780" s="7" t="s">
        <v>44</v>
      </c>
      <c r="C780" s="7" t="s">
        <v>42</v>
      </c>
      <c r="D780" s="13">
        <v>41730</v>
      </c>
      <c r="E780" s="14">
        <f t="shared" si="1"/>
        <v>4</v>
      </c>
      <c r="F780" s="14" t="s">
        <v>45</v>
      </c>
      <c r="G780" s="7" t="s">
        <v>48</v>
      </c>
      <c r="H780" s="7" t="s">
        <v>50</v>
      </c>
      <c r="I780" s="7" t="s">
        <v>38</v>
      </c>
      <c r="J780" s="15">
        <v>1628187.8009364803</v>
      </c>
      <c r="K780" s="18"/>
      <c r="L780" s="17"/>
    </row>
    <row r="781" spans="1:12" ht="14.25" customHeight="1" x14ac:dyDescent="0.2">
      <c r="A781" s="7" t="s">
        <v>58</v>
      </c>
      <c r="B781" s="7" t="s">
        <v>44</v>
      </c>
      <c r="C781" s="7" t="s">
        <v>42</v>
      </c>
      <c r="D781" s="13">
        <v>41760</v>
      </c>
      <c r="E781" s="14">
        <f t="shared" si="1"/>
        <v>5</v>
      </c>
      <c r="F781" s="14" t="s">
        <v>45</v>
      </c>
      <c r="G781" s="7" t="s">
        <v>48</v>
      </c>
      <c r="H781" s="7" t="s">
        <v>50</v>
      </c>
      <c r="I781" s="7" t="s">
        <v>38</v>
      </c>
      <c r="J781" s="15">
        <v>1857077.4607560001</v>
      </c>
      <c r="K781" s="18"/>
      <c r="L781" s="17"/>
    </row>
    <row r="782" spans="1:12" ht="14.25" customHeight="1" x14ac:dyDescent="0.2">
      <c r="A782" s="7" t="s">
        <v>58</v>
      </c>
      <c r="B782" s="7" t="s">
        <v>44</v>
      </c>
      <c r="C782" s="7" t="s">
        <v>42</v>
      </c>
      <c r="D782" s="13">
        <v>41791</v>
      </c>
      <c r="E782" s="14">
        <f t="shared" si="1"/>
        <v>6</v>
      </c>
      <c r="F782" s="14" t="s">
        <v>45</v>
      </c>
      <c r="G782" s="7" t="s">
        <v>48</v>
      </c>
      <c r="H782" s="7" t="s">
        <v>50</v>
      </c>
      <c r="I782" s="7" t="s">
        <v>38</v>
      </c>
      <c r="J782" s="15">
        <v>981974.46025223995</v>
      </c>
      <c r="K782" s="18"/>
      <c r="L782" s="17"/>
    </row>
    <row r="783" spans="1:12" ht="14.25" customHeight="1" x14ac:dyDescent="0.2">
      <c r="A783" s="7" t="s">
        <v>58</v>
      </c>
      <c r="B783" s="7" t="s">
        <v>44</v>
      </c>
      <c r="C783" s="7" t="s">
        <v>42</v>
      </c>
      <c r="D783" s="13">
        <v>41456</v>
      </c>
      <c r="E783" s="14">
        <f t="shared" si="1"/>
        <v>7</v>
      </c>
      <c r="F783" s="14" t="s">
        <v>45</v>
      </c>
      <c r="G783" s="7" t="s">
        <v>51</v>
      </c>
      <c r="H783" s="7" t="s">
        <v>52</v>
      </c>
      <c r="I783" s="7" t="s">
        <v>38</v>
      </c>
      <c r="J783" s="15">
        <v>1583857.8672582491</v>
      </c>
      <c r="K783" s="18"/>
      <c r="L783" s="17"/>
    </row>
    <row r="784" spans="1:12" ht="14.25" customHeight="1" x14ac:dyDescent="0.2">
      <c r="A784" s="7" t="s">
        <v>58</v>
      </c>
      <c r="B784" s="7" t="s">
        <v>44</v>
      </c>
      <c r="C784" s="7" t="s">
        <v>42</v>
      </c>
      <c r="D784" s="13">
        <v>41487</v>
      </c>
      <c r="E784" s="14">
        <f t="shared" si="1"/>
        <v>8</v>
      </c>
      <c r="F784" s="14" t="s">
        <v>45</v>
      </c>
      <c r="G784" s="7" t="s">
        <v>51</v>
      </c>
      <c r="H784" s="7" t="s">
        <v>52</v>
      </c>
      <c r="I784" s="7" t="s">
        <v>38</v>
      </c>
      <c r="J784" s="15">
        <v>1861716.078207552</v>
      </c>
      <c r="K784" s="18"/>
      <c r="L784" s="17"/>
    </row>
    <row r="785" spans="1:12" ht="14.25" customHeight="1" x14ac:dyDescent="0.2">
      <c r="A785" s="7" t="s">
        <v>58</v>
      </c>
      <c r="B785" s="7" t="s">
        <v>44</v>
      </c>
      <c r="C785" s="7" t="s">
        <v>42</v>
      </c>
      <c r="D785" s="13">
        <v>41518</v>
      </c>
      <c r="E785" s="14">
        <f t="shared" si="1"/>
        <v>9</v>
      </c>
      <c r="F785" s="14" t="s">
        <v>45</v>
      </c>
      <c r="G785" s="7" t="s">
        <v>51</v>
      </c>
      <c r="H785" s="7" t="s">
        <v>52</v>
      </c>
      <c r="I785" s="7" t="s">
        <v>38</v>
      </c>
      <c r="J785" s="15">
        <v>1818760.5971448703</v>
      </c>
      <c r="K785" s="18"/>
      <c r="L785" s="17"/>
    </row>
    <row r="786" spans="1:12" ht="14.25" customHeight="1" x14ac:dyDescent="0.2">
      <c r="A786" s="7" t="s">
        <v>58</v>
      </c>
      <c r="B786" s="7" t="s">
        <v>44</v>
      </c>
      <c r="C786" s="7" t="s">
        <v>42</v>
      </c>
      <c r="D786" s="13">
        <v>41548</v>
      </c>
      <c r="E786" s="14">
        <f t="shared" si="1"/>
        <v>10</v>
      </c>
      <c r="F786" s="14" t="s">
        <v>45</v>
      </c>
      <c r="G786" s="7" t="s">
        <v>51</v>
      </c>
      <c r="H786" s="7" t="s">
        <v>52</v>
      </c>
      <c r="I786" s="7" t="s">
        <v>38</v>
      </c>
      <c r="J786" s="15">
        <v>2304966.198724838</v>
      </c>
      <c r="K786" s="18"/>
      <c r="L786" s="17"/>
    </row>
    <row r="787" spans="1:12" ht="14.25" customHeight="1" x14ac:dyDescent="0.2">
      <c r="A787" s="7" t="s">
        <v>58</v>
      </c>
      <c r="B787" s="7" t="s">
        <v>44</v>
      </c>
      <c r="C787" s="7" t="s">
        <v>42</v>
      </c>
      <c r="D787" s="13">
        <v>41579</v>
      </c>
      <c r="E787" s="14">
        <f t="shared" si="1"/>
        <v>11</v>
      </c>
      <c r="F787" s="14" t="s">
        <v>45</v>
      </c>
      <c r="G787" s="7" t="s">
        <v>51</v>
      </c>
      <c r="H787" s="7" t="s">
        <v>52</v>
      </c>
      <c r="I787" s="7" t="s">
        <v>38</v>
      </c>
      <c r="J787" s="15">
        <v>2440357.2575165858</v>
      </c>
      <c r="K787" s="18"/>
      <c r="L787" s="17"/>
    </row>
    <row r="788" spans="1:12" ht="14.25" customHeight="1" x14ac:dyDescent="0.2">
      <c r="A788" s="7" t="s">
        <v>58</v>
      </c>
      <c r="B788" s="7" t="s">
        <v>44</v>
      </c>
      <c r="C788" s="7" t="s">
        <v>42</v>
      </c>
      <c r="D788" s="13">
        <v>41609</v>
      </c>
      <c r="E788" s="14">
        <f t="shared" si="1"/>
        <v>12</v>
      </c>
      <c r="F788" s="14" t="s">
        <v>45</v>
      </c>
      <c r="G788" s="7" t="s">
        <v>51</v>
      </c>
      <c r="H788" s="7" t="s">
        <v>52</v>
      </c>
      <c r="I788" s="7" t="s">
        <v>38</v>
      </c>
      <c r="J788" s="15">
        <v>1365336.6411364649</v>
      </c>
      <c r="K788" s="18"/>
      <c r="L788" s="17"/>
    </row>
    <row r="789" spans="1:12" ht="14.25" customHeight="1" x14ac:dyDescent="0.2">
      <c r="A789" s="7" t="s">
        <v>58</v>
      </c>
      <c r="B789" s="7" t="s">
        <v>44</v>
      </c>
      <c r="C789" s="7" t="s">
        <v>42</v>
      </c>
      <c r="D789" s="13">
        <v>41640</v>
      </c>
      <c r="E789" s="14">
        <f t="shared" si="1"/>
        <v>1</v>
      </c>
      <c r="F789" s="14" t="s">
        <v>45</v>
      </c>
      <c r="G789" s="7" t="s">
        <v>51</v>
      </c>
      <c r="H789" s="7" t="s">
        <v>52</v>
      </c>
      <c r="I789" s="7" t="s">
        <v>38</v>
      </c>
      <c r="J789" s="15">
        <v>1211465.2302915659</v>
      </c>
      <c r="K789" s="18"/>
      <c r="L789" s="17"/>
    </row>
    <row r="790" spans="1:12" ht="14.25" customHeight="1" x14ac:dyDescent="0.2">
      <c r="A790" s="7" t="s">
        <v>58</v>
      </c>
      <c r="B790" s="7" t="s">
        <v>44</v>
      </c>
      <c r="C790" s="7" t="s">
        <v>42</v>
      </c>
      <c r="D790" s="13">
        <v>41671</v>
      </c>
      <c r="E790" s="14">
        <f t="shared" si="1"/>
        <v>2</v>
      </c>
      <c r="F790" s="14" t="s">
        <v>45</v>
      </c>
      <c r="G790" s="7" t="s">
        <v>51</v>
      </c>
      <c r="H790" s="7" t="s">
        <v>52</v>
      </c>
      <c r="I790" s="7" t="s">
        <v>38</v>
      </c>
      <c r="J790" s="15">
        <v>1521468.8063359074</v>
      </c>
      <c r="K790" s="18"/>
      <c r="L790" s="17"/>
    </row>
    <row r="791" spans="1:12" ht="14.25" customHeight="1" x14ac:dyDescent="0.2">
      <c r="A791" s="7" t="s">
        <v>58</v>
      </c>
      <c r="B791" s="7" t="s">
        <v>44</v>
      </c>
      <c r="C791" s="7" t="s">
        <v>42</v>
      </c>
      <c r="D791" s="13">
        <v>41699</v>
      </c>
      <c r="E791" s="14">
        <f t="shared" si="1"/>
        <v>3</v>
      </c>
      <c r="F791" s="14" t="s">
        <v>45</v>
      </c>
      <c r="G791" s="7" t="s">
        <v>51</v>
      </c>
      <c r="H791" s="7" t="s">
        <v>52</v>
      </c>
      <c r="I791" s="7" t="s">
        <v>38</v>
      </c>
      <c r="J791" s="15">
        <v>1400184.8970591237</v>
      </c>
      <c r="K791" s="18"/>
      <c r="L791" s="17"/>
    </row>
    <row r="792" spans="1:12" ht="14.25" customHeight="1" x14ac:dyDescent="0.2">
      <c r="A792" s="7" t="s">
        <v>58</v>
      </c>
      <c r="B792" s="7" t="s">
        <v>44</v>
      </c>
      <c r="C792" s="7" t="s">
        <v>42</v>
      </c>
      <c r="D792" s="13">
        <v>41730</v>
      </c>
      <c r="E792" s="14">
        <f t="shared" si="1"/>
        <v>4</v>
      </c>
      <c r="F792" s="14" t="s">
        <v>45</v>
      </c>
      <c r="G792" s="7" t="s">
        <v>51</v>
      </c>
      <c r="H792" s="7" t="s">
        <v>52</v>
      </c>
      <c r="I792" s="7" t="s">
        <v>38</v>
      </c>
      <c r="J792" s="15">
        <v>1483355.0770554726</v>
      </c>
      <c r="K792" s="18"/>
      <c r="L792" s="17"/>
    </row>
    <row r="793" spans="1:12" ht="14.25" customHeight="1" x14ac:dyDescent="0.2">
      <c r="A793" s="7" t="s">
        <v>58</v>
      </c>
      <c r="B793" s="7" t="s">
        <v>44</v>
      </c>
      <c r="C793" s="7" t="s">
        <v>42</v>
      </c>
      <c r="D793" s="13">
        <v>41760</v>
      </c>
      <c r="E793" s="14">
        <f t="shared" si="1"/>
        <v>5</v>
      </c>
      <c r="F793" s="14" t="s">
        <v>45</v>
      </c>
      <c r="G793" s="7" t="s">
        <v>51</v>
      </c>
      <c r="H793" s="7" t="s">
        <v>52</v>
      </c>
      <c r="I793" s="7" t="s">
        <v>38</v>
      </c>
      <c r="J793" s="15">
        <v>1790831.8374007489</v>
      </c>
      <c r="K793" s="18"/>
      <c r="L793" s="17"/>
    </row>
    <row r="794" spans="1:12" ht="14.25" customHeight="1" x14ac:dyDescent="0.2">
      <c r="A794" s="7" t="s">
        <v>58</v>
      </c>
      <c r="B794" s="7" t="s">
        <v>44</v>
      </c>
      <c r="C794" s="7" t="s">
        <v>42</v>
      </c>
      <c r="D794" s="13">
        <v>41791</v>
      </c>
      <c r="E794" s="14">
        <f t="shared" si="1"/>
        <v>6</v>
      </c>
      <c r="F794" s="14" t="s">
        <v>45</v>
      </c>
      <c r="G794" s="7" t="s">
        <v>51</v>
      </c>
      <c r="H794" s="7" t="s">
        <v>52</v>
      </c>
      <c r="I794" s="7" t="s">
        <v>38</v>
      </c>
      <c r="J794" s="15">
        <v>911806.4599299801</v>
      </c>
      <c r="K794" s="18"/>
      <c r="L794" s="17"/>
    </row>
    <row r="795" spans="1:12" ht="14.25" customHeight="1" x14ac:dyDescent="0.2">
      <c r="A795" s="7" t="s">
        <v>58</v>
      </c>
      <c r="B795" s="7" t="s">
        <v>44</v>
      </c>
      <c r="C795" s="7" t="s">
        <v>42</v>
      </c>
      <c r="D795" s="13">
        <v>41456</v>
      </c>
      <c r="E795" s="14">
        <f t="shared" si="1"/>
        <v>7</v>
      </c>
      <c r="F795" s="14" t="s">
        <v>45</v>
      </c>
      <c r="G795" s="7" t="s">
        <v>51</v>
      </c>
      <c r="H795" s="7" t="s">
        <v>53</v>
      </c>
      <c r="I795" s="7" t="s">
        <v>38</v>
      </c>
      <c r="J795" s="15">
        <v>884023.92783632269</v>
      </c>
      <c r="K795" s="18"/>
      <c r="L795" s="17"/>
    </row>
    <row r="796" spans="1:12" ht="14.25" customHeight="1" x14ac:dyDescent="0.2">
      <c r="A796" s="7" t="s">
        <v>58</v>
      </c>
      <c r="B796" s="7" t="s">
        <v>44</v>
      </c>
      <c r="C796" s="7" t="s">
        <v>42</v>
      </c>
      <c r="D796" s="13">
        <v>41487</v>
      </c>
      <c r="E796" s="14">
        <f t="shared" si="1"/>
        <v>8</v>
      </c>
      <c r="F796" s="14" t="s">
        <v>45</v>
      </c>
      <c r="G796" s="7" t="s">
        <v>51</v>
      </c>
      <c r="H796" s="7" t="s">
        <v>53</v>
      </c>
      <c r="I796" s="7" t="s">
        <v>38</v>
      </c>
      <c r="J796" s="15">
        <v>1052207.4304358403</v>
      </c>
      <c r="K796" s="18"/>
      <c r="L796" s="17"/>
    </row>
    <row r="797" spans="1:12" ht="14.25" customHeight="1" x14ac:dyDescent="0.2">
      <c r="A797" s="7" t="s">
        <v>58</v>
      </c>
      <c r="B797" s="7" t="s">
        <v>44</v>
      </c>
      <c r="C797" s="7" t="s">
        <v>42</v>
      </c>
      <c r="D797" s="13">
        <v>41518</v>
      </c>
      <c r="E797" s="14">
        <f t="shared" si="1"/>
        <v>9</v>
      </c>
      <c r="F797" s="14" t="s">
        <v>45</v>
      </c>
      <c r="G797" s="7" t="s">
        <v>51</v>
      </c>
      <c r="H797" s="7" t="s">
        <v>53</v>
      </c>
      <c r="I797" s="7" t="s">
        <v>38</v>
      </c>
      <c r="J797" s="15">
        <v>1016958.2253807157</v>
      </c>
      <c r="K797" s="18"/>
      <c r="L797" s="17"/>
    </row>
    <row r="798" spans="1:12" ht="14.25" customHeight="1" x14ac:dyDescent="0.2">
      <c r="A798" s="7" t="s">
        <v>58</v>
      </c>
      <c r="B798" s="7" t="s">
        <v>44</v>
      </c>
      <c r="C798" s="7" t="s">
        <v>42</v>
      </c>
      <c r="D798" s="13">
        <v>41548</v>
      </c>
      <c r="E798" s="14">
        <f t="shared" si="1"/>
        <v>10</v>
      </c>
      <c r="F798" s="14" t="s">
        <v>45</v>
      </c>
      <c r="G798" s="7" t="s">
        <v>51</v>
      </c>
      <c r="H798" s="7" t="s">
        <v>53</v>
      </c>
      <c r="I798" s="7" t="s">
        <v>38</v>
      </c>
      <c r="J798" s="15">
        <v>1488480.8550150518</v>
      </c>
      <c r="K798" s="18"/>
      <c r="L798" s="17"/>
    </row>
    <row r="799" spans="1:12" ht="14.25" customHeight="1" x14ac:dyDescent="0.2">
      <c r="A799" s="7" t="s">
        <v>58</v>
      </c>
      <c r="B799" s="7" t="s">
        <v>44</v>
      </c>
      <c r="C799" s="7" t="s">
        <v>42</v>
      </c>
      <c r="D799" s="13">
        <v>41579</v>
      </c>
      <c r="E799" s="14">
        <f t="shared" si="1"/>
        <v>11</v>
      </c>
      <c r="F799" s="14" t="s">
        <v>45</v>
      </c>
      <c r="G799" s="7" t="s">
        <v>51</v>
      </c>
      <c r="H799" s="7" t="s">
        <v>53</v>
      </c>
      <c r="I799" s="7" t="s">
        <v>38</v>
      </c>
      <c r="J799" s="15">
        <v>1639667.9831029386</v>
      </c>
      <c r="K799" s="18"/>
      <c r="L799" s="17"/>
    </row>
    <row r="800" spans="1:12" ht="14.25" customHeight="1" x14ac:dyDescent="0.2">
      <c r="A800" s="7" t="s">
        <v>58</v>
      </c>
      <c r="B800" s="7" t="s">
        <v>44</v>
      </c>
      <c r="C800" s="7" t="s">
        <v>42</v>
      </c>
      <c r="D800" s="13">
        <v>41609</v>
      </c>
      <c r="E800" s="14">
        <f t="shared" si="1"/>
        <v>12</v>
      </c>
      <c r="F800" s="14" t="s">
        <v>45</v>
      </c>
      <c r="G800" s="7" t="s">
        <v>51</v>
      </c>
      <c r="H800" s="7" t="s">
        <v>53</v>
      </c>
      <c r="I800" s="7" t="s">
        <v>38</v>
      </c>
      <c r="J800" s="15">
        <v>765598.62357103126</v>
      </c>
      <c r="K800" s="18"/>
      <c r="L800" s="17"/>
    </row>
    <row r="801" spans="1:12" ht="14.25" customHeight="1" x14ac:dyDescent="0.2">
      <c r="A801" s="7" t="s">
        <v>58</v>
      </c>
      <c r="B801" s="7" t="s">
        <v>44</v>
      </c>
      <c r="C801" s="7" t="s">
        <v>42</v>
      </c>
      <c r="D801" s="13">
        <v>41640</v>
      </c>
      <c r="E801" s="14">
        <f t="shared" si="1"/>
        <v>1</v>
      </c>
      <c r="F801" s="14" t="s">
        <v>45</v>
      </c>
      <c r="G801" s="7" t="s">
        <v>51</v>
      </c>
      <c r="H801" s="7" t="s">
        <v>53</v>
      </c>
      <c r="I801" s="7" t="s">
        <v>38</v>
      </c>
      <c r="J801" s="15">
        <v>742706.65420794766</v>
      </c>
      <c r="K801" s="18"/>
      <c r="L801" s="17"/>
    </row>
    <row r="802" spans="1:12" ht="14.25" customHeight="1" x14ac:dyDescent="0.2">
      <c r="A802" s="7" t="s">
        <v>58</v>
      </c>
      <c r="B802" s="7" t="s">
        <v>44</v>
      </c>
      <c r="C802" s="7" t="s">
        <v>42</v>
      </c>
      <c r="D802" s="13">
        <v>41671</v>
      </c>
      <c r="E802" s="14">
        <f t="shared" si="1"/>
        <v>2</v>
      </c>
      <c r="F802" s="14" t="s">
        <v>45</v>
      </c>
      <c r="G802" s="7" t="s">
        <v>51</v>
      </c>
      <c r="H802" s="7" t="s">
        <v>53</v>
      </c>
      <c r="I802" s="7" t="s">
        <v>38</v>
      </c>
      <c r="J802" s="15">
        <v>822050.21729515784</v>
      </c>
      <c r="K802" s="18"/>
      <c r="L802" s="17"/>
    </row>
    <row r="803" spans="1:12" ht="14.25" customHeight="1" x14ac:dyDescent="0.2">
      <c r="A803" s="7" t="s">
        <v>58</v>
      </c>
      <c r="B803" s="7" t="s">
        <v>44</v>
      </c>
      <c r="C803" s="7" t="s">
        <v>42</v>
      </c>
      <c r="D803" s="13">
        <v>41699</v>
      </c>
      <c r="E803" s="14">
        <f t="shared" si="1"/>
        <v>3</v>
      </c>
      <c r="F803" s="14" t="s">
        <v>45</v>
      </c>
      <c r="G803" s="7" t="s">
        <v>51</v>
      </c>
      <c r="H803" s="7" t="s">
        <v>53</v>
      </c>
      <c r="I803" s="7" t="s">
        <v>38</v>
      </c>
      <c r="J803" s="15">
        <v>806728.57071739517</v>
      </c>
      <c r="K803" s="18"/>
      <c r="L803" s="17"/>
    </row>
    <row r="804" spans="1:12" ht="14.25" customHeight="1" x14ac:dyDescent="0.2">
      <c r="A804" s="7" t="s">
        <v>58</v>
      </c>
      <c r="B804" s="7" t="s">
        <v>44</v>
      </c>
      <c r="C804" s="7" t="s">
        <v>42</v>
      </c>
      <c r="D804" s="13">
        <v>41730</v>
      </c>
      <c r="E804" s="14">
        <f t="shared" si="1"/>
        <v>4</v>
      </c>
      <c r="F804" s="14" t="s">
        <v>45</v>
      </c>
      <c r="G804" s="7" t="s">
        <v>51</v>
      </c>
      <c r="H804" s="7" t="s">
        <v>53</v>
      </c>
      <c r="I804" s="7" t="s">
        <v>38</v>
      </c>
      <c r="J804" s="15">
        <v>866589.56529720977</v>
      </c>
      <c r="K804" s="18"/>
      <c r="L804" s="17"/>
    </row>
    <row r="805" spans="1:12" ht="14.25" customHeight="1" x14ac:dyDescent="0.2">
      <c r="A805" s="7" t="s">
        <v>58</v>
      </c>
      <c r="B805" s="7" t="s">
        <v>44</v>
      </c>
      <c r="C805" s="7" t="s">
        <v>42</v>
      </c>
      <c r="D805" s="13">
        <v>41760</v>
      </c>
      <c r="E805" s="14">
        <f t="shared" si="1"/>
        <v>5</v>
      </c>
      <c r="F805" s="14" t="s">
        <v>45</v>
      </c>
      <c r="G805" s="7" t="s">
        <v>51</v>
      </c>
      <c r="H805" s="7" t="s">
        <v>53</v>
      </c>
      <c r="I805" s="7" t="s">
        <v>38</v>
      </c>
      <c r="J805" s="15">
        <v>987204.11778920982</v>
      </c>
      <c r="K805" s="18"/>
      <c r="L805" s="17"/>
    </row>
    <row r="806" spans="1:12" ht="14.25" customHeight="1" x14ac:dyDescent="0.2">
      <c r="A806" s="7" t="s">
        <v>58</v>
      </c>
      <c r="B806" s="7" t="s">
        <v>44</v>
      </c>
      <c r="C806" s="7" t="s">
        <v>42</v>
      </c>
      <c r="D806" s="13">
        <v>41791</v>
      </c>
      <c r="E806" s="14">
        <f t="shared" si="1"/>
        <v>6</v>
      </c>
      <c r="F806" s="14" t="s">
        <v>45</v>
      </c>
      <c r="G806" s="7" t="s">
        <v>51</v>
      </c>
      <c r="H806" s="7" t="s">
        <v>53</v>
      </c>
      <c r="I806" s="7" t="s">
        <v>38</v>
      </c>
      <c r="J806" s="15">
        <v>506308.79330234113</v>
      </c>
      <c r="K806" s="18"/>
      <c r="L806" s="17"/>
    </row>
    <row r="807" spans="1:12" ht="14.25" customHeight="1" x14ac:dyDescent="0.2">
      <c r="A807" s="7" t="s">
        <v>58</v>
      </c>
      <c r="B807" s="7" t="s">
        <v>44</v>
      </c>
      <c r="C807" s="7" t="s">
        <v>42</v>
      </c>
      <c r="D807" s="13">
        <v>41456</v>
      </c>
      <c r="E807" s="14">
        <f t="shared" si="1"/>
        <v>7</v>
      </c>
      <c r="F807" s="14" t="s">
        <v>45</v>
      </c>
      <c r="G807" s="7" t="s">
        <v>51</v>
      </c>
      <c r="H807" s="7" t="s">
        <v>54</v>
      </c>
      <c r="I807" s="7" t="s">
        <v>38</v>
      </c>
      <c r="J807" s="15">
        <v>904892.03843125247</v>
      </c>
      <c r="K807" s="18"/>
      <c r="L807" s="17"/>
    </row>
    <row r="808" spans="1:12" ht="14.25" customHeight="1" x14ac:dyDescent="0.2">
      <c r="A808" s="7" t="s">
        <v>58</v>
      </c>
      <c r="B808" s="7" t="s">
        <v>44</v>
      </c>
      <c r="C808" s="7" t="s">
        <v>42</v>
      </c>
      <c r="D808" s="13">
        <v>41487</v>
      </c>
      <c r="E808" s="14">
        <f t="shared" si="1"/>
        <v>8</v>
      </c>
      <c r="F808" s="14" t="s">
        <v>45</v>
      </c>
      <c r="G808" s="7" t="s">
        <v>51</v>
      </c>
      <c r="H808" s="7" t="s">
        <v>54</v>
      </c>
      <c r="I808" s="7" t="s">
        <v>38</v>
      </c>
      <c r="J808" s="15">
        <v>1067052.2598973438</v>
      </c>
      <c r="K808" s="18"/>
      <c r="L808" s="17"/>
    </row>
    <row r="809" spans="1:12" ht="14.25" customHeight="1" x14ac:dyDescent="0.2">
      <c r="A809" s="7" t="s">
        <v>58</v>
      </c>
      <c r="B809" s="7" t="s">
        <v>44</v>
      </c>
      <c r="C809" s="7" t="s">
        <v>42</v>
      </c>
      <c r="D809" s="13">
        <v>41518</v>
      </c>
      <c r="E809" s="14">
        <f t="shared" si="1"/>
        <v>9</v>
      </c>
      <c r="F809" s="14" t="s">
        <v>45</v>
      </c>
      <c r="G809" s="7" t="s">
        <v>51</v>
      </c>
      <c r="H809" s="7" t="s">
        <v>54</v>
      </c>
      <c r="I809" s="7" t="s">
        <v>38</v>
      </c>
      <c r="J809" s="15">
        <v>1026646.9835398964</v>
      </c>
      <c r="K809" s="18"/>
      <c r="L809" s="17"/>
    </row>
    <row r="810" spans="1:12" ht="14.25" customHeight="1" x14ac:dyDescent="0.2">
      <c r="A810" s="7" t="s">
        <v>58</v>
      </c>
      <c r="B810" s="7" t="s">
        <v>44</v>
      </c>
      <c r="C810" s="7" t="s">
        <v>42</v>
      </c>
      <c r="D810" s="13">
        <v>41548</v>
      </c>
      <c r="E810" s="14">
        <f t="shared" si="1"/>
        <v>10</v>
      </c>
      <c r="F810" s="14" t="s">
        <v>45</v>
      </c>
      <c r="G810" s="7" t="s">
        <v>51</v>
      </c>
      <c r="H810" s="7" t="s">
        <v>54</v>
      </c>
      <c r="I810" s="7" t="s">
        <v>38</v>
      </c>
      <c r="J810" s="15">
        <v>1557091.8051502465</v>
      </c>
      <c r="K810" s="18"/>
      <c r="L810" s="17"/>
    </row>
    <row r="811" spans="1:12" ht="14.25" customHeight="1" x14ac:dyDescent="0.2">
      <c r="A811" s="7" t="s">
        <v>58</v>
      </c>
      <c r="B811" s="7" t="s">
        <v>44</v>
      </c>
      <c r="C811" s="7" t="s">
        <v>42</v>
      </c>
      <c r="D811" s="13">
        <v>41579</v>
      </c>
      <c r="E811" s="14">
        <f t="shared" si="1"/>
        <v>11</v>
      </c>
      <c r="F811" s="14" t="s">
        <v>45</v>
      </c>
      <c r="G811" s="7" t="s">
        <v>51</v>
      </c>
      <c r="H811" s="7" t="s">
        <v>54</v>
      </c>
      <c r="I811" s="7" t="s">
        <v>38</v>
      </c>
      <c r="J811" s="15">
        <v>1710092.7084534448</v>
      </c>
      <c r="K811" s="18"/>
      <c r="L811" s="17"/>
    </row>
    <row r="812" spans="1:12" ht="14.25" customHeight="1" x14ac:dyDescent="0.2">
      <c r="A812" s="7" t="s">
        <v>58</v>
      </c>
      <c r="B812" s="7" t="s">
        <v>44</v>
      </c>
      <c r="C812" s="7" t="s">
        <v>42</v>
      </c>
      <c r="D812" s="13">
        <v>41609</v>
      </c>
      <c r="E812" s="14">
        <f t="shared" si="1"/>
        <v>12</v>
      </c>
      <c r="F812" s="14" t="s">
        <v>45</v>
      </c>
      <c r="G812" s="7" t="s">
        <v>51</v>
      </c>
      <c r="H812" s="7" t="s">
        <v>54</v>
      </c>
      <c r="I812" s="7" t="s">
        <v>38</v>
      </c>
      <c r="J812" s="15">
        <v>799573.69102222088</v>
      </c>
      <c r="K812" s="18"/>
      <c r="L812" s="17"/>
    </row>
    <row r="813" spans="1:12" ht="14.25" customHeight="1" x14ac:dyDescent="0.2">
      <c r="A813" s="7" t="s">
        <v>58</v>
      </c>
      <c r="B813" s="7" t="s">
        <v>44</v>
      </c>
      <c r="C813" s="7" t="s">
        <v>42</v>
      </c>
      <c r="D813" s="13">
        <v>41640</v>
      </c>
      <c r="E813" s="14">
        <f t="shared" si="1"/>
        <v>1</v>
      </c>
      <c r="F813" s="14" t="s">
        <v>45</v>
      </c>
      <c r="G813" s="7" t="s">
        <v>51</v>
      </c>
      <c r="H813" s="7" t="s">
        <v>54</v>
      </c>
      <c r="I813" s="7" t="s">
        <v>38</v>
      </c>
      <c r="J813" s="15">
        <v>793393.06373042695</v>
      </c>
      <c r="K813" s="18"/>
      <c r="L813" s="17"/>
    </row>
    <row r="814" spans="1:12" ht="14.25" customHeight="1" x14ac:dyDescent="0.2">
      <c r="A814" s="7" t="s">
        <v>58</v>
      </c>
      <c r="B814" s="7" t="s">
        <v>44</v>
      </c>
      <c r="C814" s="7" t="s">
        <v>42</v>
      </c>
      <c r="D814" s="13">
        <v>41671</v>
      </c>
      <c r="E814" s="14">
        <f t="shared" si="1"/>
        <v>2</v>
      </c>
      <c r="F814" s="14" t="s">
        <v>45</v>
      </c>
      <c r="G814" s="7" t="s">
        <v>51</v>
      </c>
      <c r="H814" s="7" t="s">
        <v>54</v>
      </c>
      <c r="I814" s="7" t="s">
        <v>38</v>
      </c>
      <c r="J814" s="15">
        <v>931740.99835025659</v>
      </c>
      <c r="K814" s="18"/>
      <c r="L814" s="17"/>
    </row>
    <row r="815" spans="1:12" ht="14.25" customHeight="1" x14ac:dyDescent="0.2">
      <c r="A815" s="7" t="s">
        <v>58</v>
      </c>
      <c r="B815" s="7" t="s">
        <v>44</v>
      </c>
      <c r="C815" s="7" t="s">
        <v>42</v>
      </c>
      <c r="D815" s="13">
        <v>41699</v>
      </c>
      <c r="E815" s="14">
        <f t="shared" si="1"/>
        <v>3</v>
      </c>
      <c r="F815" s="14" t="s">
        <v>45</v>
      </c>
      <c r="G815" s="7" t="s">
        <v>51</v>
      </c>
      <c r="H815" s="7" t="s">
        <v>54</v>
      </c>
      <c r="I815" s="7" t="s">
        <v>38</v>
      </c>
      <c r="J815" s="15">
        <v>827560.38466741249</v>
      </c>
      <c r="K815" s="18"/>
      <c r="L815" s="17"/>
    </row>
    <row r="816" spans="1:12" ht="14.25" customHeight="1" x14ac:dyDescent="0.2">
      <c r="A816" s="7" t="s">
        <v>58</v>
      </c>
      <c r="B816" s="7" t="s">
        <v>44</v>
      </c>
      <c r="C816" s="7" t="s">
        <v>42</v>
      </c>
      <c r="D816" s="13">
        <v>41730</v>
      </c>
      <c r="E816" s="14">
        <f t="shared" si="1"/>
        <v>4</v>
      </c>
      <c r="F816" s="14" t="s">
        <v>45</v>
      </c>
      <c r="G816" s="7" t="s">
        <v>51</v>
      </c>
      <c r="H816" s="7" t="s">
        <v>54</v>
      </c>
      <c r="I816" s="7" t="s">
        <v>38</v>
      </c>
      <c r="J816" s="15">
        <v>909762.07978018955</v>
      </c>
      <c r="K816" s="18"/>
      <c r="L816" s="17"/>
    </row>
    <row r="817" spans="1:12" ht="14.25" customHeight="1" x14ac:dyDescent="0.2">
      <c r="A817" s="7" t="s">
        <v>58</v>
      </c>
      <c r="B817" s="7" t="s">
        <v>44</v>
      </c>
      <c r="C817" s="7" t="s">
        <v>42</v>
      </c>
      <c r="D817" s="13">
        <v>41760</v>
      </c>
      <c r="E817" s="14">
        <f t="shared" si="1"/>
        <v>5</v>
      </c>
      <c r="F817" s="14" t="s">
        <v>45</v>
      </c>
      <c r="G817" s="7" t="s">
        <v>51</v>
      </c>
      <c r="H817" s="7" t="s">
        <v>54</v>
      </c>
      <c r="I817" s="7" t="s">
        <v>38</v>
      </c>
      <c r="J817" s="15">
        <v>1108803.4317190656</v>
      </c>
      <c r="K817" s="18"/>
      <c r="L817" s="17"/>
    </row>
    <row r="818" spans="1:12" ht="14.25" customHeight="1" x14ac:dyDescent="0.2">
      <c r="A818" s="7" t="s">
        <v>58</v>
      </c>
      <c r="B818" s="7" t="s">
        <v>44</v>
      </c>
      <c r="C818" s="7" t="s">
        <v>42</v>
      </c>
      <c r="D818" s="13">
        <v>41791</v>
      </c>
      <c r="E818" s="14">
        <f t="shared" si="1"/>
        <v>6</v>
      </c>
      <c r="F818" s="14" t="s">
        <v>45</v>
      </c>
      <c r="G818" s="7" t="s">
        <v>51</v>
      </c>
      <c r="H818" s="7" t="s">
        <v>54</v>
      </c>
      <c r="I818" s="7" t="s">
        <v>38</v>
      </c>
      <c r="J818" s="15">
        <v>560496.60864916991</v>
      </c>
      <c r="K818" s="18"/>
      <c r="L818" s="17"/>
    </row>
    <row r="819" spans="1:12" ht="14.25" customHeight="1" x14ac:dyDescent="0.2">
      <c r="A819" s="7" t="s">
        <v>58</v>
      </c>
      <c r="B819" s="7" t="s">
        <v>44</v>
      </c>
      <c r="C819" s="7" t="s">
        <v>42</v>
      </c>
      <c r="D819" s="13">
        <v>41456</v>
      </c>
      <c r="E819" s="14">
        <f t="shared" si="1"/>
        <v>7</v>
      </c>
      <c r="F819" s="14" t="s">
        <v>45</v>
      </c>
      <c r="G819" s="7" t="s">
        <v>51</v>
      </c>
      <c r="H819" s="7" t="s">
        <v>55</v>
      </c>
      <c r="I819" s="7" t="s">
        <v>38</v>
      </c>
      <c r="J819" s="15">
        <v>498631.6818381226</v>
      </c>
      <c r="K819" s="18"/>
      <c r="L819" s="17"/>
    </row>
    <row r="820" spans="1:12" ht="14.25" customHeight="1" x14ac:dyDescent="0.2">
      <c r="A820" s="7" t="s">
        <v>58</v>
      </c>
      <c r="B820" s="7" t="s">
        <v>44</v>
      </c>
      <c r="C820" s="7" t="s">
        <v>42</v>
      </c>
      <c r="D820" s="13">
        <v>41487</v>
      </c>
      <c r="E820" s="14">
        <f t="shared" si="1"/>
        <v>8</v>
      </c>
      <c r="F820" s="14" t="s">
        <v>45</v>
      </c>
      <c r="G820" s="7" t="s">
        <v>51</v>
      </c>
      <c r="H820" s="7" t="s">
        <v>55</v>
      </c>
      <c r="I820" s="7" t="s">
        <v>38</v>
      </c>
      <c r="J820" s="15">
        <v>616274.64932342409</v>
      </c>
      <c r="K820" s="18"/>
      <c r="L820" s="17"/>
    </row>
    <row r="821" spans="1:12" ht="14.25" customHeight="1" x14ac:dyDescent="0.2">
      <c r="A821" s="7" t="s">
        <v>58</v>
      </c>
      <c r="B821" s="7" t="s">
        <v>44</v>
      </c>
      <c r="C821" s="7" t="s">
        <v>42</v>
      </c>
      <c r="D821" s="13">
        <v>41518</v>
      </c>
      <c r="E821" s="14">
        <f t="shared" si="1"/>
        <v>9</v>
      </c>
      <c r="F821" s="14" t="s">
        <v>45</v>
      </c>
      <c r="G821" s="7" t="s">
        <v>51</v>
      </c>
      <c r="H821" s="7" t="s">
        <v>55</v>
      </c>
      <c r="I821" s="7" t="s">
        <v>38</v>
      </c>
      <c r="J821" s="15">
        <v>641878.67036756733</v>
      </c>
      <c r="K821" s="18"/>
      <c r="L821" s="17"/>
    </row>
    <row r="822" spans="1:12" ht="14.25" customHeight="1" x14ac:dyDescent="0.2">
      <c r="A822" s="7" t="s">
        <v>58</v>
      </c>
      <c r="B822" s="7" t="s">
        <v>44</v>
      </c>
      <c r="C822" s="7" t="s">
        <v>42</v>
      </c>
      <c r="D822" s="13">
        <v>41548</v>
      </c>
      <c r="E822" s="14">
        <f t="shared" si="1"/>
        <v>10</v>
      </c>
      <c r="F822" s="14" t="s">
        <v>45</v>
      </c>
      <c r="G822" s="7" t="s">
        <v>51</v>
      </c>
      <c r="H822" s="7" t="s">
        <v>55</v>
      </c>
      <c r="I822" s="7" t="s">
        <v>38</v>
      </c>
      <c r="J822" s="15">
        <v>749185.9629367278</v>
      </c>
      <c r="K822" s="18"/>
      <c r="L822" s="17"/>
    </row>
    <row r="823" spans="1:12" ht="14.25" customHeight="1" x14ac:dyDescent="0.2">
      <c r="A823" s="7" t="s">
        <v>58</v>
      </c>
      <c r="B823" s="7" t="s">
        <v>44</v>
      </c>
      <c r="C823" s="7" t="s">
        <v>42</v>
      </c>
      <c r="D823" s="13">
        <v>41579</v>
      </c>
      <c r="E823" s="14">
        <f t="shared" si="1"/>
        <v>11</v>
      </c>
      <c r="F823" s="14" t="s">
        <v>45</v>
      </c>
      <c r="G823" s="7" t="s">
        <v>51</v>
      </c>
      <c r="H823" s="7" t="s">
        <v>55</v>
      </c>
      <c r="I823" s="7" t="s">
        <v>38</v>
      </c>
      <c r="J823" s="15">
        <v>892113.54493715987</v>
      </c>
      <c r="K823" s="18"/>
      <c r="L823" s="17"/>
    </row>
    <row r="824" spans="1:12" ht="14.25" customHeight="1" x14ac:dyDescent="0.2">
      <c r="A824" s="7" t="s">
        <v>58</v>
      </c>
      <c r="B824" s="7" t="s">
        <v>44</v>
      </c>
      <c r="C824" s="7" t="s">
        <v>42</v>
      </c>
      <c r="D824" s="13">
        <v>41609</v>
      </c>
      <c r="E824" s="14">
        <f t="shared" si="1"/>
        <v>12</v>
      </c>
      <c r="F824" s="14" t="s">
        <v>45</v>
      </c>
      <c r="G824" s="7" t="s">
        <v>51</v>
      </c>
      <c r="H824" s="7" t="s">
        <v>55</v>
      </c>
      <c r="I824" s="7" t="s">
        <v>38</v>
      </c>
      <c r="J824" s="15">
        <v>432516.83808086219</v>
      </c>
      <c r="K824" s="18"/>
      <c r="L824" s="17"/>
    </row>
    <row r="825" spans="1:12" ht="14.25" customHeight="1" x14ac:dyDescent="0.2">
      <c r="A825" s="7" t="s">
        <v>58</v>
      </c>
      <c r="B825" s="7" t="s">
        <v>44</v>
      </c>
      <c r="C825" s="7" t="s">
        <v>42</v>
      </c>
      <c r="D825" s="13">
        <v>41640</v>
      </c>
      <c r="E825" s="14">
        <f t="shared" si="1"/>
        <v>1</v>
      </c>
      <c r="F825" s="14" t="s">
        <v>45</v>
      </c>
      <c r="G825" s="7" t="s">
        <v>51</v>
      </c>
      <c r="H825" s="7" t="s">
        <v>55</v>
      </c>
      <c r="I825" s="7" t="s">
        <v>38</v>
      </c>
      <c r="J825" s="15">
        <v>409538.75919692736</v>
      </c>
      <c r="K825" s="18"/>
      <c r="L825" s="17"/>
    </row>
    <row r="826" spans="1:12" ht="14.25" customHeight="1" x14ac:dyDescent="0.2">
      <c r="A826" s="7" t="s">
        <v>58</v>
      </c>
      <c r="B826" s="7" t="s">
        <v>44</v>
      </c>
      <c r="C826" s="7" t="s">
        <v>42</v>
      </c>
      <c r="D826" s="13">
        <v>41671</v>
      </c>
      <c r="E826" s="14">
        <f t="shared" si="1"/>
        <v>2</v>
      </c>
      <c r="F826" s="14" t="s">
        <v>45</v>
      </c>
      <c r="G826" s="7" t="s">
        <v>51</v>
      </c>
      <c r="H826" s="7" t="s">
        <v>55</v>
      </c>
      <c r="I826" s="7" t="s">
        <v>38</v>
      </c>
      <c r="J826" s="15">
        <v>489965.80230679538</v>
      </c>
      <c r="K826" s="18"/>
      <c r="L826" s="17"/>
    </row>
    <row r="827" spans="1:12" ht="14.25" customHeight="1" x14ac:dyDescent="0.2">
      <c r="A827" s="7" t="s">
        <v>58</v>
      </c>
      <c r="B827" s="7" t="s">
        <v>44</v>
      </c>
      <c r="C827" s="7" t="s">
        <v>42</v>
      </c>
      <c r="D827" s="13">
        <v>41699</v>
      </c>
      <c r="E827" s="14">
        <f t="shared" si="1"/>
        <v>3</v>
      </c>
      <c r="F827" s="14" t="s">
        <v>45</v>
      </c>
      <c r="G827" s="7" t="s">
        <v>51</v>
      </c>
      <c r="H827" s="7" t="s">
        <v>55</v>
      </c>
      <c r="I827" s="7" t="s">
        <v>38</v>
      </c>
      <c r="J827" s="15">
        <v>444871.43123762979</v>
      </c>
      <c r="K827" s="18"/>
      <c r="L827" s="17"/>
    </row>
    <row r="828" spans="1:12" ht="14.25" customHeight="1" x14ac:dyDescent="0.2">
      <c r="A828" s="7" t="s">
        <v>58</v>
      </c>
      <c r="B828" s="7" t="s">
        <v>44</v>
      </c>
      <c r="C828" s="7" t="s">
        <v>42</v>
      </c>
      <c r="D828" s="13">
        <v>41730</v>
      </c>
      <c r="E828" s="14">
        <f t="shared" si="1"/>
        <v>4</v>
      </c>
      <c r="F828" s="14" t="s">
        <v>45</v>
      </c>
      <c r="G828" s="7" t="s">
        <v>51</v>
      </c>
      <c r="H828" s="7" t="s">
        <v>55</v>
      </c>
      <c r="I828" s="7" t="s">
        <v>38</v>
      </c>
      <c r="J828" s="15">
        <v>472382.50156978617</v>
      </c>
      <c r="K828" s="18"/>
      <c r="L828" s="17"/>
    </row>
    <row r="829" spans="1:12" ht="14.25" customHeight="1" x14ac:dyDescent="0.2">
      <c r="A829" s="7" t="s">
        <v>58</v>
      </c>
      <c r="B829" s="7" t="s">
        <v>44</v>
      </c>
      <c r="C829" s="7" t="s">
        <v>42</v>
      </c>
      <c r="D829" s="13">
        <v>41760</v>
      </c>
      <c r="E829" s="14">
        <f t="shared" si="1"/>
        <v>5</v>
      </c>
      <c r="F829" s="14" t="s">
        <v>45</v>
      </c>
      <c r="G829" s="7" t="s">
        <v>51</v>
      </c>
      <c r="H829" s="7" t="s">
        <v>55</v>
      </c>
      <c r="I829" s="7" t="s">
        <v>38</v>
      </c>
      <c r="J829" s="15">
        <v>608634.95143913291</v>
      </c>
      <c r="K829" s="18"/>
      <c r="L829" s="17"/>
    </row>
    <row r="830" spans="1:12" ht="14.25" customHeight="1" x14ac:dyDescent="0.2">
      <c r="A830" s="7" t="s">
        <v>58</v>
      </c>
      <c r="B830" s="7" t="s">
        <v>44</v>
      </c>
      <c r="C830" s="7" t="s">
        <v>42</v>
      </c>
      <c r="D830" s="13">
        <v>41791</v>
      </c>
      <c r="E830" s="14">
        <f t="shared" si="1"/>
        <v>6</v>
      </c>
      <c r="F830" s="14" t="s">
        <v>45</v>
      </c>
      <c r="G830" s="7" t="s">
        <v>51</v>
      </c>
      <c r="H830" s="7" t="s">
        <v>55</v>
      </c>
      <c r="I830" s="7" t="s">
        <v>38</v>
      </c>
      <c r="J830" s="15">
        <v>272324.41448756552</v>
      </c>
      <c r="K830" s="18"/>
      <c r="L830" s="17"/>
    </row>
    <row r="831" spans="1:12" ht="14.25" customHeight="1" x14ac:dyDescent="0.2">
      <c r="A831" s="7" t="s">
        <v>58</v>
      </c>
      <c r="B831" s="7" t="s">
        <v>44</v>
      </c>
      <c r="C831" s="7" t="s">
        <v>42</v>
      </c>
      <c r="D831" s="13">
        <v>41456</v>
      </c>
      <c r="E831" s="14">
        <f t="shared" si="1"/>
        <v>7</v>
      </c>
      <c r="F831" s="14" t="s">
        <v>45</v>
      </c>
      <c r="G831" s="7" t="s">
        <v>56</v>
      </c>
      <c r="H831" s="7" t="s">
        <v>57</v>
      </c>
      <c r="I831" s="7" t="s">
        <v>38</v>
      </c>
      <c r="J831" s="15">
        <v>3105845.72687844</v>
      </c>
      <c r="K831" s="18"/>
      <c r="L831" s="17"/>
    </row>
    <row r="832" spans="1:12" ht="14.25" customHeight="1" x14ac:dyDescent="0.2">
      <c r="A832" s="7" t="s">
        <v>58</v>
      </c>
      <c r="B832" s="7" t="s">
        <v>44</v>
      </c>
      <c r="C832" s="7" t="s">
        <v>42</v>
      </c>
      <c r="D832" s="13">
        <v>41487</v>
      </c>
      <c r="E832" s="14">
        <f t="shared" si="1"/>
        <v>8</v>
      </c>
      <c r="F832" s="14" t="s">
        <v>45</v>
      </c>
      <c r="G832" s="7" t="s">
        <v>56</v>
      </c>
      <c r="H832" s="7" t="s">
        <v>57</v>
      </c>
      <c r="I832" s="7" t="s">
        <v>38</v>
      </c>
      <c r="J832" s="15">
        <v>4010585.2851120001</v>
      </c>
      <c r="K832" s="18"/>
      <c r="L832" s="17"/>
    </row>
    <row r="833" spans="1:12" ht="14.25" customHeight="1" x14ac:dyDescent="0.2">
      <c r="A833" s="7" t="s">
        <v>58</v>
      </c>
      <c r="B833" s="7" t="s">
        <v>44</v>
      </c>
      <c r="C833" s="7" t="s">
        <v>42</v>
      </c>
      <c r="D833" s="13">
        <v>41518</v>
      </c>
      <c r="E833" s="14">
        <f t="shared" si="1"/>
        <v>9</v>
      </c>
      <c r="F833" s="14" t="s">
        <v>45</v>
      </c>
      <c r="G833" s="7" t="s">
        <v>56</v>
      </c>
      <c r="H833" s="7" t="s">
        <v>57</v>
      </c>
      <c r="I833" s="7" t="s">
        <v>38</v>
      </c>
      <c r="J833" s="15">
        <v>3923012.4475718406</v>
      </c>
      <c r="K833" s="18"/>
      <c r="L833" s="17"/>
    </row>
    <row r="834" spans="1:12" ht="14.25" customHeight="1" x14ac:dyDescent="0.2">
      <c r="A834" s="7" t="s">
        <v>58</v>
      </c>
      <c r="B834" s="7" t="s">
        <v>44</v>
      </c>
      <c r="C834" s="7" t="s">
        <v>42</v>
      </c>
      <c r="D834" s="13">
        <v>41548</v>
      </c>
      <c r="E834" s="14">
        <f t="shared" si="1"/>
        <v>10</v>
      </c>
      <c r="F834" s="14" t="s">
        <v>45</v>
      </c>
      <c r="G834" s="7" t="s">
        <v>56</v>
      </c>
      <c r="H834" s="7" t="s">
        <v>57</v>
      </c>
      <c r="I834" s="7" t="s">
        <v>38</v>
      </c>
      <c r="J834" s="15">
        <v>5304755.0634176014</v>
      </c>
      <c r="K834" s="18"/>
      <c r="L834" s="17"/>
    </row>
    <row r="835" spans="1:12" ht="14.25" customHeight="1" x14ac:dyDescent="0.2">
      <c r="A835" s="7" t="s">
        <v>58</v>
      </c>
      <c r="B835" s="7" t="s">
        <v>44</v>
      </c>
      <c r="C835" s="7" t="s">
        <v>42</v>
      </c>
      <c r="D835" s="13">
        <v>41579</v>
      </c>
      <c r="E835" s="14">
        <f t="shared" si="1"/>
        <v>11</v>
      </c>
      <c r="F835" s="14" t="s">
        <v>45</v>
      </c>
      <c r="G835" s="7" t="s">
        <v>56</v>
      </c>
      <c r="H835" s="7" t="s">
        <v>57</v>
      </c>
      <c r="I835" s="7" t="s">
        <v>38</v>
      </c>
      <c r="J835" s="15">
        <v>5796055.2061697599</v>
      </c>
      <c r="K835" s="18"/>
      <c r="L835" s="17"/>
    </row>
    <row r="836" spans="1:12" ht="14.25" customHeight="1" x14ac:dyDescent="0.2">
      <c r="A836" s="7" t="s">
        <v>58</v>
      </c>
      <c r="B836" s="7" t="s">
        <v>44</v>
      </c>
      <c r="C836" s="7" t="s">
        <v>42</v>
      </c>
      <c r="D836" s="13">
        <v>41609</v>
      </c>
      <c r="E836" s="14">
        <f t="shared" si="1"/>
        <v>12</v>
      </c>
      <c r="F836" s="14" t="s">
        <v>45</v>
      </c>
      <c r="G836" s="7" t="s">
        <v>56</v>
      </c>
      <c r="H836" s="7" t="s">
        <v>57</v>
      </c>
      <c r="I836" s="7" t="s">
        <v>38</v>
      </c>
      <c r="J836" s="15">
        <v>2778318.7637284808</v>
      </c>
      <c r="K836" s="18"/>
      <c r="L836" s="17"/>
    </row>
    <row r="837" spans="1:12" ht="14.25" customHeight="1" x14ac:dyDescent="0.2">
      <c r="A837" s="7" t="s">
        <v>58</v>
      </c>
      <c r="B837" s="7" t="s">
        <v>44</v>
      </c>
      <c r="C837" s="7" t="s">
        <v>42</v>
      </c>
      <c r="D837" s="13">
        <v>41640</v>
      </c>
      <c r="E837" s="14">
        <f t="shared" si="1"/>
        <v>1</v>
      </c>
      <c r="F837" s="14" t="s">
        <v>45</v>
      </c>
      <c r="G837" s="7" t="s">
        <v>56</v>
      </c>
      <c r="H837" s="7" t="s">
        <v>57</v>
      </c>
      <c r="I837" s="7" t="s">
        <v>38</v>
      </c>
      <c r="J837" s="15">
        <v>2890095.0972502003</v>
      </c>
      <c r="K837" s="18"/>
      <c r="L837" s="17"/>
    </row>
    <row r="838" spans="1:12" ht="14.25" customHeight="1" x14ac:dyDescent="0.2">
      <c r="A838" s="7" t="s">
        <v>58</v>
      </c>
      <c r="B838" s="7" t="s">
        <v>44</v>
      </c>
      <c r="C838" s="7" t="s">
        <v>42</v>
      </c>
      <c r="D838" s="13">
        <v>41671</v>
      </c>
      <c r="E838" s="14">
        <f t="shared" si="1"/>
        <v>2</v>
      </c>
      <c r="F838" s="14" t="s">
        <v>45</v>
      </c>
      <c r="G838" s="7" t="s">
        <v>56</v>
      </c>
      <c r="H838" s="7" t="s">
        <v>57</v>
      </c>
      <c r="I838" s="7" t="s">
        <v>38</v>
      </c>
      <c r="J838" s="15">
        <v>3360449.90644272</v>
      </c>
      <c r="K838" s="18"/>
      <c r="L838" s="17"/>
    </row>
    <row r="839" spans="1:12" ht="14.25" customHeight="1" x14ac:dyDescent="0.2">
      <c r="A839" s="7" t="s">
        <v>58</v>
      </c>
      <c r="B839" s="7" t="s">
        <v>44</v>
      </c>
      <c r="C839" s="7" t="s">
        <v>42</v>
      </c>
      <c r="D839" s="13">
        <v>41699</v>
      </c>
      <c r="E839" s="14">
        <f t="shared" si="1"/>
        <v>3</v>
      </c>
      <c r="F839" s="14" t="s">
        <v>45</v>
      </c>
      <c r="G839" s="7" t="s">
        <v>56</v>
      </c>
      <c r="H839" s="7" t="s">
        <v>57</v>
      </c>
      <c r="I839" s="7" t="s">
        <v>38</v>
      </c>
      <c r="J839" s="15">
        <v>2808562.4972675201</v>
      </c>
      <c r="K839" s="18"/>
      <c r="L839" s="17"/>
    </row>
    <row r="840" spans="1:12" ht="14.25" customHeight="1" x14ac:dyDescent="0.2">
      <c r="A840" s="7" t="s">
        <v>58</v>
      </c>
      <c r="B840" s="7" t="s">
        <v>44</v>
      </c>
      <c r="C840" s="7" t="s">
        <v>42</v>
      </c>
      <c r="D840" s="13">
        <v>41730</v>
      </c>
      <c r="E840" s="14">
        <f t="shared" si="1"/>
        <v>4</v>
      </c>
      <c r="F840" s="14" t="s">
        <v>45</v>
      </c>
      <c r="G840" s="7" t="s">
        <v>56</v>
      </c>
      <c r="H840" s="7" t="s">
        <v>57</v>
      </c>
      <c r="I840" s="7" t="s">
        <v>38</v>
      </c>
      <c r="J840" s="15">
        <v>3278176.1271341606</v>
      </c>
      <c r="K840" s="18"/>
      <c r="L840" s="17"/>
    </row>
    <row r="841" spans="1:12" ht="14.25" customHeight="1" x14ac:dyDescent="0.2">
      <c r="A841" s="7" t="s">
        <v>58</v>
      </c>
      <c r="B841" s="7" t="s">
        <v>44</v>
      </c>
      <c r="C841" s="7" t="s">
        <v>42</v>
      </c>
      <c r="D841" s="13">
        <v>41760</v>
      </c>
      <c r="E841" s="14">
        <f t="shared" si="1"/>
        <v>5</v>
      </c>
      <c r="F841" s="14" t="s">
        <v>45</v>
      </c>
      <c r="G841" s="7" t="s">
        <v>56</v>
      </c>
      <c r="H841" s="7" t="s">
        <v>57</v>
      </c>
      <c r="I841" s="7" t="s">
        <v>38</v>
      </c>
      <c r="J841" s="15">
        <v>3653895.7708680006</v>
      </c>
      <c r="K841" s="18"/>
      <c r="L841" s="17"/>
    </row>
    <row r="842" spans="1:12" ht="14.25" customHeight="1" x14ac:dyDescent="0.2">
      <c r="A842" s="7" t="s">
        <v>58</v>
      </c>
      <c r="B842" s="7" t="s">
        <v>44</v>
      </c>
      <c r="C842" s="7" t="s">
        <v>42</v>
      </c>
      <c r="D842" s="13">
        <v>41791</v>
      </c>
      <c r="E842" s="14">
        <f t="shared" si="1"/>
        <v>6</v>
      </c>
      <c r="F842" s="14" t="s">
        <v>45</v>
      </c>
      <c r="G842" s="7" t="s">
        <v>56</v>
      </c>
      <c r="H842" s="7" t="s">
        <v>57</v>
      </c>
      <c r="I842" s="7" t="s">
        <v>38</v>
      </c>
      <c r="J842" s="15">
        <v>1788228.1705142399</v>
      </c>
      <c r="K842" s="18"/>
      <c r="L842" s="17"/>
    </row>
    <row r="843" spans="1:12" ht="14.25" customHeight="1" x14ac:dyDescent="0.2">
      <c r="A843" s="7" t="s">
        <v>58</v>
      </c>
      <c r="B843" s="7" t="s">
        <v>44</v>
      </c>
      <c r="C843" s="7" t="s">
        <v>43</v>
      </c>
      <c r="D843" s="13">
        <v>41456</v>
      </c>
      <c r="E843" s="7">
        <v>7</v>
      </c>
      <c r="F843" s="7" t="s">
        <v>45</v>
      </c>
      <c r="G843" s="7" t="s">
        <v>46</v>
      </c>
      <c r="H843" s="7" t="s">
        <v>47</v>
      </c>
      <c r="I843" s="7" t="s">
        <v>38</v>
      </c>
      <c r="J843" s="15">
        <v>2433222.1515178396</v>
      </c>
      <c r="K843" s="18"/>
      <c r="L843" s="17"/>
    </row>
    <row r="844" spans="1:12" ht="14.25" customHeight="1" x14ac:dyDescent="0.2">
      <c r="A844" s="7" t="s">
        <v>58</v>
      </c>
      <c r="B844" s="7" t="s">
        <v>44</v>
      </c>
      <c r="C844" s="7" t="s">
        <v>43</v>
      </c>
      <c r="D844" s="13">
        <v>41487</v>
      </c>
      <c r="E844" s="7">
        <v>8</v>
      </c>
      <c r="F844" s="7" t="s">
        <v>45</v>
      </c>
      <c r="G844" s="7" t="s">
        <v>46</v>
      </c>
      <c r="H844" s="7" t="s">
        <v>47</v>
      </c>
      <c r="I844" s="7" t="s">
        <v>38</v>
      </c>
      <c r="J844" s="15">
        <v>2086825.2357197695</v>
      </c>
      <c r="K844" s="18"/>
      <c r="L844" s="17"/>
    </row>
    <row r="845" spans="1:12" ht="14.25" customHeight="1" x14ac:dyDescent="0.2">
      <c r="A845" s="7" t="s">
        <v>58</v>
      </c>
      <c r="B845" s="7" t="s">
        <v>44</v>
      </c>
      <c r="C845" s="7" t="s">
        <v>43</v>
      </c>
      <c r="D845" s="13">
        <v>41518</v>
      </c>
      <c r="E845" s="7">
        <v>9</v>
      </c>
      <c r="F845" s="7" t="s">
        <v>45</v>
      </c>
      <c r="G845" s="7" t="s">
        <v>46</v>
      </c>
      <c r="H845" s="7" t="s">
        <v>47</v>
      </c>
      <c r="I845" s="7" t="s">
        <v>38</v>
      </c>
      <c r="J845" s="15">
        <v>2578988.7463329984</v>
      </c>
      <c r="K845" s="18"/>
      <c r="L845" s="17"/>
    </row>
    <row r="846" spans="1:12" ht="14.25" customHeight="1" x14ac:dyDescent="0.2">
      <c r="A846" s="7" t="s">
        <v>58</v>
      </c>
      <c r="B846" s="7" t="s">
        <v>44</v>
      </c>
      <c r="C846" s="7" t="s">
        <v>43</v>
      </c>
      <c r="D846" s="13">
        <v>41548</v>
      </c>
      <c r="E846" s="7">
        <v>10</v>
      </c>
      <c r="F846" s="7" t="s">
        <v>45</v>
      </c>
      <c r="G846" s="7" t="s">
        <v>46</v>
      </c>
      <c r="H846" s="7" t="s">
        <v>47</v>
      </c>
      <c r="I846" s="7" t="s">
        <v>38</v>
      </c>
      <c r="J846" s="15">
        <v>2227535.3634992633</v>
      </c>
      <c r="K846" s="18"/>
      <c r="L846" s="17"/>
    </row>
    <row r="847" spans="1:12" ht="14.25" customHeight="1" x14ac:dyDescent="0.2">
      <c r="A847" s="7" t="s">
        <v>58</v>
      </c>
      <c r="B847" s="7" t="s">
        <v>44</v>
      </c>
      <c r="C847" s="7" t="s">
        <v>43</v>
      </c>
      <c r="D847" s="13">
        <v>41579</v>
      </c>
      <c r="E847" s="7">
        <v>11</v>
      </c>
      <c r="F847" s="7" t="s">
        <v>45</v>
      </c>
      <c r="G847" s="7" t="s">
        <v>46</v>
      </c>
      <c r="H847" s="7" t="s">
        <v>47</v>
      </c>
      <c r="I847" s="7" t="s">
        <v>38</v>
      </c>
      <c r="J847" s="15">
        <v>1957986.2244688198</v>
      </c>
      <c r="K847" s="18"/>
      <c r="L847" s="17"/>
    </row>
    <row r="848" spans="1:12" ht="14.25" customHeight="1" x14ac:dyDescent="0.2">
      <c r="A848" s="7" t="s">
        <v>58</v>
      </c>
      <c r="B848" s="7" t="s">
        <v>44</v>
      </c>
      <c r="C848" s="7" t="s">
        <v>43</v>
      </c>
      <c r="D848" s="13">
        <v>41609</v>
      </c>
      <c r="E848" s="7">
        <v>12</v>
      </c>
      <c r="F848" s="7" t="s">
        <v>45</v>
      </c>
      <c r="G848" s="7" t="s">
        <v>46</v>
      </c>
      <c r="H848" s="7" t="s">
        <v>47</v>
      </c>
      <c r="I848" s="7" t="s">
        <v>38</v>
      </c>
      <c r="J848" s="15">
        <v>1319140.1133043088</v>
      </c>
      <c r="K848" s="18"/>
      <c r="L848" s="17"/>
    </row>
    <row r="849" spans="1:12" ht="14.25" customHeight="1" x14ac:dyDescent="0.2">
      <c r="A849" s="7" t="s">
        <v>58</v>
      </c>
      <c r="B849" s="7" t="s">
        <v>44</v>
      </c>
      <c r="C849" s="7" t="s">
        <v>43</v>
      </c>
      <c r="D849" s="13">
        <v>41640</v>
      </c>
      <c r="E849" s="7">
        <v>1</v>
      </c>
      <c r="F849" s="7" t="s">
        <v>45</v>
      </c>
      <c r="G849" s="7" t="s">
        <v>46</v>
      </c>
      <c r="H849" s="7" t="s">
        <v>47</v>
      </c>
      <c r="I849" s="7" t="s">
        <v>38</v>
      </c>
      <c r="J849" s="15">
        <v>1419201.629526681</v>
      </c>
      <c r="K849" s="18"/>
      <c r="L849" s="17"/>
    </row>
    <row r="850" spans="1:12" ht="14.25" customHeight="1" x14ac:dyDescent="0.2">
      <c r="A850" s="7" t="s">
        <v>58</v>
      </c>
      <c r="B850" s="7" t="s">
        <v>44</v>
      </c>
      <c r="C850" s="7" t="s">
        <v>43</v>
      </c>
      <c r="D850" s="13">
        <v>41671</v>
      </c>
      <c r="E850" s="7">
        <v>2</v>
      </c>
      <c r="F850" s="7" t="s">
        <v>45</v>
      </c>
      <c r="G850" s="7" t="s">
        <v>46</v>
      </c>
      <c r="H850" s="7" t="s">
        <v>47</v>
      </c>
      <c r="I850" s="7" t="s">
        <v>38</v>
      </c>
      <c r="J850" s="15">
        <v>1260368.462282202</v>
      </c>
      <c r="K850" s="18"/>
      <c r="L850" s="17"/>
    </row>
    <row r="851" spans="1:12" ht="14.25" customHeight="1" x14ac:dyDescent="0.2">
      <c r="A851" s="7" t="s">
        <v>58</v>
      </c>
      <c r="B851" s="7" t="s">
        <v>44</v>
      </c>
      <c r="C851" s="7" t="s">
        <v>43</v>
      </c>
      <c r="D851" s="13">
        <v>41699</v>
      </c>
      <c r="E851" s="7">
        <v>3</v>
      </c>
      <c r="F851" s="7" t="s">
        <v>45</v>
      </c>
      <c r="G851" s="7" t="s">
        <v>46</v>
      </c>
      <c r="H851" s="7" t="s">
        <v>47</v>
      </c>
      <c r="I851" s="7" t="s">
        <v>38</v>
      </c>
      <c r="J851" s="15">
        <v>1788457.9462718377</v>
      </c>
      <c r="K851" s="18"/>
      <c r="L851" s="17"/>
    </row>
    <row r="852" spans="1:12" ht="14.25" customHeight="1" x14ac:dyDescent="0.2">
      <c r="A852" s="7" t="s">
        <v>58</v>
      </c>
      <c r="B852" s="7" t="s">
        <v>44</v>
      </c>
      <c r="C852" s="7" t="s">
        <v>43</v>
      </c>
      <c r="D852" s="13">
        <v>41730</v>
      </c>
      <c r="E852" s="7">
        <v>4</v>
      </c>
      <c r="F852" s="7" t="s">
        <v>45</v>
      </c>
      <c r="G852" s="7" t="s">
        <v>46</v>
      </c>
      <c r="H852" s="7" t="s">
        <v>47</v>
      </c>
      <c r="I852" s="7" t="s">
        <v>38</v>
      </c>
      <c r="J852" s="15">
        <v>1016783.8012342919</v>
      </c>
      <c r="K852" s="18"/>
      <c r="L852" s="17"/>
    </row>
    <row r="853" spans="1:12" ht="14.25" customHeight="1" x14ac:dyDescent="0.2">
      <c r="A853" s="7" t="s">
        <v>58</v>
      </c>
      <c r="B853" s="7" t="s">
        <v>44</v>
      </c>
      <c r="C853" s="7" t="s">
        <v>43</v>
      </c>
      <c r="D853" s="13">
        <v>41760</v>
      </c>
      <c r="E853" s="7">
        <v>5</v>
      </c>
      <c r="F853" s="7" t="s">
        <v>45</v>
      </c>
      <c r="G853" s="7" t="s">
        <v>46</v>
      </c>
      <c r="H853" s="7" t="s">
        <v>47</v>
      </c>
      <c r="I853" s="7" t="s">
        <v>38</v>
      </c>
      <c r="J853" s="15">
        <v>1240420.7591332828</v>
      </c>
      <c r="K853" s="18"/>
      <c r="L853" s="17"/>
    </row>
    <row r="854" spans="1:12" ht="14.25" customHeight="1" x14ac:dyDescent="0.2">
      <c r="A854" s="7" t="s">
        <v>58</v>
      </c>
      <c r="B854" s="7" t="s">
        <v>44</v>
      </c>
      <c r="C854" s="7" t="s">
        <v>43</v>
      </c>
      <c r="D854" s="13">
        <v>41791</v>
      </c>
      <c r="E854" s="7">
        <v>6</v>
      </c>
      <c r="F854" s="7" t="s">
        <v>45</v>
      </c>
      <c r="G854" s="7" t="s">
        <v>46</v>
      </c>
      <c r="H854" s="7" t="s">
        <v>47</v>
      </c>
      <c r="I854" s="7" t="s">
        <v>38</v>
      </c>
      <c r="J854" s="15">
        <v>2103059.7980945962</v>
      </c>
      <c r="K854" s="18"/>
      <c r="L854" s="17"/>
    </row>
    <row r="855" spans="1:12" ht="14.25" customHeight="1" x14ac:dyDescent="0.2">
      <c r="A855" s="7" t="s">
        <v>58</v>
      </c>
      <c r="B855" s="7" t="s">
        <v>44</v>
      </c>
      <c r="C855" s="7" t="s">
        <v>43</v>
      </c>
      <c r="D855" s="13">
        <v>41456</v>
      </c>
      <c r="E855" s="7">
        <v>7</v>
      </c>
      <c r="F855" s="7" t="s">
        <v>45</v>
      </c>
      <c r="G855" s="7" t="s">
        <v>48</v>
      </c>
      <c r="H855" s="7" t="s">
        <v>49</v>
      </c>
      <c r="I855" s="7" t="s">
        <v>38</v>
      </c>
      <c r="J855" s="15">
        <v>1332883.4370402915</v>
      </c>
      <c r="K855" s="18"/>
      <c r="L855" s="17"/>
    </row>
    <row r="856" spans="1:12" ht="14.25" customHeight="1" x14ac:dyDescent="0.2">
      <c r="A856" s="7" t="s">
        <v>58</v>
      </c>
      <c r="B856" s="7" t="s">
        <v>44</v>
      </c>
      <c r="C856" s="7" t="s">
        <v>43</v>
      </c>
      <c r="D856" s="13">
        <v>41487</v>
      </c>
      <c r="E856" s="7">
        <v>8</v>
      </c>
      <c r="F856" s="7" t="s">
        <v>45</v>
      </c>
      <c r="G856" s="7" t="s">
        <v>48</v>
      </c>
      <c r="H856" s="7" t="s">
        <v>49</v>
      </c>
      <c r="I856" s="7" t="s">
        <v>38</v>
      </c>
      <c r="J856" s="15">
        <v>1151288.886269808</v>
      </c>
      <c r="K856" s="18"/>
      <c r="L856" s="17"/>
    </row>
    <row r="857" spans="1:12" ht="14.25" customHeight="1" x14ac:dyDescent="0.2">
      <c r="A857" s="7" t="s">
        <v>58</v>
      </c>
      <c r="B857" s="7" t="s">
        <v>44</v>
      </c>
      <c r="C857" s="7" t="s">
        <v>43</v>
      </c>
      <c r="D857" s="13">
        <v>41518</v>
      </c>
      <c r="E857" s="7">
        <v>9</v>
      </c>
      <c r="F857" s="7" t="s">
        <v>45</v>
      </c>
      <c r="G857" s="7" t="s">
        <v>48</v>
      </c>
      <c r="H857" s="7" t="s">
        <v>49</v>
      </c>
      <c r="I857" s="7" t="s">
        <v>38</v>
      </c>
      <c r="J857" s="15">
        <v>1434960.2579417818</v>
      </c>
      <c r="K857" s="18"/>
      <c r="L857" s="17"/>
    </row>
    <row r="858" spans="1:12" ht="14.25" customHeight="1" x14ac:dyDescent="0.2">
      <c r="A858" s="7" t="s">
        <v>58</v>
      </c>
      <c r="B858" s="7" t="s">
        <v>44</v>
      </c>
      <c r="C858" s="7" t="s">
        <v>43</v>
      </c>
      <c r="D858" s="13">
        <v>41548</v>
      </c>
      <c r="E858" s="7">
        <v>10</v>
      </c>
      <c r="F858" s="7" t="s">
        <v>45</v>
      </c>
      <c r="G858" s="7" t="s">
        <v>48</v>
      </c>
      <c r="H858" s="7" t="s">
        <v>49</v>
      </c>
      <c r="I858" s="7" t="s">
        <v>38</v>
      </c>
      <c r="J858" s="15">
        <v>1261225.5178525469</v>
      </c>
      <c r="K858" s="18"/>
      <c r="L858" s="17"/>
    </row>
    <row r="859" spans="1:12" ht="14.25" customHeight="1" x14ac:dyDescent="0.2">
      <c r="A859" s="7" t="s">
        <v>58</v>
      </c>
      <c r="B859" s="7" t="s">
        <v>44</v>
      </c>
      <c r="C859" s="7" t="s">
        <v>43</v>
      </c>
      <c r="D859" s="13">
        <v>41579</v>
      </c>
      <c r="E859" s="7">
        <v>11</v>
      </c>
      <c r="F859" s="7" t="s">
        <v>45</v>
      </c>
      <c r="G859" s="7" t="s">
        <v>48</v>
      </c>
      <c r="H859" s="7" t="s">
        <v>49</v>
      </c>
      <c r="I859" s="7" t="s">
        <v>38</v>
      </c>
      <c r="J859" s="15">
        <v>1020345.9299794802</v>
      </c>
      <c r="K859" s="18"/>
      <c r="L859" s="17"/>
    </row>
    <row r="860" spans="1:12" ht="14.25" customHeight="1" x14ac:dyDescent="0.2">
      <c r="A860" s="7" t="s">
        <v>58</v>
      </c>
      <c r="B860" s="7" t="s">
        <v>44</v>
      </c>
      <c r="C860" s="7" t="s">
        <v>43</v>
      </c>
      <c r="D860" s="13">
        <v>41609</v>
      </c>
      <c r="E860" s="7">
        <v>12</v>
      </c>
      <c r="F860" s="7" t="s">
        <v>45</v>
      </c>
      <c r="G860" s="7" t="s">
        <v>48</v>
      </c>
      <c r="H860" s="7" t="s">
        <v>49</v>
      </c>
      <c r="I860" s="7" t="s">
        <v>38</v>
      </c>
      <c r="J860" s="15">
        <v>756329.43025765126</v>
      </c>
      <c r="K860" s="18"/>
      <c r="L860" s="17"/>
    </row>
    <row r="861" spans="1:12" ht="14.25" customHeight="1" x14ac:dyDescent="0.2">
      <c r="A861" s="7" t="s">
        <v>58</v>
      </c>
      <c r="B861" s="7" t="s">
        <v>44</v>
      </c>
      <c r="C861" s="7" t="s">
        <v>43</v>
      </c>
      <c r="D861" s="13">
        <v>41640</v>
      </c>
      <c r="E861" s="7">
        <v>1</v>
      </c>
      <c r="F861" s="7" t="s">
        <v>45</v>
      </c>
      <c r="G861" s="7" t="s">
        <v>48</v>
      </c>
      <c r="H861" s="7" t="s">
        <v>49</v>
      </c>
      <c r="I861" s="7" t="s">
        <v>38</v>
      </c>
      <c r="J861" s="15">
        <v>835307.17053299106</v>
      </c>
      <c r="K861" s="18"/>
      <c r="L861" s="17"/>
    </row>
    <row r="862" spans="1:12" ht="14.25" customHeight="1" x14ac:dyDescent="0.2">
      <c r="A862" s="7" t="s">
        <v>58</v>
      </c>
      <c r="B862" s="7" t="s">
        <v>44</v>
      </c>
      <c r="C862" s="7" t="s">
        <v>43</v>
      </c>
      <c r="D862" s="13">
        <v>41671</v>
      </c>
      <c r="E862" s="7">
        <v>2</v>
      </c>
      <c r="F862" s="7" t="s">
        <v>45</v>
      </c>
      <c r="G862" s="7" t="s">
        <v>48</v>
      </c>
      <c r="H862" s="7" t="s">
        <v>49</v>
      </c>
      <c r="I862" s="7" t="s">
        <v>38</v>
      </c>
      <c r="J862" s="15">
        <v>708560.45670208498</v>
      </c>
      <c r="K862" s="18"/>
      <c r="L862" s="17"/>
    </row>
    <row r="863" spans="1:12" ht="14.25" customHeight="1" x14ac:dyDescent="0.2">
      <c r="A863" s="7" t="s">
        <v>58</v>
      </c>
      <c r="B863" s="7" t="s">
        <v>44</v>
      </c>
      <c r="C863" s="7" t="s">
        <v>43</v>
      </c>
      <c r="D863" s="13">
        <v>41699</v>
      </c>
      <c r="E863" s="7">
        <v>3</v>
      </c>
      <c r="F863" s="7" t="s">
        <v>45</v>
      </c>
      <c r="G863" s="7" t="s">
        <v>48</v>
      </c>
      <c r="H863" s="7" t="s">
        <v>49</v>
      </c>
      <c r="I863" s="7" t="s">
        <v>38</v>
      </c>
      <c r="J863" s="15">
        <v>961197.10847725498</v>
      </c>
      <c r="K863" s="18"/>
      <c r="L863" s="17"/>
    </row>
    <row r="864" spans="1:12" ht="14.25" customHeight="1" x14ac:dyDescent="0.2">
      <c r="A864" s="7" t="s">
        <v>58</v>
      </c>
      <c r="B864" s="7" t="s">
        <v>44</v>
      </c>
      <c r="C864" s="7" t="s">
        <v>43</v>
      </c>
      <c r="D864" s="13">
        <v>41730</v>
      </c>
      <c r="E864" s="7">
        <v>4</v>
      </c>
      <c r="F864" s="7" t="s">
        <v>45</v>
      </c>
      <c r="G864" s="7" t="s">
        <v>48</v>
      </c>
      <c r="H864" s="7" t="s">
        <v>49</v>
      </c>
      <c r="I864" s="7" t="s">
        <v>38</v>
      </c>
      <c r="J864" s="15">
        <v>570279.25121684396</v>
      </c>
      <c r="K864" s="18"/>
      <c r="L864" s="17"/>
    </row>
    <row r="865" spans="1:12" ht="14.25" customHeight="1" x14ac:dyDescent="0.2">
      <c r="A865" s="7" t="s">
        <v>58</v>
      </c>
      <c r="B865" s="7" t="s">
        <v>44</v>
      </c>
      <c r="C865" s="7" t="s">
        <v>43</v>
      </c>
      <c r="D865" s="13">
        <v>41760</v>
      </c>
      <c r="E865" s="7">
        <v>5</v>
      </c>
      <c r="F865" s="7" t="s">
        <v>45</v>
      </c>
      <c r="G865" s="7" t="s">
        <v>48</v>
      </c>
      <c r="H865" s="7" t="s">
        <v>49</v>
      </c>
      <c r="I865" s="7" t="s">
        <v>38</v>
      </c>
      <c r="J865" s="15">
        <v>712090.36311285582</v>
      </c>
      <c r="K865" s="18"/>
      <c r="L865" s="17"/>
    </row>
    <row r="866" spans="1:12" ht="14.25" customHeight="1" x14ac:dyDescent="0.2">
      <c r="A866" s="7" t="s">
        <v>58</v>
      </c>
      <c r="B866" s="7" t="s">
        <v>44</v>
      </c>
      <c r="C866" s="7" t="s">
        <v>43</v>
      </c>
      <c r="D866" s="13">
        <v>41791</v>
      </c>
      <c r="E866" s="7">
        <v>6</v>
      </c>
      <c r="F866" s="7" t="s">
        <v>45</v>
      </c>
      <c r="G866" s="7" t="s">
        <v>48</v>
      </c>
      <c r="H866" s="7" t="s">
        <v>49</v>
      </c>
      <c r="I866" s="7" t="s">
        <v>38</v>
      </c>
      <c r="J866" s="15">
        <v>1333561.9610866704</v>
      </c>
      <c r="K866" s="18"/>
      <c r="L866" s="17"/>
    </row>
    <row r="867" spans="1:12" ht="14.25" customHeight="1" x14ac:dyDescent="0.2">
      <c r="A867" s="7" t="s">
        <v>58</v>
      </c>
      <c r="B867" s="7" t="s">
        <v>44</v>
      </c>
      <c r="C867" s="7" t="s">
        <v>43</v>
      </c>
      <c r="D867" s="13">
        <v>41456</v>
      </c>
      <c r="E867" s="7">
        <v>7</v>
      </c>
      <c r="F867" s="7" t="s">
        <v>45</v>
      </c>
      <c r="G867" s="7" t="s">
        <v>48</v>
      </c>
      <c r="H867" s="7" t="s">
        <v>50</v>
      </c>
      <c r="I867" s="7" t="s">
        <v>38</v>
      </c>
      <c r="J867" s="15">
        <v>1205625.4827113249</v>
      </c>
      <c r="K867" s="18"/>
      <c r="L867" s="17"/>
    </row>
    <row r="868" spans="1:12" ht="14.25" customHeight="1" x14ac:dyDescent="0.2">
      <c r="A868" s="7" t="s">
        <v>58</v>
      </c>
      <c r="B868" s="7" t="s">
        <v>44</v>
      </c>
      <c r="C868" s="7" t="s">
        <v>43</v>
      </c>
      <c r="D868" s="13">
        <v>41487</v>
      </c>
      <c r="E868" s="7">
        <v>8</v>
      </c>
      <c r="F868" s="7" t="s">
        <v>45</v>
      </c>
      <c r="G868" s="7" t="s">
        <v>48</v>
      </c>
      <c r="H868" s="7" t="s">
        <v>50</v>
      </c>
      <c r="I868" s="7" t="s">
        <v>38</v>
      </c>
      <c r="J868" s="15">
        <v>1061002.5545301</v>
      </c>
      <c r="K868" s="18"/>
      <c r="L868" s="17"/>
    </row>
    <row r="869" spans="1:12" ht="14.25" customHeight="1" x14ac:dyDescent="0.2">
      <c r="A869" s="7" t="s">
        <v>58</v>
      </c>
      <c r="B869" s="7" t="s">
        <v>44</v>
      </c>
      <c r="C869" s="7" t="s">
        <v>43</v>
      </c>
      <c r="D869" s="13">
        <v>41518</v>
      </c>
      <c r="E869" s="7">
        <v>9</v>
      </c>
      <c r="F869" s="7" t="s">
        <v>45</v>
      </c>
      <c r="G869" s="7" t="s">
        <v>48</v>
      </c>
      <c r="H869" s="7" t="s">
        <v>50</v>
      </c>
      <c r="I869" s="7" t="s">
        <v>38</v>
      </c>
      <c r="J869" s="15">
        <v>1277106.2932592249</v>
      </c>
      <c r="K869" s="18"/>
      <c r="L869" s="17"/>
    </row>
    <row r="870" spans="1:12" ht="14.25" customHeight="1" x14ac:dyDescent="0.2">
      <c r="A870" s="7" t="s">
        <v>58</v>
      </c>
      <c r="B870" s="7" t="s">
        <v>44</v>
      </c>
      <c r="C870" s="7" t="s">
        <v>43</v>
      </c>
      <c r="D870" s="13">
        <v>41548</v>
      </c>
      <c r="E870" s="7">
        <v>10</v>
      </c>
      <c r="F870" s="7" t="s">
        <v>45</v>
      </c>
      <c r="G870" s="7" t="s">
        <v>48</v>
      </c>
      <c r="H870" s="7" t="s">
        <v>50</v>
      </c>
      <c r="I870" s="7" t="s">
        <v>38</v>
      </c>
      <c r="J870" s="15">
        <v>1116349.389116325</v>
      </c>
      <c r="K870" s="18"/>
      <c r="L870" s="17"/>
    </row>
    <row r="871" spans="1:12" ht="14.25" customHeight="1" x14ac:dyDescent="0.2">
      <c r="A871" s="7" t="s">
        <v>58</v>
      </c>
      <c r="B871" s="7" t="s">
        <v>44</v>
      </c>
      <c r="C871" s="7" t="s">
        <v>43</v>
      </c>
      <c r="D871" s="13">
        <v>41579</v>
      </c>
      <c r="E871" s="7">
        <v>11</v>
      </c>
      <c r="F871" s="7" t="s">
        <v>45</v>
      </c>
      <c r="G871" s="7" t="s">
        <v>48</v>
      </c>
      <c r="H871" s="7" t="s">
        <v>50</v>
      </c>
      <c r="I871" s="7" t="s">
        <v>38</v>
      </c>
      <c r="J871" s="15">
        <v>932858.39093923138</v>
      </c>
      <c r="K871" s="18"/>
      <c r="L871" s="17"/>
    </row>
    <row r="872" spans="1:12" ht="14.25" customHeight="1" x14ac:dyDescent="0.2">
      <c r="A872" s="7" t="s">
        <v>58</v>
      </c>
      <c r="B872" s="7" t="s">
        <v>44</v>
      </c>
      <c r="C872" s="7" t="s">
        <v>43</v>
      </c>
      <c r="D872" s="13">
        <v>41609</v>
      </c>
      <c r="E872" s="7">
        <v>12</v>
      </c>
      <c r="F872" s="7" t="s">
        <v>45</v>
      </c>
      <c r="G872" s="7" t="s">
        <v>48</v>
      </c>
      <c r="H872" s="7" t="s">
        <v>50</v>
      </c>
      <c r="I872" s="7" t="s">
        <v>38</v>
      </c>
      <c r="J872" s="15">
        <v>739422.19930556254</v>
      </c>
      <c r="K872" s="18"/>
      <c r="L872" s="17"/>
    </row>
    <row r="873" spans="1:12" ht="14.25" customHeight="1" x14ac:dyDescent="0.2">
      <c r="A873" s="7" t="s">
        <v>58</v>
      </c>
      <c r="B873" s="7" t="s">
        <v>44</v>
      </c>
      <c r="C873" s="7" t="s">
        <v>43</v>
      </c>
      <c r="D873" s="13">
        <v>41640</v>
      </c>
      <c r="E873" s="7">
        <v>1</v>
      </c>
      <c r="F873" s="7" t="s">
        <v>45</v>
      </c>
      <c r="G873" s="7" t="s">
        <v>48</v>
      </c>
      <c r="H873" s="7" t="s">
        <v>50</v>
      </c>
      <c r="I873" s="7" t="s">
        <v>38</v>
      </c>
      <c r="J873" s="15">
        <v>739944.9965933999</v>
      </c>
      <c r="K873" s="18"/>
      <c r="L873" s="17"/>
    </row>
    <row r="874" spans="1:12" ht="14.25" customHeight="1" x14ac:dyDescent="0.2">
      <c r="A874" s="7" t="s">
        <v>58</v>
      </c>
      <c r="B874" s="7" t="s">
        <v>44</v>
      </c>
      <c r="C874" s="7" t="s">
        <v>43</v>
      </c>
      <c r="D874" s="13">
        <v>41671</v>
      </c>
      <c r="E874" s="7">
        <v>2</v>
      </c>
      <c r="F874" s="7" t="s">
        <v>45</v>
      </c>
      <c r="G874" s="7" t="s">
        <v>48</v>
      </c>
      <c r="H874" s="7" t="s">
        <v>50</v>
      </c>
      <c r="I874" s="7" t="s">
        <v>38</v>
      </c>
      <c r="J874" s="15">
        <v>666405.86063951231</v>
      </c>
      <c r="K874" s="18"/>
      <c r="L874" s="17"/>
    </row>
    <row r="875" spans="1:12" ht="14.25" customHeight="1" x14ac:dyDescent="0.2">
      <c r="A875" s="7" t="s">
        <v>58</v>
      </c>
      <c r="B875" s="7" t="s">
        <v>44</v>
      </c>
      <c r="C875" s="7" t="s">
        <v>43</v>
      </c>
      <c r="D875" s="13">
        <v>41699</v>
      </c>
      <c r="E875" s="7">
        <v>3</v>
      </c>
      <c r="F875" s="7" t="s">
        <v>45</v>
      </c>
      <c r="G875" s="7" t="s">
        <v>48</v>
      </c>
      <c r="H875" s="7" t="s">
        <v>50</v>
      </c>
      <c r="I875" s="7" t="s">
        <v>38</v>
      </c>
      <c r="J875" s="15">
        <v>964934.72717118752</v>
      </c>
      <c r="K875" s="18"/>
      <c r="L875" s="17"/>
    </row>
    <row r="876" spans="1:12" ht="14.25" customHeight="1" x14ac:dyDescent="0.2">
      <c r="A876" s="7" t="s">
        <v>58</v>
      </c>
      <c r="B876" s="7" t="s">
        <v>44</v>
      </c>
      <c r="C876" s="7" t="s">
        <v>43</v>
      </c>
      <c r="D876" s="13">
        <v>41730</v>
      </c>
      <c r="E876" s="7">
        <v>4</v>
      </c>
      <c r="F876" s="7" t="s">
        <v>45</v>
      </c>
      <c r="G876" s="7" t="s">
        <v>48</v>
      </c>
      <c r="H876" s="7" t="s">
        <v>50</v>
      </c>
      <c r="I876" s="7" t="s">
        <v>38</v>
      </c>
      <c r="J876" s="15">
        <v>541033.23140099994</v>
      </c>
      <c r="K876" s="18"/>
      <c r="L876" s="17"/>
    </row>
    <row r="877" spans="1:12" ht="14.25" customHeight="1" x14ac:dyDescent="0.2">
      <c r="A877" s="7" t="s">
        <v>58</v>
      </c>
      <c r="B877" s="7" t="s">
        <v>44</v>
      </c>
      <c r="C877" s="7" t="s">
        <v>43</v>
      </c>
      <c r="D877" s="13">
        <v>41760</v>
      </c>
      <c r="E877" s="7">
        <v>5</v>
      </c>
      <c r="F877" s="7" t="s">
        <v>45</v>
      </c>
      <c r="G877" s="7" t="s">
        <v>48</v>
      </c>
      <c r="H877" s="7" t="s">
        <v>50</v>
      </c>
      <c r="I877" s="7" t="s">
        <v>38</v>
      </c>
      <c r="J877" s="15">
        <v>654984.60439717479</v>
      </c>
      <c r="K877" s="18"/>
      <c r="L877" s="17"/>
    </row>
    <row r="878" spans="1:12" ht="14.25" customHeight="1" x14ac:dyDescent="0.2">
      <c r="A878" s="7" t="s">
        <v>58</v>
      </c>
      <c r="B878" s="7" t="s">
        <v>44</v>
      </c>
      <c r="C878" s="7" t="s">
        <v>43</v>
      </c>
      <c r="D878" s="13">
        <v>41791</v>
      </c>
      <c r="E878" s="7">
        <v>6</v>
      </c>
      <c r="F878" s="7" t="s">
        <v>45</v>
      </c>
      <c r="G878" s="7" t="s">
        <v>48</v>
      </c>
      <c r="H878" s="7" t="s">
        <v>50</v>
      </c>
      <c r="I878" s="7" t="s">
        <v>38</v>
      </c>
      <c r="J878" s="15">
        <v>1109316.9805072877</v>
      </c>
      <c r="K878" s="18"/>
      <c r="L878" s="17"/>
    </row>
    <row r="879" spans="1:12" ht="14.25" customHeight="1" x14ac:dyDescent="0.2">
      <c r="A879" s="7" t="s">
        <v>58</v>
      </c>
      <c r="B879" s="7" t="s">
        <v>44</v>
      </c>
      <c r="C879" s="7" t="s">
        <v>43</v>
      </c>
      <c r="D879" s="13">
        <v>41456</v>
      </c>
      <c r="E879" s="7">
        <v>7</v>
      </c>
      <c r="F879" s="7" t="s">
        <v>45</v>
      </c>
      <c r="G879" s="7" t="s">
        <v>51</v>
      </c>
      <c r="H879" s="7" t="s">
        <v>52</v>
      </c>
      <c r="I879" s="7" t="s">
        <v>38</v>
      </c>
      <c r="J879" s="15">
        <v>1134491.3172698508</v>
      </c>
      <c r="K879" s="18"/>
      <c r="L879" s="17"/>
    </row>
    <row r="880" spans="1:12" ht="14.25" customHeight="1" x14ac:dyDescent="0.2">
      <c r="A880" s="7" t="s">
        <v>58</v>
      </c>
      <c r="B880" s="7" t="s">
        <v>44</v>
      </c>
      <c r="C880" s="7" t="s">
        <v>43</v>
      </c>
      <c r="D880" s="13">
        <v>41487</v>
      </c>
      <c r="E880" s="7">
        <v>8</v>
      </c>
      <c r="F880" s="7" t="s">
        <v>45</v>
      </c>
      <c r="G880" s="7" t="s">
        <v>51</v>
      </c>
      <c r="H880" s="7" t="s">
        <v>52</v>
      </c>
      <c r="I880" s="7" t="s">
        <v>38</v>
      </c>
      <c r="J880" s="15">
        <v>806940.19684530701</v>
      </c>
      <c r="K880" s="18"/>
      <c r="L880" s="17"/>
    </row>
    <row r="881" spans="1:12" ht="14.25" customHeight="1" x14ac:dyDescent="0.2">
      <c r="A881" s="7" t="s">
        <v>58</v>
      </c>
      <c r="B881" s="7" t="s">
        <v>44</v>
      </c>
      <c r="C881" s="7" t="s">
        <v>43</v>
      </c>
      <c r="D881" s="13">
        <v>41518</v>
      </c>
      <c r="E881" s="7">
        <v>9</v>
      </c>
      <c r="F881" s="7" t="s">
        <v>45</v>
      </c>
      <c r="G881" s="7" t="s">
        <v>51</v>
      </c>
      <c r="H881" s="7" t="s">
        <v>52</v>
      </c>
      <c r="I881" s="7" t="s">
        <v>38</v>
      </c>
      <c r="J881" s="15">
        <v>1151592.8767951606</v>
      </c>
      <c r="K881" s="18"/>
      <c r="L881" s="17"/>
    </row>
    <row r="882" spans="1:12" ht="14.25" customHeight="1" x14ac:dyDescent="0.2">
      <c r="A882" s="7" t="s">
        <v>58</v>
      </c>
      <c r="B882" s="7" t="s">
        <v>44</v>
      </c>
      <c r="C882" s="7" t="s">
        <v>43</v>
      </c>
      <c r="D882" s="13">
        <v>41548</v>
      </c>
      <c r="E882" s="7">
        <v>10</v>
      </c>
      <c r="F882" s="7" t="s">
        <v>45</v>
      </c>
      <c r="G882" s="7" t="s">
        <v>51</v>
      </c>
      <c r="H882" s="7" t="s">
        <v>52</v>
      </c>
      <c r="I882" s="7" t="s">
        <v>38</v>
      </c>
      <c r="J882" s="15">
        <v>953018.83364781574</v>
      </c>
      <c r="K882" s="18"/>
      <c r="L882" s="17"/>
    </row>
    <row r="883" spans="1:12" ht="14.25" customHeight="1" x14ac:dyDescent="0.2">
      <c r="A883" s="7" t="s">
        <v>58</v>
      </c>
      <c r="B883" s="7" t="s">
        <v>44</v>
      </c>
      <c r="C883" s="7" t="s">
        <v>43</v>
      </c>
      <c r="D883" s="13">
        <v>41579</v>
      </c>
      <c r="E883" s="7">
        <v>11</v>
      </c>
      <c r="F883" s="7" t="s">
        <v>45</v>
      </c>
      <c r="G883" s="7" t="s">
        <v>51</v>
      </c>
      <c r="H883" s="7" t="s">
        <v>52</v>
      </c>
      <c r="I883" s="7" t="s">
        <v>38</v>
      </c>
      <c r="J883" s="15">
        <v>850734.32784846472</v>
      </c>
      <c r="K883" s="18"/>
      <c r="L883" s="17"/>
    </row>
    <row r="884" spans="1:12" ht="14.25" customHeight="1" x14ac:dyDescent="0.2">
      <c r="A884" s="7" t="s">
        <v>58</v>
      </c>
      <c r="B884" s="7" t="s">
        <v>44</v>
      </c>
      <c r="C884" s="7" t="s">
        <v>43</v>
      </c>
      <c r="D884" s="13">
        <v>41609</v>
      </c>
      <c r="E884" s="7">
        <v>12</v>
      </c>
      <c r="F884" s="7" t="s">
        <v>45</v>
      </c>
      <c r="G884" s="7" t="s">
        <v>51</v>
      </c>
      <c r="H884" s="7" t="s">
        <v>52</v>
      </c>
      <c r="I884" s="7" t="s">
        <v>38</v>
      </c>
      <c r="J884" s="15">
        <v>590304.384267507</v>
      </c>
      <c r="K884" s="18"/>
      <c r="L884" s="17"/>
    </row>
    <row r="885" spans="1:12" ht="14.25" customHeight="1" x14ac:dyDescent="0.2">
      <c r="A885" s="7" t="s">
        <v>58</v>
      </c>
      <c r="B885" s="7" t="s">
        <v>44</v>
      </c>
      <c r="C885" s="7" t="s">
        <v>43</v>
      </c>
      <c r="D885" s="13">
        <v>41640</v>
      </c>
      <c r="E885" s="7">
        <v>1</v>
      </c>
      <c r="F885" s="7" t="s">
        <v>45</v>
      </c>
      <c r="G885" s="7" t="s">
        <v>51</v>
      </c>
      <c r="H885" s="7" t="s">
        <v>52</v>
      </c>
      <c r="I885" s="7" t="s">
        <v>38</v>
      </c>
      <c r="J885" s="15">
        <v>639047.64173065918</v>
      </c>
      <c r="K885" s="18"/>
      <c r="L885" s="17"/>
    </row>
    <row r="886" spans="1:12" ht="14.25" customHeight="1" x14ac:dyDescent="0.2">
      <c r="A886" s="7" t="s">
        <v>58</v>
      </c>
      <c r="B886" s="7" t="s">
        <v>44</v>
      </c>
      <c r="C886" s="7" t="s">
        <v>43</v>
      </c>
      <c r="D886" s="13">
        <v>41671</v>
      </c>
      <c r="E886" s="7">
        <v>2</v>
      </c>
      <c r="F886" s="7" t="s">
        <v>45</v>
      </c>
      <c r="G886" s="7" t="s">
        <v>51</v>
      </c>
      <c r="H886" s="7" t="s">
        <v>52</v>
      </c>
      <c r="I886" s="7" t="s">
        <v>38</v>
      </c>
      <c r="J886" s="15">
        <v>600791.0408000747</v>
      </c>
      <c r="K886" s="18"/>
      <c r="L886" s="17"/>
    </row>
    <row r="887" spans="1:12" ht="14.25" customHeight="1" x14ac:dyDescent="0.2">
      <c r="A887" s="7" t="s">
        <v>58</v>
      </c>
      <c r="B887" s="7" t="s">
        <v>44</v>
      </c>
      <c r="C887" s="7" t="s">
        <v>43</v>
      </c>
      <c r="D887" s="13">
        <v>41699</v>
      </c>
      <c r="E887" s="7">
        <v>3</v>
      </c>
      <c r="F887" s="7" t="s">
        <v>45</v>
      </c>
      <c r="G887" s="7" t="s">
        <v>51</v>
      </c>
      <c r="H887" s="7" t="s">
        <v>52</v>
      </c>
      <c r="I887" s="7" t="s">
        <v>38</v>
      </c>
      <c r="J887" s="15">
        <v>765760.35752283596</v>
      </c>
      <c r="K887" s="18"/>
      <c r="L887" s="17"/>
    </row>
    <row r="888" spans="1:12" ht="14.25" customHeight="1" x14ac:dyDescent="0.2">
      <c r="A888" s="7" t="s">
        <v>58</v>
      </c>
      <c r="B888" s="7" t="s">
        <v>44</v>
      </c>
      <c r="C888" s="7" t="s">
        <v>43</v>
      </c>
      <c r="D888" s="13">
        <v>41730</v>
      </c>
      <c r="E888" s="7">
        <v>4</v>
      </c>
      <c r="F888" s="7" t="s">
        <v>45</v>
      </c>
      <c r="G888" s="7" t="s">
        <v>51</v>
      </c>
      <c r="H888" s="7" t="s">
        <v>52</v>
      </c>
      <c r="I888" s="7" t="s">
        <v>38</v>
      </c>
      <c r="J888" s="15">
        <v>429847.5775628736</v>
      </c>
      <c r="K888" s="18"/>
      <c r="L888" s="17"/>
    </row>
    <row r="889" spans="1:12" ht="14.25" customHeight="1" x14ac:dyDescent="0.2">
      <c r="A889" s="7" t="s">
        <v>58</v>
      </c>
      <c r="B889" s="7" t="s">
        <v>44</v>
      </c>
      <c r="C889" s="7" t="s">
        <v>43</v>
      </c>
      <c r="D889" s="13">
        <v>41760</v>
      </c>
      <c r="E889" s="7">
        <v>5</v>
      </c>
      <c r="F889" s="7" t="s">
        <v>45</v>
      </c>
      <c r="G889" s="7" t="s">
        <v>51</v>
      </c>
      <c r="H889" s="7" t="s">
        <v>52</v>
      </c>
      <c r="I889" s="7" t="s">
        <v>38</v>
      </c>
      <c r="J889" s="15">
        <v>575910.80906214949</v>
      </c>
      <c r="K889" s="18"/>
      <c r="L889" s="17"/>
    </row>
    <row r="890" spans="1:12" ht="14.25" customHeight="1" x14ac:dyDescent="0.2">
      <c r="A890" s="7" t="s">
        <v>58</v>
      </c>
      <c r="B890" s="7" t="s">
        <v>44</v>
      </c>
      <c r="C890" s="7" t="s">
        <v>43</v>
      </c>
      <c r="D890" s="13">
        <v>41791</v>
      </c>
      <c r="E890" s="7">
        <v>6</v>
      </c>
      <c r="F890" s="7" t="s">
        <v>45</v>
      </c>
      <c r="G890" s="7" t="s">
        <v>51</v>
      </c>
      <c r="H890" s="7" t="s">
        <v>52</v>
      </c>
      <c r="I890" s="7" t="s">
        <v>38</v>
      </c>
      <c r="J890" s="15">
        <v>978906.42835815961</v>
      </c>
      <c r="K890" s="18"/>
      <c r="L890" s="17"/>
    </row>
    <row r="891" spans="1:12" ht="14.25" customHeight="1" x14ac:dyDescent="0.2">
      <c r="A891" s="7" t="s">
        <v>58</v>
      </c>
      <c r="B891" s="7" t="s">
        <v>44</v>
      </c>
      <c r="C891" s="7" t="s">
        <v>43</v>
      </c>
      <c r="D891" s="13">
        <v>41456</v>
      </c>
      <c r="E891" s="7">
        <v>7</v>
      </c>
      <c r="F891" s="7" t="s">
        <v>45</v>
      </c>
      <c r="G891" s="7" t="s">
        <v>51</v>
      </c>
      <c r="H891" s="7" t="s">
        <v>53</v>
      </c>
      <c r="I891" s="7" t="s">
        <v>38</v>
      </c>
      <c r="J891" s="15">
        <v>255350.32112459998</v>
      </c>
      <c r="K891" s="18"/>
      <c r="L891" s="17"/>
    </row>
    <row r="892" spans="1:12" ht="14.25" customHeight="1" x14ac:dyDescent="0.2">
      <c r="A892" s="7" t="s">
        <v>58</v>
      </c>
      <c r="B892" s="7" t="s">
        <v>44</v>
      </c>
      <c r="C892" s="7" t="s">
        <v>43</v>
      </c>
      <c r="D892" s="13">
        <v>41487</v>
      </c>
      <c r="E892" s="7">
        <v>8</v>
      </c>
      <c r="F892" s="7" t="s">
        <v>45</v>
      </c>
      <c r="G892" s="7" t="s">
        <v>51</v>
      </c>
      <c r="H892" s="7" t="s">
        <v>53</v>
      </c>
      <c r="I892" s="7" t="s">
        <v>38</v>
      </c>
      <c r="J892" s="15">
        <v>189875.20710716999</v>
      </c>
      <c r="K892" s="18"/>
      <c r="L892" s="17"/>
    </row>
    <row r="893" spans="1:12" ht="14.25" customHeight="1" x14ac:dyDescent="0.2">
      <c r="A893" s="7" t="s">
        <v>58</v>
      </c>
      <c r="B893" s="7" t="s">
        <v>44</v>
      </c>
      <c r="C893" s="7" t="s">
        <v>43</v>
      </c>
      <c r="D893" s="13">
        <v>41518</v>
      </c>
      <c r="E893" s="7">
        <v>9</v>
      </c>
      <c r="F893" s="7" t="s">
        <v>45</v>
      </c>
      <c r="G893" s="7" t="s">
        <v>51</v>
      </c>
      <c r="H893" s="7" t="s">
        <v>53</v>
      </c>
      <c r="I893" s="7" t="s">
        <v>38</v>
      </c>
      <c r="J893" s="15">
        <v>252931.19233882497</v>
      </c>
      <c r="K893" s="18"/>
      <c r="L893" s="17"/>
    </row>
    <row r="894" spans="1:12" ht="14.25" customHeight="1" x14ac:dyDescent="0.2">
      <c r="A894" s="7" t="s">
        <v>58</v>
      </c>
      <c r="B894" s="7" t="s">
        <v>44</v>
      </c>
      <c r="C894" s="7" t="s">
        <v>43</v>
      </c>
      <c r="D894" s="13">
        <v>41548</v>
      </c>
      <c r="E894" s="7">
        <v>10</v>
      </c>
      <c r="F894" s="7" t="s">
        <v>45</v>
      </c>
      <c r="G894" s="7" t="s">
        <v>51</v>
      </c>
      <c r="H894" s="7" t="s">
        <v>53</v>
      </c>
      <c r="I894" s="7" t="s">
        <v>38</v>
      </c>
      <c r="J894" s="15">
        <v>214527.58832758496</v>
      </c>
      <c r="K894" s="18"/>
      <c r="L894" s="17"/>
    </row>
    <row r="895" spans="1:12" ht="14.25" customHeight="1" x14ac:dyDescent="0.2">
      <c r="A895" s="7" t="s">
        <v>58</v>
      </c>
      <c r="B895" s="7" t="s">
        <v>44</v>
      </c>
      <c r="C895" s="7" t="s">
        <v>43</v>
      </c>
      <c r="D895" s="13">
        <v>41579</v>
      </c>
      <c r="E895" s="7">
        <v>11</v>
      </c>
      <c r="F895" s="7" t="s">
        <v>45</v>
      </c>
      <c r="G895" s="7" t="s">
        <v>51</v>
      </c>
      <c r="H895" s="7" t="s">
        <v>53</v>
      </c>
      <c r="I895" s="7" t="s">
        <v>38</v>
      </c>
      <c r="J895" s="15">
        <v>192844.29660985127</v>
      </c>
      <c r="K895" s="18"/>
      <c r="L895" s="17"/>
    </row>
    <row r="896" spans="1:12" ht="14.25" customHeight="1" x14ac:dyDescent="0.2">
      <c r="A896" s="7" t="s">
        <v>58</v>
      </c>
      <c r="B896" s="7" t="s">
        <v>44</v>
      </c>
      <c r="C896" s="7" t="s">
        <v>43</v>
      </c>
      <c r="D896" s="13">
        <v>41609</v>
      </c>
      <c r="E896" s="7">
        <v>12</v>
      </c>
      <c r="F896" s="7" t="s">
        <v>45</v>
      </c>
      <c r="G896" s="7" t="s">
        <v>51</v>
      </c>
      <c r="H896" s="7" t="s">
        <v>53</v>
      </c>
      <c r="I896" s="7" t="s">
        <v>38</v>
      </c>
      <c r="J896" s="15">
        <v>142400.85841800002</v>
      </c>
      <c r="K896" s="18"/>
      <c r="L896" s="17"/>
    </row>
    <row r="897" spans="1:12" ht="14.25" customHeight="1" x14ac:dyDescent="0.2">
      <c r="A897" s="7" t="s">
        <v>58</v>
      </c>
      <c r="B897" s="7" t="s">
        <v>44</v>
      </c>
      <c r="C897" s="7" t="s">
        <v>43</v>
      </c>
      <c r="D897" s="13">
        <v>41640</v>
      </c>
      <c r="E897" s="7">
        <v>1</v>
      </c>
      <c r="F897" s="7" t="s">
        <v>45</v>
      </c>
      <c r="G897" s="7" t="s">
        <v>51</v>
      </c>
      <c r="H897" s="7" t="s">
        <v>53</v>
      </c>
      <c r="I897" s="7" t="s">
        <v>38</v>
      </c>
      <c r="J897" s="15">
        <v>142333.66162723501</v>
      </c>
      <c r="K897" s="18"/>
      <c r="L897" s="17"/>
    </row>
    <row r="898" spans="1:12" ht="14.25" customHeight="1" x14ac:dyDescent="0.2">
      <c r="A898" s="7" t="s">
        <v>58</v>
      </c>
      <c r="B898" s="7" t="s">
        <v>44</v>
      </c>
      <c r="C898" s="7" t="s">
        <v>43</v>
      </c>
      <c r="D898" s="13">
        <v>41671</v>
      </c>
      <c r="E898" s="7">
        <v>2</v>
      </c>
      <c r="F898" s="7" t="s">
        <v>45</v>
      </c>
      <c r="G898" s="7" t="s">
        <v>51</v>
      </c>
      <c r="H898" s="7" t="s">
        <v>53</v>
      </c>
      <c r="I898" s="7" t="s">
        <v>38</v>
      </c>
      <c r="J898" s="15">
        <v>133057.43558932497</v>
      </c>
      <c r="K898" s="18"/>
      <c r="L898" s="17"/>
    </row>
    <row r="899" spans="1:12" ht="14.25" customHeight="1" x14ac:dyDescent="0.2">
      <c r="A899" s="7" t="s">
        <v>58</v>
      </c>
      <c r="B899" s="7" t="s">
        <v>44</v>
      </c>
      <c r="C899" s="7" t="s">
        <v>43</v>
      </c>
      <c r="D899" s="13">
        <v>41699</v>
      </c>
      <c r="E899" s="7">
        <v>3</v>
      </c>
      <c r="F899" s="7" t="s">
        <v>45</v>
      </c>
      <c r="G899" s="7" t="s">
        <v>51</v>
      </c>
      <c r="H899" s="7" t="s">
        <v>53</v>
      </c>
      <c r="I899" s="7" t="s">
        <v>38</v>
      </c>
      <c r="J899" s="15">
        <v>182458.70267756627</v>
      </c>
      <c r="K899" s="18"/>
      <c r="L899" s="17"/>
    </row>
    <row r="900" spans="1:12" ht="14.25" customHeight="1" x14ac:dyDescent="0.2">
      <c r="A900" s="7" t="s">
        <v>58</v>
      </c>
      <c r="B900" s="7" t="s">
        <v>44</v>
      </c>
      <c r="C900" s="7" t="s">
        <v>43</v>
      </c>
      <c r="D900" s="13">
        <v>41730</v>
      </c>
      <c r="E900" s="7">
        <v>4</v>
      </c>
      <c r="F900" s="7" t="s">
        <v>45</v>
      </c>
      <c r="G900" s="7" t="s">
        <v>51</v>
      </c>
      <c r="H900" s="7" t="s">
        <v>53</v>
      </c>
      <c r="I900" s="7" t="s">
        <v>38</v>
      </c>
      <c r="J900" s="15">
        <v>104660.20871123999</v>
      </c>
      <c r="K900" s="18"/>
      <c r="L900" s="17"/>
    </row>
    <row r="901" spans="1:12" ht="14.25" customHeight="1" x14ac:dyDescent="0.2">
      <c r="A901" s="7" t="s">
        <v>58</v>
      </c>
      <c r="B901" s="7" t="s">
        <v>44</v>
      </c>
      <c r="C901" s="7" t="s">
        <v>43</v>
      </c>
      <c r="D901" s="13">
        <v>41760</v>
      </c>
      <c r="E901" s="7">
        <v>5</v>
      </c>
      <c r="F901" s="7" t="s">
        <v>45</v>
      </c>
      <c r="G901" s="7" t="s">
        <v>51</v>
      </c>
      <c r="H901" s="7" t="s">
        <v>53</v>
      </c>
      <c r="I901" s="7" t="s">
        <v>38</v>
      </c>
      <c r="J901" s="15">
        <v>126430.43769056996</v>
      </c>
      <c r="K901" s="18"/>
      <c r="L901" s="17"/>
    </row>
    <row r="902" spans="1:12" ht="14.25" customHeight="1" x14ac:dyDescent="0.2">
      <c r="A902" s="7" t="s">
        <v>58</v>
      </c>
      <c r="B902" s="7" t="s">
        <v>44</v>
      </c>
      <c r="C902" s="7" t="s">
        <v>43</v>
      </c>
      <c r="D902" s="13">
        <v>41791</v>
      </c>
      <c r="E902" s="7">
        <v>6</v>
      </c>
      <c r="F902" s="7" t="s">
        <v>45</v>
      </c>
      <c r="G902" s="7" t="s">
        <v>51</v>
      </c>
      <c r="H902" s="7" t="s">
        <v>53</v>
      </c>
      <c r="I902" s="7" t="s">
        <v>38</v>
      </c>
      <c r="J902" s="15">
        <v>230359.10681218505</v>
      </c>
      <c r="K902" s="18"/>
      <c r="L902" s="17"/>
    </row>
    <row r="903" spans="1:12" ht="14.25" customHeight="1" x14ac:dyDescent="0.2">
      <c r="A903" s="7" t="s">
        <v>58</v>
      </c>
      <c r="B903" s="7" t="s">
        <v>44</v>
      </c>
      <c r="C903" s="7" t="s">
        <v>43</v>
      </c>
      <c r="D903" s="13">
        <v>41456</v>
      </c>
      <c r="E903" s="7">
        <v>7</v>
      </c>
      <c r="F903" s="7" t="s">
        <v>45</v>
      </c>
      <c r="G903" s="7" t="s">
        <v>51</v>
      </c>
      <c r="H903" s="7" t="s">
        <v>54</v>
      </c>
      <c r="I903" s="7" t="s">
        <v>38</v>
      </c>
      <c r="J903" s="15">
        <v>660756.15261022374</v>
      </c>
      <c r="K903" s="18"/>
      <c r="L903" s="17"/>
    </row>
    <row r="904" spans="1:12" ht="14.25" customHeight="1" x14ac:dyDescent="0.2">
      <c r="A904" s="7" t="s">
        <v>58</v>
      </c>
      <c r="B904" s="7" t="s">
        <v>44</v>
      </c>
      <c r="C904" s="7" t="s">
        <v>43</v>
      </c>
      <c r="D904" s="13">
        <v>41487</v>
      </c>
      <c r="E904" s="7">
        <v>8</v>
      </c>
      <c r="F904" s="7" t="s">
        <v>45</v>
      </c>
      <c r="G904" s="7" t="s">
        <v>51</v>
      </c>
      <c r="H904" s="7" t="s">
        <v>54</v>
      </c>
      <c r="I904" s="7" t="s">
        <v>38</v>
      </c>
      <c r="J904" s="15">
        <v>529683.55044249841</v>
      </c>
      <c r="K904" s="18"/>
      <c r="L904" s="17"/>
    </row>
    <row r="905" spans="1:12" ht="14.25" customHeight="1" x14ac:dyDescent="0.2">
      <c r="A905" s="7" t="s">
        <v>58</v>
      </c>
      <c r="B905" s="7" t="s">
        <v>44</v>
      </c>
      <c r="C905" s="7" t="s">
        <v>43</v>
      </c>
      <c r="D905" s="13">
        <v>41518</v>
      </c>
      <c r="E905" s="7">
        <v>9</v>
      </c>
      <c r="F905" s="7" t="s">
        <v>45</v>
      </c>
      <c r="G905" s="7" t="s">
        <v>51</v>
      </c>
      <c r="H905" s="7" t="s">
        <v>54</v>
      </c>
      <c r="I905" s="7" t="s">
        <v>38</v>
      </c>
      <c r="J905" s="15">
        <v>672443.49046857841</v>
      </c>
      <c r="K905" s="18"/>
      <c r="L905" s="17"/>
    </row>
    <row r="906" spans="1:12" ht="14.25" customHeight="1" x14ac:dyDescent="0.2">
      <c r="A906" s="7" t="s">
        <v>58</v>
      </c>
      <c r="B906" s="7" t="s">
        <v>44</v>
      </c>
      <c r="C906" s="7" t="s">
        <v>43</v>
      </c>
      <c r="D906" s="13">
        <v>41548</v>
      </c>
      <c r="E906" s="7">
        <v>10</v>
      </c>
      <c r="F906" s="7" t="s">
        <v>45</v>
      </c>
      <c r="G906" s="7" t="s">
        <v>51</v>
      </c>
      <c r="H906" s="7" t="s">
        <v>54</v>
      </c>
      <c r="I906" s="7" t="s">
        <v>38</v>
      </c>
      <c r="J906" s="15">
        <v>585948.31082732871</v>
      </c>
      <c r="K906" s="18"/>
      <c r="L906" s="17"/>
    </row>
    <row r="907" spans="1:12" ht="14.25" customHeight="1" x14ac:dyDescent="0.2">
      <c r="A907" s="7" t="s">
        <v>58</v>
      </c>
      <c r="B907" s="7" t="s">
        <v>44</v>
      </c>
      <c r="C907" s="7" t="s">
        <v>43</v>
      </c>
      <c r="D907" s="13">
        <v>41579</v>
      </c>
      <c r="E907" s="7">
        <v>11</v>
      </c>
      <c r="F907" s="7" t="s">
        <v>45</v>
      </c>
      <c r="G907" s="7" t="s">
        <v>51</v>
      </c>
      <c r="H907" s="7" t="s">
        <v>54</v>
      </c>
      <c r="I907" s="7" t="s">
        <v>38</v>
      </c>
      <c r="J907" s="15">
        <v>504468.75421239575</v>
      </c>
      <c r="K907" s="18"/>
      <c r="L907" s="17"/>
    </row>
    <row r="908" spans="1:12" ht="14.25" customHeight="1" x14ac:dyDescent="0.2">
      <c r="A908" s="7" t="s">
        <v>58</v>
      </c>
      <c r="B908" s="7" t="s">
        <v>44</v>
      </c>
      <c r="C908" s="7" t="s">
        <v>43</v>
      </c>
      <c r="D908" s="13">
        <v>41609</v>
      </c>
      <c r="E908" s="7">
        <v>12</v>
      </c>
      <c r="F908" s="7" t="s">
        <v>45</v>
      </c>
      <c r="G908" s="7" t="s">
        <v>51</v>
      </c>
      <c r="H908" s="7" t="s">
        <v>54</v>
      </c>
      <c r="I908" s="7" t="s">
        <v>38</v>
      </c>
      <c r="J908" s="15">
        <v>378359.08081662602</v>
      </c>
      <c r="K908" s="18"/>
      <c r="L908" s="17"/>
    </row>
    <row r="909" spans="1:12" ht="14.25" customHeight="1" x14ac:dyDescent="0.2">
      <c r="A909" s="7" t="s">
        <v>58</v>
      </c>
      <c r="B909" s="7" t="s">
        <v>44</v>
      </c>
      <c r="C909" s="7" t="s">
        <v>43</v>
      </c>
      <c r="D909" s="13">
        <v>41640</v>
      </c>
      <c r="E909" s="7">
        <v>1</v>
      </c>
      <c r="F909" s="7" t="s">
        <v>45</v>
      </c>
      <c r="G909" s="7" t="s">
        <v>51</v>
      </c>
      <c r="H909" s="7" t="s">
        <v>54</v>
      </c>
      <c r="I909" s="7" t="s">
        <v>38</v>
      </c>
      <c r="J909" s="15">
        <v>395823.36873278162</v>
      </c>
      <c r="K909" s="18"/>
      <c r="L909" s="17"/>
    </row>
    <row r="910" spans="1:12" ht="14.25" customHeight="1" x14ac:dyDescent="0.2">
      <c r="A910" s="7" t="s">
        <v>58</v>
      </c>
      <c r="B910" s="7" t="s">
        <v>44</v>
      </c>
      <c r="C910" s="7" t="s">
        <v>43</v>
      </c>
      <c r="D910" s="13">
        <v>41671</v>
      </c>
      <c r="E910" s="7">
        <v>2</v>
      </c>
      <c r="F910" s="7" t="s">
        <v>45</v>
      </c>
      <c r="G910" s="7" t="s">
        <v>51</v>
      </c>
      <c r="H910" s="7" t="s">
        <v>54</v>
      </c>
      <c r="I910" s="7" t="s">
        <v>38</v>
      </c>
      <c r="J910" s="15">
        <v>329884.52262346615</v>
      </c>
      <c r="K910" s="18"/>
      <c r="L910" s="17"/>
    </row>
    <row r="911" spans="1:12" ht="14.25" customHeight="1" x14ac:dyDescent="0.2">
      <c r="A911" s="7" t="s">
        <v>58</v>
      </c>
      <c r="B911" s="7" t="s">
        <v>44</v>
      </c>
      <c r="C911" s="7" t="s">
        <v>43</v>
      </c>
      <c r="D911" s="13">
        <v>41699</v>
      </c>
      <c r="E911" s="7">
        <v>3</v>
      </c>
      <c r="F911" s="7" t="s">
        <v>45</v>
      </c>
      <c r="G911" s="7" t="s">
        <v>51</v>
      </c>
      <c r="H911" s="7" t="s">
        <v>54</v>
      </c>
      <c r="I911" s="7" t="s">
        <v>38</v>
      </c>
      <c r="J911" s="15">
        <v>446578.08277619159</v>
      </c>
      <c r="K911" s="18"/>
      <c r="L911" s="17"/>
    </row>
    <row r="912" spans="1:12" ht="14.25" customHeight="1" x14ac:dyDescent="0.2">
      <c r="A912" s="7" t="s">
        <v>58</v>
      </c>
      <c r="B912" s="7" t="s">
        <v>44</v>
      </c>
      <c r="C912" s="7" t="s">
        <v>43</v>
      </c>
      <c r="D912" s="13">
        <v>41730</v>
      </c>
      <c r="E912" s="7">
        <v>4</v>
      </c>
      <c r="F912" s="7" t="s">
        <v>45</v>
      </c>
      <c r="G912" s="7" t="s">
        <v>51</v>
      </c>
      <c r="H912" s="7" t="s">
        <v>54</v>
      </c>
      <c r="I912" s="7" t="s">
        <v>38</v>
      </c>
      <c r="J912" s="15">
        <v>255084.77622429357</v>
      </c>
      <c r="K912" s="18"/>
      <c r="L912" s="17"/>
    </row>
    <row r="913" spans="1:12" ht="14.25" customHeight="1" x14ac:dyDescent="0.2">
      <c r="A913" s="7" t="s">
        <v>58</v>
      </c>
      <c r="B913" s="7" t="s">
        <v>44</v>
      </c>
      <c r="C913" s="7" t="s">
        <v>43</v>
      </c>
      <c r="D913" s="13">
        <v>41760</v>
      </c>
      <c r="E913" s="7">
        <v>5</v>
      </c>
      <c r="F913" s="7" t="s">
        <v>45</v>
      </c>
      <c r="G913" s="7" t="s">
        <v>51</v>
      </c>
      <c r="H913" s="7" t="s">
        <v>54</v>
      </c>
      <c r="I913" s="7" t="s">
        <v>38</v>
      </c>
      <c r="J913" s="15">
        <v>307417.20946522552</v>
      </c>
      <c r="K913" s="18"/>
      <c r="L913" s="17"/>
    </row>
    <row r="914" spans="1:12" ht="14.25" customHeight="1" x14ac:dyDescent="0.2">
      <c r="A914" s="7" t="s">
        <v>58</v>
      </c>
      <c r="B914" s="7" t="s">
        <v>44</v>
      </c>
      <c r="C914" s="7" t="s">
        <v>43</v>
      </c>
      <c r="D914" s="13">
        <v>41791</v>
      </c>
      <c r="E914" s="7">
        <v>6</v>
      </c>
      <c r="F914" s="7" t="s">
        <v>45</v>
      </c>
      <c r="G914" s="7" t="s">
        <v>51</v>
      </c>
      <c r="H914" s="7" t="s">
        <v>54</v>
      </c>
      <c r="I914" s="7" t="s">
        <v>38</v>
      </c>
      <c r="J914" s="15">
        <v>612277.97873185331</v>
      </c>
      <c r="K914" s="18"/>
      <c r="L914" s="17"/>
    </row>
    <row r="915" spans="1:12" ht="14.25" customHeight="1" x14ac:dyDescent="0.2">
      <c r="A915" s="7" t="s">
        <v>58</v>
      </c>
      <c r="B915" s="7" t="s">
        <v>44</v>
      </c>
      <c r="C915" s="7" t="s">
        <v>43</v>
      </c>
      <c r="D915" s="13">
        <v>41456</v>
      </c>
      <c r="E915" s="7">
        <v>7</v>
      </c>
      <c r="F915" s="7" t="s">
        <v>45</v>
      </c>
      <c r="G915" s="7" t="s">
        <v>51</v>
      </c>
      <c r="H915" s="7" t="s">
        <v>55</v>
      </c>
      <c r="I915" s="7" t="s">
        <v>38</v>
      </c>
      <c r="J915" s="15">
        <v>204001.78430538269</v>
      </c>
      <c r="K915" s="18"/>
      <c r="L915" s="17"/>
    </row>
    <row r="916" spans="1:12" ht="14.25" customHeight="1" x14ac:dyDescent="0.2">
      <c r="A916" s="7" t="s">
        <v>58</v>
      </c>
      <c r="B916" s="7" t="s">
        <v>44</v>
      </c>
      <c r="C916" s="7" t="s">
        <v>43</v>
      </c>
      <c r="D916" s="13">
        <v>41487</v>
      </c>
      <c r="E916" s="7">
        <v>8</v>
      </c>
      <c r="F916" s="7" t="s">
        <v>45</v>
      </c>
      <c r="G916" s="7" t="s">
        <v>51</v>
      </c>
      <c r="H916" s="7" t="s">
        <v>55</v>
      </c>
      <c r="I916" s="7" t="s">
        <v>38</v>
      </c>
      <c r="J916" s="15">
        <v>156736.8476459604</v>
      </c>
      <c r="K916" s="18"/>
      <c r="L916" s="17"/>
    </row>
    <row r="917" spans="1:12" ht="14.25" customHeight="1" x14ac:dyDescent="0.2">
      <c r="A917" s="7" t="s">
        <v>58</v>
      </c>
      <c r="B917" s="7" t="s">
        <v>44</v>
      </c>
      <c r="C917" s="7" t="s">
        <v>43</v>
      </c>
      <c r="D917" s="13">
        <v>41518</v>
      </c>
      <c r="E917" s="7">
        <v>9</v>
      </c>
      <c r="F917" s="7" t="s">
        <v>45</v>
      </c>
      <c r="G917" s="7" t="s">
        <v>51</v>
      </c>
      <c r="H917" s="7" t="s">
        <v>55</v>
      </c>
      <c r="I917" s="7" t="s">
        <v>38</v>
      </c>
      <c r="J917" s="15">
        <v>244769.18801975637</v>
      </c>
      <c r="K917" s="18"/>
      <c r="L917" s="17"/>
    </row>
    <row r="918" spans="1:12" ht="14.25" customHeight="1" x14ac:dyDescent="0.2">
      <c r="A918" s="7" t="s">
        <v>58</v>
      </c>
      <c r="B918" s="7" t="s">
        <v>44</v>
      </c>
      <c r="C918" s="7" t="s">
        <v>43</v>
      </c>
      <c r="D918" s="13">
        <v>41548</v>
      </c>
      <c r="E918" s="7">
        <v>10</v>
      </c>
      <c r="F918" s="7" t="s">
        <v>45</v>
      </c>
      <c r="G918" s="7" t="s">
        <v>51</v>
      </c>
      <c r="H918" s="7" t="s">
        <v>55</v>
      </c>
      <c r="I918" s="7" t="s">
        <v>38</v>
      </c>
      <c r="J918" s="15">
        <v>198504.61086128399</v>
      </c>
      <c r="K918" s="18"/>
      <c r="L918" s="17"/>
    </row>
    <row r="919" spans="1:12" ht="14.25" customHeight="1" x14ac:dyDescent="0.2">
      <c r="A919" s="7" t="s">
        <v>58</v>
      </c>
      <c r="B919" s="7" t="s">
        <v>44</v>
      </c>
      <c r="C919" s="7" t="s">
        <v>43</v>
      </c>
      <c r="D919" s="13">
        <v>41579</v>
      </c>
      <c r="E919" s="7">
        <v>11</v>
      </c>
      <c r="F919" s="7" t="s">
        <v>45</v>
      </c>
      <c r="G919" s="7" t="s">
        <v>51</v>
      </c>
      <c r="H919" s="7" t="s">
        <v>55</v>
      </c>
      <c r="I919" s="7" t="s">
        <v>38</v>
      </c>
      <c r="J919" s="15">
        <v>174673.83751677407</v>
      </c>
      <c r="K919" s="18"/>
      <c r="L919" s="17"/>
    </row>
    <row r="920" spans="1:12" ht="14.25" customHeight="1" x14ac:dyDescent="0.2">
      <c r="A920" s="7" t="s">
        <v>58</v>
      </c>
      <c r="B920" s="7" t="s">
        <v>44</v>
      </c>
      <c r="C920" s="7" t="s">
        <v>43</v>
      </c>
      <c r="D920" s="13">
        <v>41609</v>
      </c>
      <c r="E920" s="7">
        <v>12</v>
      </c>
      <c r="F920" s="7" t="s">
        <v>45</v>
      </c>
      <c r="G920" s="7" t="s">
        <v>51</v>
      </c>
      <c r="H920" s="7" t="s">
        <v>55</v>
      </c>
      <c r="I920" s="7" t="s">
        <v>38</v>
      </c>
      <c r="J920" s="15">
        <v>117398.02382544601</v>
      </c>
      <c r="K920" s="18"/>
      <c r="L920" s="17"/>
    </row>
    <row r="921" spans="1:12" ht="14.25" customHeight="1" x14ac:dyDescent="0.2">
      <c r="A921" s="7" t="s">
        <v>58</v>
      </c>
      <c r="B921" s="7" t="s">
        <v>44</v>
      </c>
      <c r="C921" s="7" t="s">
        <v>43</v>
      </c>
      <c r="D921" s="13">
        <v>41640</v>
      </c>
      <c r="E921" s="7">
        <v>1</v>
      </c>
      <c r="F921" s="7" t="s">
        <v>45</v>
      </c>
      <c r="G921" s="7" t="s">
        <v>51</v>
      </c>
      <c r="H921" s="7" t="s">
        <v>55</v>
      </c>
      <c r="I921" s="7" t="s">
        <v>38</v>
      </c>
      <c r="J921" s="15">
        <v>122856.00426868859</v>
      </c>
      <c r="K921" s="18"/>
      <c r="L921" s="17"/>
    </row>
    <row r="922" spans="1:12" ht="14.25" customHeight="1" x14ac:dyDescent="0.2">
      <c r="A922" s="7" t="s">
        <v>58</v>
      </c>
      <c r="B922" s="7" t="s">
        <v>44</v>
      </c>
      <c r="C922" s="7" t="s">
        <v>43</v>
      </c>
      <c r="D922" s="13">
        <v>41671</v>
      </c>
      <c r="E922" s="7">
        <v>2</v>
      </c>
      <c r="F922" s="7" t="s">
        <v>45</v>
      </c>
      <c r="G922" s="7" t="s">
        <v>51</v>
      </c>
      <c r="H922" s="7" t="s">
        <v>55</v>
      </c>
      <c r="I922" s="7" t="s">
        <v>38</v>
      </c>
      <c r="J922" s="15">
        <v>115969.228431147</v>
      </c>
      <c r="K922" s="18"/>
      <c r="L922" s="17"/>
    </row>
    <row r="923" spans="1:12" ht="14.25" customHeight="1" x14ac:dyDescent="0.2">
      <c r="A923" s="7" t="s">
        <v>58</v>
      </c>
      <c r="B923" s="7" t="s">
        <v>44</v>
      </c>
      <c r="C923" s="7" t="s">
        <v>43</v>
      </c>
      <c r="D923" s="13">
        <v>41699</v>
      </c>
      <c r="E923" s="7">
        <v>3</v>
      </c>
      <c r="F923" s="7" t="s">
        <v>45</v>
      </c>
      <c r="G923" s="7" t="s">
        <v>51</v>
      </c>
      <c r="H923" s="7" t="s">
        <v>55</v>
      </c>
      <c r="I923" s="7" t="s">
        <v>38</v>
      </c>
      <c r="J923" s="15">
        <v>156435.99509763226</v>
      </c>
      <c r="K923" s="18"/>
      <c r="L923" s="17"/>
    </row>
    <row r="924" spans="1:12" ht="14.25" customHeight="1" x14ac:dyDescent="0.2">
      <c r="A924" s="7" t="s">
        <v>58</v>
      </c>
      <c r="B924" s="7" t="s">
        <v>44</v>
      </c>
      <c r="C924" s="7" t="s">
        <v>43</v>
      </c>
      <c r="D924" s="13">
        <v>41730</v>
      </c>
      <c r="E924" s="7">
        <v>4</v>
      </c>
      <c r="F924" s="7" t="s">
        <v>45</v>
      </c>
      <c r="G924" s="7" t="s">
        <v>51</v>
      </c>
      <c r="H924" s="7" t="s">
        <v>55</v>
      </c>
      <c r="I924" s="7" t="s">
        <v>38</v>
      </c>
      <c r="J924" s="15">
        <v>85299.480614602799</v>
      </c>
      <c r="K924" s="18"/>
      <c r="L924" s="17"/>
    </row>
    <row r="925" spans="1:12" ht="14.25" customHeight="1" x14ac:dyDescent="0.2">
      <c r="A925" s="7" t="s">
        <v>58</v>
      </c>
      <c r="B925" s="7" t="s">
        <v>44</v>
      </c>
      <c r="C925" s="7" t="s">
        <v>43</v>
      </c>
      <c r="D925" s="13">
        <v>41760</v>
      </c>
      <c r="E925" s="7">
        <v>5</v>
      </c>
      <c r="F925" s="7" t="s">
        <v>45</v>
      </c>
      <c r="G925" s="7" t="s">
        <v>51</v>
      </c>
      <c r="H925" s="7" t="s">
        <v>55</v>
      </c>
      <c r="I925" s="7" t="s">
        <v>38</v>
      </c>
      <c r="J925" s="15">
        <v>115184.65971776398</v>
      </c>
      <c r="K925" s="18"/>
      <c r="L925" s="17"/>
    </row>
    <row r="926" spans="1:12" ht="14.25" customHeight="1" x14ac:dyDescent="0.2">
      <c r="A926" s="7" t="s">
        <v>58</v>
      </c>
      <c r="B926" s="7" t="s">
        <v>44</v>
      </c>
      <c r="C926" s="7" t="s">
        <v>43</v>
      </c>
      <c r="D926" s="13">
        <v>41791</v>
      </c>
      <c r="E926" s="7">
        <v>6</v>
      </c>
      <c r="F926" s="7" t="s">
        <v>45</v>
      </c>
      <c r="G926" s="7" t="s">
        <v>51</v>
      </c>
      <c r="H926" s="7" t="s">
        <v>55</v>
      </c>
      <c r="I926" s="7" t="s">
        <v>38</v>
      </c>
      <c r="J926" s="15">
        <v>191142.34907568261</v>
      </c>
      <c r="K926" s="18"/>
      <c r="L926" s="17"/>
    </row>
    <row r="927" spans="1:12" ht="14.25" customHeight="1" x14ac:dyDescent="0.2">
      <c r="A927" s="7" t="s">
        <v>58</v>
      </c>
      <c r="B927" s="7" t="s">
        <v>44</v>
      </c>
      <c r="C927" s="7" t="s">
        <v>43</v>
      </c>
      <c r="D927" s="13">
        <v>41456</v>
      </c>
      <c r="E927" s="7">
        <v>7</v>
      </c>
      <c r="F927" s="7" t="s">
        <v>45</v>
      </c>
      <c r="G927" s="7" t="s">
        <v>56</v>
      </c>
      <c r="H927" s="7" t="s">
        <v>57</v>
      </c>
      <c r="I927" s="7" t="s">
        <v>38</v>
      </c>
      <c r="J927" s="15">
        <v>3067822.9919048399</v>
      </c>
      <c r="K927" s="18"/>
      <c r="L927" s="17"/>
    </row>
    <row r="928" spans="1:12" ht="14.25" customHeight="1" x14ac:dyDescent="0.2">
      <c r="A928" s="7" t="s">
        <v>58</v>
      </c>
      <c r="B928" s="7" t="s">
        <v>44</v>
      </c>
      <c r="C928" s="7" t="s">
        <v>43</v>
      </c>
      <c r="D928" s="13">
        <v>41487</v>
      </c>
      <c r="E928" s="7">
        <v>8</v>
      </c>
      <c r="F928" s="7" t="s">
        <v>45</v>
      </c>
      <c r="G928" s="7" t="s">
        <v>56</v>
      </c>
      <c r="H928" s="7" t="s">
        <v>57</v>
      </c>
      <c r="I928" s="7" t="s">
        <v>38</v>
      </c>
      <c r="J928" s="15">
        <v>2455342.9186057192</v>
      </c>
      <c r="K928" s="18"/>
      <c r="L928" s="17"/>
    </row>
    <row r="929" spans="1:12" ht="14.25" customHeight="1" x14ac:dyDescent="0.2">
      <c r="A929" s="7" t="s">
        <v>58</v>
      </c>
      <c r="B929" s="7" t="s">
        <v>44</v>
      </c>
      <c r="C929" s="7" t="s">
        <v>43</v>
      </c>
      <c r="D929" s="13">
        <v>41518</v>
      </c>
      <c r="E929" s="7">
        <v>9</v>
      </c>
      <c r="F929" s="7" t="s">
        <v>45</v>
      </c>
      <c r="G929" s="7" t="s">
        <v>56</v>
      </c>
      <c r="H929" s="7" t="s">
        <v>57</v>
      </c>
      <c r="I929" s="7" t="s">
        <v>38</v>
      </c>
      <c r="J929" s="15">
        <v>3390820.7358167996</v>
      </c>
      <c r="K929" s="18"/>
      <c r="L929" s="17"/>
    </row>
    <row r="930" spans="1:12" ht="14.25" customHeight="1" x14ac:dyDescent="0.2">
      <c r="A930" s="7" t="s">
        <v>58</v>
      </c>
      <c r="B930" s="7" t="s">
        <v>44</v>
      </c>
      <c r="C930" s="7" t="s">
        <v>43</v>
      </c>
      <c r="D930" s="13">
        <v>41548</v>
      </c>
      <c r="E930" s="7">
        <v>10</v>
      </c>
      <c r="F930" s="7" t="s">
        <v>45</v>
      </c>
      <c r="G930" s="7" t="s">
        <v>56</v>
      </c>
      <c r="H930" s="7" t="s">
        <v>57</v>
      </c>
      <c r="I930" s="7" t="s">
        <v>38</v>
      </c>
      <c r="J930" s="15">
        <v>2725135.5537314997</v>
      </c>
      <c r="K930" s="18"/>
      <c r="L930" s="17"/>
    </row>
    <row r="931" spans="1:12" ht="14.25" customHeight="1" x14ac:dyDescent="0.2">
      <c r="A931" s="7" t="s">
        <v>58</v>
      </c>
      <c r="B931" s="7" t="s">
        <v>44</v>
      </c>
      <c r="C931" s="7" t="s">
        <v>43</v>
      </c>
      <c r="D931" s="13">
        <v>41579</v>
      </c>
      <c r="E931" s="7">
        <v>11</v>
      </c>
      <c r="F931" s="7" t="s">
        <v>45</v>
      </c>
      <c r="G931" s="7" t="s">
        <v>56</v>
      </c>
      <c r="H931" s="7" t="s">
        <v>57</v>
      </c>
      <c r="I931" s="7" t="s">
        <v>38</v>
      </c>
      <c r="J931" s="15">
        <v>2517178.5408305251</v>
      </c>
      <c r="K931" s="18"/>
      <c r="L931" s="17"/>
    </row>
    <row r="932" spans="1:12" ht="14.25" customHeight="1" x14ac:dyDescent="0.2">
      <c r="A932" s="7" t="s">
        <v>58</v>
      </c>
      <c r="B932" s="7" t="s">
        <v>44</v>
      </c>
      <c r="C932" s="7" t="s">
        <v>43</v>
      </c>
      <c r="D932" s="13">
        <v>41609</v>
      </c>
      <c r="E932" s="7">
        <v>12</v>
      </c>
      <c r="F932" s="7" t="s">
        <v>45</v>
      </c>
      <c r="G932" s="7" t="s">
        <v>56</v>
      </c>
      <c r="H932" s="7" t="s">
        <v>57</v>
      </c>
      <c r="I932" s="7" t="s">
        <v>38</v>
      </c>
      <c r="J932" s="15">
        <v>1767206.136907575</v>
      </c>
      <c r="K932" s="18"/>
      <c r="L932" s="17"/>
    </row>
    <row r="933" spans="1:12" ht="14.25" customHeight="1" x14ac:dyDescent="0.2">
      <c r="A933" s="7" t="s">
        <v>58</v>
      </c>
      <c r="B933" s="7" t="s">
        <v>44</v>
      </c>
      <c r="C933" s="7" t="s">
        <v>43</v>
      </c>
      <c r="D933" s="13">
        <v>41640</v>
      </c>
      <c r="E933" s="7">
        <v>1</v>
      </c>
      <c r="F933" s="7" t="s">
        <v>45</v>
      </c>
      <c r="G933" s="7" t="s">
        <v>56</v>
      </c>
      <c r="H933" s="7" t="s">
        <v>57</v>
      </c>
      <c r="I933" s="7" t="s">
        <v>38</v>
      </c>
      <c r="J933" s="15">
        <v>1961436.6334718997</v>
      </c>
      <c r="K933" s="18"/>
      <c r="L933" s="17"/>
    </row>
    <row r="934" spans="1:12" ht="14.25" customHeight="1" x14ac:dyDescent="0.2">
      <c r="A934" s="7" t="s">
        <v>58</v>
      </c>
      <c r="B934" s="7" t="s">
        <v>44</v>
      </c>
      <c r="C934" s="7" t="s">
        <v>43</v>
      </c>
      <c r="D934" s="13">
        <v>41671</v>
      </c>
      <c r="E934" s="7">
        <v>2</v>
      </c>
      <c r="F934" s="7" t="s">
        <v>45</v>
      </c>
      <c r="G934" s="7" t="s">
        <v>56</v>
      </c>
      <c r="H934" s="7" t="s">
        <v>57</v>
      </c>
      <c r="I934" s="7" t="s">
        <v>38</v>
      </c>
      <c r="J934" s="15">
        <v>1593530.5935860998</v>
      </c>
      <c r="K934" s="18"/>
      <c r="L934" s="17"/>
    </row>
    <row r="935" spans="1:12" ht="14.25" customHeight="1" x14ac:dyDescent="0.2">
      <c r="A935" s="7" t="s">
        <v>58</v>
      </c>
      <c r="B935" s="7" t="s">
        <v>44</v>
      </c>
      <c r="C935" s="7" t="s">
        <v>43</v>
      </c>
      <c r="D935" s="13">
        <v>41699</v>
      </c>
      <c r="E935" s="7">
        <v>3</v>
      </c>
      <c r="F935" s="7" t="s">
        <v>45</v>
      </c>
      <c r="G935" s="7" t="s">
        <v>56</v>
      </c>
      <c r="H935" s="7" t="s">
        <v>57</v>
      </c>
      <c r="I935" s="7" t="s">
        <v>38</v>
      </c>
      <c r="J935" s="15">
        <v>2258113.7891461495</v>
      </c>
      <c r="K935" s="18"/>
      <c r="L935" s="17"/>
    </row>
    <row r="936" spans="1:12" ht="14.25" customHeight="1" x14ac:dyDescent="0.2">
      <c r="A936" s="7" t="s">
        <v>58</v>
      </c>
      <c r="B936" s="7" t="s">
        <v>44</v>
      </c>
      <c r="C936" s="7" t="s">
        <v>43</v>
      </c>
      <c r="D936" s="13">
        <v>41730</v>
      </c>
      <c r="E936" s="7">
        <v>4</v>
      </c>
      <c r="F936" s="7" t="s">
        <v>45</v>
      </c>
      <c r="G936" s="7" t="s">
        <v>56</v>
      </c>
      <c r="H936" s="7" t="s">
        <v>57</v>
      </c>
      <c r="I936" s="7" t="s">
        <v>38</v>
      </c>
      <c r="J936" s="15">
        <v>1190031.30652068</v>
      </c>
      <c r="K936" s="18"/>
      <c r="L936" s="17"/>
    </row>
    <row r="937" spans="1:12" ht="14.25" customHeight="1" x14ac:dyDescent="0.2">
      <c r="A937" s="7" t="s">
        <v>58</v>
      </c>
      <c r="B937" s="7" t="s">
        <v>44</v>
      </c>
      <c r="C937" s="7" t="s">
        <v>43</v>
      </c>
      <c r="D937" s="13">
        <v>41760</v>
      </c>
      <c r="E937" s="7">
        <v>5</v>
      </c>
      <c r="F937" s="7" t="s">
        <v>45</v>
      </c>
      <c r="G937" s="7" t="s">
        <v>56</v>
      </c>
      <c r="H937" s="7" t="s">
        <v>57</v>
      </c>
      <c r="I937" s="7" t="s">
        <v>38</v>
      </c>
      <c r="J937" s="15">
        <v>1572119.1696365993</v>
      </c>
      <c r="K937" s="18"/>
      <c r="L937" s="17"/>
    </row>
    <row r="938" spans="1:12" ht="14.25" customHeight="1" x14ac:dyDescent="0.2">
      <c r="A938" s="7" t="s">
        <v>58</v>
      </c>
      <c r="B938" s="7" t="s">
        <v>44</v>
      </c>
      <c r="C938" s="7" t="s">
        <v>43</v>
      </c>
      <c r="D938" s="13">
        <v>41791</v>
      </c>
      <c r="E938" s="7">
        <v>6</v>
      </c>
      <c r="F938" s="7" t="s">
        <v>45</v>
      </c>
      <c r="G938" s="7" t="s">
        <v>56</v>
      </c>
      <c r="H938" s="7" t="s">
        <v>57</v>
      </c>
      <c r="I938" s="7" t="s">
        <v>38</v>
      </c>
      <c r="J938" s="15">
        <v>2829210.9406183348</v>
      </c>
      <c r="K938" s="18"/>
      <c r="L938" s="17"/>
    </row>
    <row r="939" spans="1:12" ht="14.25" customHeight="1" x14ac:dyDescent="0.2">
      <c r="A939" s="7" t="s">
        <v>59</v>
      </c>
      <c r="B939" s="7" t="s">
        <v>60</v>
      </c>
      <c r="C939" s="7" t="s">
        <v>34</v>
      </c>
      <c r="D939" s="13">
        <v>41456</v>
      </c>
      <c r="E939" s="7">
        <v>6</v>
      </c>
      <c r="F939" s="7" t="s">
        <v>60</v>
      </c>
      <c r="G939" s="7" t="s">
        <v>60</v>
      </c>
      <c r="H939" s="7" t="s">
        <v>60</v>
      </c>
      <c r="I939" s="7" t="s">
        <v>61</v>
      </c>
      <c r="J939" s="19">
        <v>181.933291</v>
      </c>
    </row>
    <row r="940" spans="1:12" ht="14.25" customHeight="1" x14ac:dyDescent="0.2">
      <c r="A940" s="7" t="s">
        <v>59</v>
      </c>
      <c r="B940" s="7" t="s">
        <v>60</v>
      </c>
      <c r="C940" s="7" t="s">
        <v>34</v>
      </c>
      <c r="D940" s="13">
        <v>41487</v>
      </c>
      <c r="E940" s="7">
        <v>6</v>
      </c>
      <c r="F940" s="7" t="s">
        <v>60</v>
      </c>
      <c r="G940" s="7" t="s">
        <v>60</v>
      </c>
      <c r="H940" s="7" t="s">
        <v>60</v>
      </c>
      <c r="I940" s="7" t="s">
        <v>61</v>
      </c>
      <c r="J940" s="20">
        <v>187.44394299999999</v>
      </c>
    </row>
    <row r="941" spans="1:12" ht="14.25" customHeight="1" x14ac:dyDescent="0.2">
      <c r="A941" s="7" t="s">
        <v>59</v>
      </c>
      <c r="B941" s="7" t="s">
        <v>60</v>
      </c>
      <c r="C941" s="7" t="s">
        <v>34</v>
      </c>
      <c r="D941" s="13">
        <v>41518</v>
      </c>
      <c r="E941" s="7">
        <v>6</v>
      </c>
      <c r="F941" s="7" t="s">
        <v>60</v>
      </c>
      <c r="G941" s="7" t="s">
        <v>60</v>
      </c>
      <c r="H941" s="7" t="s">
        <v>60</v>
      </c>
      <c r="I941" s="7" t="s">
        <v>61</v>
      </c>
      <c r="J941" s="20">
        <v>184.77365699999999</v>
      </c>
    </row>
    <row r="942" spans="1:12" ht="14.25" customHeight="1" x14ac:dyDescent="0.2">
      <c r="A942" s="7" t="s">
        <v>59</v>
      </c>
      <c r="B942" s="7" t="s">
        <v>60</v>
      </c>
      <c r="C942" s="7" t="s">
        <v>34</v>
      </c>
      <c r="D942" s="13">
        <v>41548</v>
      </c>
      <c r="E942" s="7">
        <v>6</v>
      </c>
      <c r="F942" s="7" t="s">
        <v>60</v>
      </c>
      <c r="G942" s="7" t="s">
        <v>60</v>
      </c>
      <c r="H942" s="7" t="s">
        <v>60</v>
      </c>
      <c r="I942" s="7" t="s">
        <v>61</v>
      </c>
      <c r="J942" s="20">
        <v>191.54109299999999</v>
      </c>
    </row>
    <row r="943" spans="1:12" ht="14.25" customHeight="1" x14ac:dyDescent="0.2">
      <c r="A943" s="7" t="s">
        <v>59</v>
      </c>
      <c r="B943" s="7" t="s">
        <v>60</v>
      </c>
      <c r="C943" s="7" t="s">
        <v>34</v>
      </c>
      <c r="D943" s="13">
        <v>41579</v>
      </c>
      <c r="E943" s="7">
        <v>6</v>
      </c>
      <c r="F943" s="7" t="s">
        <v>60</v>
      </c>
      <c r="G943" s="7" t="s">
        <v>60</v>
      </c>
      <c r="H943" s="7" t="s">
        <v>60</v>
      </c>
      <c r="I943" s="7" t="s">
        <v>61</v>
      </c>
      <c r="J943" s="20">
        <v>98.096062000000003</v>
      </c>
    </row>
    <row r="944" spans="1:12" ht="14.25" customHeight="1" x14ac:dyDescent="0.2">
      <c r="A944" s="7" t="s">
        <v>59</v>
      </c>
      <c r="B944" s="7" t="s">
        <v>60</v>
      </c>
      <c r="C944" s="7" t="s">
        <v>34</v>
      </c>
      <c r="D944" s="13">
        <v>41609</v>
      </c>
      <c r="E944" s="7">
        <v>6</v>
      </c>
      <c r="F944" s="7" t="s">
        <v>60</v>
      </c>
      <c r="G944" s="7" t="s">
        <v>60</v>
      </c>
      <c r="H944" s="7" t="s">
        <v>60</v>
      </c>
      <c r="I944" s="7" t="s">
        <v>61</v>
      </c>
      <c r="J944" s="20">
        <v>185.30685299999999</v>
      </c>
    </row>
    <row r="945" spans="1:10" ht="14.25" customHeight="1" x14ac:dyDescent="0.2">
      <c r="A945" s="7" t="s">
        <v>59</v>
      </c>
      <c r="B945" s="7" t="s">
        <v>60</v>
      </c>
      <c r="C945" s="7" t="s">
        <v>34</v>
      </c>
      <c r="D945" s="13">
        <v>41640</v>
      </c>
      <c r="E945" s="7">
        <v>6</v>
      </c>
      <c r="F945" s="7" t="s">
        <v>60</v>
      </c>
      <c r="G945" s="7" t="s">
        <v>60</v>
      </c>
      <c r="H945" s="7" t="s">
        <v>60</v>
      </c>
      <c r="I945" s="7" t="s">
        <v>61</v>
      </c>
      <c r="J945" s="20">
        <v>186.90143900000001</v>
      </c>
    </row>
    <row r="946" spans="1:10" ht="14.25" customHeight="1" x14ac:dyDescent="0.2">
      <c r="A946" s="7" t="s">
        <v>59</v>
      </c>
      <c r="B946" s="7" t="s">
        <v>60</v>
      </c>
      <c r="C946" s="7" t="s">
        <v>34</v>
      </c>
      <c r="D946" s="13">
        <v>41671</v>
      </c>
      <c r="E946" s="7">
        <v>6</v>
      </c>
      <c r="F946" s="7" t="s">
        <v>60</v>
      </c>
      <c r="G946" s="7" t="s">
        <v>60</v>
      </c>
      <c r="H946" s="7" t="s">
        <v>60</v>
      </c>
      <c r="I946" s="7" t="s">
        <v>61</v>
      </c>
      <c r="J946" s="20">
        <v>158.58676500000001</v>
      </c>
    </row>
    <row r="947" spans="1:10" ht="14.25" customHeight="1" x14ac:dyDescent="0.2">
      <c r="A947" s="7" t="s">
        <v>59</v>
      </c>
      <c r="B947" s="7" t="s">
        <v>60</v>
      </c>
      <c r="C947" s="7" t="s">
        <v>34</v>
      </c>
      <c r="D947" s="13">
        <v>41699</v>
      </c>
      <c r="E947" s="7">
        <v>6</v>
      </c>
      <c r="F947" s="7" t="s">
        <v>60</v>
      </c>
      <c r="G947" s="7" t="s">
        <v>60</v>
      </c>
      <c r="H947" s="7" t="s">
        <v>60</v>
      </c>
      <c r="I947" s="7" t="s">
        <v>61</v>
      </c>
      <c r="J947" s="20">
        <v>191.40367599999999</v>
      </c>
    </row>
    <row r="948" spans="1:10" ht="14.25" customHeight="1" x14ac:dyDescent="0.2">
      <c r="A948" s="7" t="s">
        <v>59</v>
      </c>
      <c r="B948" s="7" t="s">
        <v>60</v>
      </c>
      <c r="C948" s="7" t="s">
        <v>34</v>
      </c>
      <c r="D948" s="13">
        <v>41730</v>
      </c>
      <c r="E948" s="7">
        <v>6</v>
      </c>
      <c r="F948" s="7" t="s">
        <v>60</v>
      </c>
      <c r="G948" s="7" t="s">
        <v>60</v>
      </c>
      <c r="H948" s="7" t="s">
        <v>60</v>
      </c>
      <c r="I948" s="7" t="s">
        <v>61</v>
      </c>
      <c r="J948" s="20">
        <v>171.057864</v>
      </c>
    </row>
    <row r="949" spans="1:10" ht="14.25" customHeight="1" x14ac:dyDescent="0.2">
      <c r="A949" s="7" t="s">
        <v>59</v>
      </c>
      <c r="B949" s="7" t="s">
        <v>60</v>
      </c>
      <c r="C949" s="7" t="s">
        <v>34</v>
      </c>
      <c r="D949" s="13">
        <v>41760</v>
      </c>
      <c r="E949" s="7">
        <v>6</v>
      </c>
      <c r="F949" s="7" t="s">
        <v>60</v>
      </c>
      <c r="G949" s="7" t="s">
        <v>60</v>
      </c>
      <c r="H949" s="7" t="s">
        <v>60</v>
      </c>
      <c r="I949" s="7" t="s">
        <v>61</v>
      </c>
      <c r="J949" s="20">
        <v>169.28699900000001</v>
      </c>
    </row>
    <row r="950" spans="1:10" ht="14.25" customHeight="1" x14ac:dyDescent="0.2">
      <c r="A950" s="7" t="s">
        <v>59</v>
      </c>
      <c r="B950" s="7" t="s">
        <v>60</v>
      </c>
      <c r="C950" s="7" t="s">
        <v>34</v>
      </c>
      <c r="D950" s="13">
        <v>41791</v>
      </c>
      <c r="E950" s="7">
        <v>6</v>
      </c>
      <c r="F950" s="7" t="s">
        <v>60</v>
      </c>
      <c r="G950" s="7" t="s">
        <v>60</v>
      </c>
      <c r="H950" s="7" t="s">
        <v>60</v>
      </c>
      <c r="I950" s="7" t="s">
        <v>61</v>
      </c>
      <c r="J950" s="20">
        <v>142.50871699999999</v>
      </c>
    </row>
    <row r="951" spans="1:10" ht="14.25" customHeight="1" x14ac:dyDescent="0.2">
      <c r="A951" s="7" t="s">
        <v>59</v>
      </c>
      <c r="B951" s="7" t="s">
        <v>60</v>
      </c>
      <c r="C951" s="7" t="s">
        <v>42</v>
      </c>
      <c r="D951" s="13">
        <v>41456</v>
      </c>
      <c r="E951" s="7">
        <v>6</v>
      </c>
      <c r="F951" s="7" t="s">
        <v>60</v>
      </c>
      <c r="G951" s="7" t="s">
        <v>60</v>
      </c>
      <c r="H951" s="7" t="s">
        <v>60</v>
      </c>
      <c r="I951" s="7" t="s">
        <v>61</v>
      </c>
      <c r="J951" s="19">
        <v>214.968999</v>
      </c>
    </row>
    <row r="952" spans="1:10" ht="14.25" customHeight="1" x14ac:dyDescent="0.2">
      <c r="A952" s="7" t="s">
        <v>59</v>
      </c>
      <c r="B952" s="7" t="s">
        <v>60</v>
      </c>
      <c r="C952" s="7" t="s">
        <v>42</v>
      </c>
      <c r="D952" s="13">
        <v>41487</v>
      </c>
      <c r="E952" s="7">
        <v>6</v>
      </c>
      <c r="F952" s="7" t="s">
        <v>60</v>
      </c>
      <c r="G952" s="7" t="s">
        <v>60</v>
      </c>
      <c r="H952" s="7" t="s">
        <v>60</v>
      </c>
      <c r="I952" s="7" t="s">
        <v>61</v>
      </c>
      <c r="J952" s="19">
        <v>228.199051</v>
      </c>
    </row>
    <row r="953" spans="1:10" ht="14.25" customHeight="1" x14ac:dyDescent="0.2">
      <c r="A953" s="7" t="s">
        <v>59</v>
      </c>
      <c r="B953" s="7" t="s">
        <v>60</v>
      </c>
      <c r="C953" s="7" t="s">
        <v>42</v>
      </c>
      <c r="D953" s="13">
        <v>41518</v>
      </c>
      <c r="E953" s="7">
        <v>6</v>
      </c>
      <c r="F953" s="7" t="s">
        <v>60</v>
      </c>
      <c r="G953" s="7" t="s">
        <v>60</v>
      </c>
      <c r="H953" s="7" t="s">
        <v>60</v>
      </c>
      <c r="I953" s="7" t="s">
        <v>61</v>
      </c>
      <c r="J953" s="19">
        <v>216.53646700000002</v>
      </c>
    </row>
    <row r="954" spans="1:10" ht="14.25" customHeight="1" x14ac:dyDescent="0.2">
      <c r="A954" s="7" t="s">
        <v>59</v>
      </c>
      <c r="B954" s="7" t="s">
        <v>60</v>
      </c>
      <c r="C954" s="7" t="s">
        <v>42</v>
      </c>
      <c r="D954" s="13">
        <v>41548</v>
      </c>
      <c r="E954" s="7">
        <v>6</v>
      </c>
      <c r="F954" s="7" t="s">
        <v>60</v>
      </c>
      <c r="G954" s="7" t="s">
        <v>60</v>
      </c>
      <c r="H954" s="7" t="s">
        <v>60</v>
      </c>
      <c r="I954" s="7" t="s">
        <v>61</v>
      </c>
      <c r="J954" s="19">
        <v>236.760276</v>
      </c>
    </row>
    <row r="955" spans="1:10" ht="14.25" customHeight="1" x14ac:dyDescent="0.2">
      <c r="A955" s="7" t="s">
        <v>59</v>
      </c>
      <c r="B955" s="7" t="s">
        <v>60</v>
      </c>
      <c r="C955" s="7" t="s">
        <v>42</v>
      </c>
      <c r="D955" s="13">
        <v>41579</v>
      </c>
      <c r="E955" s="7">
        <v>6</v>
      </c>
      <c r="F955" s="7" t="s">
        <v>60</v>
      </c>
      <c r="G955" s="7" t="s">
        <v>60</v>
      </c>
      <c r="H955" s="7" t="s">
        <v>60</v>
      </c>
      <c r="I955" s="7" t="s">
        <v>61</v>
      </c>
      <c r="J955" s="19">
        <v>232.052864</v>
      </c>
    </row>
    <row r="956" spans="1:10" ht="14.25" customHeight="1" x14ac:dyDescent="0.2">
      <c r="A956" s="7" t="s">
        <v>59</v>
      </c>
      <c r="B956" s="7" t="s">
        <v>60</v>
      </c>
      <c r="C956" s="7" t="s">
        <v>42</v>
      </c>
      <c r="D956" s="13">
        <v>41609</v>
      </c>
      <c r="E956" s="7">
        <v>6</v>
      </c>
      <c r="F956" s="7" t="s">
        <v>60</v>
      </c>
      <c r="G956" s="7" t="s">
        <v>60</v>
      </c>
      <c r="H956" s="7" t="s">
        <v>60</v>
      </c>
      <c r="I956" s="7" t="s">
        <v>61</v>
      </c>
      <c r="J956" s="19">
        <v>240.21016</v>
      </c>
    </row>
    <row r="957" spans="1:10" ht="14.25" customHeight="1" x14ac:dyDescent="0.2">
      <c r="A957" s="7" t="s">
        <v>59</v>
      </c>
      <c r="B957" s="7" t="s">
        <v>60</v>
      </c>
      <c r="C957" s="7" t="s">
        <v>42</v>
      </c>
      <c r="D957" s="13">
        <v>41640</v>
      </c>
      <c r="E957" s="7">
        <v>6</v>
      </c>
      <c r="F957" s="7" t="s">
        <v>60</v>
      </c>
      <c r="G957" s="7" t="s">
        <v>60</v>
      </c>
      <c r="H957" s="7" t="s">
        <v>60</v>
      </c>
      <c r="I957" s="7" t="s">
        <v>61</v>
      </c>
      <c r="J957" s="19">
        <v>288.160549</v>
      </c>
    </row>
    <row r="958" spans="1:10" ht="14.25" customHeight="1" x14ac:dyDescent="0.2">
      <c r="A958" s="7" t="s">
        <v>59</v>
      </c>
      <c r="B958" s="7" t="s">
        <v>60</v>
      </c>
      <c r="C958" s="7" t="s">
        <v>42</v>
      </c>
      <c r="D958" s="13">
        <v>41671</v>
      </c>
      <c r="E958" s="7">
        <v>6</v>
      </c>
      <c r="F958" s="7" t="s">
        <v>60</v>
      </c>
      <c r="G958" s="7" t="s">
        <v>60</v>
      </c>
      <c r="H958" s="7" t="s">
        <v>60</v>
      </c>
      <c r="I958" s="7" t="s">
        <v>61</v>
      </c>
      <c r="J958" s="19">
        <v>306.884524</v>
      </c>
    </row>
    <row r="959" spans="1:10" ht="14.25" customHeight="1" x14ac:dyDescent="0.2">
      <c r="A959" s="7" t="s">
        <v>59</v>
      </c>
      <c r="B959" s="7" t="s">
        <v>60</v>
      </c>
      <c r="C959" s="7" t="s">
        <v>42</v>
      </c>
      <c r="D959" s="13">
        <v>41699</v>
      </c>
      <c r="E959" s="7">
        <v>6</v>
      </c>
      <c r="F959" s="7" t="s">
        <v>60</v>
      </c>
      <c r="G959" s="7" t="s">
        <v>60</v>
      </c>
      <c r="H959" s="7" t="s">
        <v>60</v>
      </c>
      <c r="I959" s="7" t="s">
        <v>61</v>
      </c>
      <c r="J959" s="19">
        <v>367.65100600000005</v>
      </c>
    </row>
    <row r="960" spans="1:10" ht="14.25" customHeight="1" x14ac:dyDescent="0.2">
      <c r="A960" s="7" t="s">
        <v>59</v>
      </c>
      <c r="B960" s="7" t="s">
        <v>60</v>
      </c>
      <c r="C960" s="7" t="s">
        <v>42</v>
      </c>
      <c r="D960" s="13">
        <v>41730</v>
      </c>
      <c r="E960" s="7">
        <v>6</v>
      </c>
      <c r="F960" s="7" t="s">
        <v>60</v>
      </c>
      <c r="G960" s="7" t="s">
        <v>60</v>
      </c>
      <c r="H960" s="7" t="s">
        <v>60</v>
      </c>
      <c r="I960" s="7" t="s">
        <v>61</v>
      </c>
      <c r="J960" s="19">
        <v>351.99016599999999</v>
      </c>
    </row>
    <row r="961" spans="1:10" ht="14.25" customHeight="1" x14ac:dyDescent="0.2">
      <c r="A961" s="7" t="s">
        <v>59</v>
      </c>
      <c r="B961" s="7" t="s">
        <v>60</v>
      </c>
      <c r="C961" s="7" t="s">
        <v>42</v>
      </c>
      <c r="D961" s="13">
        <v>41760</v>
      </c>
      <c r="E961" s="7">
        <v>6</v>
      </c>
      <c r="F961" s="7" t="s">
        <v>60</v>
      </c>
      <c r="G961" s="7" t="s">
        <v>60</v>
      </c>
      <c r="H961" s="7" t="s">
        <v>60</v>
      </c>
      <c r="I961" s="7" t="s">
        <v>61</v>
      </c>
      <c r="J961" s="19">
        <v>362.822</v>
      </c>
    </row>
    <row r="962" spans="1:10" ht="14.25" customHeight="1" x14ac:dyDescent="0.2">
      <c r="A962" s="7" t="s">
        <v>59</v>
      </c>
      <c r="B962" s="7" t="s">
        <v>60</v>
      </c>
      <c r="C962" s="7" t="s">
        <v>42</v>
      </c>
      <c r="D962" s="13">
        <v>41791</v>
      </c>
      <c r="E962" s="7">
        <v>6</v>
      </c>
      <c r="F962" s="7" t="s">
        <v>60</v>
      </c>
      <c r="G962" s="7" t="s">
        <v>60</v>
      </c>
      <c r="H962" s="7" t="s">
        <v>60</v>
      </c>
      <c r="I962" s="7" t="s">
        <v>61</v>
      </c>
      <c r="J962" s="19">
        <v>260.31229999999999</v>
      </c>
    </row>
    <row r="963" spans="1:10" ht="14.25" customHeight="1" x14ac:dyDescent="0.2">
      <c r="A963" s="7" t="s">
        <v>59</v>
      </c>
      <c r="B963" s="7" t="s">
        <v>60</v>
      </c>
      <c r="C963" s="7" t="s">
        <v>43</v>
      </c>
      <c r="D963" s="13">
        <v>41456</v>
      </c>
      <c r="E963" s="7">
        <v>6</v>
      </c>
      <c r="F963" s="7" t="s">
        <v>60</v>
      </c>
      <c r="G963" s="7" t="s">
        <v>60</v>
      </c>
      <c r="H963" s="7" t="s">
        <v>60</v>
      </c>
      <c r="I963" s="7" t="s">
        <v>61</v>
      </c>
      <c r="J963" s="21">
        <v>250.24199099999998</v>
      </c>
    </row>
    <row r="964" spans="1:10" ht="14.25" customHeight="1" x14ac:dyDescent="0.2">
      <c r="A964" s="7" t="s">
        <v>59</v>
      </c>
      <c r="B964" s="7" t="s">
        <v>60</v>
      </c>
      <c r="C964" s="7" t="s">
        <v>43</v>
      </c>
      <c r="D964" s="13">
        <v>41487</v>
      </c>
      <c r="E964" s="7">
        <v>6</v>
      </c>
      <c r="F964" s="7" t="s">
        <v>60</v>
      </c>
      <c r="G964" s="7" t="s">
        <v>60</v>
      </c>
      <c r="H964" s="7" t="s">
        <v>60</v>
      </c>
      <c r="I964" s="7" t="s">
        <v>61</v>
      </c>
      <c r="J964" s="22">
        <v>206.740703</v>
      </c>
    </row>
    <row r="965" spans="1:10" ht="14.25" customHeight="1" x14ac:dyDescent="0.2">
      <c r="A965" s="7" t="s">
        <v>59</v>
      </c>
      <c r="B965" s="7" t="s">
        <v>60</v>
      </c>
      <c r="C965" s="7" t="s">
        <v>43</v>
      </c>
      <c r="D965" s="13">
        <v>41518</v>
      </c>
      <c r="E965" s="7">
        <v>6</v>
      </c>
      <c r="F965" s="7" t="s">
        <v>60</v>
      </c>
      <c r="G965" s="7" t="s">
        <v>60</v>
      </c>
      <c r="H965" s="7" t="s">
        <v>60</v>
      </c>
      <c r="I965" s="7" t="s">
        <v>61</v>
      </c>
      <c r="J965" s="22">
        <v>201.23546099999996</v>
      </c>
    </row>
    <row r="966" spans="1:10" ht="14.25" customHeight="1" x14ac:dyDescent="0.2">
      <c r="A966" s="7" t="s">
        <v>59</v>
      </c>
      <c r="B966" s="7" t="s">
        <v>60</v>
      </c>
      <c r="C966" s="7" t="s">
        <v>43</v>
      </c>
      <c r="D966" s="13">
        <v>41548</v>
      </c>
      <c r="E966" s="7">
        <v>6</v>
      </c>
      <c r="F966" s="7" t="s">
        <v>60</v>
      </c>
      <c r="G966" s="7" t="s">
        <v>60</v>
      </c>
      <c r="H966" s="7" t="s">
        <v>60</v>
      </c>
      <c r="I966" s="7" t="s">
        <v>61</v>
      </c>
      <c r="J966" s="22">
        <v>174.36956599999999</v>
      </c>
    </row>
    <row r="967" spans="1:10" ht="14.25" customHeight="1" x14ac:dyDescent="0.2">
      <c r="A967" s="7" t="s">
        <v>59</v>
      </c>
      <c r="B967" s="7" t="s">
        <v>60</v>
      </c>
      <c r="C967" s="7" t="s">
        <v>43</v>
      </c>
      <c r="D967" s="13">
        <v>41579</v>
      </c>
      <c r="E967" s="7">
        <v>6</v>
      </c>
      <c r="F967" s="7" t="s">
        <v>60</v>
      </c>
      <c r="G967" s="7" t="s">
        <v>60</v>
      </c>
      <c r="H967" s="7" t="s">
        <v>60</v>
      </c>
      <c r="I967" s="7" t="s">
        <v>61</v>
      </c>
      <c r="J967" s="22">
        <v>204.09105</v>
      </c>
    </row>
    <row r="968" spans="1:10" ht="14.25" customHeight="1" x14ac:dyDescent="0.2">
      <c r="A968" s="7" t="s">
        <v>59</v>
      </c>
      <c r="B968" s="7" t="s">
        <v>60</v>
      </c>
      <c r="C968" s="7" t="s">
        <v>43</v>
      </c>
      <c r="D968" s="13">
        <v>41609</v>
      </c>
      <c r="E968" s="7">
        <v>6</v>
      </c>
      <c r="F968" s="7" t="s">
        <v>60</v>
      </c>
      <c r="G968" s="7" t="s">
        <v>60</v>
      </c>
      <c r="H968" s="7" t="s">
        <v>60</v>
      </c>
      <c r="I968" s="7" t="s">
        <v>61</v>
      </c>
      <c r="J968" s="22">
        <v>146.35666599999999</v>
      </c>
    </row>
    <row r="969" spans="1:10" ht="14.25" customHeight="1" x14ac:dyDescent="0.2">
      <c r="A969" s="7" t="s">
        <v>59</v>
      </c>
      <c r="B969" s="7" t="s">
        <v>60</v>
      </c>
      <c r="C969" s="7" t="s">
        <v>43</v>
      </c>
      <c r="D969" s="13">
        <v>41640</v>
      </c>
      <c r="E969" s="7">
        <v>6</v>
      </c>
      <c r="F969" s="7" t="s">
        <v>60</v>
      </c>
      <c r="G969" s="7" t="s">
        <v>60</v>
      </c>
      <c r="H969" s="7" t="s">
        <v>60</v>
      </c>
      <c r="I969" s="7" t="s">
        <v>61</v>
      </c>
      <c r="J969" s="22">
        <v>204.20249700000002</v>
      </c>
    </row>
    <row r="970" spans="1:10" ht="14.25" customHeight="1" x14ac:dyDescent="0.2">
      <c r="A970" s="7" t="s">
        <v>59</v>
      </c>
      <c r="B970" s="7" t="s">
        <v>60</v>
      </c>
      <c r="C970" s="7" t="s">
        <v>43</v>
      </c>
      <c r="D970" s="13">
        <v>41671</v>
      </c>
      <c r="E970" s="7">
        <v>6</v>
      </c>
      <c r="F970" s="7" t="s">
        <v>60</v>
      </c>
      <c r="G970" s="7" t="s">
        <v>60</v>
      </c>
      <c r="H970" s="7" t="s">
        <v>60</v>
      </c>
      <c r="I970" s="7" t="s">
        <v>61</v>
      </c>
      <c r="J970" s="22">
        <v>217.43019900000002</v>
      </c>
    </row>
    <row r="971" spans="1:10" ht="14.25" customHeight="1" x14ac:dyDescent="0.2">
      <c r="A971" s="7" t="s">
        <v>59</v>
      </c>
      <c r="B971" s="7" t="s">
        <v>60</v>
      </c>
      <c r="C971" s="7" t="s">
        <v>43</v>
      </c>
      <c r="D971" s="13">
        <v>41699</v>
      </c>
      <c r="E971" s="7">
        <v>6</v>
      </c>
      <c r="F971" s="7" t="s">
        <v>60</v>
      </c>
      <c r="G971" s="7" t="s">
        <v>60</v>
      </c>
      <c r="H971" s="7" t="s">
        <v>60</v>
      </c>
      <c r="I971" s="7" t="s">
        <v>61</v>
      </c>
      <c r="J971" s="22">
        <v>230.98220000000001</v>
      </c>
    </row>
    <row r="972" spans="1:10" ht="14.25" customHeight="1" x14ac:dyDescent="0.2">
      <c r="A972" s="7" t="s">
        <v>59</v>
      </c>
      <c r="B972" s="7" t="s">
        <v>60</v>
      </c>
      <c r="C972" s="7" t="s">
        <v>43</v>
      </c>
      <c r="D972" s="13">
        <v>41730</v>
      </c>
      <c r="E972" s="7">
        <v>6</v>
      </c>
      <c r="F972" s="7" t="s">
        <v>60</v>
      </c>
      <c r="G972" s="7" t="s">
        <v>60</v>
      </c>
      <c r="H972" s="7" t="s">
        <v>60</v>
      </c>
      <c r="I972" s="7" t="s">
        <v>61</v>
      </c>
      <c r="J972" s="22">
        <v>236.441136</v>
      </c>
    </row>
    <row r="973" spans="1:10" ht="14.25" customHeight="1" x14ac:dyDescent="0.2">
      <c r="A973" s="7" t="s">
        <v>59</v>
      </c>
      <c r="B973" s="7" t="s">
        <v>60</v>
      </c>
      <c r="C973" s="7" t="s">
        <v>43</v>
      </c>
      <c r="D973" s="13">
        <v>41760</v>
      </c>
      <c r="E973" s="7">
        <v>6</v>
      </c>
      <c r="F973" s="7" t="s">
        <v>60</v>
      </c>
      <c r="G973" s="7" t="s">
        <v>60</v>
      </c>
      <c r="H973" s="7" t="s">
        <v>60</v>
      </c>
      <c r="I973" s="7" t="s">
        <v>61</v>
      </c>
      <c r="J973" s="22">
        <v>241.40736899999999</v>
      </c>
    </row>
    <row r="974" spans="1:10" ht="14.25" customHeight="1" x14ac:dyDescent="0.2">
      <c r="A974" s="7" t="s">
        <v>59</v>
      </c>
      <c r="B974" s="7" t="s">
        <v>60</v>
      </c>
      <c r="C974" s="7" t="s">
        <v>43</v>
      </c>
      <c r="D974" s="13">
        <v>41791</v>
      </c>
      <c r="E974" s="7">
        <v>6</v>
      </c>
      <c r="F974" s="7" t="s">
        <v>60</v>
      </c>
      <c r="G974" s="7" t="s">
        <v>60</v>
      </c>
      <c r="H974" s="7" t="s">
        <v>60</v>
      </c>
      <c r="I974" s="7" t="s">
        <v>61</v>
      </c>
      <c r="J974" s="22">
        <v>220.380334</v>
      </c>
    </row>
    <row r="975" spans="1:10" ht="14.25" customHeight="1" x14ac:dyDescent="0.2">
      <c r="A975" s="17" t="s">
        <v>62</v>
      </c>
      <c r="B975" s="23" t="s">
        <v>60</v>
      </c>
      <c r="C975" s="17" t="s">
        <v>34</v>
      </c>
      <c r="D975" s="24">
        <v>41456</v>
      </c>
      <c r="E975" s="17">
        <v>6</v>
      </c>
      <c r="F975" s="17" t="s">
        <v>60</v>
      </c>
      <c r="G975" s="23" t="s">
        <v>60</v>
      </c>
      <c r="H975" s="23" t="s">
        <v>60</v>
      </c>
      <c r="I975" s="7" t="s">
        <v>61</v>
      </c>
      <c r="J975" s="19">
        <v>171.933291</v>
      </c>
    </row>
    <row r="976" spans="1:10" ht="14.25" customHeight="1" x14ac:dyDescent="0.2">
      <c r="A976" s="17" t="s">
        <v>62</v>
      </c>
      <c r="B976" s="23" t="s">
        <v>60</v>
      </c>
      <c r="C976" s="17" t="s">
        <v>34</v>
      </c>
      <c r="D976" s="24">
        <v>41487</v>
      </c>
      <c r="E976" s="17">
        <v>6</v>
      </c>
      <c r="F976" s="17" t="s">
        <v>60</v>
      </c>
      <c r="G976" s="23" t="s">
        <v>60</v>
      </c>
      <c r="H976" s="23" t="s">
        <v>60</v>
      </c>
      <c r="I976" s="7" t="s">
        <v>61</v>
      </c>
      <c r="J976" s="20">
        <v>185.44394299999999</v>
      </c>
    </row>
    <row r="977" spans="1:10" ht="14.25" customHeight="1" x14ac:dyDescent="0.2">
      <c r="A977" s="17" t="s">
        <v>62</v>
      </c>
      <c r="B977" s="23" t="s">
        <v>60</v>
      </c>
      <c r="C977" s="17" t="s">
        <v>34</v>
      </c>
      <c r="D977" s="24">
        <v>41518</v>
      </c>
      <c r="E977" s="17">
        <v>6</v>
      </c>
      <c r="F977" s="17" t="s">
        <v>60</v>
      </c>
      <c r="G977" s="23" t="s">
        <v>60</v>
      </c>
      <c r="H977" s="23" t="s">
        <v>60</v>
      </c>
      <c r="I977" s="7" t="s">
        <v>61</v>
      </c>
      <c r="J977" s="20">
        <v>186.77365699999999</v>
      </c>
    </row>
    <row r="978" spans="1:10" ht="14.25" customHeight="1" x14ac:dyDescent="0.2">
      <c r="A978" s="17" t="s">
        <v>62</v>
      </c>
      <c r="B978" s="23" t="s">
        <v>60</v>
      </c>
      <c r="C978" s="17" t="s">
        <v>34</v>
      </c>
      <c r="D978" s="24">
        <v>41548</v>
      </c>
      <c r="E978" s="17">
        <v>6</v>
      </c>
      <c r="F978" s="17" t="s">
        <v>60</v>
      </c>
      <c r="G978" s="23" t="s">
        <v>60</v>
      </c>
      <c r="H978" s="23" t="s">
        <v>60</v>
      </c>
      <c r="I978" s="7" t="s">
        <v>61</v>
      </c>
      <c r="J978" s="20">
        <v>190.54109299999999</v>
      </c>
    </row>
    <row r="979" spans="1:10" ht="14.25" customHeight="1" x14ac:dyDescent="0.2">
      <c r="A979" s="17" t="s">
        <v>62</v>
      </c>
      <c r="B979" s="23" t="s">
        <v>60</v>
      </c>
      <c r="C979" s="17" t="s">
        <v>34</v>
      </c>
      <c r="D979" s="24">
        <v>41579</v>
      </c>
      <c r="E979" s="17">
        <v>6</v>
      </c>
      <c r="F979" s="17" t="s">
        <v>60</v>
      </c>
      <c r="G979" s="23" t="s">
        <v>60</v>
      </c>
      <c r="H979" s="23" t="s">
        <v>60</v>
      </c>
      <c r="I979" s="7" t="s">
        <v>61</v>
      </c>
      <c r="J979" s="20">
        <v>95.096062000000003</v>
      </c>
    </row>
    <row r="980" spans="1:10" ht="14.25" customHeight="1" x14ac:dyDescent="0.2">
      <c r="A980" s="17" t="s">
        <v>62</v>
      </c>
      <c r="B980" s="23" t="s">
        <v>60</v>
      </c>
      <c r="C980" s="17" t="s">
        <v>34</v>
      </c>
      <c r="D980" s="24">
        <v>41609</v>
      </c>
      <c r="E980" s="17">
        <v>6</v>
      </c>
      <c r="F980" s="17" t="s">
        <v>60</v>
      </c>
      <c r="G980" s="23" t="s">
        <v>60</v>
      </c>
      <c r="H980" s="23" t="s">
        <v>60</v>
      </c>
      <c r="I980" s="7" t="s">
        <v>61</v>
      </c>
      <c r="J980" s="20">
        <v>184.30685299999999</v>
      </c>
    </row>
    <row r="981" spans="1:10" ht="14.25" customHeight="1" x14ac:dyDescent="0.2">
      <c r="A981" s="17" t="s">
        <v>62</v>
      </c>
      <c r="B981" s="23" t="s">
        <v>60</v>
      </c>
      <c r="C981" s="17" t="s">
        <v>34</v>
      </c>
      <c r="D981" s="24">
        <v>41640</v>
      </c>
      <c r="E981" s="17">
        <v>6</v>
      </c>
      <c r="F981" s="17" t="s">
        <v>60</v>
      </c>
      <c r="G981" s="23" t="s">
        <v>60</v>
      </c>
      <c r="H981" s="23" t="s">
        <v>60</v>
      </c>
      <c r="I981" s="7" t="s">
        <v>61</v>
      </c>
      <c r="J981" s="20">
        <v>181.90143900000001</v>
      </c>
    </row>
    <row r="982" spans="1:10" ht="14.25" customHeight="1" x14ac:dyDescent="0.2">
      <c r="A982" s="17" t="s">
        <v>62</v>
      </c>
      <c r="B982" s="23" t="s">
        <v>60</v>
      </c>
      <c r="C982" s="17" t="s">
        <v>34</v>
      </c>
      <c r="D982" s="24">
        <v>41671</v>
      </c>
      <c r="E982" s="17">
        <v>6</v>
      </c>
      <c r="F982" s="17" t="s">
        <v>60</v>
      </c>
      <c r="G982" s="23" t="s">
        <v>60</v>
      </c>
      <c r="H982" s="23" t="s">
        <v>60</v>
      </c>
      <c r="I982" s="7" t="s">
        <v>61</v>
      </c>
      <c r="J982" s="20">
        <v>149.58676500000001</v>
      </c>
    </row>
    <row r="983" spans="1:10" ht="14.25" customHeight="1" x14ac:dyDescent="0.2">
      <c r="A983" s="17" t="s">
        <v>62</v>
      </c>
      <c r="B983" s="23" t="s">
        <v>60</v>
      </c>
      <c r="C983" s="17" t="s">
        <v>34</v>
      </c>
      <c r="D983" s="24">
        <v>41699</v>
      </c>
      <c r="E983" s="17">
        <v>6</v>
      </c>
      <c r="F983" s="17" t="s">
        <v>60</v>
      </c>
      <c r="G983" s="23" t="s">
        <v>60</v>
      </c>
      <c r="H983" s="23" t="s">
        <v>60</v>
      </c>
      <c r="I983" s="7" t="s">
        <v>61</v>
      </c>
      <c r="J983" s="20">
        <v>181.40367599999999</v>
      </c>
    </row>
    <row r="984" spans="1:10" ht="14.25" customHeight="1" x14ac:dyDescent="0.2">
      <c r="A984" s="17" t="s">
        <v>62</v>
      </c>
      <c r="B984" s="23" t="s">
        <v>60</v>
      </c>
      <c r="C984" s="17" t="s">
        <v>34</v>
      </c>
      <c r="D984" s="24">
        <v>41730</v>
      </c>
      <c r="E984" s="17">
        <v>6</v>
      </c>
      <c r="F984" s="17" t="s">
        <v>60</v>
      </c>
      <c r="G984" s="23" t="s">
        <v>60</v>
      </c>
      <c r="H984" s="23" t="s">
        <v>60</v>
      </c>
      <c r="I984" s="7" t="s">
        <v>61</v>
      </c>
      <c r="J984" s="20">
        <v>171.057864</v>
      </c>
    </row>
    <row r="985" spans="1:10" ht="14.25" customHeight="1" x14ac:dyDescent="0.2">
      <c r="A985" s="17" t="s">
        <v>62</v>
      </c>
      <c r="B985" s="23" t="s">
        <v>60</v>
      </c>
      <c r="C985" s="17" t="s">
        <v>34</v>
      </c>
      <c r="D985" s="24">
        <v>41760</v>
      </c>
      <c r="E985" s="17">
        <v>6</v>
      </c>
      <c r="F985" s="17" t="s">
        <v>60</v>
      </c>
      <c r="G985" s="23" t="s">
        <v>60</v>
      </c>
      <c r="H985" s="23" t="s">
        <v>60</v>
      </c>
      <c r="I985" s="7" t="s">
        <v>61</v>
      </c>
      <c r="J985" s="20">
        <v>165.28699900000001</v>
      </c>
    </row>
    <row r="986" spans="1:10" ht="14.25" customHeight="1" x14ac:dyDescent="0.2">
      <c r="A986" s="17" t="s">
        <v>62</v>
      </c>
      <c r="B986" s="23" t="s">
        <v>60</v>
      </c>
      <c r="C986" s="17" t="s">
        <v>34</v>
      </c>
      <c r="D986" s="24">
        <v>41791</v>
      </c>
      <c r="E986" s="17">
        <v>6</v>
      </c>
      <c r="F986" s="17" t="s">
        <v>60</v>
      </c>
      <c r="G986" s="23" t="s">
        <v>60</v>
      </c>
      <c r="H986" s="23" t="s">
        <v>60</v>
      </c>
      <c r="I986" s="7" t="s">
        <v>61</v>
      </c>
      <c r="J986" s="20">
        <v>149.50871699999999</v>
      </c>
    </row>
    <row r="987" spans="1:10" ht="14.25" customHeight="1" x14ac:dyDescent="0.2">
      <c r="A987" s="17" t="s">
        <v>62</v>
      </c>
      <c r="B987" s="23" t="s">
        <v>60</v>
      </c>
      <c r="C987" s="17" t="s">
        <v>42</v>
      </c>
      <c r="D987" s="24">
        <v>41456</v>
      </c>
      <c r="E987" s="17">
        <v>6</v>
      </c>
      <c r="F987" s="17" t="s">
        <v>60</v>
      </c>
      <c r="G987" s="23" t="s">
        <v>60</v>
      </c>
      <c r="H987" s="23" t="s">
        <v>60</v>
      </c>
      <c r="I987" s="7" t="s">
        <v>61</v>
      </c>
      <c r="J987" s="19">
        <v>211.968999</v>
      </c>
    </row>
    <row r="988" spans="1:10" ht="14.25" customHeight="1" x14ac:dyDescent="0.2">
      <c r="A988" s="17" t="s">
        <v>62</v>
      </c>
      <c r="B988" s="23" t="s">
        <v>60</v>
      </c>
      <c r="C988" s="17" t="s">
        <v>42</v>
      </c>
      <c r="D988" s="24">
        <v>41487</v>
      </c>
      <c r="E988" s="17">
        <v>6</v>
      </c>
      <c r="F988" s="17" t="s">
        <v>60</v>
      </c>
      <c r="G988" s="23" t="s">
        <v>60</v>
      </c>
      <c r="H988" s="23" t="s">
        <v>60</v>
      </c>
      <c r="I988" s="7" t="s">
        <v>61</v>
      </c>
      <c r="J988" s="19">
        <v>224.199051</v>
      </c>
    </row>
    <row r="989" spans="1:10" ht="14.25" customHeight="1" x14ac:dyDescent="0.2">
      <c r="A989" s="17" t="s">
        <v>62</v>
      </c>
      <c r="B989" s="23" t="s">
        <v>60</v>
      </c>
      <c r="C989" s="17" t="s">
        <v>42</v>
      </c>
      <c r="D989" s="24">
        <v>41518</v>
      </c>
      <c r="E989" s="17">
        <v>6</v>
      </c>
      <c r="F989" s="17" t="s">
        <v>60</v>
      </c>
      <c r="G989" s="23" t="s">
        <v>60</v>
      </c>
      <c r="H989" s="23" t="s">
        <v>60</v>
      </c>
      <c r="I989" s="7" t="s">
        <v>61</v>
      </c>
      <c r="J989" s="19">
        <v>220.53646699999999</v>
      </c>
    </row>
    <row r="990" spans="1:10" ht="14.25" customHeight="1" x14ac:dyDescent="0.2">
      <c r="A990" s="17" t="s">
        <v>62</v>
      </c>
      <c r="B990" s="23" t="s">
        <v>60</v>
      </c>
      <c r="C990" s="17" t="s">
        <v>42</v>
      </c>
      <c r="D990" s="24">
        <v>41548</v>
      </c>
      <c r="E990" s="17">
        <v>6</v>
      </c>
      <c r="F990" s="17" t="s">
        <v>60</v>
      </c>
      <c r="G990" s="23" t="s">
        <v>60</v>
      </c>
      <c r="H990" s="23" t="s">
        <v>60</v>
      </c>
      <c r="I990" s="7" t="s">
        <v>61</v>
      </c>
      <c r="J990" s="19">
        <v>306.76027599999998</v>
      </c>
    </row>
    <row r="991" spans="1:10" ht="14.25" customHeight="1" x14ac:dyDescent="0.2">
      <c r="A991" s="17" t="s">
        <v>62</v>
      </c>
      <c r="B991" s="23" t="s">
        <v>60</v>
      </c>
      <c r="C991" s="17" t="s">
        <v>42</v>
      </c>
      <c r="D991" s="24">
        <v>41579</v>
      </c>
      <c r="E991" s="17">
        <v>6</v>
      </c>
      <c r="F991" s="17" t="s">
        <v>60</v>
      </c>
      <c r="G991" s="23" t="s">
        <v>60</v>
      </c>
      <c r="H991" s="23" t="s">
        <v>60</v>
      </c>
      <c r="I991" s="7" t="s">
        <v>61</v>
      </c>
      <c r="J991" s="19">
        <v>260.052864</v>
      </c>
    </row>
    <row r="992" spans="1:10" ht="14.25" customHeight="1" x14ac:dyDescent="0.2">
      <c r="A992" s="17" t="s">
        <v>62</v>
      </c>
      <c r="B992" s="23" t="s">
        <v>60</v>
      </c>
      <c r="C992" s="17" t="s">
        <v>42</v>
      </c>
      <c r="D992" s="24">
        <v>41609</v>
      </c>
      <c r="E992" s="17">
        <v>6</v>
      </c>
      <c r="F992" s="17" t="s">
        <v>60</v>
      </c>
      <c r="G992" s="23" t="s">
        <v>60</v>
      </c>
      <c r="H992" s="23" t="s">
        <v>60</v>
      </c>
      <c r="I992" s="7" t="s">
        <v>61</v>
      </c>
      <c r="J992" s="19">
        <v>240.21016</v>
      </c>
    </row>
    <row r="993" spans="1:10" ht="14.25" customHeight="1" x14ac:dyDescent="0.2">
      <c r="A993" s="17" t="s">
        <v>62</v>
      </c>
      <c r="B993" s="23" t="s">
        <v>60</v>
      </c>
      <c r="C993" s="17" t="s">
        <v>42</v>
      </c>
      <c r="D993" s="24">
        <v>41640</v>
      </c>
      <c r="E993" s="17">
        <v>6</v>
      </c>
      <c r="F993" s="17" t="s">
        <v>60</v>
      </c>
      <c r="G993" s="23" t="s">
        <v>60</v>
      </c>
      <c r="H993" s="23" t="s">
        <v>60</v>
      </c>
      <c r="I993" s="7" t="s">
        <v>61</v>
      </c>
      <c r="J993" s="19">
        <v>258.160549</v>
      </c>
    </row>
    <row r="994" spans="1:10" ht="14.25" customHeight="1" x14ac:dyDescent="0.2">
      <c r="A994" s="17" t="s">
        <v>62</v>
      </c>
      <c r="B994" s="23" t="s">
        <v>60</v>
      </c>
      <c r="C994" s="17" t="s">
        <v>42</v>
      </c>
      <c r="D994" s="24">
        <v>41671</v>
      </c>
      <c r="E994" s="17">
        <v>6</v>
      </c>
      <c r="F994" s="17" t="s">
        <v>60</v>
      </c>
      <c r="G994" s="23" t="s">
        <v>60</v>
      </c>
      <c r="H994" s="23" t="s">
        <v>60</v>
      </c>
      <c r="I994" s="7" t="s">
        <v>61</v>
      </c>
      <c r="J994" s="19">
        <v>310.884524</v>
      </c>
    </row>
    <row r="995" spans="1:10" ht="14.25" customHeight="1" x14ac:dyDescent="0.2">
      <c r="A995" s="17" t="s">
        <v>62</v>
      </c>
      <c r="B995" s="23" t="s">
        <v>60</v>
      </c>
      <c r="C995" s="17" t="s">
        <v>42</v>
      </c>
      <c r="D995" s="24">
        <v>41699</v>
      </c>
      <c r="E995" s="17">
        <v>6</v>
      </c>
      <c r="F995" s="17" t="s">
        <v>60</v>
      </c>
      <c r="G995" s="23" t="s">
        <v>60</v>
      </c>
      <c r="H995" s="23" t="s">
        <v>60</v>
      </c>
      <c r="I995" s="7" t="s">
        <v>61</v>
      </c>
      <c r="J995" s="19">
        <v>347.651006</v>
      </c>
    </row>
    <row r="996" spans="1:10" ht="14.25" customHeight="1" x14ac:dyDescent="0.2">
      <c r="A996" s="17" t="s">
        <v>62</v>
      </c>
      <c r="B996" s="23" t="s">
        <v>60</v>
      </c>
      <c r="C996" s="17" t="s">
        <v>42</v>
      </c>
      <c r="D996" s="24">
        <v>41730</v>
      </c>
      <c r="E996" s="17">
        <v>6</v>
      </c>
      <c r="F996" s="17" t="s">
        <v>60</v>
      </c>
      <c r="G996" s="23" t="s">
        <v>60</v>
      </c>
      <c r="H996" s="23" t="s">
        <v>60</v>
      </c>
      <c r="I996" s="7" t="s">
        <v>61</v>
      </c>
      <c r="J996" s="19">
        <v>341.99016599999999</v>
      </c>
    </row>
    <row r="997" spans="1:10" ht="14.25" customHeight="1" x14ac:dyDescent="0.2">
      <c r="A997" s="17" t="s">
        <v>62</v>
      </c>
      <c r="B997" s="23" t="s">
        <v>60</v>
      </c>
      <c r="C997" s="17" t="s">
        <v>42</v>
      </c>
      <c r="D997" s="24">
        <v>41760</v>
      </c>
      <c r="E997" s="17">
        <v>6</v>
      </c>
      <c r="F997" s="17" t="s">
        <v>60</v>
      </c>
      <c r="G997" s="23" t="s">
        <v>60</v>
      </c>
      <c r="H997" s="23" t="s">
        <v>60</v>
      </c>
      <c r="I997" s="7" t="s">
        <v>61</v>
      </c>
      <c r="J997" s="19">
        <v>301.18512999999996</v>
      </c>
    </row>
    <row r="998" spans="1:10" ht="14.25" customHeight="1" x14ac:dyDescent="0.2">
      <c r="A998" s="17" t="s">
        <v>62</v>
      </c>
      <c r="B998" s="23" t="s">
        <v>60</v>
      </c>
      <c r="C998" s="17" t="s">
        <v>42</v>
      </c>
      <c r="D998" s="24">
        <v>41791</v>
      </c>
      <c r="E998" s="17">
        <v>6</v>
      </c>
      <c r="F998" s="17" t="s">
        <v>60</v>
      </c>
      <c r="G998" s="23" t="s">
        <v>60</v>
      </c>
      <c r="H998" s="23" t="s">
        <v>60</v>
      </c>
      <c r="I998" s="7" t="s">
        <v>61</v>
      </c>
      <c r="J998" s="19">
        <v>260.92</v>
      </c>
    </row>
    <row r="999" spans="1:10" ht="14.25" customHeight="1" x14ac:dyDescent="0.2">
      <c r="A999" s="17" t="s">
        <v>62</v>
      </c>
      <c r="B999" s="23" t="s">
        <v>60</v>
      </c>
      <c r="C999" s="17" t="s">
        <v>43</v>
      </c>
      <c r="D999" s="24">
        <v>41456</v>
      </c>
      <c r="E999" s="17">
        <v>6</v>
      </c>
      <c r="F999" s="17" t="s">
        <v>60</v>
      </c>
      <c r="G999" s="23" t="s">
        <v>60</v>
      </c>
      <c r="H999" s="23" t="s">
        <v>60</v>
      </c>
      <c r="I999" s="7" t="s">
        <v>61</v>
      </c>
      <c r="J999" s="21">
        <v>234.24199100000001</v>
      </c>
    </row>
    <row r="1000" spans="1:10" ht="14.25" customHeight="1" x14ac:dyDescent="0.2">
      <c r="A1000" s="17" t="s">
        <v>62</v>
      </c>
      <c r="B1000" s="23" t="s">
        <v>60</v>
      </c>
      <c r="C1000" s="17" t="s">
        <v>43</v>
      </c>
      <c r="D1000" s="24">
        <v>41487</v>
      </c>
      <c r="E1000" s="17">
        <v>6</v>
      </c>
      <c r="F1000" s="17" t="s">
        <v>60</v>
      </c>
      <c r="G1000" s="23" t="s">
        <v>60</v>
      </c>
      <c r="H1000" s="23" t="s">
        <v>60</v>
      </c>
      <c r="I1000" s="7" t="s">
        <v>61</v>
      </c>
      <c r="J1000" s="22">
        <v>203.740703</v>
      </c>
    </row>
    <row r="1001" spans="1:10" ht="14.25" customHeight="1" x14ac:dyDescent="0.2">
      <c r="A1001" s="17" t="s">
        <v>62</v>
      </c>
      <c r="B1001" s="23" t="s">
        <v>60</v>
      </c>
      <c r="C1001" s="17" t="s">
        <v>43</v>
      </c>
      <c r="D1001" s="24">
        <v>41518</v>
      </c>
      <c r="E1001" s="17">
        <v>6</v>
      </c>
      <c r="F1001" s="17" t="s">
        <v>60</v>
      </c>
      <c r="G1001" s="23" t="s">
        <v>60</v>
      </c>
      <c r="H1001" s="23" t="s">
        <v>60</v>
      </c>
      <c r="I1001" s="7" t="s">
        <v>61</v>
      </c>
      <c r="J1001" s="22">
        <v>192.23546099999999</v>
      </c>
    </row>
    <row r="1002" spans="1:10" ht="14.25" customHeight="1" x14ac:dyDescent="0.2">
      <c r="A1002" s="17" t="s">
        <v>62</v>
      </c>
      <c r="B1002" s="23" t="s">
        <v>60</v>
      </c>
      <c r="C1002" s="17" t="s">
        <v>43</v>
      </c>
      <c r="D1002" s="24">
        <v>41548</v>
      </c>
      <c r="E1002" s="17">
        <v>6</v>
      </c>
      <c r="F1002" s="17" t="s">
        <v>60</v>
      </c>
      <c r="G1002" s="23" t="s">
        <v>60</v>
      </c>
      <c r="H1002" s="23" t="s">
        <v>60</v>
      </c>
      <c r="I1002" s="7" t="s">
        <v>61</v>
      </c>
      <c r="J1002" s="22">
        <v>176.36956599999999</v>
      </c>
    </row>
    <row r="1003" spans="1:10" ht="14.25" customHeight="1" x14ac:dyDescent="0.2">
      <c r="A1003" s="17" t="s">
        <v>62</v>
      </c>
      <c r="B1003" s="23" t="s">
        <v>60</v>
      </c>
      <c r="C1003" s="17" t="s">
        <v>43</v>
      </c>
      <c r="D1003" s="24">
        <v>41579</v>
      </c>
      <c r="E1003" s="17">
        <v>6</v>
      </c>
      <c r="F1003" s="17" t="s">
        <v>60</v>
      </c>
      <c r="G1003" s="23" t="s">
        <v>60</v>
      </c>
      <c r="H1003" s="23" t="s">
        <v>60</v>
      </c>
      <c r="I1003" s="7" t="s">
        <v>61</v>
      </c>
      <c r="J1003" s="22">
        <v>206.09105</v>
      </c>
    </row>
    <row r="1004" spans="1:10" ht="14.25" customHeight="1" x14ac:dyDescent="0.2">
      <c r="A1004" s="17" t="s">
        <v>62</v>
      </c>
      <c r="B1004" s="23" t="s">
        <v>60</v>
      </c>
      <c r="C1004" s="17" t="s">
        <v>43</v>
      </c>
      <c r="D1004" s="24">
        <v>41609</v>
      </c>
      <c r="E1004" s="17">
        <v>6</v>
      </c>
      <c r="F1004" s="17" t="s">
        <v>60</v>
      </c>
      <c r="G1004" s="23" t="s">
        <v>60</v>
      </c>
      <c r="H1004" s="23" t="s">
        <v>60</v>
      </c>
      <c r="I1004" s="7" t="s">
        <v>61</v>
      </c>
      <c r="J1004" s="22">
        <v>141.32156660000001</v>
      </c>
    </row>
    <row r="1005" spans="1:10" ht="14.25" customHeight="1" x14ac:dyDescent="0.2">
      <c r="A1005" s="17" t="s">
        <v>62</v>
      </c>
      <c r="B1005" s="23" t="s">
        <v>60</v>
      </c>
      <c r="C1005" s="17" t="s">
        <v>43</v>
      </c>
      <c r="D1005" s="24">
        <v>41640</v>
      </c>
      <c r="E1005" s="17">
        <v>6</v>
      </c>
      <c r="F1005" s="17" t="s">
        <v>60</v>
      </c>
      <c r="G1005" s="23" t="s">
        <v>60</v>
      </c>
      <c r="H1005" s="23" t="s">
        <v>60</v>
      </c>
      <c r="I1005" s="7" t="s">
        <v>61</v>
      </c>
      <c r="J1005" s="22">
        <v>214.20249699999999</v>
      </c>
    </row>
    <row r="1006" spans="1:10" ht="14.25" customHeight="1" x14ac:dyDescent="0.2">
      <c r="A1006" s="17" t="s">
        <v>62</v>
      </c>
      <c r="B1006" s="23" t="s">
        <v>60</v>
      </c>
      <c r="C1006" s="17" t="s">
        <v>43</v>
      </c>
      <c r="D1006" s="24">
        <v>41671</v>
      </c>
      <c r="E1006" s="17">
        <v>6</v>
      </c>
      <c r="F1006" s="17" t="s">
        <v>60</v>
      </c>
      <c r="G1006" s="23" t="s">
        <v>60</v>
      </c>
      <c r="H1006" s="23" t="s">
        <v>60</v>
      </c>
      <c r="I1006" s="7" t="s">
        <v>61</v>
      </c>
      <c r="J1006" s="22">
        <v>211.43019899999999</v>
      </c>
    </row>
    <row r="1007" spans="1:10" ht="14.25" customHeight="1" x14ac:dyDescent="0.2">
      <c r="A1007" s="17" t="s">
        <v>62</v>
      </c>
      <c r="B1007" s="23" t="s">
        <v>60</v>
      </c>
      <c r="C1007" s="17" t="s">
        <v>43</v>
      </c>
      <c r="D1007" s="24">
        <v>41699</v>
      </c>
      <c r="E1007" s="17">
        <v>6</v>
      </c>
      <c r="F1007" s="17" t="s">
        <v>60</v>
      </c>
      <c r="G1007" s="23" t="s">
        <v>60</v>
      </c>
      <c r="H1007" s="23" t="s">
        <v>60</v>
      </c>
      <c r="I1007" s="7" t="s">
        <v>61</v>
      </c>
      <c r="J1007" s="22">
        <v>141.81421700000001</v>
      </c>
    </row>
    <row r="1008" spans="1:10" ht="14.25" customHeight="1" x14ac:dyDescent="0.2">
      <c r="A1008" s="17" t="s">
        <v>62</v>
      </c>
      <c r="B1008" s="23" t="s">
        <v>60</v>
      </c>
      <c r="C1008" s="17" t="s">
        <v>43</v>
      </c>
      <c r="D1008" s="24">
        <v>41730</v>
      </c>
      <c r="E1008" s="17">
        <v>6</v>
      </c>
      <c r="F1008" s="17" t="s">
        <v>60</v>
      </c>
      <c r="G1008" s="23" t="s">
        <v>60</v>
      </c>
      <c r="H1008" s="23" t="s">
        <v>60</v>
      </c>
      <c r="I1008" s="7" t="s">
        <v>61</v>
      </c>
      <c r="J1008" s="22">
        <v>118.441136</v>
      </c>
    </row>
    <row r="1009" spans="1:10" ht="14.25" customHeight="1" x14ac:dyDescent="0.2">
      <c r="A1009" s="17" t="s">
        <v>62</v>
      </c>
      <c r="B1009" s="23" t="s">
        <v>60</v>
      </c>
      <c r="C1009" s="17" t="s">
        <v>43</v>
      </c>
      <c r="D1009" s="24">
        <v>41760</v>
      </c>
      <c r="E1009" s="17">
        <v>6</v>
      </c>
      <c r="F1009" s="17" t="s">
        <v>60</v>
      </c>
      <c r="G1009" s="23" t="s">
        <v>60</v>
      </c>
      <c r="H1009" s="23" t="s">
        <v>60</v>
      </c>
      <c r="I1009" s="7" t="s">
        <v>61</v>
      </c>
      <c r="J1009" s="22">
        <v>116.407369</v>
      </c>
    </row>
    <row r="1010" spans="1:10" ht="14.25" customHeight="1" x14ac:dyDescent="0.2">
      <c r="A1010" s="17" t="s">
        <v>62</v>
      </c>
      <c r="B1010" s="23" t="s">
        <v>60</v>
      </c>
      <c r="C1010" s="17" t="s">
        <v>43</v>
      </c>
      <c r="D1010" s="24">
        <v>41791</v>
      </c>
      <c r="E1010" s="17">
        <v>6</v>
      </c>
      <c r="F1010" s="17" t="s">
        <v>60</v>
      </c>
      <c r="G1010" s="23" t="s">
        <v>60</v>
      </c>
      <c r="H1010" s="23" t="s">
        <v>60</v>
      </c>
      <c r="I1010" s="7" t="s">
        <v>61</v>
      </c>
      <c r="J1010" s="22">
        <v>140.38033399999998</v>
      </c>
    </row>
    <row r="1011" spans="1:10" ht="14.25" customHeight="1" x14ac:dyDescent="0.2">
      <c r="A1011" s="17"/>
      <c r="B1011" s="17"/>
      <c r="C1011" s="17"/>
      <c r="E1011" s="17"/>
      <c r="F1011" s="17"/>
      <c r="G1011" s="17"/>
      <c r="H1011" s="17"/>
      <c r="I1011" s="17"/>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462"/>
  <sheetViews>
    <sheetView workbookViewId="0">
      <selection activeCell="H25" sqref="H25"/>
    </sheetView>
  </sheetViews>
  <sheetFormatPr baseColWidth="10" defaultColWidth="14.5" defaultRowHeight="15" customHeight="1" x14ac:dyDescent="0.2"/>
  <cols>
    <col min="1" max="1" width="22.33203125" customWidth="1"/>
    <col min="2" max="2" width="31.83203125" customWidth="1"/>
    <col min="3" max="3" width="26.1640625" customWidth="1"/>
    <col min="4" max="4" width="13.1640625" customWidth="1"/>
    <col min="5" max="5" width="10.6640625" customWidth="1"/>
    <col min="6" max="25" width="8.6640625" customWidth="1"/>
  </cols>
  <sheetData>
    <row r="1" spans="1:25" ht="14.25" customHeight="1" x14ac:dyDescent="0.2">
      <c r="A1" s="8" t="s">
        <v>31</v>
      </c>
      <c r="B1" s="9" t="s">
        <v>246</v>
      </c>
      <c r="C1" s="8" t="s">
        <v>247</v>
      </c>
      <c r="D1" s="9" t="s">
        <v>248</v>
      </c>
      <c r="E1" s="25" t="s">
        <v>249</v>
      </c>
      <c r="F1" s="10"/>
      <c r="G1" s="10"/>
      <c r="H1" s="10"/>
      <c r="I1" s="10"/>
      <c r="J1" s="10"/>
      <c r="K1" s="10"/>
      <c r="L1" s="10"/>
      <c r="M1" s="10"/>
      <c r="N1" s="10"/>
      <c r="O1" s="10"/>
      <c r="P1" s="10"/>
      <c r="Q1" s="10"/>
      <c r="R1" s="10"/>
      <c r="S1" s="10"/>
      <c r="T1" s="10"/>
      <c r="U1" s="10"/>
      <c r="V1" s="10"/>
      <c r="W1" s="10"/>
      <c r="X1" s="10"/>
      <c r="Y1" s="10"/>
    </row>
    <row r="2" spans="1:25" ht="14.25" customHeight="1" x14ac:dyDescent="0.2">
      <c r="A2" s="8" t="s">
        <v>22</v>
      </c>
      <c r="B2" s="8" t="s">
        <v>24</v>
      </c>
      <c r="C2" s="8" t="s">
        <v>26</v>
      </c>
      <c r="D2" s="11" t="s">
        <v>8</v>
      </c>
      <c r="E2" s="26" t="s">
        <v>29</v>
      </c>
      <c r="F2" s="10"/>
      <c r="G2" s="10"/>
      <c r="H2" s="10"/>
      <c r="I2" s="10"/>
      <c r="J2" s="10"/>
      <c r="K2" s="10"/>
      <c r="L2" s="10"/>
      <c r="M2" s="10"/>
      <c r="N2" s="10"/>
      <c r="O2" s="10"/>
      <c r="P2" s="10"/>
      <c r="Q2" s="10"/>
      <c r="R2" s="10"/>
      <c r="S2" s="10"/>
      <c r="T2" s="10"/>
      <c r="U2" s="10"/>
      <c r="V2" s="10"/>
      <c r="W2" s="10"/>
      <c r="X2" s="10"/>
      <c r="Y2" s="10"/>
    </row>
    <row r="3" spans="1:25" ht="14.25" customHeight="1" x14ac:dyDescent="0.2">
      <c r="A3" s="27">
        <v>41640</v>
      </c>
      <c r="B3" s="28">
        <v>2674.4304999999999</v>
      </c>
      <c r="C3" s="29">
        <v>89.334249999999997</v>
      </c>
      <c r="D3" s="30">
        <f t="shared" ref="D3:D732" si="0">MONTH(A3)</f>
        <v>1</v>
      </c>
      <c r="E3" s="30" t="s">
        <v>63</v>
      </c>
    </row>
    <row r="4" spans="1:25" ht="14.25" customHeight="1" x14ac:dyDescent="0.2">
      <c r="A4" s="27">
        <v>41640.5</v>
      </c>
      <c r="B4" s="28">
        <v>2576.1278333333298</v>
      </c>
      <c r="C4" s="29">
        <v>61.945999999999998</v>
      </c>
      <c r="D4" s="30">
        <f t="shared" si="0"/>
        <v>1</v>
      </c>
      <c r="E4" s="30" t="s">
        <v>63</v>
      </c>
    </row>
    <row r="5" spans="1:25" ht="14.25" customHeight="1" x14ac:dyDescent="0.2">
      <c r="A5" s="27">
        <v>41641</v>
      </c>
      <c r="B5" s="28">
        <v>2131.9819583333301</v>
      </c>
      <c r="C5" s="29">
        <v>45.9017499999999</v>
      </c>
      <c r="D5" s="30">
        <f t="shared" si="0"/>
        <v>1</v>
      </c>
      <c r="E5" s="30" t="s">
        <v>63</v>
      </c>
    </row>
    <row r="6" spans="1:25" ht="14.25" customHeight="1" x14ac:dyDescent="0.2">
      <c r="A6" s="27">
        <v>41641.5</v>
      </c>
      <c r="B6" s="28">
        <v>2772.0559583333302</v>
      </c>
      <c r="C6" s="29">
        <v>80.858249999999998</v>
      </c>
      <c r="D6" s="30">
        <f t="shared" si="0"/>
        <v>1</v>
      </c>
      <c r="E6" s="30" t="s">
        <v>63</v>
      </c>
    </row>
    <row r="7" spans="1:25" ht="14.25" customHeight="1" x14ac:dyDescent="0.2">
      <c r="A7" s="27">
        <v>41642</v>
      </c>
      <c r="B7" s="28">
        <v>2143.486625</v>
      </c>
      <c r="C7" s="29">
        <v>55.961833333333303</v>
      </c>
      <c r="D7" s="30">
        <f t="shared" si="0"/>
        <v>1</v>
      </c>
      <c r="E7" s="30" t="s">
        <v>63</v>
      </c>
    </row>
    <row r="8" spans="1:25" ht="14.25" customHeight="1" x14ac:dyDescent="0.2">
      <c r="A8" s="27">
        <v>41642.5</v>
      </c>
      <c r="B8" s="28">
        <v>2682.031125</v>
      </c>
      <c r="C8" s="29">
        <v>101.094833333333</v>
      </c>
      <c r="D8" s="30">
        <f t="shared" si="0"/>
        <v>1</v>
      </c>
      <c r="E8" s="30" t="s">
        <v>63</v>
      </c>
    </row>
    <row r="9" spans="1:25" ht="14.25" customHeight="1" x14ac:dyDescent="0.2">
      <c r="A9" s="27">
        <v>41643</v>
      </c>
      <c r="B9" s="28">
        <v>1788.07475</v>
      </c>
      <c r="C9" s="29">
        <v>26.664999999999999</v>
      </c>
      <c r="D9" s="30">
        <f t="shared" si="0"/>
        <v>1</v>
      </c>
      <c r="E9" s="30" t="s">
        <v>63</v>
      </c>
    </row>
    <row r="10" spans="1:25" ht="14.25" customHeight="1" x14ac:dyDescent="0.2">
      <c r="A10" s="27">
        <v>41643.5</v>
      </c>
      <c r="B10" s="28">
        <v>2082.8450909090898</v>
      </c>
      <c r="C10" s="29">
        <v>38.894545454545401</v>
      </c>
      <c r="D10" s="30">
        <f t="shared" si="0"/>
        <v>1</v>
      </c>
      <c r="E10" s="30" t="s">
        <v>63</v>
      </c>
    </row>
    <row r="11" spans="1:25" ht="14.25" customHeight="1" x14ac:dyDescent="0.2">
      <c r="A11" s="27">
        <v>41644</v>
      </c>
      <c r="B11" s="28">
        <v>1815.8505</v>
      </c>
      <c r="C11" s="29">
        <v>46.715000000000003</v>
      </c>
      <c r="D11" s="30">
        <f t="shared" si="0"/>
        <v>1</v>
      </c>
      <c r="E11" s="30" t="s">
        <v>63</v>
      </c>
    </row>
    <row r="12" spans="1:25" ht="14.25" customHeight="1" x14ac:dyDescent="0.2">
      <c r="A12" s="27">
        <v>41644.5</v>
      </c>
      <c r="B12" s="28">
        <v>2219.27536363636</v>
      </c>
      <c r="C12" s="29">
        <v>46.208636363636302</v>
      </c>
      <c r="D12" s="30">
        <f t="shared" si="0"/>
        <v>1</v>
      </c>
      <c r="E12" s="30" t="s">
        <v>63</v>
      </c>
    </row>
    <row r="13" spans="1:25" ht="14.25" customHeight="1" x14ac:dyDescent="0.2">
      <c r="A13" s="27">
        <v>41645</v>
      </c>
      <c r="B13" s="28">
        <v>2142.3453</v>
      </c>
      <c r="C13" s="29">
        <v>41.856000000000002</v>
      </c>
      <c r="D13" s="30">
        <f t="shared" si="0"/>
        <v>1</v>
      </c>
      <c r="E13" s="30" t="s">
        <v>63</v>
      </c>
    </row>
    <row r="14" spans="1:25" ht="14.25" customHeight="1" x14ac:dyDescent="0.2">
      <c r="A14" s="27">
        <v>41645.5</v>
      </c>
      <c r="B14" s="28">
        <v>2169.7437083333298</v>
      </c>
      <c r="C14" s="29">
        <v>46.013749999999902</v>
      </c>
      <c r="D14" s="30">
        <f t="shared" si="0"/>
        <v>1</v>
      </c>
      <c r="E14" s="30" t="s">
        <v>63</v>
      </c>
    </row>
    <row r="15" spans="1:25" ht="14.25" customHeight="1" x14ac:dyDescent="0.2">
      <c r="A15" s="27">
        <v>41646</v>
      </c>
      <c r="B15" s="28">
        <v>2228.9214999999999</v>
      </c>
      <c r="C15" s="29">
        <v>34.894374999999997</v>
      </c>
      <c r="D15" s="30">
        <f t="shared" si="0"/>
        <v>1</v>
      </c>
      <c r="E15" s="30" t="s">
        <v>63</v>
      </c>
    </row>
    <row r="16" spans="1:25" ht="14.25" customHeight="1" x14ac:dyDescent="0.2">
      <c r="A16" s="27">
        <v>41646.5</v>
      </c>
      <c r="B16" s="28">
        <v>2289.4490000000001</v>
      </c>
      <c r="C16" s="29">
        <v>53.312916666666602</v>
      </c>
      <c r="D16" s="30">
        <f t="shared" si="0"/>
        <v>1</v>
      </c>
      <c r="E16" s="30" t="s">
        <v>63</v>
      </c>
    </row>
    <row r="17" spans="1:5" ht="14.25" customHeight="1" x14ac:dyDescent="0.2">
      <c r="A17" s="27">
        <v>41647</v>
      </c>
      <c r="B17" s="28">
        <v>1966.19391666666</v>
      </c>
      <c r="C17" s="29">
        <v>70.307083333333296</v>
      </c>
      <c r="D17" s="30">
        <f t="shared" si="0"/>
        <v>1</v>
      </c>
      <c r="E17" s="30" t="s">
        <v>63</v>
      </c>
    </row>
    <row r="18" spans="1:5" ht="14.25" customHeight="1" x14ac:dyDescent="0.2">
      <c r="A18" s="27">
        <v>41647.5</v>
      </c>
      <c r="B18" s="28">
        <v>2222.9840416666598</v>
      </c>
      <c r="C18" s="29">
        <v>64.552916666666604</v>
      </c>
      <c r="D18" s="30">
        <f t="shared" si="0"/>
        <v>1</v>
      </c>
      <c r="E18" s="30" t="s">
        <v>63</v>
      </c>
    </row>
    <row r="19" spans="1:5" ht="14.25" customHeight="1" x14ac:dyDescent="0.2">
      <c r="A19" s="27">
        <v>41648</v>
      </c>
      <c r="B19" s="28">
        <v>1651.58858333333</v>
      </c>
      <c r="C19" s="29">
        <v>49.776249999999997</v>
      </c>
      <c r="D19" s="30">
        <f t="shared" si="0"/>
        <v>1</v>
      </c>
      <c r="E19" s="30" t="s">
        <v>63</v>
      </c>
    </row>
    <row r="20" spans="1:5" ht="14.25" customHeight="1" x14ac:dyDescent="0.2">
      <c r="A20" s="27">
        <v>41648.5</v>
      </c>
      <c r="B20" s="28">
        <v>1957.57495833333</v>
      </c>
      <c r="C20" s="29">
        <v>61.483333333333299</v>
      </c>
      <c r="D20" s="30">
        <f t="shared" si="0"/>
        <v>1</v>
      </c>
      <c r="E20" s="30" t="s">
        <v>63</v>
      </c>
    </row>
    <row r="21" spans="1:5" ht="14.25" customHeight="1" x14ac:dyDescent="0.2">
      <c r="A21" s="27">
        <v>41649</v>
      </c>
      <c r="B21" s="28">
        <v>1865.0249999999901</v>
      </c>
      <c r="C21" s="29">
        <v>56.407083333333297</v>
      </c>
      <c r="D21" s="30">
        <f t="shared" si="0"/>
        <v>1</v>
      </c>
      <c r="E21" s="30" t="s">
        <v>63</v>
      </c>
    </row>
    <row r="22" spans="1:5" ht="14.25" customHeight="1" x14ac:dyDescent="0.2">
      <c r="A22" s="27">
        <v>41649.5</v>
      </c>
      <c r="B22" s="28">
        <v>2157.2933333333299</v>
      </c>
      <c r="C22" s="29">
        <v>69.813749999999999</v>
      </c>
      <c r="D22" s="30">
        <f t="shared" si="0"/>
        <v>1</v>
      </c>
      <c r="E22" s="30" t="s">
        <v>63</v>
      </c>
    </row>
    <row r="23" spans="1:5" ht="14.25" customHeight="1" x14ac:dyDescent="0.2">
      <c r="A23" s="27">
        <v>41650</v>
      </c>
      <c r="B23" s="28">
        <v>1933.9007916666601</v>
      </c>
      <c r="C23" s="29">
        <v>53.609583333333298</v>
      </c>
      <c r="D23" s="30">
        <f t="shared" si="0"/>
        <v>1</v>
      </c>
      <c r="E23" s="30" t="s">
        <v>63</v>
      </c>
    </row>
    <row r="24" spans="1:5" ht="14.25" customHeight="1" x14ac:dyDescent="0.2">
      <c r="A24" s="27">
        <v>41650.5</v>
      </c>
      <c r="B24" s="28">
        <v>2161.194375</v>
      </c>
      <c r="C24" s="29">
        <v>53.2916666666666</v>
      </c>
      <c r="D24" s="30">
        <f t="shared" si="0"/>
        <v>1</v>
      </c>
      <c r="E24" s="30" t="s">
        <v>63</v>
      </c>
    </row>
    <row r="25" spans="1:5" ht="14.25" customHeight="1" x14ac:dyDescent="0.2">
      <c r="A25" s="27">
        <v>41651</v>
      </c>
      <c r="B25" s="28">
        <v>1672.51316666666</v>
      </c>
      <c r="C25" s="29">
        <v>53.844583333333297</v>
      </c>
      <c r="D25" s="30">
        <f t="shared" si="0"/>
        <v>1</v>
      </c>
      <c r="E25" s="30" t="s">
        <v>63</v>
      </c>
    </row>
    <row r="26" spans="1:5" ht="14.25" customHeight="1" x14ac:dyDescent="0.2">
      <c r="A26" s="27">
        <v>41651.5</v>
      </c>
      <c r="B26" s="28">
        <v>1928.0590416666601</v>
      </c>
      <c r="C26" s="29">
        <v>53.347916666666599</v>
      </c>
      <c r="D26" s="30">
        <f t="shared" si="0"/>
        <v>1</v>
      </c>
      <c r="E26" s="30" t="s">
        <v>63</v>
      </c>
    </row>
    <row r="27" spans="1:5" ht="14.25" customHeight="1" x14ac:dyDescent="0.2">
      <c r="A27" s="27">
        <v>41652</v>
      </c>
      <c r="B27" s="28">
        <v>1863.6369999999899</v>
      </c>
      <c r="C27" s="29">
        <v>55.712166666666597</v>
      </c>
      <c r="D27" s="30">
        <f t="shared" si="0"/>
        <v>1</v>
      </c>
      <c r="E27" s="30" t="s">
        <v>63</v>
      </c>
    </row>
    <row r="28" spans="1:5" ht="14.25" customHeight="1" x14ac:dyDescent="0.2">
      <c r="A28" s="27">
        <v>41652.5</v>
      </c>
      <c r="B28" s="28">
        <v>2185.68658333333</v>
      </c>
      <c r="C28" s="29">
        <v>66.450833333333307</v>
      </c>
      <c r="D28" s="30">
        <f t="shared" si="0"/>
        <v>1</v>
      </c>
      <c r="E28" s="30" t="s">
        <v>63</v>
      </c>
    </row>
    <row r="29" spans="1:5" ht="14.25" customHeight="1" x14ac:dyDescent="0.2">
      <c r="A29" s="27">
        <v>41653</v>
      </c>
      <c r="B29" s="28">
        <v>2185.5760416666599</v>
      </c>
      <c r="C29" s="29">
        <v>78.998583333333301</v>
      </c>
      <c r="D29" s="30">
        <f t="shared" si="0"/>
        <v>1</v>
      </c>
      <c r="E29" s="30" t="s">
        <v>63</v>
      </c>
    </row>
    <row r="30" spans="1:5" ht="14.25" customHeight="1" x14ac:dyDescent="0.2">
      <c r="A30" s="27">
        <v>41653.5</v>
      </c>
      <c r="B30" s="28">
        <v>3175.2769166666599</v>
      </c>
      <c r="C30" s="29">
        <v>159.797333333333</v>
      </c>
      <c r="D30" s="30">
        <f t="shared" si="0"/>
        <v>1</v>
      </c>
      <c r="E30" s="30" t="s">
        <v>63</v>
      </c>
    </row>
    <row r="31" spans="1:5" ht="14.25" customHeight="1" x14ac:dyDescent="0.2">
      <c r="A31" s="27">
        <v>41654</v>
      </c>
      <c r="B31" s="28">
        <v>2648.79408333333</v>
      </c>
      <c r="C31" s="29">
        <v>108.42100000000001</v>
      </c>
      <c r="D31" s="30">
        <f t="shared" si="0"/>
        <v>1</v>
      </c>
      <c r="E31" s="30" t="s">
        <v>63</v>
      </c>
    </row>
    <row r="32" spans="1:5" ht="14.25" customHeight="1" x14ac:dyDescent="0.2">
      <c r="A32" s="27">
        <v>41654.5</v>
      </c>
      <c r="B32" s="28">
        <v>3164.5167499999998</v>
      </c>
      <c r="C32" s="29">
        <v>132.91399999999999</v>
      </c>
      <c r="D32" s="30">
        <f t="shared" si="0"/>
        <v>1</v>
      </c>
      <c r="E32" s="30" t="s">
        <v>63</v>
      </c>
    </row>
    <row r="33" spans="1:5" ht="14.25" customHeight="1" x14ac:dyDescent="0.2">
      <c r="A33" s="27">
        <v>41655</v>
      </c>
      <c r="B33" s="28">
        <v>2308.0395416666602</v>
      </c>
      <c r="C33" s="29">
        <v>68.866583333333296</v>
      </c>
      <c r="D33" s="30">
        <f t="shared" si="0"/>
        <v>1</v>
      </c>
      <c r="E33" s="30" t="s">
        <v>63</v>
      </c>
    </row>
    <row r="34" spans="1:5" ht="14.25" customHeight="1" x14ac:dyDescent="0.2">
      <c r="A34" s="27">
        <v>41655.5</v>
      </c>
      <c r="B34" s="28">
        <v>2417.7790416666599</v>
      </c>
      <c r="C34" s="29">
        <v>50.487499999999997</v>
      </c>
      <c r="D34" s="30">
        <f t="shared" si="0"/>
        <v>1</v>
      </c>
      <c r="E34" s="30" t="s">
        <v>63</v>
      </c>
    </row>
    <row r="35" spans="1:5" ht="14.25" customHeight="1" x14ac:dyDescent="0.2">
      <c r="A35" s="27">
        <v>41656</v>
      </c>
      <c r="B35" s="28">
        <v>1961.419625</v>
      </c>
      <c r="C35" s="29">
        <v>47.181833333333302</v>
      </c>
      <c r="D35" s="30">
        <f t="shared" si="0"/>
        <v>1</v>
      </c>
      <c r="E35" s="30" t="s">
        <v>63</v>
      </c>
    </row>
    <row r="36" spans="1:5" ht="14.25" customHeight="1" x14ac:dyDescent="0.2">
      <c r="A36" s="27">
        <v>41656.5</v>
      </c>
      <c r="B36" s="28">
        <v>2127.0714583333302</v>
      </c>
      <c r="C36" s="29">
        <v>43.937833333333302</v>
      </c>
      <c r="D36" s="30">
        <f t="shared" si="0"/>
        <v>1</v>
      </c>
      <c r="E36" s="30" t="s">
        <v>63</v>
      </c>
    </row>
    <row r="37" spans="1:5" ht="14.25" customHeight="1" x14ac:dyDescent="0.2">
      <c r="A37" s="27">
        <v>41657</v>
      </c>
      <c r="B37" s="28">
        <v>2004.6923124999901</v>
      </c>
      <c r="C37" s="29">
        <v>50.634124999999997</v>
      </c>
      <c r="D37" s="30">
        <f t="shared" si="0"/>
        <v>1</v>
      </c>
      <c r="E37" s="30" t="s">
        <v>63</v>
      </c>
    </row>
    <row r="38" spans="1:5" ht="14.25" customHeight="1" x14ac:dyDescent="0.2">
      <c r="A38" s="27">
        <v>41657.5</v>
      </c>
      <c r="B38" s="28">
        <v>2200.4989999999998</v>
      </c>
      <c r="C38" s="29">
        <v>50.1071666666666</v>
      </c>
      <c r="D38" s="30">
        <f t="shared" si="0"/>
        <v>1</v>
      </c>
      <c r="E38" s="30" t="s">
        <v>63</v>
      </c>
    </row>
    <row r="39" spans="1:5" ht="14.25" customHeight="1" x14ac:dyDescent="0.2">
      <c r="A39" s="27">
        <v>41658</v>
      </c>
      <c r="B39" s="28">
        <v>1839.5621428571401</v>
      </c>
      <c r="C39" s="29">
        <v>43.767999999999901</v>
      </c>
      <c r="D39" s="30">
        <f t="shared" si="0"/>
        <v>1</v>
      </c>
      <c r="E39" s="30" t="s">
        <v>63</v>
      </c>
    </row>
    <row r="40" spans="1:5" ht="14.25" customHeight="1" x14ac:dyDescent="0.2">
      <c r="A40" s="27">
        <v>41658.5</v>
      </c>
      <c r="B40" s="28">
        <v>2184.156125</v>
      </c>
      <c r="C40" s="29">
        <v>72.031833333333296</v>
      </c>
      <c r="D40" s="30">
        <f t="shared" si="0"/>
        <v>1</v>
      </c>
      <c r="E40" s="30" t="s">
        <v>63</v>
      </c>
    </row>
    <row r="41" spans="1:5" ht="14.25" customHeight="1" x14ac:dyDescent="0.2">
      <c r="A41" s="27">
        <v>41659</v>
      </c>
      <c r="B41" s="28">
        <v>1748.4124999999999</v>
      </c>
      <c r="C41" s="29">
        <v>44.526333333333298</v>
      </c>
      <c r="D41" s="30">
        <f t="shared" si="0"/>
        <v>1</v>
      </c>
      <c r="E41" s="30" t="s">
        <v>63</v>
      </c>
    </row>
    <row r="42" spans="1:5" ht="14.25" customHeight="1" x14ac:dyDescent="0.2">
      <c r="A42" s="27">
        <v>41659.5</v>
      </c>
      <c r="B42" s="28">
        <v>2417.6507083333299</v>
      </c>
      <c r="C42" s="29">
        <v>65.881833333333304</v>
      </c>
      <c r="D42" s="30">
        <f t="shared" si="0"/>
        <v>1</v>
      </c>
      <c r="E42" s="30" t="s">
        <v>63</v>
      </c>
    </row>
    <row r="43" spans="1:5" ht="14.25" customHeight="1" x14ac:dyDescent="0.2">
      <c r="A43" s="27">
        <v>41660</v>
      </c>
      <c r="B43" s="28">
        <v>2067.5482916666601</v>
      </c>
      <c r="C43" s="29">
        <v>47.251666666666601</v>
      </c>
      <c r="D43" s="30">
        <f t="shared" si="0"/>
        <v>1</v>
      </c>
      <c r="E43" s="30" t="s">
        <v>63</v>
      </c>
    </row>
    <row r="44" spans="1:5" ht="14.25" customHeight="1" x14ac:dyDescent="0.2">
      <c r="A44" s="27">
        <v>41660.5</v>
      </c>
      <c r="B44" s="28">
        <v>2572.71675</v>
      </c>
      <c r="C44" s="29">
        <v>63.338166666666602</v>
      </c>
      <c r="D44" s="30">
        <f t="shared" si="0"/>
        <v>1</v>
      </c>
      <c r="E44" s="30" t="s">
        <v>63</v>
      </c>
    </row>
    <row r="45" spans="1:5" ht="14.25" customHeight="1" x14ac:dyDescent="0.2">
      <c r="A45" s="27">
        <v>41661</v>
      </c>
      <c r="B45" s="28">
        <v>2070.56383333333</v>
      </c>
      <c r="C45" s="29">
        <v>49.39425</v>
      </c>
      <c r="D45" s="30">
        <f t="shared" si="0"/>
        <v>1</v>
      </c>
      <c r="E45" s="30" t="s">
        <v>63</v>
      </c>
    </row>
    <row r="46" spans="1:5" ht="14.25" customHeight="1" x14ac:dyDescent="0.2">
      <c r="A46" s="27">
        <v>41661.5</v>
      </c>
      <c r="B46" s="28">
        <v>2702.1071666666599</v>
      </c>
      <c r="C46" s="29">
        <v>77.915249999999901</v>
      </c>
      <c r="D46" s="30">
        <f t="shared" si="0"/>
        <v>1</v>
      </c>
      <c r="E46" s="30" t="s">
        <v>63</v>
      </c>
    </row>
    <row r="47" spans="1:5" ht="14.25" customHeight="1" x14ac:dyDescent="0.2">
      <c r="A47" s="27">
        <v>41662</v>
      </c>
      <c r="B47" s="28">
        <v>2155.5055416666601</v>
      </c>
      <c r="C47" s="29">
        <v>48.651249999999997</v>
      </c>
      <c r="D47" s="30">
        <f t="shared" si="0"/>
        <v>1</v>
      </c>
      <c r="E47" s="30" t="s">
        <v>63</v>
      </c>
    </row>
    <row r="48" spans="1:5" ht="14.25" customHeight="1" x14ac:dyDescent="0.2">
      <c r="A48" s="27">
        <v>41662.5</v>
      </c>
      <c r="B48" s="28">
        <v>2449.9735416666599</v>
      </c>
      <c r="C48" s="29">
        <v>59.662916666666597</v>
      </c>
      <c r="D48" s="30">
        <f t="shared" si="0"/>
        <v>1</v>
      </c>
      <c r="E48" s="30" t="s">
        <v>63</v>
      </c>
    </row>
    <row r="49" spans="1:5" ht="14.25" customHeight="1" x14ac:dyDescent="0.2">
      <c r="A49" s="27">
        <v>41663</v>
      </c>
      <c r="B49" s="28">
        <v>1994.9894545454499</v>
      </c>
      <c r="C49" s="29">
        <v>44.107909090908997</v>
      </c>
      <c r="D49" s="30">
        <f t="shared" si="0"/>
        <v>1</v>
      </c>
      <c r="E49" s="30" t="s">
        <v>63</v>
      </c>
    </row>
    <row r="50" spans="1:5" ht="14.25" customHeight="1" x14ac:dyDescent="0.2">
      <c r="A50" s="27">
        <v>41663.5</v>
      </c>
      <c r="B50" s="28">
        <v>2281.8349166666599</v>
      </c>
      <c r="C50" s="29">
        <v>45.838749999999997</v>
      </c>
      <c r="D50" s="30">
        <f t="shared" si="0"/>
        <v>1</v>
      </c>
      <c r="E50" s="30" t="s">
        <v>63</v>
      </c>
    </row>
    <row r="51" spans="1:5" ht="14.25" customHeight="1" x14ac:dyDescent="0.2">
      <c r="A51" s="27">
        <v>41664</v>
      </c>
      <c r="B51" s="28">
        <v>1951.5263333333301</v>
      </c>
      <c r="C51" s="29">
        <v>51.144583333333301</v>
      </c>
      <c r="D51" s="30">
        <f t="shared" si="0"/>
        <v>1</v>
      </c>
      <c r="E51" s="30" t="s">
        <v>63</v>
      </c>
    </row>
    <row r="52" spans="1:5" ht="14.25" customHeight="1" x14ac:dyDescent="0.2">
      <c r="A52" s="27">
        <v>41664.5</v>
      </c>
      <c r="B52" s="28">
        <v>2341.0592916666601</v>
      </c>
      <c r="C52" s="29">
        <v>73.990499999999997</v>
      </c>
      <c r="D52" s="30">
        <f t="shared" si="0"/>
        <v>1</v>
      </c>
      <c r="E52" s="30" t="s">
        <v>63</v>
      </c>
    </row>
    <row r="53" spans="1:5" ht="14.25" customHeight="1" x14ac:dyDescent="0.2">
      <c r="A53" s="27">
        <v>41665</v>
      </c>
      <c r="B53" s="28">
        <v>1823.6909166666601</v>
      </c>
      <c r="C53" s="29">
        <v>49.5535833333333</v>
      </c>
      <c r="D53" s="30">
        <f t="shared" si="0"/>
        <v>1</v>
      </c>
      <c r="E53" s="30" t="s">
        <v>63</v>
      </c>
    </row>
    <row r="54" spans="1:5" ht="14.25" customHeight="1" x14ac:dyDescent="0.2">
      <c r="A54" s="27">
        <v>41665.5</v>
      </c>
      <c r="B54" s="28">
        <v>2288.3790416666602</v>
      </c>
      <c r="C54" s="29">
        <v>69.318416666666593</v>
      </c>
      <c r="D54" s="30">
        <f t="shared" si="0"/>
        <v>1</v>
      </c>
      <c r="E54" s="30" t="s">
        <v>63</v>
      </c>
    </row>
    <row r="55" spans="1:5" ht="14.25" customHeight="1" x14ac:dyDescent="0.2">
      <c r="A55" s="27">
        <v>41666</v>
      </c>
      <c r="B55" s="28">
        <v>1833.969625</v>
      </c>
      <c r="C55" s="29">
        <v>59.5356666666666</v>
      </c>
      <c r="D55" s="30">
        <f t="shared" si="0"/>
        <v>1</v>
      </c>
      <c r="E55" s="30" t="s">
        <v>63</v>
      </c>
    </row>
    <row r="56" spans="1:5" ht="14.25" customHeight="1" x14ac:dyDescent="0.2">
      <c r="A56" s="27">
        <v>41666.5</v>
      </c>
      <c r="B56" s="28">
        <v>2465.6632500000001</v>
      </c>
      <c r="C56" s="29">
        <v>87.515000000000001</v>
      </c>
      <c r="D56" s="30">
        <f t="shared" si="0"/>
        <v>1</v>
      </c>
      <c r="E56" s="30" t="s">
        <v>63</v>
      </c>
    </row>
    <row r="57" spans="1:5" ht="14.25" customHeight="1" x14ac:dyDescent="0.2">
      <c r="A57" s="27">
        <v>41667</v>
      </c>
      <c r="B57" s="28">
        <v>1844.722</v>
      </c>
      <c r="C57" s="29">
        <v>47.820250000000001</v>
      </c>
      <c r="D57" s="30">
        <f t="shared" si="0"/>
        <v>1</v>
      </c>
      <c r="E57" s="30" t="s">
        <v>63</v>
      </c>
    </row>
    <row r="58" spans="1:5" ht="14.25" customHeight="1" x14ac:dyDescent="0.2">
      <c r="A58" s="27">
        <v>41667.5</v>
      </c>
      <c r="B58" s="28">
        <v>2259.0371666666601</v>
      </c>
      <c r="C58" s="29">
        <v>70.217833333333303</v>
      </c>
      <c r="D58" s="30">
        <f t="shared" si="0"/>
        <v>1</v>
      </c>
      <c r="E58" s="30" t="s">
        <v>63</v>
      </c>
    </row>
    <row r="59" spans="1:5" ht="14.25" customHeight="1" x14ac:dyDescent="0.2">
      <c r="A59" s="27">
        <v>41668</v>
      </c>
      <c r="B59" s="28">
        <v>1988.9660833333301</v>
      </c>
      <c r="C59" s="29">
        <v>63.731333333333303</v>
      </c>
      <c r="D59" s="30">
        <f t="shared" si="0"/>
        <v>1</v>
      </c>
      <c r="E59" s="30" t="s">
        <v>63</v>
      </c>
    </row>
    <row r="60" spans="1:5" ht="14.25" customHeight="1" x14ac:dyDescent="0.2">
      <c r="A60" s="27">
        <v>41668.5</v>
      </c>
      <c r="B60" s="28">
        <v>2498.4301666666602</v>
      </c>
      <c r="C60" s="29">
        <v>81.990916666666607</v>
      </c>
      <c r="D60" s="30">
        <f t="shared" si="0"/>
        <v>1</v>
      </c>
      <c r="E60" s="30" t="s">
        <v>63</v>
      </c>
    </row>
    <row r="61" spans="1:5" ht="14.25" customHeight="1" x14ac:dyDescent="0.2">
      <c r="A61" s="27">
        <v>41669</v>
      </c>
      <c r="B61" s="28">
        <v>2064.4832499999902</v>
      </c>
      <c r="C61" s="29">
        <v>60.905833333333298</v>
      </c>
      <c r="D61" s="30">
        <f t="shared" si="0"/>
        <v>1</v>
      </c>
      <c r="E61" s="30" t="s">
        <v>63</v>
      </c>
    </row>
    <row r="62" spans="1:5" ht="14.25" customHeight="1" x14ac:dyDescent="0.2">
      <c r="A62" s="27">
        <v>41669.5</v>
      </c>
      <c r="B62" s="28">
        <v>2629.6935416666602</v>
      </c>
      <c r="C62" s="29">
        <v>73.409333333333294</v>
      </c>
      <c r="D62" s="30">
        <f t="shared" si="0"/>
        <v>1</v>
      </c>
      <c r="E62" s="30" t="s">
        <v>63</v>
      </c>
    </row>
    <row r="63" spans="1:5" ht="14.25" customHeight="1" x14ac:dyDescent="0.2">
      <c r="A63" s="27">
        <v>41670</v>
      </c>
      <c r="B63" s="28">
        <v>2088.8087500000001</v>
      </c>
      <c r="C63" s="29">
        <v>48.490666666666598</v>
      </c>
      <c r="D63" s="30">
        <f t="shared" si="0"/>
        <v>1</v>
      </c>
      <c r="E63" s="30" t="s">
        <v>63</v>
      </c>
    </row>
    <row r="64" spans="1:5" ht="14.25" customHeight="1" x14ac:dyDescent="0.2">
      <c r="A64" s="27">
        <v>41670.5</v>
      </c>
      <c r="B64" s="28">
        <v>2670.88983333333</v>
      </c>
      <c r="C64" s="29">
        <v>92.988999999999905</v>
      </c>
      <c r="D64" s="30">
        <f t="shared" si="0"/>
        <v>1</v>
      </c>
      <c r="E64" s="30" t="s">
        <v>63</v>
      </c>
    </row>
    <row r="65" spans="1:5" ht="14.25" customHeight="1" x14ac:dyDescent="0.2">
      <c r="A65" s="27">
        <v>41671</v>
      </c>
      <c r="B65" s="28">
        <v>2061.80587499999</v>
      </c>
      <c r="C65" s="29">
        <v>56.500749999999996</v>
      </c>
      <c r="D65" s="30">
        <f t="shared" si="0"/>
        <v>2</v>
      </c>
      <c r="E65" s="30" t="s">
        <v>63</v>
      </c>
    </row>
    <row r="66" spans="1:5" ht="14.25" customHeight="1" x14ac:dyDescent="0.2">
      <c r="A66" s="27">
        <v>41671.5</v>
      </c>
      <c r="B66" s="28">
        <v>2388.2006249999999</v>
      </c>
      <c r="C66" s="29">
        <v>66.637916666666598</v>
      </c>
      <c r="D66" s="30">
        <f t="shared" si="0"/>
        <v>2</v>
      </c>
      <c r="E66" s="30" t="s">
        <v>63</v>
      </c>
    </row>
    <row r="67" spans="1:5" ht="14.25" customHeight="1" x14ac:dyDescent="0.2">
      <c r="A67" s="27">
        <v>41672</v>
      </c>
      <c r="B67" s="28">
        <v>2012.0826666666601</v>
      </c>
      <c r="C67" s="29">
        <v>41.845666666666602</v>
      </c>
      <c r="D67" s="30">
        <f t="shared" si="0"/>
        <v>2</v>
      </c>
      <c r="E67" s="30" t="s">
        <v>63</v>
      </c>
    </row>
    <row r="68" spans="1:5" ht="14.25" customHeight="1" x14ac:dyDescent="0.2">
      <c r="A68" s="27">
        <v>41672.5</v>
      </c>
      <c r="B68" s="28">
        <v>2765.58395833333</v>
      </c>
      <c r="C68" s="29">
        <v>86.525333333333293</v>
      </c>
      <c r="D68" s="30">
        <f t="shared" si="0"/>
        <v>2</v>
      </c>
      <c r="E68" s="30" t="s">
        <v>63</v>
      </c>
    </row>
    <row r="69" spans="1:5" ht="14.25" customHeight="1" x14ac:dyDescent="0.2">
      <c r="A69" s="27">
        <v>41673</v>
      </c>
      <c r="B69" s="28">
        <v>1877.6705833333299</v>
      </c>
      <c r="C69" s="29">
        <v>58.5831666666666</v>
      </c>
      <c r="D69" s="30">
        <f t="shared" si="0"/>
        <v>2</v>
      </c>
      <c r="E69" s="30" t="s">
        <v>63</v>
      </c>
    </row>
    <row r="70" spans="1:5" ht="14.25" customHeight="1" x14ac:dyDescent="0.2">
      <c r="A70" s="27">
        <v>41673.5</v>
      </c>
      <c r="B70" s="28">
        <v>2193.5964166666599</v>
      </c>
      <c r="C70" s="29">
        <v>60.772916666666603</v>
      </c>
      <c r="D70" s="30">
        <f t="shared" si="0"/>
        <v>2</v>
      </c>
      <c r="E70" s="30" t="s">
        <v>63</v>
      </c>
    </row>
    <row r="71" spans="1:5" ht="14.25" customHeight="1" x14ac:dyDescent="0.2">
      <c r="A71" s="27">
        <v>41674</v>
      </c>
      <c r="B71" s="28">
        <v>2175.5892142857101</v>
      </c>
      <c r="C71" s="29">
        <v>42.946428571428498</v>
      </c>
      <c r="D71" s="30">
        <f t="shared" si="0"/>
        <v>2</v>
      </c>
      <c r="E71" s="30" t="s">
        <v>63</v>
      </c>
    </row>
    <row r="72" spans="1:5" ht="14.25" customHeight="1" x14ac:dyDescent="0.2">
      <c r="A72" s="27">
        <v>41674.5</v>
      </c>
      <c r="B72" s="28">
        <v>2378.2999583333299</v>
      </c>
      <c r="C72" s="29">
        <v>55.469166666666602</v>
      </c>
      <c r="D72" s="30">
        <f t="shared" si="0"/>
        <v>2</v>
      </c>
      <c r="E72" s="30" t="s">
        <v>63</v>
      </c>
    </row>
    <row r="73" spans="1:5" ht="14.25" customHeight="1" x14ac:dyDescent="0.2">
      <c r="A73" s="27">
        <v>41675</v>
      </c>
      <c r="B73" s="28">
        <v>2051.6291428571399</v>
      </c>
      <c r="C73" s="29">
        <v>48.9171428571428</v>
      </c>
      <c r="D73" s="30">
        <f t="shared" si="0"/>
        <v>2</v>
      </c>
      <c r="E73" s="30" t="s">
        <v>63</v>
      </c>
    </row>
    <row r="74" spans="1:5" ht="14.25" customHeight="1" x14ac:dyDescent="0.2">
      <c r="A74" s="27">
        <v>41675.5</v>
      </c>
      <c r="B74" s="28">
        <v>2120.0478750000002</v>
      </c>
      <c r="C74" s="29">
        <v>45.340416666666599</v>
      </c>
      <c r="D74" s="30">
        <f t="shared" si="0"/>
        <v>2</v>
      </c>
      <c r="E74" s="30" t="s">
        <v>63</v>
      </c>
    </row>
    <row r="75" spans="1:5" ht="14.25" customHeight="1" x14ac:dyDescent="0.2">
      <c r="A75" s="27">
        <v>41676</v>
      </c>
      <c r="B75" s="28">
        <v>1760.261375</v>
      </c>
      <c r="C75" s="29">
        <v>39.444583333333298</v>
      </c>
      <c r="D75" s="30">
        <f t="shared" si="0"/>
        <v>2</v>
      </c>
      <c r="E75" s="30" t="s">
        <v>63</v>
      </c>
    </row>
    <row r="76" spans="1:5" ht="14.25" customHeight="1" x14ac:dyDescent="0.2">
      <c r="A76" s="27">
        <v>41676.5</v>
      </c>
      <c r="B76" s="28">
        <v>2111.6414583333299</v>
      </c>
      <c r="C76" s="29">
        <v>43.482500000000002</v>
      </c>
      <c r="D76" s="30">
        <f t="shared" si="0"/>
        <v>2</v>
      </c>
      <c r="E76" s="30" t="s">
        <v>63</v>
      </c>
    </row>
    <row r="77" spans="1:5" ht="14.25" customHeight="1" x14ac:dyDescent="0.2">
      <c r="A77" s="27">
        <v>41677</v>
      </c>
      <c r="B77" s="28">
        <v>2026.5122916666601</v>
      </c>
      <c r="C77" s="29">
        <v>42.508749999999999</v>
      </c>
      <c r="D77" s="30">
        <f t="shared" si="0"/>
        <v>2</v>
      </c>
      <c r="E77" s="30" t="s">
        <v>63</v>
      </c>
    </row>
    <row r="78" spans="1:5" ht="14.25" customHeight="1" x14ac:dyDescent="0.2">
      <c r="A78" s="27">
        <v>41677.5</v>
      </c>
      <c r="B78" s="28">
        <v>2289.0562083333298</v>
      </c>
      <c r="C78" s="29">
        <v>53.663749999999901</v>
      </c>
      <c r="D78" s="30">
        <f t="shared" si="0"/>
        <v>2</v>
      </c>
      <c r="E78" s="30" t="s">
        <v>63</v>
      </c>
    </row>
    <row r="79" spans="1:5" ht="14.25" customHeight="1" x14ac:dyDescent="0.2">
      <c r="A79" s="27">
        <v>41678</v>
      </c>
      <c r="B79" s="28">
        <v>1996.34679166666</v>
      </c>
      <c r="C79" s="29">
        <v>66.761250000000004</v>
      </c>
      <c r="D79" s="30">
        <f t="shared" si="0"/>
        <v>2</v>
      </c>
      <c r="E79" s="30" t="s">
        <v>63</v>
      </c>
    </row>
    <row r="80" spans="1:5" ht="14.25" customHeight="1" x14ac:dyDescent="0.2">
      <c r="A80" s="27">
        <v>41678.5</v>
      </c>
      <c r="B80" s="28">
        <v>2194.7312916666601</v>
      </c>
      <c r="C80" s="29">
        <v>61.345416666666601</v>
      </c>
      <c r="D80" s="30">
        <f t="shared" si="0"/>
        <v>2</v>
      </c>
      <c r="E80" s="30" t="s">
        <v>63</v>
      </c>
    </row>
    <row r="81" spans="1:5" ht="14.25" customHeight="1" x14ac:dyDescent="0.2">
      <c r="A81" s="27">
        <v>41679</v>
      </c>
      <c r="B81" s="28">
        <v>1922.08879166666</v>
      </c>
      <c r="C81" s="29">
        <v>67.138750000000002</v>
      </c>
      <c r="D81" s="30">
        <f t="shared" si="0"/>
        <v>2</v>
      </c>
      <c r="E81" s="30" t="s">
        <v>63</v>
      </c>
    </row>
    <row r="82" spans="1:5" ht="14.25" customHeight="1" x14ac:dyDescent="0.2">
      <c r="A82" s="27">
        <v>41679.5</v>
      </c>
      <c r="B82" s="28">
        <v>2188.2592916666599</v>
      </c>
      <c r="C82" s="29">
        <v>76.004583333333301</v>
      </c>
      <c r="D82" s="30">
        <f t="shared" si="0"/>
        <v>2</v>
      </c>
      <c r="E82" s="30" t="s">
        <v>63</v>
      </c>
    </row>
    <row r="83" spans="1:5" ht="14.25" customHeight="1" x14ac:dyDescent="0.2">
      <c r="A83" s="27">
        <v>41680</v>
      </c>
      <c r="B83" s="28">
        <v>1805.3314583333299</v>
      </c>
      <c r="C83" s="29">
        <v>43.415833333333303</v>
      </c>
      <c r="D83" s="30">
        <f t="shared" si="0"/>
        <v>2</v>
      </c>
      <c r="E83" s="30" t="s">
        <v>63</v>
      </c>
    </row>
    <row r="84" spans="1:5" ht="14.25" customHeight="1" x14ac:dyDescent="0.2">
      <c r="A84" s="27">
        <v>41680.5</v>
      </c>
      <c r="B84" s="28">
        <v>1953.63308333333</v>
      </c>
      <c r="C84" s="29">
        <v>49.037500000000001</v>
      </c>
      <c r="D84" s="30">
        <f t="shared" si="0"/>
        <v>2</v>
      </c>
      <c r="E84" s="30" t="s">
        <v>63</v>
      </c>
    </row>
    <row r="85" spans="1:5" ht="14.25" customHeight="1" x14ac:dyDescent="0.2">
      <c r="A85" s="27">
        <v>41681</v>
      </c>
      <c r="B85" s="28">
        <v>1709.93233333333</v>
      </c>
      <c r="C85" s="29">
        <v>37.9716666666666</v>
      </c>
      <c r="D85" s="30">
        <f t="shared" si="0"/>
        <v>2</v>
      </c>
      <c r="E85" s="30" t="s">
        <v>63</v>
      </c>
    </row>
    <row r="86" spans="1:5" ht="14.25" customHeight="1" x14ac:dyDescent="0.2">
      <c r="A86" s="27">
        <v>41681.5</v>
      </c>
      <c r="B86" s="28">
        <v>2004.21187499999</v>
      </c>
      <c r="C86" s="29">
        <v>50.853749999999998</v>
      </c>
      <c r="D86" s="30">
        <f t="shared" si="0"/>
        <v>2</v>
      </c>
      <c r="E86" s="30" t="s">
        <v>63</v>
      </c>
    </row>
    <row r="87" spans="1:5" ht="14.25" customHeight="1" x14ac:dyDescent="0.2">
      <c r="A87" s="27">
        <v>41682</v>
      </c>
      <c r="B87" s="28">
        <v>1882.4137083333301</v>
      </c>
      <c r="C87" s="29">
        <v>45.630416666666598</v>
      </c>
      <c r="D87" s="30">
        <f t="shared" si="0"/>
        <v>2</v>
      </c>
      <c r="E87" s="30" t="s">
        <v>63</v>
      </c>
    </row>
    <row r="88" spans="1:5" ht="14.25" customHeight="1" x14ac:dyDescent="0.2">
      <c r="A88" s="27">
        <v>41682.5</v>
      </c>
      <c r="B88" s="28">
        <v>2126.41379166666</v>
      </c>
      <c r="C88" s="29">
        <v>44.034999999999997</v>
      </c>
      <c r="D88" s="30">
        <f t="shared" si="0"/>
        <v>2</v>
      </c>
      <c r="E88" s="30" t="s">
        <v>63</v>
      </c>
    </row>
    <row r="89" spans="1:5" ht="14.25" customHeight="1" x14ac:dyDescent="0.2">
      <c r="A89" s="27">
        <v>41683</v>
      </c>
      <c r="B89" s="28">
        <v>2547.8222500000002</v>
      </c>
      <c r="C89" s="29">
        <v>174.000916666666</v>
      </c>
      <c r="D89" s="30">
        <f t="shared" si="0"/>
        <v>2</v>
      </c>
      <c r="E89" s="30" t="s">
        <v>63</v>
      </c>
    </row>
    <row r="90" spans="1:5" ht="14.25" customHeight="1" x14ac:dyDescent="0.2">
      <c r="A90" s="27">
        <v>41683.5</v>
      </c>
      <c r="B90" s="28">
        <v>3266.0770833333299</v>
      </c>
      <c r="C90" s="29">
        <v>187.01124999999999</v>
      </c>
      <c r="D90" s="30">
        <f t="shared" si="0"/>
        <v>2</v>
      </c>
      <c r="E90" s="30" t="s">
        <v>63</v>
      </c>
    </row>
    <row r="91" spans="1:5" ht="14.25" customHeight="1" x14ac:dyDescent="0.2">
      <c r="A91" s="27">
        <v>41684</v>
      </c>
      <c r="B91" s="28">
        <v>2419.2827499999999</v>
      </c>
      <c r="C91" s="29">
        <v>62.771833333333298</v>
      </c>
      <c r="D91" s="30">
        <f t="shared" si="0"/>
        <v>2</v>
      </c>
      <c r="E91" s="30" t="s">
        <v>63</v>
      </c>
    </row>
    <row r="92" spans="1:5" ht="14.25" customHeight="1" x14ac:dyDescent="0.2">
      <c r="A92" s="27">
        <v>41684.5</v>
      </c>
      <c r="B92" s="28">
        <v>2691.4539999999902</v>
      </c>
      <c r="C92" s="29">
        <v>63.741250000000001</v>
      </c>
      <c r="D92" s="30">
        <f t="shared" si="0"/>
        <v>2</v>
      </c>
      <c r="E92" s="30" t="s">
        <v>63</v>
      </c>
    </row>
    <row r="93" spans="1:5" ht="14.25" customHeight="1" x14ac:dyDescent="0.2">
      <c r="A93" s="27">
        <v>41685</v>
      </c>
      <c r="B93" s="28">
        <v>2256.8607499999998</v>
      </c>
      <c r="C93" s="29">
        <v>53.0446666666666</v>
      </c>
      <c r="D93" s="30">
        <f t="shared" si="0"/>
        <v>2</v>
      </c>
      <c r="E93" s="30" t="s">
        <v>63</v>
      </c>
    </row>
    <row r="94" spans="1:5" ht="14.25" customHeight="1" x14ac:dyDescent="0.2">
      <c r="A94" s="27">
        <v>41685.5</v>
      </c>
      <c r="B94" s="28">
        <v>2775.1006666666599</v>
      </c>
      <c r="C94" s="29">
        <v>68.599166666666605</v>
      </c>
      <c r="D94" s="30">
        <f t="shared" si="0"/>
        <v>2</v>
      </c>
      <c r="E94" s="30" t="s">
        <v>63</v>
      </c>
    </row>
    <row r="95" spans="1:5" ht="14.25" customHeight="1" x14ac:dyDescent="0.2">
      <c r="A95" s="27">
        <v>41686</v>
      </c>
      <c r="B95" s="28">
        <v>2142.8525833333301</v>
      </c>
      <c r="C95" s="29">
        <v>49.878666666666597</v>
      </c>
      <c r="D95" s="30">
        <f t="shared" si="0"/>
        <v>2</v>
      </c>
      <c r="E95" s="30" t="s">
        <v>63</v>
      </c>
    </row>
    <row r="96" spans="1:5" ht="14.25" customHeight="1" x14ac:dyDescent="0.2">
      <c r="A96" s="27">
        <v>41686.5</v>
      </c>
      <c r="B96" s="28">
        <v>2670.6450833333301</v>
      </c>
      <c r="C96" s="29">
        <v>83.341833333333298</v>
      </c>
      <c r="D96" s="30">
        <f t="shared" si="0"/>
        <v>2</v>
      </c>
      <c r="E96" s="30" t="s">
        <v>63</v>
      </c>
    </row>
    <row r="97" spans="1:5" ht="14.25" customHeight="1" x14ac:dyDescent="0.2">
      <c r="A97" s="27">
        <v>41687</v>
      </c>
      <c r="B97" s="28">
        <v>1874.96795833333</v>
      </c>
      <c r="C97" s="29">
        <v>48.240416666666597</v>
      </c>
      <c r="D97" s="30">
        <f t="shared" si="0"/>
        <v>2</v>
      </c>
      <c r="E97" s="30" t="s">
        <v>63</v>
      </c>
    </row>
    <row r="98" spans="1:5" ht="14.25" customHeight="1" x14ac:dyDescent="0.2">
      <c r="A98" s="27">
        <v>41687.5</v>
      </c>
      <c r="B98" s="28">
        <v>2058.6119166666599</v>
      </c>
      <c r="C98" s="29">
        <v>40.656666666666602</v>
      </c>
      <c r="D98" s="30">
        <f t="shared" si="0"/>
        <v>2</v>
      </c>
      <c r="E98" s="30" t="s">
        <v>63</v>
      </c>
    </row>
    <row r="99" spans="1:5" ht="14.25" customHeight="1" x14ac:dyDescent="0.2">
      <c r="A99" s="27">
        <v>41688</v>
      </c>
      <c r="B99" s="28">
        <v>1985.4231</v>
      </c>
      <c r="C99" s="29">
        <v>34.2363</v>
      </c>
      <c r="D99" s="30">
        <f t="shared" si="0"/>
        <v>2</v>
      </c>
      <c r="E99" s="30" t="s">
        <v>63</v>
      </c>
    </row>
    <row r="100" spans="1:5" ht="14.25" customHeight="1" x14ac:dyDescent="0.2">
      <c r="A100" s="27">
        <v>41688.5</v>
      </c>
      <c r="B100" s="28">
        <v>2291.04</v>
      </c>
      <c r="C100" s="29">
        <v>41.783000000000001</v>
      </c>
      <c r="D100" s="30">
        <f t="shared" si="0"/>
        <v>2</v>
      </c>
      <c r="E100" s="30" t="s">
        <v>63</v>
      </c>
    </row>
    <row r="101" spans="1:5" ht="14.25" customHeight="1" x14ac:dyDescent="0.2">
      <c r="A101" s="27">
        <v>41689</v>
      </c>
      <c r="B101" s="28">
        <v>2199.879625</v>
      </c>
      <c r="C101" s="29">
        <v>38.522624999999998</v>
      </c>
      <c r="D101" s="30">
        <f t="shared" si="0"/>
        <v>2</v>
      </c>
      <c r="E101" s="30" t="s">
        <v>63</v>
      </c>
    </row>
    <row r="102" spans="1:5" ht="14.25" customHeight="1" x14ac:dyDescent="0.2">
      <c r="A102" s="27">
        <v>41689.5</v>
      </c>
      <c r="B102" s="28">
        <v>2610.51429166666</v>
      </c>
      <c r="C102" s="29">
        <v>66.541749999999993</v>
      </c>
      <c r="D102" s="30">
        <f t="shared" si="0"/>
        <v>2</v>
      </c>
      <c r="E102" s="30" t="s">
        <v>63</v>
      </c>
    </row>
    <row r="103" spans="1:5" ht="14.25" customHeight="1" x14ac:dyDescent="0.2">
      <c r="A103" s="27">
        <v>41690</v>
      </c>
      <c r="B103" s="28">
        <v>2211.9007083333299</v>
      </c>
      <c r="C103" s="29">
        <v>46.525416666666601</v>
      </c>
      <c r="D103" s="30">
        <f t="shared" si="0"/>
        <v>2</v>
      </c>
      <c r="E103" s="30" t="s">
        <v>63</v>
      </c>
    </row>
    <row r="104" spans="1:5" ht="14.25" customHeight="1" x14ac:dyDescent="0.2">
      <c r="A104" s="27">
        <v>41690.5</v>
      </c>
      <c r="B104" s="28">
        <v>3203.9935833333302</v>
      </c>
      <c r="C104" s="29">
        <v>153.26474999999999</v>
      </c>
      <c r="D104" s="30">
        <f t="shared" si="0"/>
        <v>2</v>
      </c>
      <c r="E104" s="30" t="s">
        <v>63</v>
      </c>
    </row>
    <row r="105" spans="1:5" ht="14.25" customHeight="1" x14ac:dyDescent="0.2">
      <c r="A105" s="27">
        <v>41691</v>
      </c>
      <c r="B105" s="28">
        <v>2531.7787499999999</v>
      </c>
      <c r="C105" s="29">
        <v>58.492249999999899</v>
      </c>
      <c r="D105" s="30">
        <f t="shared" si="0"/>
        <v>2</v>
      </c>
      <c r="E105" s="30" t="s">
        <v>63</v>
      </c>
    </row>
    <row r="106" spans="1:5" ht="14.25" customHeight="1" x14ac:dyDescent="0.2">
      <c r="A106" s="27">
        <v>41691.5</v>
      </c>
      <c r="B106" s="28">
        <v>3296.54145833333</v>
      </c>
      <c r="C106" s="29">
        <v>102.680583333333</v>
      </c>
      <c r="D106" s="30">
        <f t="shared" si="0"/>
        <v>2</v>
      </c>
      <c r="E106" s="30" t="s">
        <v>63</v>
      </c>
    </row>
    <row r="107" spans="1:5" ht="14.25" customHeight="1" x14ac:dyDescent="0.2">
      <c r="A107" s="27">
        <v>41692</v>
      </c>
      <c r="B107" s="28">
        <v>2438.7048749999999</v>
      </c>
      <c r="C107" s="29">
        <v>60.428666666666601</v>
      </c>
      <c r="D107" s="30">
        <f t="shared" si="0"/>
        <v>2</v>
      </c>
      <c r="E107" s="30" t="s">
        <v>63</v>
      </c>
    </row>
    <row r="108" spans="1:5" ht="14.25" customHeight="1" x14ac:dyDescent="0.2">
      <c r="A108" s="27">
        <v>41692.5</v>
      </c>
      <c r="B108" s="28">
        <v>2403.74920833333</v>
      </c>
      <c r="C108" s="29">
        <v>44.075749999999999</v>
      </c>
      <c r="D108" s="30">
        <f t="shared" si="0"/>
        <v>2</v>
      </c>
      <c r="E108" s="30" t="s">
        <v>63</v>
      </c>
    </row>
    <row r="109" spans="1:5" ht="14.25" customHeight="1" x14ac:dyDescent="0.2">
      <c r="A109" s="27">
        <v>41693</v>
      </c>
      <c r="B109" s="28">
        <v>1741.94345833333</v>
      </c>
      <c r="C109" s="29">
        <v>41.518250000000002</v>
      </c>
      <c r="D109" s="30">
        <f t="shared" si="0"/>
        <v>2</v>
      </c>
      <c r="E109" s="30" t="s">
        <v>63</v>
      </c>
    </row>
    <row r="110" spans="1:5" ht="14.25" customHeight="1" x14ac:dyDescent="0.2">
      <c r="A110" s="27">
        <v>41693.5</v>
      </c>
      <c r="B110" s="28">
        <v>1985.7389583333299</v>
      </c>
      <c r="C110" s="29">
        <v>53.703000000000003</v>
      </c>
      <c r="D110" s="30">
        <f t="shared" si="0"/>
        <v>2</v>
      </c>
      <c r="E110" s="30" t="s">
        <v>63</v>
      </c>
    </row>
    <row r="111" spans="1:5" ht="14.25" customHeight="1" x14ac:dyDescent="0.2">
      <c r="A111" s="27">
        <v>41694</v>
      </c>
      <c r="B111" s="28">
        <v>1658.6374166666601</v>
      </c>
      <c r="C111" s="29">
        <v>48.485166666666601</v>
      </c>
      <c r="D111" s="30">
        <f t="shared" si="0"/>
        <v>2</v>
      </c>
      <c r="E111" s="30" t="s">
        <v>63</v>
      </c>
    </row>
    <row r="112" spans="1:5" ht="14.25" customHeight="1" x14ac:dyDescent="0.2">
      <c r="A112" s="27">
        <v>41694.5</v>
      </c>
      <c r="B112" s="28">
        <v>2032.0067083333299</v>
      </c>
      <c r="C112" s="29">
        <v>51.238500000000002</v>
      </c>
      <c r="D112" s="30">
        <f t="shared" si="0"/>
        <v>2</v>
      </c>
      <c r="E112" s="30" t="s">
        <v>63</v>
      </c>
    </row>
    <row r="113" spans="1:5" ht="14.25" customHeight="1" x14ac:dyDescent="0.2">
      <c r="A113" s="27">
        <v>41695</v>
      </c>
      <c r="B113" s="28">
        <v>2014.1435833333301</v>
      </c>
      <c r="C113" s="29">
        <v>45.216000000000001</v>
      </c>
      <c r="D113" s="30">
        <f t="shared" si="0"/>
        <v>2</v>
      </c>
      <c r="E113" s="30" t="s">
        <v>63</v>
      </c>
    </row>
    <row r="114" spans="1:5" ht="14.25" customHeight="1" x14ac:dyDescent="0.2">
      <c r="A114" s="27">
        <v>41695.5</v>
      </c>
      <c r="B114" s="28">
        <v>2763.3914999999902</v>
      </c>
      <c r="C114" s="29">
        <v>80.2231666666666</v>
      </c>
      <c r="D114" s="30">
        <f t="shared" si="0"/>
        <v>2</v>
      </c>
      <c r="E114" s="30" t="s">
        <v>63</v>
      </c>
    </row>
    <row r="115" spans="1:5" ht="14.25" customHeight="1" x14ac:dyDescent="0.2">
      <c r="A115" s="27">
        <v>41696</v>
      </c>
      <c r="B115" s="28">
        <v>2260.07733333333</v>
      </c>
      <c r="C115" s="29">
        <v>59.268833333333298</v>
      </c>
      <c r="D115" s="30">
        <f t="shared" si="0"/>
        <v>2</v>
      </c>
      <c r="E115" s="30" t="s">
        <v>63</v>
      </c>
    </row>
    <row r="116" spans="1:5" ht="14.25" customHeight="1" x14ac:dyDescent="0.2">
      <c r="A116" s="27">
        <v>41696.5</v>
      </c>
      <c r="B116" s="28">
        <v>3089.39804166666</v>
      </c>
      <c r="C116" s="29">
        <v>122.02416666666601</v>
      </c>
      <c r="D116" s="30">
        <f t="shared" si="0"/>
        <v>2</v>
      </c>
      <c r="E116" s="30" t="s">
        <v>63</v>
      </c>
    </row>
    <row r="117" spans="1:5" ht="14.25" customHeight="1" x14ac:dyDescent="0.2">
      <c r="A117" s="27">
        <v>41697</v>
      </c>
      <c r="B117" s="28">
        <v>2268.41604166666</v>
      </c>
      <c r="C117" s="29">
        <v>52.375166666666601</v>
      </c>
      <c r="D117" s="30">
        <f t="shared" si="0"/>
        <v>2</v>
      </c>
      <c r="E117" s="30" t="s">
        <v>63</v>
      </c>
    </row>
    <row r="118" spans="1:5" ht="14.25" customHeight="1" x14ac:dyDescent="0.2">
      <c r="A118" s="27">
        <v>41697.5</v>
      </c>
      <c r="B118" s="28">
        <v>2928.5041249999999</v>
      </c>
      <c r="C118" s="29">
        <v>86.003166666666601</v>
      </c>
      <c r="D118" s="30">
        <f t="shared" si="0"/>
        <v>2</v>
      </c>
      <c r="E118" s="30" t="s">
        <v>63</v>
      </c>
    </row>
    <row r="119" spans="1:5" ht="14.25" customHeight="1" x14ac:dyDescent="0.2">
      <c r="A119" s="27">
        <v>41698</v>
      </c>
      <c r="B119" s="28">
        <v>2219.0850833333302</v>
      </c>
      <c r="C119" s="29">
        <v>46.148416666666598</v>
      </c>
      <c r="D119" s="30">
        <f t="shared" si="0"/>
        <v>2</v>
      </c>
      <c r="E119" s="30" t="s">
        <v>63</v>
      </c>
    </row>
    <row r="120" spans="1:5" ht="14.25" customHeight="1" x14ac:dyDescent="0.2">
      <c r="A120" s="27">
        <v>41698.5</v>
      </c>
      <c r="B120" s="28">
        <v>2785.3510000000001</v>
      </c>
      <c r="C120" s="29">
        <v>80.905249999999995</v>
      </c>
      <c r="D120" s="30">
        <f t="shared" si="0"/>
        <v>2</v>
      </c>
      <c r="E120" s="30" t="s">
        <v>63</v>
      </c>
    </row>
    <row r="121" spans="1:5" ht="14.25" customHeight="1" x14ac:dyDescent="0.2">
      <c r="A121" s="27">
        <v>41699</v>
      </c>
      <c r="B121" s="28">
        <v>2022.3139166666599</v>
      </c>
      <c r="C121" s="29">
        <v>69.394666666666595</v>
      </c>
      <c r="D121" s="30">
        <f t="shared" si="0"/>
        <v>3</v>
      </c>
      <c r="E121" s="30" t="s">
        <v>63</v>
      </c>
    </row>
    <row r="122" spans="1:5" ht="14.25" customHeight="1" x14ac:dyDescent="0.2">
      <c r="A122" s="27">
        <v>41699.5</v>
      </c>
      <c r="B122" s="28">
        <v>2246.1746250000001</v>
      </c>
      <c r="C122" s="29">
        <v>52.200499999999998</v>
      </c>
      <c r="D122" s="30">
        <f t="shared" si="0"/>
        <v>3</v>
      </c>
      <c r="E122" s="30" t="s">
        <v>63</v>
      </c>
    </row>
    <row r="123" spans="1:5" ht="14.25" customHeight="1" x14ac:dyDescent="0.2">
      <c r="A123" s="27">
        <v>41700</v>
      </c>
      <c r="B123" s="28">
        <v>1955.92941666666</v>
      </c>
      <c r="C123" s="29">
        <v>51.469666666666598</v>
      </c>
      <c r="D123" s="30">
        <f t="shared" si="0"/>
        <v>3</v>
      </c>
      <c r="E123" s="30" t="s">
        <v>63</v>
      </c>
    </row>
    <row r="124" spans="1:5" ht="14.25" customHeight="1" x14ac:dyDescent="0.2">
      <c r="A124" s="27">
        <v>41700.5</v>
      </c>
      <c r="B124" s="28">
        <v>2746.7552083333298</v>
      </c>
      <c r="C124" s="29">
        <v>80.457083333333301</v>
      </c>
      <c r="D124" s="30">
        <f t="shared" si="0"/>
        <v>3</v>
      </c>
      <c r="E124" s="30" t="s">
        <v>63</v>
      </c>
    </row>
    <row r="125" spans="1:5" ht="14.25" customHeight="1" x14ac:dyDescent="0.2">
      <c r="A125" s="27">
        <v>41701</v>
      </c>
      <c r="B125" s="28">
        <v>1767.7171249999999</v>
      </c>
      <c r="C125" s="29">
        <v>63.776000000000003</v>
      </c>
      <c r="D125" s="30">
        <f t="shared" si="0"/>
        <v>3</v>
      </c>
      <c r="E125" s="30" t="s">
        <v>63</v>
      </c>
    </row>
    <row r="126" spans="1:5" ht="14.25" customHeight="1" x14ac:dyDescent="0.2">
      <c r="A126" s="27">
        <v>41701.5</v>
      </c>
      <c r="B126" s="28">
        <v>2275.6261666666601</v>
      </c>
      <c r="C126" s="29">
        <v>79.9641666666666</v>
      </c>
      <c r="D126" s="30">
        <f t="shared" si="0"/>
        <v>3</v>
      </c>
      <c r="E126" s="30" t="s">
        <v>63</v>
      </c>
    </row>
    <row r="127" spans="1:5" ht="14.25" customHeight="1" x14ac:dyDescent="0.2">
      <c r="A127" s="27">
        <v>41702</v>
      </c>
      <c r="B127" s="28">
        <v>2016.70516666666</v>
      </c>
      <c r="C127" s="29">
        <v>48.149166666666602</v>
      </c>
      <c r="D127" s="30">
        <f t="shared" si="0"/>
        <v>3</v>
      </c>
      <c r="E127" s="30" t="s">
        <v>63</v>
      </c>
    </row>
    <row r="128" spans="1:5" ht="14.25" customHeight="1" x14ac:dyDescent="0.2">
      <c r="A128" s="27">
        <v>41702.5</v>
      </c>
      <c r="B128" s="28">
        <v>2550.7890000000002</v>
      </c>
      <c r="C128" s="29">
        <v>72.476249999999993</v>
      </c>
      <c r="D128" s="30">
        <f t="shared" si="0"/>
        <v>3</v>
      </c>
      <c r="E128" s="30" t="s">
        <v>63</v>
      </c>
    </row>
    <row r="129" spans="1:5" ht="14.25" customHeight="1" x14ac:dyDescent="0.2">
      <c r="A129" s="27">
        <v>41703</v>
      </c>
      <c r="B129" s="28">
        <v>1815.8290833333299</v>
      </c>
      <c r="C129" s="29">
        <v>50.1383333333333</v>
      </c>
      <c r="D129" s="30">
        <f t="shared" si="0"/>
        <v>3</v>
      </c>
      <c r="E129" s="30" t="s">
        <v>63</v>
      </c>
    </row>
    <row r="130" spans="1:5" ht="14.25" customHeight="1" x14ac:dyDescent="0.2">
      <c r="A130" s="27">
        <v>41703.5</v>
      </c>
      <c r="B130" s="28">
        <v>2059.78404166666</v>
      </c>
      <c r="C130" s="29">
        <v>43.467083333333299</v>
      </c>
      <c r="D130" s="30">
        <f t="shared" si="0"/>
        <v>3</v>
      </c>
      <c r="E130" s="30" t="s">
        <v>63</v>
      </c>
    </row>
    <row r="131" spans="1:5" ht="14.25" customHeight="1" x14ac:dyDescent="0.2">
      <c r="A131" s="27">
        <v>41704</v>
      </c>
      <c r="B131" s="28">
        <v>1758.11533333333</v>
      </c>
      <c r="C131" s="29">
        <v>35.828333333333298</v>
      </c>
      <c r="D131" s="30">
        <f t="shared" si="0"/>
        <v>3</v>
      </c>
      <c r="E131" s="30" t="s">
        <v>63</v>
      </c>
    </row>
    <row r="132" spans="1:5" ht="14.25" customHeight="1" x14ac:dyDescent="0.2">
      <c r="A132" s="27">
        <v>41704.5</v>
      </c>
      <c r="B132" s="28">
        <v>2062.8898749999998</v>
      </c>
      <c r="C132" s="29">
        <v>44.240833333333299</v>
      </c>
      <c r="D132" s="30">
        <f t="shared" si="0"/>
        <v>3</v>
      </c>
      <c r="E132" s="30" t="s">
        <v>63</v>
      </c>
    </row>
    <row r="133" spans="1:5" ht="14.25" customHeight="1" x14ac:dyDescent="0.2">
      <c r="A133" s="27">
        <v>41705</v>
      </c>
      <c r="B133" s="28">
        <v>2008.6056249999999</v>
      </c>
      <c r="C133" s="29">
        <v>48.47625</v>
      </c>
      <c r="D133" s="30">
        <f t="shared" si="0"/>
        <v>3</v>
      </c>
      <c r="E133" s="30" t="s">
        <v>63</v>
      </c>
    </row>
    <row r="134" spans="1:5" ht="14.25" customHeight="1" x14ac:dyDescent="0.2">
      <c r="A134" s="27">
        <v>41705.5</v>
      </c>
      <c r="B134" s="28">
        <v>2403.17054166666</v>
      </c>
      <c r="C134" s="29">
        <v>64.392083333333304</v>
      </c>
      <c r="D134" s="30">
        <f t="shared" si="0"/>
        <v>3</v>
      </c>
      <c r="E134" s="30" t="s">
        <v>63</v>
      </c>
    </row>
    <row r="135" spans="1:5" ht="14.25" customHeight="1" x14ac:dyDescent="0.2">
      <c r="A135" s="27">
        <v>41706</v>
      </c>
      <c r="B135" s="28">
        <v>1802.7807499999999</v>
      </c>
      <c r="C135" s="29">
        <v>57.506666666666597</v>
      </c>
      <c r="D135" s="30">
        <f t="shared" si="0"/>
        <v>3</v>
      </c>
      <c r="E135" s="30" t="s">
        <v>63</v>
      </c>
    </row>
    <row r="136" spans="1:5" ht="14.25" customHeight="1" x14ac:dyDescent="0.2">
      <c r="A136" s="27">
        <v>41706.5</v>
      </c>
      <c r="B136" s="28">
        <v>2012.3384166666599</v>
      </c>
      <c r="C136" s="29">
        <v>60.60125</v>
      </c>
      <c r="D136" s="30">
        <f t="shared" si="0"/>
        <v>3</v>
      </c>
      <c r="E136" s="30" t="s">
        <v>63</v>
      </c>
    </row>
    <row r="137" spans="1:5" ht="14.25" customHeight="1" x14ac:dyDescent="0.2">
      <c r="A137" s="27">
        <v>41707</v>
      </c>
      <c r="B137" s="28">
        <v>1925.6469583333301</v>
      </c>
      <c r="C137" s="29">
        <v>59.695416666666603</v>
      </c>
      <c r="D137" s="30">
        <f t="shared" si="0"/>
        <v>3</v>
      </c>
      <c r="E137" s="30" t="s">
        <v>63</v>
      </c>
    </row>
    <row r="138" spans="1:5" ht="14.25" customHeight="1" x14ac:dyDescent="0.2">
      <c r="A138" s="27">
        <v>41707.5</v>
      </c>
      <c r="B138" s="28">
        <v>2278.7637083333302</v>
      </c>
      <c r="C138" s="29">
        <v>63.4149999999999</v>
      </c>
      <c r="D138" s="30">
        <f t="shared" si="0"/>
        <v>3</v>
      </c>
      <c r="E138" s="30" t="s">
        <v>63</v>
      </c>
    </row>
    <row r="139" spans="1:5" ht="14.25" customHeight="1" x14ac:dyDescent="0.2">
      <c r="A139" s="27">
        <v>41708</v>
      </c>
      <c r="B139" s="28">
        <v>2003.20657142857</v>
      </c>
      <c r="C139" s="29">
        <v>40.586428571428499</v>
      </c>
      <c r="D139" s="30">
        <f t="shared" si="0"/>
        <v>3</v>
      </c>
      <c r="E139" s="30" t="s">
        <v>63</v>
      </c>
    </row>
    <row r="140" spans="1:5" ht="14.25" customHeight="1" x14ac:dyDescent="0.2">
      <c r="A140" s="27">
        <v>41708.5</v>
      </c>
      <c r="B140" s="28">
        <v>2089.9385833333299</v>
      </c>
      <c r="C140" s="29">
        <v>51.212499999999999</v>
      </c>
      <c r="D140" s="30">
        <f t="shared" si="0"/>
        <v>3</v>
      </c>
      <c r="E140" s="30" t="s">
        <v>63</v>
      </c>
    </row>
    <row r="141" spans="1:5" ht="14.25" customHeight="1" x14ac:dyDescent="0.2">
      <c r="A141" s="27">
        <v>41709</v>
      </c>
      <c r="B141" s="28">
        <v>1675.94927272727</v>
      </c>
      <c r="C141" s="29">
        <v>32.070454545454503</v>
      </c>
      <c r="D141" s="30">
        <f t="shared" si="0"/>
        <v>3</v>
      </c>
      <c r="E141" s="30" t="s">
        <v>63</v>
      </c>
    </row>
    <row r="142" spans="1:5" ht="14.25" customHeight="1" x14ac:dyDescent="0.2">
      <c r="A142" s="27">
        <v>41709.5</v>
      </c>
      <c r="B142" s="28">
        <v>2098.6694583333301</v>
      </c>
      <c r="C142" s="29">
        <v>57.2349999999999</v>
      </c>
      <c r="D142" s="30">
        <f t="shared" si="0"/>
        <v>3</v>
      </c>
      <c r="E142" s="30" t="s">
        <v>63</v>
      </c>
    </row>
    <row r="143" spans="1:5" ht="14.25" customHeight="1" x14ac:dyDescent="0.2">
      <c r="A143" s="27">
        <v>41710</v>
      </c>
      <c r="B143" s="28">
        <v>1905.87735</v>
      </c>
      <c r="C143" s="29">
        <v>40.739999999999903</v>
      </c>
      <c r="D143" s="30">
        <f t="shared" si="0"/>
        <v>3</v>
      </c>
      <c r="E143" s="30" t="s">
        <v>63</v>
      </c>
    </row>
    <row r="144" spans="1:5" ht="14.25" customHeight="1" x14ac:dyDescent="0.2">
      <c r="A144" s="27">
        <v>41710.5</v>
      </c>
      <c r="B144" s="28">
        <v>2054.7722916666598</v>
      </c>
      <c r="C144" s="29">
        <v>46.875833333333297</v>
      </c>
      <c r="D144" s="30">
        <f t="shared" si="0"/>
        <v>3</v>
      </c>
      <c r="E144" s="30" t="s">
        <v>63</v>
      </c>
    </row>
    <row r="145" spans="1:5" ht="14.25" customHeight="1" x14ac:dyDescent="0.2">
      <c r="A145" s="27">
        <v>41711</v>
      </c>
      <c r="B145" s="28">
        <v>1897.8969090909</v>
      </c>
      <c r="C145" s="29">
        <v>35.6323636363636</v>
      </c>
      <c r="D145" s="30">
        <f t="shared" si="0"/>
        <v>3</v>
      </c>
      <c r="E145" s="30" t="s">
        <v>63</v>
      </c>
    </row>
    <row r="146" spans="1:5" ht="14.25" customHeight="1" x14ac:dyDescent="0.2">
      <c r="A146" s="27">
        <v>41711.5</v>
      </c>
      <c r="B146" s="28">
        <v>2157.9027500000002</v>
      </c>
      <c r="C146" s="29">
        <v>49.200416666666598</v>
      </c>
      <c r="D146" s="30">
        <f t="shared" si="0"/>
        <v>3</v>
      </c>
      <c r="E146" s="30" t="s">
        <v>63</v>
      </c>
    </row>
    <row r="147" spans="1:5" ht="14.25" customHeight="1" x14ac:dyDescent="0.2">
      <c r="A147" s="27">
        <v>41712</v>
      </c>
      <c r="B147" s="28">
        <v>2109.0095000000001</v>
      </c>
      <c r="C147" s="29">
        <v>50.580750000000002</v>
      </c>
      <c r="D147" s="30">
        <f t="shared" si="0"/>
        <v>3</v>
      </c>
      <c r="E147" s="30" t="s">
        <v>63</v>
      </c>
    </row>
    <row r="148" spans="1:5" ht="14.25" customHeight="1" x14ac:dyDescent="0.2">
      <c r="A148" s="27">
        <v>41712.5</v>
      </c>
      <c r="B148" s="28">
        <v>2259.53731818181</v>
      </c>
      <c r="C148" s="29">
        <v>47.971090909090897</v>
      </c>
      <c r="D148" s="30">
        <f t="shared" si="0"/>
        <v>3</v>
      </c>
      <c r="E148" s="30" t="s">
        <v>63</v>
      </c>
    </row>
    <row r="149" spans="1:5" ht="14.25" customHeight="1" x14ac:dyDescent="0.2">
      <c r="A149" s="27">
        <v>41713</v>
      </c>
      <c r="B149" s="28">
        <v>2036.0522000000001</v>
      </c>
      <c r="C149" s="29">
        <v>56.944499999999998</v>
      </c>
      <c r="D149" s="30">
        <f t="shared" si="0"/>
        <v>3</v>
      </c>
      <c r="E149" s="30" t="s">
        <v>63</v>
      </c>
    </row>
    <row r="150" spans="1:5" ht="14.25" customHeight="1" x14ac:dyDescent="0.2">
      <c r="A150" s="27">
        <v>41713.5</v>
      </c>
      <c r="B150" s="28">
        <v>2303.133875</v>
      </c>
      <c r="C150" s="29">
        <v>55.517916666666601</v>
      </c>
      <c r="D150" s="30">
        <f t="shared" si="0"/>
        <v>3</v>
      </c>
      <c r="E150" s="30" t="s">
        <v>63</v>
      </c>
    </row>
    <row r="151" spans="1:5" ht="14.25" customHeight="1" x14ac:dyDescent="0.2">
      <c r="A151" s="27">
        <v>41714</v>
      </c>
      <c r="B151" s="28">
        <v>1791.6844999999901</v>
      </c>
      <c r="C151" s="29">
        <v>42.779142857142801</v>
      </c>
      <c r="D151" s="30">
        <f t="shared" si="0"/>
        <v>3</v>
      </c>
      <c r="E151" s="30" t="s">
        <v>63</v>
      </c>
    </row>
    <row r="152" spans="1:5" ht="14.25" customHeight="1" x14ac:dyDescent="0.2">
      <c r="A152" s="27">
        <v>41714.5</v>
      </c>
      <c r="B152" s="28">
        <v>2076.2275</v>
      </c>
      <c r="C152" s="29">
        <v>50.096333333333298</v>
      </c>
      <c r="D152" s="30">
        <f t="shared" si="0"/>
        <v>3</v>
      </c>
      <c r="E152" s="30" t="s">
        <v>63</v>
      </c>
    </row>
    <row r="153" spans="1:5" ht="14.25" customHeight="1" x14ac:dyDescent="0.2">
      <c r="A153" s="27">
        <v>41715</v>
      </c>
      <c r="B153" s="28">
        <v>1771.01158333333</v>
      </c>
      <c r="C153" s="29">
        <v>56.752999999999901</v>
      </c>
      <c r="D153" s="30">
        <f t="shared" si="0"/>
        <v>3</v>
      </c>
      <c r="E153" s="30" t="s">
        <v>63</v>
      </c>
    </row>
    <row r="154" spans="1:5" ht="14.25" customHeight="1" x14ac:dyDescent="0.2">
      <c r="A154" s="27">
        <v>41715.5</v>
      </c>
      <c r="B154" s="28">
        <v>2304.1829583333301</v>
      </c>
      <c r="C154" s="29">
        <v>62.233666666666601</v>
      </c>
      <c r="D154" s="30">
        <f t="shared" si="0"/>
        <v>3</v>
      </c>
      <c r="E154" s="30" t="s">
        <v>63</v>
      </c>
    </row>
    <row r="155" spans="1:5" ht="14.25" customHeight="1" x14ac:dyDescent="0.2">
      <c r="A155" s="27">
        <v>41716</v>
      </c>
      <c r="B155" s="28">
        <v>2108.3857083333301</v>
      </c>
      <c r="C155" s="29">
        <v>58.376583333333301</v>
      </c>
      <c r="D155" s="30">
        <f t="shared" si="0"/>
        <v>3</v>
      </c>
      <c r="E155" s="30" t="s">
        <v>63</v>
      </c>
    </row>
    <row r="156" spans="1:5" ht="14.25" customHeight="1" x14ac:dyDescent="0.2">
      <c r="A156" s="27">
        <v>41716.5</v>
      </c>
      <c r="B156" s="28">
        <v>2577.1646249999999</v>
      </c>
      <c r="C156" s="29">
        <v>76.446166666666599</v>
      </c>
      <c r="D156" s="30">
        <f t="shared" si="0"/>
        <v>3</v>
      </c>
      <c r="E156" s="30" t="s">
        <v>63</v>
      </c>
    </row>
    <row r="157" spans="1:5" ht="14.25" customHeight="1" x14ac:dyDescent="0.2">
      <c r="A157" s="27">
        <v>41717</v>
      </c>
      <c r="B157" s="28">
        <v>2107.1595833333299</v>
      </c>
      <c r="C157" s="29">
        <v>59.417250000000003</v>
      </c>
      <c r="D157" s="30">
        <f t="shared" si="0"/>
        <v>3</v>
      </c>
      <c r="E157" s="30" t="s">
        <v>63</v>
      </c>
    </row>
    <row r="158" spans="1:5" ht="14.25" customHeight="1" x14ac:dyDescent="0.2">
      <c r="A158" s="27">
        <v>41717.5</v>
      </c>
      <c r="B158" s="28">
        <v>2527.9144166666601</v>
      </c>
      <c r="C158" s="29">
        <v>77.689083333333301</v>
      </c>
      <c r="D158" s="30">
        <f t="shared" si="0"/>
        <v>3</v>
      </c>
      <c r="E158" s="30" t="s">
        <v>63</v>
      </c>
    </row>
    <row r="159" spans="1:5" ht="14.25" customHeight="1" x14ac:dyDescent="0.2">
      <c r="A159" s="27">
        <v>41718</v>
      </c>
      <c r="B159" s="28">
        <v>2046.2037499999999</v>
      </c>
      <c r="C159" s="29">
        <v>60.7068333333333</v>
      </c>
      <c r="D159" s="30">
        <f t="shared" si="0"/>
        <v>3</v>
      </c>
      <c r="E159" s="30" t="s">
        <v>63</v>
      </c>
    </row>
    <row r="160" spans="1:5" ht="14.25" customHeight="1" x14ac:dyDescent="0.2">
      <c r="A160" s="27">
        <v>41718.5</v>
      </c>
      <c r="B160" s="28">
        <v>2268.3677916666602</v>
      </c>
      <c r="C160" s="29">
        <v>54.075499999999998</v>
      </c>
      <c r="D160" s="30">
        <f t="shared" si="0"/>
        <v>3</v>
      </c>
      <c r="E160" s="30" t="s">
        <v>63</v>
      </c>
    </row>
    <row r="161" spans="1:5" ht="14.25" customHeight="1" x14ac:dyDescent="0.2">
      <c r="A161" s="27">
        <v>41719</v>
      </c>
      <c r="B161" s="28">
        <v>1968.2440909090899</v>
      </c>
      <c r="C161" s="29">
        <v>58.074090909090899</v>
      </c>
      <c r="D161" s="30">
        <f t="shared" si="0"/>
        <v>3</v>
      </c>
      <c r="E161" s="30" t="s">
        <v>63</v>
      </c>
    </row>
    <row r="162" spans="1:5" ht="14.25" customHeight="1" x14ac:dyDescent="0.2">
      <c r="A162" s="27">
        <v>41719.5</v>
      </c>
      <c r="B162" s="28">
        <v>2173.0286249999999</v>
      </c>
      <c r="C162" s="29">
        <v>58.947666666666599</v>
      </c>
      <c r="D162" s="30">
        <f t="shared" si="0"/>
        <v>3</v>
      </c>
      <c r="E162" s="30" t="s">
        <v>63</v>
      </c>
    </row>
    <row r="163" spans="1:5" ht="14.25" customHeight="1" x14ac:dyDescent="0.2">
      <c r="A163" s="27">
        <v>41720</v>
      </c>
      <c r="B163" s="28">
        <v>2010.4895555555499</v>
      </c>
      <c r="C163" s="29">
        <v>50.550444444444402</v>
      </c>
      <c r="D163" s="30">
        <f t="shared" si="0"/>
        <v>3</v>
      </c>
      <c r="E163" s="30" t="s">
        <v>63</v>
      </c>
    </row>
    <row r="164" spans="1:5" ht="14.25" customHeight="1" x14ac:dyDescent="0.2">
      <c r="A164" s="27">
        <v>41720.5</v>
      </c>
      <c r="B164" s="28">
        <v>2118.1903750000001</v>
      </c>
      <c r="C164" s="29">
        <v>54.709249999999997</v>
      </c>
      <c r="D164" s="30">
        <f t="shared" si="0"/>
        <v>3</v>
      </c>
      <c r="E164" s="30" t="s">
        <v>63</v>
      </c>
    </row>
    <row r="165" spans="1:5" ht="14.25" customHeight="1" x14ac:dyDescent="0.2">
      <c r="A165" s="27">
        <v>41721</v>
      </c>
      <c r="B165" s="28">
        <v>1785.1503749999899</v>
      </c>
      <c r="C165" s="29">
        <v>44.055250000000001</v>
      </c>
      <c r="D165" s="30">
        <f t="shared" si="0"/>
        <v>3</v>
      </c>
      <c r="E165" s="30" t="s">
        <v>63</v>
      </c>
    </row>
    <row r="166" spans="1:5" ht="14.25" customHeight="1" x14ac:dyDescent="0.2">
      <c r="A166" s="27">
        <v>41721.5</v>
      </c>
      <c r="B166" s="28">
        <v>1962.36544999999</v>
      </c>
      <c r="C166" s="29">
        <v>52.375399999999999</v>
      </c>
      <c r="D166" s="30">
        <f t="shared" si="0"/>
        <v>3</v>
      </c>
      <c r="E166" s="30" t="s">
        <v>63</v>
      </c>
    </row>
    <row r="167" spans="1:5" ht="14.25" customHeight="1" x14ac:dyDescent="0.2">
      <c r="A167" s="27">
        <v>41722</v>
      </c>
      <c r="B167" s="28">
        <v>1752.3128999999999</v>
      </c>
      <c r="C167" s="29">
        <v>56.051000000000002</v>
      </c>
      <c r="D167" s="30">
        <f t="shared" si="0"/>
        <v>3</v>
      </c>
      <c r="E167" s="30" t="s">
        <v>63</v>
      </c>
    </row>
    <row r="168" spans="1:5" ht="14.25" customHeight="1" x14ac:dyDescent="0.2">
      <c r="A168" s="27">
        <v>41722.5</v>
      </c>
      <c r="B168" s="28">
        <v>1970.0640454545401</v>
      </c>
      <c r="C168" s="29">
        <v>49.247363636363602</v>
      </c>
      <c r="D168" s="30">
        <f t="shared" si="0"/>
        <v>3</v>
      </c>
      <c r="E168" s="30" t="s">
        <v>63</v>
      </c>
    </row>
    <row r="169" spans="1:5" ht="14.25" customHeight="1" x14ac:dyDescent="0.2">
      <c r="A169" s="27">
        <v>41723</v>
      </c>
      <c r="B169" s="28">
        <v>2105.8021250000002</v>
      </c>
      <c r="C169" s="29">
        <v>51.720125000000003</v>
      </c>
      <c r="D169" s="30">
        <f t="shared" si="0"/>
        <v>3</v>
      </c>
      <c r="E169" s="30" t="s">
        <v>63</v>
      </c>
    </row>
    <row r="170" spans="1:5" ht="14.25" customHeight="1" x14ac:dyDescent="0.2">
      <c r="A170" s="27">
        <v>41723.5</v>
      </c>
      <c r="B170" s="28">
        <v>2244.6122083333298</v>
      </c>
      <c r="C170" s="29">
        <v>58.361166666666598</v>
      </c>
      <c r="D170" s="30">
        <f t="shared" si="0"/>
        <v>3</v>
      </c>
      <c r="E170" s="30" t="s">
        <v>63</v>
      </c>
    </row>
    <row r="171" spans="1:5" ht="14.25" customHeight="1" x14ac:dyDescent="0.2">
      <c r="A171" s="27">
        <v>41724</v>
      </c>
      <c r="B171" s="28">
        <v>2130.4705714285701</v>
      </c>
      <c r="C171" s="29">
        <v>39.493714285714198</v>
      </c>
      <c r="D171" s="30">
        <f t="shared" si="0"/>
        <v>3</v>
      </c>
      <c r="E171" s="30" t="s">
        <v>63</v>
      </c>
    </row>
    <row r="172" spans="1:5" ht="14.25" customHeight="1" x14ac:dyDescent="0.2">
      <c r="A172" s="27">
        <v>41724.5</v>
      </c>
      <c r="B172" s="28">
        <v>2107.2345416666599</v>
      </c>
      <c r="C172" s="29">
        <v>49.298749999999998</v>
      </c>
      <c r="D172" s="30">
        <f t="shared" si="0"/>
        <v>3</v>
      </c>
      <c r="E172" s="30" t="s">
        <v>63</v>
      </c>
    </row>
    <row r="173" spans="1:5" ht="14.25" customHeight="1" x14ac:dyDescent="0.2">
      <c r="A173" s="27">
        <v>41725</v>
      </c>
      <c r="B173" s="28">
        <v>1890.0461250000001</v>
      </c>
      <c r="C173" s="29">
        <v>56.920916666666599</v>
      </c>
      <c r="D173" s="30">
        <f t="shared" si="0"/>
        <v>3</v>
      </c>
      <c r="E173" s="30" t="s">
        <v>63</v>
      </c>
    </row>
    <row r="174" spans="1:5" ht="14.25" customHeight="1" x14ac:dyDescent="0.2">
      <c r="A174" s="27">
        <v>41725.5</v>
      </c>
      <c r="B174" s="28">
        <v>2064.86241666666</v>
      </c>
      <c r="C174" s="29">
        <v>47.455500000000001</v>
      </c>
      <c r="D174" s="30">
        <f t="shared" si="0"/>
        <v>3</v>
      </c>
      <c r="E174" s="30" t="s">
        <v>63</v>
      </c>
    </row>
    <row r="175" spans="1:5" ht="14.25" customHeight="1" x14ac:dyDescent="0.2">
      <c r="A175" s="27">
        <v>41726</v>
      </c>
      <c r="B175" s="28">
        <v>1992.3972777777699</v>
      </c>
      <c r="C175" s="29">
        <v>35.969888888888804</v>
      </c>
      <c r="D175" s="30">
        <f t="shared" si="0"/>
        <v>3</v>
      </c>
      <c r="E175" s="30" t="s">
        <v>63</v>
      </c>
    </row>
    <row r="176" spans="1:5" ht="14.25" customHeight="1" x14ac:dyDescent="0.2">
      <c r="A176" s="27">
        <v>41726.5</v>
      </c>
      <c r="B176" s="28">
        <v>2193.5958333333301</v>
      </c>
      <c r="C176" s="29">
        <v>42.944777777777702</v>
      </c>
      <c r="D176" s="30">
        <f t="shared" si="0"/>
        <v>3</v>
      </c>
      <c r="E176" s="30" t="s">
        <v>63</v>
      </c>
    </row>
    <row r="177" spans="1:5" ht="14.25" customHeight="1" x14ac:dyDescent="0.2">
      <c r="A177" s="27">
        <v>41727</v>
      </c>
      <c r="B177" s="28">
        <v>1713.057875</v>
      </c>
      <c r="C177" s="29">
        <v>36.922249999999998</v>
      </c>
      <c r="D177" s="30">
        <f t="shared" si="0"/>
        <v>3</v>
      </c>
      <c r="E177" s="30" t="s">
        <v>63</v>
      </c>
    </row>
    <row r="178" spans="1:5" ht="14.25" customHeight="1" x14ac:dyDescent="0.2">
      <c r="A178" s="27">
        <v>41727.5</v>
      </c>
      <c r="B178" s="28">
        <v>1844.6421111111099</v>
      </c>
      <c r="C178" s="29">
        <v>36.546333333333301</v>
      </c>
      <c r="D178" s="30">
        <f t="shared" si="0"/>
        <v>3</v>
      </c>
      <c r="E178" s="30" t="s">
        <v>63</v>
      </c>
    </row>
    <row r="179" spans="1:5" ht="14.25" customHeight="1" x14ac:dyDescent="0.2">
      <c r="A179" s="27">
        <v>41728</v>
      </c>
      <c r="B179" s="28">
        <v>1794.3062</v>
      </c>
      <c r="C179" s="29">
        <v>37.124400000000001</v>
      </c>
      <c r="D179" s="30">
        <f t="shared" si="0"/>
        <v>3</v>
      </c>
      <c r="E179" s="30" t="s">
        <v>63</v>
      </c>
    </row>
    <row r="180" spans="1:5" ht="14.25" customHeight="1" x14ac:dyDescent="0.2">
      <c r="A180" s="27">
        <v>41728.5</v>
      </c>
      <c r="B180" s="28">
        <v>1879.9822222222199</v>
      </c>
      <c r="C180" s="29">
        <v>42.941666666666599</v>
      </c>
      <c r="D180" s="30">
        <f t="shared" si="0"/>
        <v>3</v>
      </c>
      <c r="E180" s="30" t="s">
        <v>63</v>
      </c>
    </row>
    <row r="181" spans="1:5" ht="14.25" customHeight="1" x14ac:dyDescent="0.2">
      <c r="A181" s="27">
        <v>41729</v>
      </c>
      <c r="B181" s="28">
        <v>1726.2678333333299</v>
      </c>
      <c r="C181" s="29">
        <v>31.945999999999898</v>
      </c>
      <c r="D181" s="30">
        <f t="shared" si="0"/>
        <v>3</v>
      </c>
      <c r="E181" s="30" t="s">
        <v>63</v>
      </c>
    </row>
    <row r="182" spans="1:5" ht="14.25" customHeight="1" x14ac:dyDescent="0.2">
      <c r="A182" s="27">
        <v>41729.5</v>
      </c>
      <c r="B182" s="28">
        <v>1909.5529166666599</v>
      </c>
      <c r="C182" s="29">
        <v>50.933333333333302</v>
      </c>
      <c r="D182" s="30">
        <f t="shared" si="0"/>
        <v>3</v>
      </c>
      <c r="E182" s="30" t="s">
        <v>63</v>
      </c>
    </row>
    <row r="183" spans="1:5" ht="14.25" customHeight="1" x14ac:dyDescent="0.2">
      <c r="A183" s="27">
        <v>41730</v>
      </c>
      <c r="B183" s="28">
        <v>1895.5373499999901</v>
      </c>
      <c r="C183" s="29">
        <v>53.714300000000001</v>
      </c>
      <c r="D183" s="30">
        <f t="shared" si="0"/>
        <v>4</v>
      </c>
      <c r="E183" s="30" t="s">
        <v>63</v>
      </c>
    </row>
    <row r="184" spans="1:5" ht="14.25" customHeight="1" x14ac:dyDescent="0.2">
      <c r="A184" s="27">
        <v>41730.5</v>
      </c>
      <c r="B184" s="28">
        <v>2075.2814583333302</v>
      </c>
      <c r="C184" s="29">
        <v>50.493333333333297</v>
      </c>
      <c r="D184" s="30">
        <f t="shared" si="0"/>
        <v>4</v>
      </c>
      <c r="E184" s="30" t="s">
        <v>63</v>
      </c>
    </row>
    <row r="185" spans="1:5" ht="14.25" customHeight="1" x14ac:dyDescent="0.2">
      <c r="A185" s="27">
        <v>41731</v>
      </c>
      <c r="B185" s="28">
        <v>2204.4625000000001</v>
      </c>
      <c r="C185" s="29">
        <v>63.067083333333301</v>
      </c>
      <c r="D185" s="30">
        <f t="shared" si="0"/>
        <v>4</v>
      </c>
      <c r="E185" s="30" t="s">
        <v>63</v>
      </c>
    </row>
    <row r="186" spans="1:5" ht="14.25" customHeight="1" x14ac:dyDescent="0.2">
      <c r="A186" s="27">
        <v>41731.5</v>
      </c>
      <c r="B186" s="28">
        <v>2647.4805833333298</v>
      </c>
      <c r="C186" s="29">
        <v>78.320583333333303</v>
      </c>
      <c r="D186" s="30">
        <f t="shared" si="0"/>
        <v>4</v>
      </c>
      <c r="E186" s="30" t="s">
        <v>63</v>
      </c>
    </row>
    <row r="187" spans="1:5" ht="14.25" customHeight="1" x14ac:dyDescent="0.2">
      <c r="A187" s="27">
        <v>41732</v>
      </c>
      <c r="B187" s="28">
        <v>1895.28920833333</v>
      </c>
      <c r="C187" s="29">
        <v>62.180583333333303</v>
      </c>
      <c r="D187" s="30">
        <f t="shared" si="0"/>
        <v>4</v>
      </c>
      <c r="E187" s="30" t="s">
        <v>63</v>
      </c>
    </row>
    <row r="188" spans="1:5" ht="14.25" customHeight="1" x14ac:dyDescent="0.2">
      <c r="A188" s="27">
        <v>41732.5</v>
      </c>
      <c r="B188" s="28">
        <v>2096.7167083333302</v>
      </c>
      <c r="C188" s="29">
        <v>60.060250000000003</v>
      </c>
      <c r="D188" s="30">
        <f t="shared" si="0"/>
        <v>4</v>
      </c>
      <c r="E188" s="30" t="s">
        <v>63</v>
      </c>
    </row>
    <row r="189" spans="1:5" ht="14.25" customHeight="1" x14ac:dyDescent="0.2">
      <c r="A189" s="27">
        <v>41733</v>
      </c>
      <c r="B189" s="28">
        <v>2094.1008333333298</v>
      </c>
      <c r="C189" s="29">
        <v>45.017499999999998</v>
      </c>
      <c r="D189" s="30">
        <f t="shared" si="0"/>
        <v>4</v>
      </c>
      <c r="E189" s="30" t="s">
        <v>63</v>
      </c>
    </row>
    <row r="190" spans="1:5" ht="14.25" customHeight="1" x14ac:dyDescent="0.2">
      <c r="A190" s="27">
        <v>41733.5</v>
      </c>
      <c r="B190" s="28">
        <v>2630.4309166666599</v>
      </c>
      <c r="C190" s="29">
        <v>79.766666666666595</v>
      </c>
      <c r="D190" s="30">
        <f t="shared" si="0"/>
        <v>4</v>
      </c>
      <c r="E190" s="30" t="s">
        <v>63</v>
      </c>
    </row>
    <row r="191" spans="1:5" ht="14.25" customHeight="1" x14ac:dyDescent="0.2">
      <c r="A191" s="27">
        <v>41734</v>
      </c>
      <c r="B191" s="28">
        <v>1754.1857499999901</v>
      </c>
      <c r="C191" s="29">
        <v>40.561666666666603</v>
      </c>
      <c r="D191" s="30">
        <f t="shared" si="0"/>
        <v>4</v>
      </c>
      <c r="E191" s="30" t="s">
        <v>63</v>
      </c>
    </row>
    <row r="192" spans="1:5" ht="14.25" customHeight="1" x14ac:dyDescent="0.2">
      <c r="A192" s="27">
        <v>41734.5</v>
      </c>
      <c r="B192" s="28">
        <v>1884.8855454545401</v>
      </c>
      <c r="C192" s="29">
        <v>47.821818181818102</v>
      </c>
      <c r="D192" s="30">
        <f t="shared" si="0"/>
        <v>4</v>
      </c>
      <c r="E192" s="30" t="s">
        <v>63</v>
      </c>
    </row>
    <row r="193" spans="1:5" ht="14.25" customHeight="1" x14ac:dyDescent="0.2">
      <c r="A193" s="27">
        <v>41735</v>
      </c>
      <c r="B193" s="28">
        <v>1949.35475</v>
      </c>
      <c r="C193" s="29">
        <v>43.174583333333302</v>
      </c>
      <c r="D193" s="30">
        <f t="shared" si="0"/>
        <v>4</v>
      </c>
      <c r="E193" s="30" t="s">
        <v>63</v>
      </c>
    </row>
    <row r="194" spans="1:5" ht="14.25" customHeight="1" x14ac:dyDescent="0.2">
      <c r="A194" s="27">
        <v>41735.5</v>
      </c>
      <c r="B194" s="28">
        <v>2305.1105416666601</v>
      </c>
      <c r="C194" s="29">
        <v>54.176666666666598</v>
      </c>
      <c r="D194" s="30">
        <f t="shared" si="0"/>
        <v>4</v>
      </c>
      <c r="E194" s="30" t="s">
        <v>63</v>
      </c>
    </row>
    <row r="195" spans="1:5" ht="14.25" customHeight="1" x14ac:dyDescent="0.2">
      <c r="A195" s="27">
        <v>41736</v>
      </c>
      <c r="B195" s="28">
        <v>2093.9851249999901</v>
      </c>
      <c r="C195" s="29">
        <v>49.405416666666603</v>
      </c>
      <c r="D195" s="30">
        <f t="shared" si="0"/>
        <v>4</v>
      </c>
      <c r="E195" s="30" t="s">
        <v>63</v>
      </c>
    </row>
    <row r="196" spans="1:5" ht="14.25" customHeight="1" x14ac:dyDescent="0.2">
      <c r="A196" s="27">
        <v>41736.5</v>
      </c>
      <c r="B196" s="28">
        <v>2421.5386249999901</v>
      </c>
      <c r="C196" s="29">
        <v>73.729583333333295</v>
      </c>
      <c r="D196" s="30">
        <f t="shared" si="0"/>
        <v>4</v>
      </c>
      <c r="E196" s="30" t="s">
        <v>63</v>
      </c>
    </row>
    <row r="197" spans="1:5" ht="14.25" customHeight="1" x14ac:dyDescent="0.2">
      <c r="A197" s="27">
        <v>41737</v>
      </c>
      <c r="B197" s="28">
        <v>1716.26629166666</v>
      </c>
      <c r="C197" s="29">
        <v>44.014999999999901</v>
      </c>
      <c r="D197" s="30">
        <f t="shared" si="0"/>
        <v>4</v>
      </c>
      <c r="E197" s="30" t="s">
        <v>63</v>
      </c>
    </row>
    <row r="198" spans="1:5" ht="14.25" customHeight="1" x14ac:dyDescent="0.2">
      <c r="A198" s="27">
        <v>41737.5</v>
      </c>
      <c r="B198" s="28">
        <v>1981.6607083333299</v>
      </c>
      <c r="C198" s="29">
        <v>51.409583333333302</v>
      </c>
      <c r="D198" s="30">
        <f t="shared" si="0"/>
        <v>4</v>
      </c>
      <c r="E198" s="30" t="s">
        <v>63</v>
      </c>
    </row>
    <row r="199" spans="1:5" ht="14.25" customHeight="1" x14ac:dyDescent="0.2">
      <c r="A199" s="27">
        <v>41738</v>
      </c>
      <c r="B199" s="28">
        <v>1874.97291666666</v>
      </c>
      <c r="C199" s="29">
        <v>47.154583333333299</v>
      </c>
      <c r="D199" s="30">
        <f t="shared" si="0"/>
        <v>4</v>
      </c>
      <c r="E199" s="30" t="s">
        <v>63</v>
      </c>
    </row>
    <row r="200" spans="1:5" ht="14.25" customHeight="1" x14ac:dyDescent="0.2">
      <c r="A200" s="27">
        <v>41738.5</v>
      </c>
      <c r="B200" s="28">
        <v>2096.9939999999901</v>
      </c>
      <c r="C200" s="29">
        <v>65.525416666666601</v>
      </c>
      <c r="D200" s="30">
        <f t="shared" si="0"/>
        <v>4</v>
      </c>
      <c r="E200" s="30" t="s">
        <v>63</v>
      </c>
    </row>
    <row r="201" spans="1:5" ht="14.25" customHeight="1" x14ac:dyDescent="0.2">
      <c r="A201" s="27">
        <v>41739</v>
      </c>
      <c r="B201" s="28">
        <v>1859.7716666666599</v>
      </c>
      <c r="C201" s="29">
        <v>61.518333333333302</v>
      </c>
      <c r="D201" s="30">
        <f t="shared" si="0"/>
        <v>4</v>
      </c>
      <c r="E201" s="30" t="s">
        <v>63</v>
      </c>
    </row>
    <row r="202" spans="1:5" ht="14.25" customHeight="1" x14ac:dyDescent="0.2">
      <c r="A202" s="27">
        <v>41739.5</v>
      </c>
      <c r="B202" s="28">
        <v>2115.2125000000001</v>
      </c>
      <c r="C202" s="29">
        <v>79.883750000000006</v>
      </c>
      <c r="D202" s="30">
        <f t="shared" si="0"/>
        <v>4</v>
      </c>
      <c r="E202" s="30" t="s">
        <v>63</v>
      </c>
    </row>
    <row r="203" spans="1:5" ht="14.25" customHeight="1" x14ac:dyDescent="0.2">
      <c r="A203" s="27">
        <v>41740</v>
      </c>
      <c r="B203" s="28">
        <v>2080.5575833333301</v>
      </c>
      <c r="C203" s="29">
        <v>53.233749999999901</v>
      </c>
      <c r="D203" s="30">
        <f t="shared" si="0"/>
        <v>4</v>
      </c>
      <c r="E203" s="30" t="s">
        <v>63</v>
      </c>
    </row>
    <row r="204" spans="1:5" ht="14.25" customHeight="1" x14ac:dyDescent="0.2">
      <c r="A204" s="27">
        <v>41740.5</v>
      </c>
      <c r="B204" s="28">
        <v>2572.0059999999999</v>
      </c>
      <c r="C204" s="29">
        <v>88.894999999999996</v>
      </c>
      <c r="D204" s="30">
        <f t="shared" si="0"/>
        <v>4</v>
      </c>
      <c r="E204" s="30" t="s">
        <v>63</v>
      </c>
    </row>
    <row r="205" spans="1:5" ht="14.25" customHeight="1" x14ac:dyDescent="0.2">
      <c r="A205" s="27">
        <v>41741</v>
      </c>
      <c r="B205" s="28">
        <v>1915.4982</v>
      </c>
      <c r="C205" s="29">
        <v>28.648499999999999</v>
      </c>
      <c r="D205" s="30">
        <f t="shared" si="0"/>
        <v>4</v>
      </c>
      <c r="E205" s="30" t="s">
        <v>63</v>
      </c>
    </row>
    <row r="206" spans="1:5" ht="14.25" customHeight="1" x14ac:dyDescent="0.2">
      <c r="A206" s="27">
        <v>41741.5</v>
      </c>
      <c r="B206" s="28">
        <v>2139.759</v>
      </c>
      <c r="C206" s="29">
        <v>44.792916666666599</v>
      </c>
      <c r="D206" s="30">
        <f t="shared" si="0"/>
        <v>4</v>
      </c>
      <c r="E206" s="30" t="s">
        <v>63</v>
      </c>
    </row>
    <row r="207" spans="1:5" ht="14.25" customHeight="1" x14ac:dyDescent="0.2">
      <c r="A207" s="27">
        <v>41742</v>
      </c>
      <c r="B207" s="28">
        <v>1821.2655833333299</v>
      </c>
      <c r="C207" s="29">
        <v>47.22625</v>
      </c>
      <c r="D207" s="30">
        <f t="shared" si="0"/>
        <v>4</v>
      </c>
      <c r="E207" s="30" t="s">
        <v>63</v>
      </c>
    </row>
    <row r="208" spans="1:5" ht="14.25" customHeight="1" x14ac:dyDescent="0.2">
      <c r="A208" s="27">
        <v>41742.5</v>
      </c>
      <c r="B208" s="28">
        <v>2098.1899166666599</v>
      </c>
      <c r="C208" s="29">
        <v>49.3720833333333</v>
      </c>
      <c r="D208" s="30">
        <f t="shared" si="0"/>
        <v>4</v>
      </c>
      <c r="E208" s="30" t="s">
        <v>63</v>
      </c>
    </row>
    <row r="209" spans="1:5" ht="14.25" customHeight="1" x14ac:dyDescent="0.2">
      <c r="A209" s="27">
        <v>41743</v>
      </c>
      <c r="B209" s="28">
        <v>1740.50766666666</v>
      </c>
      <c r="C209" s="29">
        <v>51.491666666666603</v>
      </c>
      <c r="D209" s="30">
        <f t="shared" si="0"/>
        <v>4</v>
      </c>
      <c r="E209" s="30" t="s">
        <v>63</v>
      </c>
    </row>
    <row r="210" spans="1:5" ht="14.25" customHeight="1" x14ac:dyDescent="0.2">
      <c r="A210" s="27">
        <v>41743.5</v>
      </c>
      <c r="B210" s="28">
        <v>2164.19929166666</v>
      </c>
      <c r="C210" s="29">
        <v>53.55</v>
      </c>
      <c r="D210" s="30">
        <f t="shared" si="0"/>
        <v>4</v>
      </c>
      <c r="E210" s="30" t="s">
        <v>63</v>
      </c>
    </row>
    <row r="211" spans="1:5" ht="14.25" customHeight="1" x14ac:dyDescent="0.2">
      <c r="A211" s="27">
        <v>41744</v>
      </c>
      <c r="B211" s="28">
        <v>2045.9454166666601</v>
      </c>
      <c r="C211" s="29">
        <v>52.564166666666601</v>
      </c>
      <c r="D211" s="30">
        <f t="shared" si="0"/>
        <v>4</v>
      </c>
      <c r="E211" s="30" t="s">
        <v>63</v>
      </c>
    </row>
    <row r="212" spans="1:5" ht="14.25" customHeight="1" x14ac:dyDescent="0.2">
      <c r="A212" s="27">
        <v>41744.5</v>
      </c>
      <c r="B212" s="28">
        <v>2398.56170833333</v>
      </c>
      <c r="C212" s="29">
        <v>56.3049999999999</v>
      </c>
      <c r="D212" s="30">
        <f t="shared" si="0"/>
        <v>4</v>
      </c>
      <c r="E212" s="30" t="s">
        <v>63</v>
      </c>
    </row>
    <row r="213" spans="1:5" ht="14.25" customHeight="1" x14ac:dyDescent="0.2">
      <c r="A213" s="27">
        <v>41745</v>
      </c>
      <c r="B213" s="28">
        <v>2048.9234999999999</v>
      </c>
      <c r="C213" s="29">
        <v>50.992916666666602</v>
      </c>
      <c r="D213" s="30">
        <f t="shared" si="0"/>
        <v>4</v>
      </c>
      <c r="E213" s="30" t="s">
        <v>63</v>
      </c>
    </row>
    <row r="214" spans="1:5" ht="14.25" customHeight="1" x14ac:dyDescent="0.2">
      <c r="A214" s="27">
        <v>41745.5</v>
      </c>
      <c r="B214" s="28">
        <v>2373.5059999999999</v>
      </c>
      <c r="C214" s="29">
        <v>54.992916666666602</v>
      </c>
      <c r="D214" s="30">
        <f t="shared" si="0"/>
        <v>4</v>
      </c>
      <c r="E214" s="30" t="s">
        <v>63</v>
      </c>
    </row>
    <row r="215" spans="1:5" ht="14.25" customHeight="1" x14ac:dyDescent="0.2">
      <c r="A215" s="27">
        <v>41746</v>
      </c>
      <c r="B215" s="28">
        <v>1995.30845833333</v>
      </c>
      <c r="C215" s="29">
        <v>50.9091666666666</v>
      </c>
      <c r="D215" s="30">
        <f t="shared" si="0"/>
        <v>4</v>
      </c>
      <c r="E215" s="30" t="s">
        <v>63</v>
      </c>
    </row>
    <row r="216" spans="1:5" ht="14.25" customHeight="1" x14ac:dyDescent="0.2">
      <c r="A216" s="27">
        <v>41746.5</v>
      </c>
      <c r="B216" s="28">
        <v>2278.0785833333298</v>
      </c>
      <c r="C216" s="29">
        <v>50.233333333333299</v>
      </c>
      <c r="D216" s="30">
        <f t="shared" si="0"/>
        <v>4</v>
      </c>
      <c r="E216" s="30" t="s">
        <v>63</v>
      </c>
    </row>
    <row r="217" spans="1:5" ht="14.25" customHeight="1" x14ac:dyDescent="0.2">
      <c r="A217" s="27">
        <v>41747</v>
      </c>
      <c r="B217" s="28">
        <v>1923.8526666666601</v>
      </c>
      <c r="C217" s="29">
        <v>45.06</v>
      </c>
      <c r="D217" s="30">
        <f t="shared" si="0"/>
        <v>4</v>
      </c>
      <c r="E217" s="30" t="s">
        <v>63</v>
      </c>
    </row>
    <row r="218" spans="1:5" ht="14.25" customHeight="1" x14ac:dyDescent="0.2">
      <c r="A218" s="27">
        <v>41747.5</v>
      </c>
      <c r="B218" s="28">
        <v>2298.48358333333</v>
      </c>
      <c r="C218" s="29">
        <v>48.699583333333301</v>
      </c>
      <c r="D218" s="30">
        <f t="shared" si="0"/>
        <v>4</v>
      </c>
      <c r="E218" s="30" t="s">
        <v>63</v>
      </c>
    </row>
    <row r="219" spans="1:5" ht="14.25" customHeight="1" x14ac:dyDescent="0.2">
      <c r="A219" s="27">
        <v>41748</v>
      </c>
      <c r="B219" s="28">
        <v>1924.03687499999</v>
      </c>
      <c r="C219" s="29">
        <v>48.758333333333297</v>
      </c>
      <c r="D219" s="30">
        <f t="shared" si="0"/>
        <v>4</v>
      </c>
      <c r="E219" s="30" t="s">
        <v>63</v>
      </c>
    </row>
    <row r="220" spans="1:5" ht="14.25" customHeight="1" x14ac:dyDescent="0.2">
      <c r="A220" s="27">
        <v>41748.5</v>
      </c>
      <c r="B220" s="28">
        <v>2205.9349166666598</v>
      </c>
      <c r="C220" s="29">
        <v>48.168333333333301</v>
      </c>
      <c r="D220" s="30">
        <f t="shared" si="0"/>
        <v>4</v>
      </c>
      <c r="E220" s="30" t="s">
        <v>63</v>
      </c>
    </row>
    <row r="221" spans="1:5" ht="14.25" customHeight="1" x14ac:dyDescent="0.2">
      <c r="A221" s="27">
        <v>41749</v>
      </c>
      <c r="B221" s="28">
        <v>1731.95370833333</v>
      </c>
      <c r="C221" s="29">
        <v>50.261666666666599</v>
      </c>
      <c r="D221" s="30">
        <f t="shared" si="0"/>
        <v>4</v>
      </c>
      <c r="E221" s="30" t="s">
        <v>63</v>
      </c>
    </row>
    <row r="222" spans="1:5" ht="14.25" customHeight="1" x14ac:dyDescent="0.2">
      <c r="A222" s="27">
        <v>41749.5</v>
      </c>
      <c r="B222" s="28">
        <v>1932.3406666666599</v>
      </c>
      <c r="C222" s="29">
        <v>47.798333333333296</v>
      </c>
      <c r="D222" s="30">
        <f t="shared" si="0"/>
        <v>4</v>
      </c>
      <c r="E222" s="30" t="s">
        <v>63</v>
      </c>
    </row>
    <row r="223" spans="1:5" ht="14.25" customHeight="1" x14ac:dyDescent="0.2">
      <c r="A223" s="27">
        <v>41750</v>
      </c>
      <c r="B223" s="28">
        <v>1618.6572916666601</v>
      </c>
      <c r="C223" s="29">
        <v>49.244166666666601</v>
      </c>
      <c r="D223" s="30">
        <f t="shared" si="0"/>
        <v>4</v>
      </c>
      <c r="E223" s="30" t="s">
        <v>63</v>
      </c>
    </row>
    <row r="224" spans="1:5" ht="14.25" customHeight="1" x14ac:dyDescent="0.2">
      <c r="A224" s="27">
        <v>41750.5</v>
      </c>
      <c r="B224" s="28">
        <v>1923.4404583333301</v>
      </c>
      <c r="C224" s="29">
        <v>50.734583333333298</v>
      </c>
      <c r="D224" s="30">
        <f t="shared" si="0"/>
        <v>4</v>
      </c>
      <c r="E224" s="30" t="s">
        <v>63</v>
      </c>
    </row>
    <row r="225" spans="1:5" ht="14.25" customHeight="1" x14ac:dyDescent="0.2">
      <c r="A225" s="27">
        <v>41751</v>
      </c>
      <c r="B225" s="28">
        <v>1879.78416666666</v>
      </c>
      <c r="C225" s="29">
        <v>53.69</v>
      </c>
      <c r="D225" s="30">
        <f t="shared" si="0"/>
        <v>4</v>
      </c>
      <c r="E225" s="30" t="s">
        <v>63</v>
      </c>
    </row>
    <row r="226" spans="1:5" ht="14.25" customHeight="1" x14ac:dyDescent="0.2">
      <c r="A226" s="27">
        <v>41751.5</v>
      </c>
      <c r="B226" s="28">
        <v>2109.7046666666602</v>
      </c>
      <c r="C226" s="29">
        <v>53.271666666666597</v>
      </c>
      <c r="D226" s="30">
        <f t="shared" si="0"/>
        <v>4</v>
      </c>
      <c r="E226" s="30" t="s">
        <v>63</v>
      </c>
    </row>
    <row r="227" spans="1:5" ht="14.25" customHeight="1" x14ac:dyDescent="0.2">
      <c r="A227" s="27">
        <v>41752</v>
      </c>
      <c r="B227" s="28">
        <v>1805.62670833333</v>
      </c>
      <c r="C227" s="29">
        <v>49.4508333333333</v>
      </c>
      <c r="D227" s="30">
        <f t="shared" si="0"/>
        <v>4</v>
      </c>
      <c r="E227" s="30" t="s">
        <v>63</v>
      </c>
    </row>
    <row r="228" spans="1:5" ht="14.25" customHeight="1" x14ac:dyDescent="0.2">
      <c r="A228" s="27">
        <v>41752.5</v>
      </c>
      <c r="B228" s="28">
        <v>2094.1961249999999</v>
      </c>
      <c r="C228" s="29">
        <v>52.059166666666599</v>
      </c>
      <c r="D228" s="30">
        <f t="shared" si="0"/>
        <v>4</v>
      </c>
      <c r="E228" s="30" t="s">
        <v>63</v>
      </c>
    </row>
    <row r="229" spans="1:5" ht="14.25" customHeight="1" x14ac:dyDescent="0.2">
      <c r="A229" s="27">
        <v>41753</v>
      </c>
      <c r="B229" s="28">
        <v>1835.2183333333301</v>
      </c>
      <c r="C229" s="29">
        <v>37.89</v>
      </c>
      <c r="D229" s="30">
        <f t="shared" si="0"/>
        <v>4</v>
      </c>
      <c r="E229" s="30" t="s">
        <v>63</v>
      </c>
    </row>
    <row r="230" spans="1:5" ht="14.25" customHeight="1" x14ac:dyDescent="0.2">
      <c r="A230" s="27">
        <v>41753.5</v>
      </c>
      <c r="B230" s="28">
        <v>2135.9254999999998</v>
      </c>
      <c r="C230" s="29">
        <v>45.816666666666599</v>
      </c>
      <c r="D230" s="30">
        <f t="shared" si="0"/>
        <v>4</v>
      </c>
      <c r="E230" s="30" t="s">
        <v>63</v>
      </c>
    </row>
    <row r="231" spans="1:5" ht="14.25" customHeight="1" x14ac:dyDescent="0.2">
      <c r="A231" s="27">
        <v>41754</v>
      </c>
      <c r="B231" s="28">
        <v>1650.9535000000001</v>
      </c>
      <c r="C231" s="29">
        <v>36.757083333333298</v>
      </c>
      <c r="D231" s="30">
        <f t="shared" si="0"/>
        <v>4</v>
      </c>
      <c r="E231" s="30" t="s">
        <v>63</v>
      </c>
    </row>
    <row r="232" spans="1:5" ht="14.25" customHeight="1" x14ac:dyDescent="0.2">
      <c r="A232" s="27">
        <v>41754.5</v>
      </c>
      <c r="B232" s="28">
        <v>1909.9368750000001</v>
      </c>
      <c r="C232" s="29">
        <v>44.214583333333302</v>
      </c>
      <c r="D232" s="30">
        <f t="shared" si="0"/>
        <v>4</v>
      </c>
      <c r="E232" s="30" t="s">
        <v>63</v>
      </c>
    </row>
    <row r="233" spans="1:5" ht="14.25" customHeight="1" x14ac:dyDescent="0.2">
      <c r="A233" s="27">
        <v>41755</v>
      </c>
      <c r="B233" s="28">
        <v>1819.76733333333</v>
      </c>
      <c r="C233" s="29">
        <v>49.384583333333303</v>
      </c>
      <c r="D233" s="30">
        <f t="shared" si="0"/>
        <v>4</v>
      </c>
      <c r="E233" s="30" t="s">
        <v>63</v>
      </c>
    </row>
    <row r="234" spans="1:5" ht="14.25" customHeight="1" x14ac:dyDescent="0.2">
      <c r="A234" s="27">
        <v>41755.5</v>
      </c>
      <c r="B234" s="28">
        <v>2076.1788333333302</v>
      </c>
      <c r="C234" s="29">
        <v>48.080416666666601</v>
      </c>
      <c r="D234" s="30">
        <f t="shared" si="0"/>
        <v>4</v>
      </c>
      <c r="E234" s="30" t="s">
        <v>63</v>
      </c>
    </row>
    <row r="235" spans="1:5" ht="14.25" customHeight="1" x14ac:dyDescent="0.2">
      <c r="A235" s="27">
        <v>41756</v>
      </c>
      <c r="B235" s="28">
        <v>1647.1206666666601</v>
      </c>
      <c r="C235" s="29">
        <v>52.469583333333297</v>
      </c>
      <c r="D235" s="30">
        <f t="shared" si="0"/>
        <v>4</v>
      </c>
      <c r="E235" s="30" t="s">
        <v>63</v>
      </c>
    </row>
    <row r="236" spans="1:5" ht="14.25" customHeight="1" x14ac:dyDescent="0.2">
      <c r="A236" s="27">
        <v>41756.5</v>
      </c>
      <c r="B236" s="28">
        <v>1907.8098749999999</v>
      </c>
      <c r="C236" s="29">
        <v>53.402916666666599</v>
      </c>
      <c r="D236" s="30">
        <f t="shared" si="0"/>
        <v>4</v>
      </c>
      <c r="E236" s="30" t="s">
        <v>63</v>
      </c>
    </row>
    <row r="237" spans="1:5" ht="14.25" customHeight="1" x14ac:dyDescent="0.2">
      <c r="A237" s="27">
        <v>41757</v>
      </c>
      <c r="B237" s="28">
        <v>1546.12645833333</v>
      </c>
      <c r="C237" s="29">
        <v>39.446249999999999</v>
      </c>
      <c r="D237" s="30">
        <f t="shared" si="0"/>
        <v>4</v>
      </c>
      <c r="E237" s="30" t="s">
        <v>63</v>
      </c>
    </row>
    <row r="238" spans="1:5" ht="14.25" customHeight="1" x14ac:dyDescent="0.2">
      <c r="A238" s="27">
        <v>41757.5</v>
      </c>
      <c r="B238" s="28">
        <v>1858.03879166666</v>
      </c>
      <c r="C238" s="29">
        <v>47.963333333333303</v>
      </c>
      <c r="D238" s="30">
        <f t="shared" si="0"/>
        <v>4</v>
      </c>
      <c r="E238" s="30" t="s">
        <v>63</v>
      </c>
    </row>
    <row r="239" spans="1:5" ht="14.25" customHeight="1" x14ac:dyDescent="0.2">
      <c r="A239" s="27">
        <v>41758</v>
      </c>
      <c r="B239" s="28">
        <v>1922.3710000000001</v>
      </c>
      <c r="C239" s="29">
        <v>42.502222222222201</v>
      </c>
      <c r="D239" s="30">
        <f t="shared" si="0"/>
        <v>4</v>
      </c>
      <c r="E239" s="30" t="s">
        <v>63</v>
      </c>
    </row>
    <row r="240" spans="1:5" ht="14.25" customHeight="1" x14ac:dyDescent="0.2">
      <c r="A240" s="27">
        <v>41758.5</v>
      </c>
      <c r="B240" s="28">
        <v>2112.4864583333301</v>
      </c>
      <c r="C240" s="29">
        <v>44.941666666666599</v>
      </c>
      <c r="D240" s="30">
        <f t="shared" si="0"/>
        <v>4</v>
      </c>
      <c r="E240" s="30" t="s">
        <v>63</v>
      </c>
    </row>
    <row r="241" spans="1:5" ht="14.25" customHeight="1" x14ac:dyDescent="0.2">
      <c r="A241" s="27">
        <v>41759</v>
      </c>
      <c r="B241" s="28">
        <v>2040.2557142857099</v>
      </c>
      <c r="C241" s="29">
        <v>45.204285714285703</v>
      </c>
      <c r="D241" s="30">
        <f t="shared" si="0"/>
        <v>4</v>
      </c>
      <c r="E241" s="30" t="s">
        <v>63</v>
      </c>
    </row>
    <row r="242" spans="1:5" ht="14.25" customHeight="1" x14ac:dyDescent="0.2">
      <c r="A242" s="27">
        <v>41759.5</v>
      </c>
      <c r="B242" s="28">
        <v>2149.3773333333302</v>
      </c>
      <c r="C242" s="29">
        <v>48.322083333333303</v>
      </c>
      <c r="D242" s="30">
        <f t="shared" si="0"/>
        <v>4</v>
      </c>
      <c r="E242" s="30" t="s">
        <v>63</v>
      </c>
    </row>
    <row r="243" spans="1:5" ht="14.25" customHeight="1" x14ac:dyDescent="0.2">
      <c r="A243" s="27">
        <v>41760</v>
      </c>
      <c r="B243" s="28">
        <v>1816.9179999999999</v>
      </c>
      <c r="C243" s="29">
        <v>44.181666666666601</v>
      </c>
      <c r="D243" s="30">
        <f t="shared" si="0"/>
        <v>5</v>
      </c>
      <c r="E243" s="30" t="s">
        <v>63</v>
      </c>
    </row>
    <row r="244" spans="1:5" ht="14.25" customHeight="1" x14ac:dyDescent="0.2">
      <c r="A244" s="27">
        <v>41760.5</v>
      </c>
      <c r="B244" s="28">
        <v>2432.2733181818098</v>
      </c>
      <c r="C244" s="29">
        <v>79.288727272727201</v>
      </c>
      <c r="D244" s="30">
        <f t="shared" si="0"/>
        <v>5</v>
      </c>
      <c r="E244" s="30" t="s">
        <v>63</v>
      </c>
    </row>
    <row r="245" spans="1:5" ht="14.25" customHeight="1" x14ac:dyDescent="0.2">
      <c r="A245" s="27">
        <v>41761</v>
      </c>
      <c r="B245" s="28">
        <v>2029.36579166666</v>
      </c>
      <c r="C245" s="29">
        <v>51.941249999999997</v>
      </c>
      <c r="D245" s="30">
        <f t="shared" si="0"/>
        <v>5</v>
      </c>
      <c r="E245" s="30" t="s">
        <v>63</v>
      </c>
    </row>
    <row r="246" spans="1:5" ht="14.25" customHeight="1" x14ac:dyDescent="0.2">
      <c r="A246" s="27">
        <v>41761.5</v>
      </c>
      <c r="B246" s="28">
        <v>2417.7076666666599</v>
      </c>
      <c r="C246" s="29">
        <v>49.0996666666666</v>
      </c>
      <c r="D246" s="30">
        <f t="shared" si="0"/>
        <v>5</v>
      </c>
      <c r="E246" s="30" t="s">
        <v>63</v>
      </c>
    </row>
    <row r="247" spans="1:5" ht="14.25" customHeight="1" x14ac:dyDescent="0.2">
      <c r="A247" s="27">
        <v>41762</v>
      </c>
      <c r="B247" s="28">
        <v>1971.1330416666599</v>
      </c>
      <c r="C247" s="29">
        <v>66.743333333333297</v>
      </c>
      <c r="D247" s="30">
        <f t="shared" si="0"/>
        <v>5</v>
      </c>
      <c r="E247" s="30" t="s">
        <v>63</v>
      </c>
    </row>
    <row r="248" spans="1:5" ht="14.25" customHeight="1" x14ac:dyDescent="0.2">
      <c r="A248" s="27">
        <v>41762.5</v>
      </c>
      <c r="B248" s="28">
        <v>2307.2817083333298</v>
      </c>
      <c r="C248" s="29">
        <v>59.953249999999997</v>
      </c>
      <c r="D248" s="30">
        <f t="shared" si="0"/>
        <v>5</v>
      </c>
      <c r="E248" s="30" t="s">
        <v>63</v>
      </c>
    </row>
    <row r="249" spans="1:5" ht="14.25" customHeight="1" x14ac:dyDescent="0.2">
      <c r="A249" s="27">
        <v>41763</v>
      </c>
      <c r="B249" s="28">
        <v>2072.0460416666601</v>
      </c>
      <c r="C249" s="29">
        <v>48.052500000000002</v>
      </c>
      <c r="D249" s="30">
        <f t="shared" si="0"/>
        <v>5</v>
      </c>
      <c r="E249" s="30" t="s">
        <v>63</v>
      </c>
    </row>
    <row r="250" spans="1:5" ht="14.25" customHeight="1" x14ac:dyDescent="0.2">
      <c r="A250" s="27">
        <v>41763.5</v>
      </c>
      <c r="B250" s="28">
        <v>2325.5537083333302</v>
      </c>
      <c r="C250" s="29">
        <v>43.413333333333298</v>
      </c>
      <c r="D250" s="30">
        <f t="shared" si="0"/>
        <v>5</v>
      </c>
      <c r="E250" s="30" t="s">
        <v>63</v>
      </c>
    </row>
    <row r="251" spans="1:5" ht="14.25" customHeight="1" x14ac:dyDescent="0.2">
      <c r="A251" s="27">
        <v>41764</v>
      </c>
      <c r="B251" s="28">
        <v>1682.53033333333</v>
      </c>
      <c r="C251" s="29">
        <v>41.137499999999903</v>
      </c>
      <c r="D251" s="30">
        <f t="shared" si="0"/>
        <v>5</v>
      </c>
      <c r="E251" s="30" t="s">
        <v>63</v>
      </c>
    </row>
    <row r="252" spans="1:5" ht="14.25" customHeight="1" x14ac:dyDescent="0.2">
      <c r="A252" s="27">
        <v>41764.5</v>
      </c>
      <c r="B252" s="28">
        <v>1845.6923750000001</v>
      </c>
      <c r="C252" s="29">
        <v>54.3541666666666</v>
      </c>
      <c r="D252" s="30">
        <f t="shared" si="0"/>
        <v>5</v>
      </c>
      <c r="E252" s="30" t="s">
        <v>63</v>
      </c>
    </row>
    <row r="253" spans="1:5" ht="14.25" customHeight="1" x14ac:dyDescent="0.2">
      <c r="A253" s="27">
        <v>41765</v>
      </c>
      <c r="B253" s="28">
        <v>1947.2274583333301</v>
      </c>
      <c r="C253" s="29">
        <v>50.5133333333333</v>
      </c>
      <c r="D253" s="30">
        <f t="shared" si="0"/>
        <v>5</v>
      </c>
      <c r="E253" s="30" t="s">
        <v>63</v>
      </c>
    </row>
    <row r="254" spans="1:5" ht="14.25" customHeight="1" x14ac:dyDescent="0.2">
      <c r="A254" s="27">
        <v>41765.5</v>
      </c>
      <c r="B254" s="28">
        <v>2272.6708333333299</v>
      </c>
      <c r="C254" s="29">
        <v>59.321666666666601</v>
      </c>
      <c r="D254" s="30">
        <f t="shared" si="0"/>
        <v>5</v>
      </c>
      <c r="E254" s="30" t="s">
        <v>63</v>
      </c>
    </row>
    <row r="255" spans="1:5" ht="14.25" customHeight="1" x14ac:dyDescent="0.2">
      <c r="A255" s="27">
        <v>41766</v>
      </c>
      <c r="B255" s="28">
        <v>2162.9690416666599</v>
      </c>
      <c r="C255" s="29">
        <v>70.624166666666596</v>
      </c>
      <c r="D255" s="30">
        <f t="shared" si="0"/>
        <v>5</v>
      </c>
      <c r="E255" s="30" t="s">
        <v>63</v>
      </c>
    </row>
    <row r="256" spans="1:5" ht="14.25" customHeight="1" x14ac:dyDescent="0.2">
      <c r="A256" s="27">
        <v>41766.5</v>
      </c>
      <c r="B256" s="28">
        <v>2396.8091666666601</v>
      </c>
      <c r="C256" s="29">
        <v>75.650833333333296</v>
      </c>
      <c r="D256" s="30">
        <f t="shared" si="0"/>
        <v>5</v>
      </c>
      <c r="E256" s="30" t="s">
        <v>63</v>
      </c>
    </row>
    <row r="257" spans="1:5" ht="14.25" customHeight="1" x14ac:dyDescent="0.2">
      <c r="A257" s="27">
        <v>41767</v>
      </c>
      <c r="B257" s="28">
        <v>1959.90287499999</v>
      </c>
      <c r="C257" s="29">
        <v>48.5474999999999</v>
      </c>
      <c r="D257" s="30">
        <f t="shared" si="0"/>
        <v>5</v>
      </c>
      <c r="E257" s="30" t="s">
        <v>63</v>
      </c>
    </row>
    <row r="258" spans="1:5" ht="14.25" customHeight="1" x14ac:dyDescent="0.2">
      <c r="A258" s="27">
        <v>41767.5</v>
      </c>
      <c r="B258" s="28">
        <v>2223.83566666666</v>
      </c>
      <c r="C258" s="29">
        <v>45.350833333333298</v>
      </c>
      <c r="D258" s="30">
        <f t="shared" si="0"/>
        <v>5</v>
      </c>
      <c r="E258" s="30" t="s">
        <v>63</v>
      </c>
    </row>
    <row r="259" spans="1:5" ht="14.25" customHeight="1" x14ac:dyDescent="0.2">
      <c r="A259" s="27">
        <v>41768</v>
      </c>
      <c r="B259" s="28">
        <v>1947.63870833333</v>
      </c>
      <c r="C259" s="29">
        <v>47.290833333333303</v>
      </c>
      <c r="D259" s="30">
        <f t="shared" si="0"/>
        <v>5</v>
      </c>
      <c r="E259" s="30" t="s">
        <v>63</v>
      </c>
    </row>
    <row r="260" spans="1:5" ht="14.25" customHeight="1" x14ac:dyDescent="0.2">
      <c r="A260" s="27">
        <v>41768.5</v>
      </c>
      <c r="B260" s="28">
        <v>2195.3652916666601</v>
      </c>
      <c r="C260" s="29">
        <v>60.935416666666598</v>
      </c>
      <c r="D260" s="30">
        <f t="shared" si="0"/>
        <v>5</v>
      </c>
      <c r="E260" s="30" t="s">
        <v>63</v>
      </c>
    </row>
    <row r="261" spans="1:5" ht="14.25" customHeight="1" x14ac:dyDescent="0.2">
      <c r="A261" s="27">
        <v>41769</v>
      </c>
      <c r="B261" s="28">
        <v>1752.35545833333</v>
      </c>
      <c r="C261" s="29">
        <v>60.887916666666598</v>
      </c>
      <c r="D261" s="30">
        <f t="shared" si="0"/>
        <v>5</v>
      </c>
      <c r="E261" s="30" t="s">
        <v>63</v>
      </c>
    </row>
    <row r="262" spans="1:5" ht="14.25" customHeight="1" x14ac:dyDescent="0.2">
      <c r="A262" s="27">
        <v>41769.5</v>
      </c>
      <c r="B262" s="28">
        <v>1953.0465833333301</v>
      </c>
      <c r="C262" s="29">
        <v>73.694583333333298</v>
      </c>
      <c r="D262" s="30">
        <f t="shared" si="0"/>
        <v>5</v>
      </c>
      <c r="E262" s="30" t="s">
        <v>63</v>
      </c>
    </row>
    <row r="263" spans="1:5" ht="14.25" customHeight="1" x14ac:dyDescent="0.2">
      <c r="A263" s="27">
        <v>41770</v>
      </c>
      <c r="B263" s="28">
        <v>2006.93199999999</v>
      </c>
      <c r="C263" s="29">
        <v>57.995833333333302</v>
      </c>
      <c r="D263" s="30">
        <f t="shared" si="0"/>
        <v>5</v>
      </c>
      <c r="E263" s="30" t="s">
        <v>63</v>
      </c>
    </row>
    <row r="264" spans="1:5" ht="14.25" customHeight="1" x14ac:dyDescent="0.2">
      <c r="A264" s="27">
        <v>41770.5</v>
      </c>
      <c r="B264" s="28">
        <v>2167.6819583333299</v>
      </c>
      <c r="C264" s="29">
        <v>49.681249999999999</v>
      </c>
      <c r="D264" s="30">
        <f t="shared" si="0"/>
        <v>5</v>
      </c>
      <c r="E264" s="30" t="s">
        <v>63</v>
      </c>
    </row>
    <row r="265" spans="1:5" ht="14.25" customHeight="1" x14ac:dyDescent="0.2">
      <c r="A265" s="27">
        <v>41771</v>
      </c>
      <c r="B265" s="28">
        <v>2025.9698333333299</v>
      </c>
      <c r="C265" s="29">
        <v>28.802777777777699</v>
      </c>
      <c r="D265" s="30">
        <f t="shared" si="0"/>
        <v>5</v>
      </c>
      <c r="E265" s="30" t="s">
        <v>63</v>
      </c>
    </row>
    <row r="266" spans="1:5" ht="14.25" customHeight="1" x14ac:dyDescent="0.2">
      <c r="A266" s="27">
        <v>41771.5</v>
      </c>
      <c r="B266" s="28">
        <v>2364.0405416666599</v>
      </c>
      <c r="C266" s="29">
        <v>57.887916666666598</v>
      </c>
      <c r="D266" s="30">
        <f t="shared" si="0"/>
        <v>5</v>
      </c>
      <c r="E266" s="30" t="s">
        <v>63</v>
      </c>
    </row>
    <row r="267" spans="1:5" ht="14.25" customHeight="1" x14ac:dyDescent="0.2">
      <c r="A267" s="27">
        <v>41772</v>
      </c>
      <c r="B267" s="28">
        <v>1953.5266875</v>
      </c>
      <c r="C267" s="29">
        <v>34.658124999999998</v>
      </c>
      <c r="D267" s="30">
        <f t="shared" si="0"/>
        <v>5</v>
      </c>
      <c r="E267" s="30" t="s">
        <v>63</v>
      </c>
    </row>
    <row r="268" spans="1:5" ht="14.25" customHeight="1" x14ac:dyDescent="0.2">
      <c r="A268" s="27">
        <v>41772.5</v>
      </c>
      <c r="B268" s="28">
        <v>2081.5011666666601</v>
      </c>
      <c r="C268" s="29">
        <v>42.6458333333333</v>
      </c>
      <c r="D268" s="30">
        <f t="shared" si="0"/>
        <v>5</v>
      </c>
      <c r="E268" s="30" t="s">
        <v>63</v>
      </c>
    </row>
    <row r="269" spans="1:5" ht="14.25" customHeight="1" x14ac:dyDescent="0.2">
      <c r="A269" s="27">
        <v>41773</v>
      </c>
      <c r="B269" s="28">
        <v>1833.8292916666601</v>
      </c>
      <c r="C269" s="29">
        <v>38.750833333333297</v>
      </c>
      <c r="D269" s="30">
        <f t="shared" si="0"/>
        <v>5</v>
      </c>
      <c r="E269" s="30" t="s">
        <v>63</v>
      </c>
    </row>
    <row r="270" spans="1:5" ht="14.25" customHeight="1" x14ac:dyDescent="0.2">
      <c r="A270" s="27">
        <v>41773.5</v>
      </c>
      <c r="B270" s="28">
        <v>2114.1895</v>
      </c>
      <c r="C270" s="29">
        <v>44.832083333333301</v>
      </c>
      <c r="D270" s="30">
        <f t="shared" si="0"/>
        <v>5</v>
      </c>
      <c r="E270" s="30" t="s">
        <v>63</v>
      </c>
    </row>
    <row r="271" spans="1:5" ht="14.25" customHeight="1" x14ac:dyDescent="0.2">
      <c r="A271" s="27">
        <v>41774</v>
      </c>
      <c r="B271" s="28">
        <v>1983.90711111111</v>
      </c>
      <c r="C271" s="29">
        <v>37.403888888888801</v>
      </c>
      <c r="D271" s="30">
        <f t="shared" si="0"/>
        <v>5</v>
      </c>
      <c r="E271" s="30" t="s">
        <v>63</v>
      </c>
    </row>
    <row r="272" spans="1:5" ht="14.25" customHeight="1" x14ac:dyDescent="0.2">
      <c r="A272" s="27">
        <v>41774.5</v>
      </c>
      <c r="B272" s="28">
        <v>2093.3930833333302</v>
      </c>
      <c r="C272" s="29">
        <v>46.276249999999997</v>
      </c>
      <c r="D272" s="30">
        <f t="shared" si="0"/>
        <v>5</v>
      </c>
      <c r="E272" s="30" t="s">
        <v>63</v>
      </c>
    </row>
    <row r="273" spans="1:5" ht="14.25" customHeight="1" x14ac:dyDescent="0.2">
      <c r="A273" s="27">
        <v>41775</v>
      </c>
      <c r="B273" s="28">
        <v>1989.1543750000001</v>
      </c>
      <c r="C273" s="29">
        <v>37.748750000000001</v>
      </c>
      <c r="D273" s="30">
        <f t="shared" si="0"/>
        <v>5</v>
      </c>
      <c r="E273" s="30" t="s">
        <v>63</v>
      </c>
    </row>
    <row r="274" spans="1:5" ht="14.25" customHeight="1" x14ac:dyDescent="0.2">
      <c r="A274" s="27">
        <v>41775.5</v>
      </c>
      <c r="B274" s="28">
        <v>2151.98383333333</v>
      </c>
      <c r="C274" s="29">
        <v>46.262083333333301</v>
      </c>
      <c r="D274" s="30">
        <f t="shared" si="0"/>
        <v>5</v>
      </c>
      <c r="E274" s="30" t="s">
        <v>63</v>
      </c>
    </row>
    <row r="275" spans="1:5" ht="14.25" customHeight="1" x14ac:dyDescent="0.2">
      <c r="A275" s="27">
        <v>41776</v>
      </c>
      <c r="B275" s="28">
        <v>1885.0945454545399</v>
      </c>
      <c r="C275" s="29">
        <v>39.879090909090898</v>
      </c>
      <c r="D275" s="30">
        <f t="shared" si="0"/>
        <v>5</v>
      </c>
      <c r="E275" s="30" t="s">
        <v>63</v>
      </c>
    </row>
    <row r="276" spans="1:5" ht="14.25" customHeight="1" x14ac:dyDescent="0.2">
      <c r="A276" s="27">
        <v>41776.5</v>
      </c>
      <c r="B276" s="28">
        <v>2100.1242499999998</v>
      </c>
      <c r="C276" s="29">
        <v>47.372916666666598</v>
      </c>
      <c r="D276" s="30">
        <f t="shared" si="0"/>
        <v>5</v>
      </c>
      <c r="E276" s="30" t="s">
        <v>63</v>
      </c>
    </row>
    <row r="277" spans="1:5" ht="14.25" customHeight="1" x14ac:dyDescent="0.2">
      <c r="A277" s="27">
        <v>41777</v>
      </c>
      <c r="B277" s="28">
        <v>1702.1761818181801</v>
      </c>
      <c r="C277" s="29">
        <v>40.558181818181801</v>
      </c>
      <c r="D277" s="30">
        <f t="shared" si="0"/>
        <v>5</v>
      </c>
      <c r="E277" s="30" t="s">
        <v>63</v>
      </c>
    </row>
    <row r="278" spans="1:5" ht="14.25" customHeight="1" x14ac:dyDescent="0.2">
      <c r="A278" s="27">
        <v>41777.5</v>
      </c>
      <c r="B278" s="28">
        <v>1951.5956249999999</v>
      </c>
      <c r="C278" s="29">
        <v>53.550416666666599</v>
      </c>
      <c r="D278" s="30">
        <f t="shared" si="0"/>
        <v>5</v>
      </c>
      <c r="E278" s="30" t="s">
        <v>63</v>
      </c>
    </row>
    <row r="279" spans="1:5" ht="14.25" customHeight="1" x14ac:dyDescent="0.2">
      <c r="A279" s="27">
        <v>41778</v>
      </c>
      <c r="B279" s="28">
        <v>1599.57408333333</v>
      </c>
      <c r="C279" s="29">
        <v>47.153750000000002</v>
      </c>
      <c r="D279" s="30">
        <f t="shared" si="0"/>
        <v>5</v>
      </c>
      <c r="E279" s="30" t="s">
        <v>63</v>
      </c>
    </row>
    <row r="280" spans="1:5" ht="14.25" customHeight="1" x14ac:dyDescent="0.2">
      <c r="A280" s="27">
        <v>41778.5</v>
      </c>
      <c r="B280" s="28">
        <v>1928.0886666666599</v>
      </c>
      <c r="C280" s="29">
        <v>54.608333333333299</v>
      </c>
      <c r="D280" s="30">
        <f t="shared" si="0"/>
        <v>5</v>
      </c>
      <c r="E280" s="30" t="s">
        <v>63</v>
      </c>
    </row>
    <row r="281" spans="1:5" ht="14.25" customHeight="1" x14ac:dyDescent="0.2">
      <c r="A281" s="27">
        <v>41779</v>
      </c>
      <c r="B281" s="28">
        <v>1874.05004166666</v>
      </c>
      <c r="C281" s="29">
        <v>50.127083333333303</v>
      </c>
      <c r="D281" s="30">
        <f t="shared" si="0"/>
        <v>5</v>
      </c>
      <c r="E281" s="30" t="s">
        <v>63</v>
      </c>
    </row>
    <row r="282" spans="1:5" ht="14.25" customHeight="1" x14ac:dyDescent="0.2">
      <c r="A282" s="27">
        <v>41779.5</v>
      </c>
      <c r="B282" s="28">
        <v>2228.79675</v>
      </c>
      <c r="C282" s="29">
        <v>49.530833333333298</v>
      </c>
      <c r="D282" s="30">
        <f t="shared" si="0"/>
        <v>5</v>
      </c>
      <c r="E282" s="30" t="s">
        <v>63</v>
      </c>
    </row>
    <row r="283" spans="1:5" ht="14.25" customHeight="1" x14ac:dyDescent="0.2">
      <c r="A283" s="27">
        <v>41780</v>
      </c>
      <c r="B283" s="28">
        <v>1865.50854166666</v>
      </c>
      <c r="C283" s="29">
        <v>38.462499999999999</v>
      </c>
      <c r="D283" s="30">
        <f t="shared" si="0"/>
        <v>5</v>
      </c>
      <c r="E283" s="30" t="s">
        <v>63</v>
      </c>
    </row>
    <row r="284" spans="1:5" ht="14.25" customHeight="1" x14ac:dyDescent="0.2">
      <c r="A284" s="27">
        <v>41780.5</v>
      </c>
      <c r="B284" s="28">
        <v>2147.9385416666601</v>
      </c>
      <c r="C284" s="29">
        <v>47.275416666666601</v>
      </c>
      <c r="D284" s="30">
        <f t="shared" si="0"/>
        <v>5</v>
      </c>
      <c r="E284" s="30" t="s">
        <v>63</v>
      </c>
    </row>
    <row r="285" spans="1:5" ht="14.25" customHeight="1" x14ac:dyDescent="0.2">
      <c r="A285" s="27">
        <v>41781</v>
      </c>
      <c r="B285" s="28">
        <v>1896.82779166666</v>
      </c>
      <c r="C285" s="29">
        <v>45.832500000000003</v>
      </c>
      <c r="D285" s="30">
        <f t="shared" si="0"/>
        <v>5</v>
      </c>
      <c r="E285" s="30" t="s">
        <v>63</v>
      </c>
    </row>
    <row r="286" spans="1:5" ht="14.25" customHeight="1" x14ac:dyDescent="0.2">
      <c r="A286" s="27">
        <v>41781.5</v>
      </c>
      <c r="B286" s="28">
        <v>2179.9699166666601</v>
      </c>
      <c r="C286" s="29">
        <v>50.742916666666602</v>
      </c>
      <c r="D286" s="30">
        <f t="shared" si="0"/>
        <v>5</v>
      </c>
      <c r="E286" s="30" t="s">
        <v>63</v>
      </c>
    </row>
    <row r="287" spans="1:5" ht="14.25" customHeight="1" x14ac:dyDescent="0.2">
      <c r="A287" s="27">
        <v>41782</v>
      </c>
      <c r="B287" s="28">
        <v>1908.9708333333299</v>
      </c>
      <c r="C287" s="29">
        <v>46.262499999999903</v>
      </c>
      <c r="D287" s="30">
        <f t="shared" si="0"/>
        <v>5</v>
      </c>
      <c r="E287" s="30" t="s">
        <v>63</v>
      </c>
    </row>
    <row r="288" spans="1:5" ht="14.25" customHeight="1" x14ac:dyDescent="0.2">
      <c r="A288" s="27">
        <v>41782.5</v>
      </c>
      <c r="B288" s="28">
        <v>2201.0394166666601</v>
      </c>
      <c r="C288" s="29">
        <v>49.195</v>
      </c>
      <c r="D288" s="30">
        <f t="shared" si="0"/>
        <v>5</v>
      </c>
      <c r="E288" s="30" t="s">
        <v>63</v>
      </c>
    </row>
    <row r="289" spans="1:5" ht="14.25" customHeight="1" x14ac:dyDescent="0.2">
      <c r="A289" s="27">
        <v>41783</v>
      </c>
      <c r="B289" s="28">
        <v>1941.4735416666599</v>
      </c>
      <c r="C289" s="29">
        <v>37.257083333333298</v>
      </c>
      <c r="D289" s="30">
        <f t="shared" si="0"/>
        <v>5</v>
      </c>
      <c r="E289" s="30" t="s">
        <v>63</v>
      </c>
    </row>
    <row r="290" spans="1:5" ht="14.25" customHeight="1" x14ac:dyDescent="0.2">
      <c r="A290" s="27">
        <v>41783.5</v>
      </c>
      <c r="B290" s="28">
        <v>2156.9471250000001</v>
      </c>
      <c r="C290" s="29">
        <v>43.033333333333303</v>
      </c>
      <c r="D290" s="30">
        <f t="shared" si="0"/>
        <v>5</v>
      </c>
      <c r="E290" s="30" t="s">
        <v>63</v>
      </c>
    </row>
    <row r="291" spans="1:5" ht="14.25" customHeight="1" x14ac:dyDescent="0.2">
      <c r="A291" s="27">
        <v>41784</v>
      </c>
      <c r="B291" s="28">
        <v>1900.7242857142801</v>
      </c>
      <c r="C291" s="29">
        <v>39.896428571428501</v>
      </c>
      <c r="D291" s="30">
        <f t="shared" si="0"/>
        <v>5</v>
      </c>
      <c r="E291" s="30" t="s">
        <v>63</v>
      </c>
    </row>
    <row r="292" spans="1:5" ht="14.25" customHeight="1" x14ac:dyDescent="0.2">
      <c r="A292" s="27">
        <v>41784.5</v>
      </c>
      <c r="B292" s="28">
        <v>1990.6963333333299</v>
      </c>
      <c r="C292" s="29">
        <v>53.087499999999999</v>
      </c>
      <c r="D292" s="30">
        <f t="shared" si="0"/>
        <v>5</v>
      </c>
      <c r="E292" s="30" t="s">
        <v>63</v>
      </c>
    </row>
    <row r="293" spans="1:5" ht="14.25" customHeight="1" x14ac:dyDescent="0.2">
      <c r="A293" s="27">
        <v>41785</v>
      </c>
      <c r="B293" s="28">
        <v>1641.170875</v>
      </c>
      <c r="C293" s="29">
        <v>44.002499999999998</v>
      </c>
      <c r="D293" s="30">
        <f t="shared" si="0"/>
        <v>5</v>
      </c>
      <c r="E293" s="30" t="s">
        <v>63</v>
      </c>
    </row>
    <row r="294" spans="1:5" ht="14.25" customHeight="1" x14ac:dyDescent="0.2">
      <c r="A294" s="27">
        <v>41785.5</v>
      </c>
      <c r="B294" s="28">
        <v>1928.3489999999999</v>
      </c>
      <c r="C294" s="29">
        <v>50.586666666666602</v>
      </c>
      <c r="D294" s="30">
        <f t="shared" si="0"/>
        <v>5</v>
      </c>
      <c r="E294" s="30" t="s">
        <v>63</v>
      </c>
    </row>
    <row r="295" spans="1:5" ht="14.25" customHeight="1" x14ac:dyDescent="0.2">
      <c r="A295" s="27">
        <v>41786</v>
      </c>
      <c r="B295" s="28">
        <v>1902.70066666666</v>
      </c>
      <c r="C295" s="29">
        <v>46.027083333333302</v>
      </c>
      <c r="D295" s="30">
        <f t="shared" si="0"/>
        <v>5</v>
      </c>
      <c r="E295" s="30" t="s">
        <v>63</v>
      </c>
    </row>
    <row r="296" spans="1:5" ht="14.25" customHeight="1" x14ac:dyDescent="0.2">
      <c r="A296" s="27">
        <v>41786.5</v>
      </c>
      <c r="B296" s="28">
        <v>2189.06766666666</v>
      </c>
      <c r="C296" s="29">
        <v>51.392916666666601</v>
      </c>
      <c r="D296" s="30">
        <f t="shared" si="0"/>
        <v>5</v>
      </c>
      <c r="E296" s="30" t="s">
        <v>63</v>
      </c>
    </row>
    <row r="297" spans="1:5" ht="14.25" customHeight="1" x14ac:dyDescent="0.2">
      <c r="A297" s="27">
        <v>41787</v>
      </c>
      <c r="B297" s="28">
        <v>1932.2342083333299</v>
      </c>
      <c r="C297" s="29">
        <v>46.5908333333333</v>
      </c>
      <c r="D297" s="30">
        <f t="shared" si="0"/>
        <v>5</v>
      </c>
      <c r="E297" s="30" t="s">
        <v>63</v>
      </c>
    </row>
    <row r="298" spans="1:5" ht="14.25" customHeight="1" x14ac:dyDescent="0.2">
      <c r="A298" s="27">
        <v>41787.5</v>
      </c>
      <c r="B298" s="28">
        <v>2221.4512083333302</v>
      </c>
      <c r="C298" s="29">
        <v>54.303750000000001</v>
      </c>
      <c r="D298" s="30">
        <f t="shared" si="0"/>
        <v>5</v>
      </c>
      <c r="E298" s="30" t="s">
        <v>63</v>
      </c>
    </row>
    <row r="299" spans="1:5" ht="14.25" customHeight="1" x14ac:dyDescent="0.2">
      <c r="A299" s="27">
        <v>41788</v>
      </c>
      <c r="B299" s="28">
        <v>1911.44145833333</v>
      </c>
      <c r="C299" s="29">
        <v>45.068750000000001</v>
      </c>
      <c r="D299" s="30">
        <f t="shared" si="0"/>
        <v>5</v>
      </c>
      <c r="E299" s="30" t="s">
        <v>63</v>
      </c>
    </row>
    <row r="300" spans="1:5" ht="14.25" customHeight="1" x14ac:dyDescent="0.2">
      <c r="A300" s="27">
        <v>41788.5</v>
      </c>
      <c r="B300" s="28">
        <v>2154.5671666666599</v>
      </c>
      <c r="C300" s="29">
        <v>42.706249999999997</v>
      </c>
      <c r="D300" s="30">
        <f t="shared" si="0"/>
        <v>5</v>
      </c>
      <c r="E300" s="30" t="s">
        <v>63</v>
      </c>
    </row>
    <row r="301" spans="1:5" ht="14.25" customHeight="1" x14ac:dyDescent="0.2">
      <c r="A301" s="27">
        <v>41789</v>
      </c>
      <c r="B301" s="28">
        <v>2086.4557222222202</v>
      </c>
      <c r="C301" s="29">
        <v>35.205555555555499</v>
      </c>
      <c r="D301" s="30">
        <f t="shared" si="0"/>
        <v>5</v>
      </c>
      <c r="E301" s="30" t="s">
        <v>63</v>
      </c>
    </row>
    <row r="302" spans="1:5" ht="14.25" customHeight="1" x14ac:dyDescent="0.2">
      <c r="A302" s="27">
        <v>41789.5</v>
      </c>
      <c r="B302" s="28">
        <v>2375.8916249999902</v>
      </c>
      <c r="C302" s="29">
        <v>49.220833333333303</v>
      </c>
      <c r="D302" s="30">
        <f t="shared" si="0"/>
        <v>5</v>
      </c>
      <c r="E302" s="30" t="s">
        <v>63</v>
      </c>
    </row>
    <row r="303" spans="1:5" ht="14.25" customHeight="1" x14ac:dyDescent="0.2">
      <c r="A303" s="27">
        <v>41790</v>
      </c>
      <c r="B303" s="28">
        <v>2278.90968749999</v>
      </c>
      <c r="C303" s="29">
        <v>42.534374999999997</v>
      </c>
      <c r="D303" s="30">
        <f t="shared" si="0"/>
        <v>5</v>
      </c>
      <c r="E303" s="30" t="s">
        <v>63</v>
      </c>
    </row>
    <row r="304" spans="1:5" ht="14.25" customHeight="1" x14ac:dyDescent="0.2">
      <c r="A304" s="27">
        <v>41790.5</v>
      </c>
      <c r="B304" s="28">
        <v>2414.6731818181802</v>
      </c>
      <c r="C304" s="29">
        <v>49.414090909090902</v>
      </c>
      <c r="D304" s="30">
        <f t="shared" si="0"/>
        <v>5</v>
      </c>
      <c r="E304" s="30" t="s">
        <v>63</v>
      </c>
    </row>
    <row r="305" spans="1:5" ht="14.25" customHeight="1" x14ac:dyDescent="0.2">
      <c r="A305" s="27">
        <v>41791</v>
      </c>
      <c r="B305" s="28">
        <v>1976.13129999999</v>
      </c>
      <c r="C305" s="29">
        <v>53.580699999999901</v>
      </c>
      <c r="D305" s="30">
        <f t="shared" si="0"/>
        <v>6</v>
      </c>
      <c r="E305" s="30" t="s">
        <v>63</v>
      </c>
    </row>
    <row r="306" spans="1:5" ht="14.25" customHeight="1" x14ac:dyDescent="0.2">
      <c r="A306" s="27">
        <v>41791.5</v>
      </c>
      <c r="B306" s="28">
        <v>2665.5086249999999</v>
      </c>
      <c r="C306" s="29">
        <v>84.922083333333305</v>
      </c>
      <c r="D306" s="30">
        <f t="shared" si="0"/>
        <v>6</v>
      </c>
      <c r="E306" s="30" t="s">
        <v>63</v>
      </c>
    </row>
    <row r="307" spans="1:5" ht="14.25" customHeight="1" x14ac:dyDescent="0.2">
      <c r="A307" s="27">
        <v>41792</v>
      </c>
      <c r="B307" s="28">
        <v>2063.6120000000001</v>
      </c>
      <c r="C307" s="29">
        <v>39.346999999999902</v>
      </c>
      <c r="D307" s="30">
        <f t="shared" si="0"/>
        <v>6</v>
      </c>
      <c r="E307" s="30" t="s">
        <v>63</v>
      </c>
    </row>
    <row r="308" spans="1:5" ht="14.25" customHeight="1" x14ac:dyDescent="0.2">
      <c r="A308" s="27">
        <v>41792.5</v>
      </c>
      <c r="B308" s="28">
        <v>2220.75304166666</v>
      </c>
      <c r="C308" s="29">
        <v>43.315916666666602</v>
      </c>
      <c r="D308" s="30">
        <f t="shared" si="0"/>
        <v>6</v>
      </c>
      <c r="E308" s="30" t="s">
        <v>63</v>
      </c>
    </row>
    <row r="309" spans="1:5" ht="14.25" customHeight="1" x14ac:dyDescent="0.2">
      <c r="A309" s="27">
        <v>41793</v>
      </c>
      <c r="B309" s="28">
        <v>2043.6455000000001</v>
      </c>
      <c r="C309" s="29">
        <v>47.9022222222222</v>
      </c>
      <c r="D309" s="30">
        <f t="shared" si="0"/>
        <v>6</v>
      </c>
      <c r="E309" s="30" t="s">
        <v>63</v>
      </c>
    </row>
    <row r="310" spans="1:5" ht="14.25" customHeight="1" x14ac:dyDescent="0.2">
      <c r="A310" s="27">
        <v>41793.5</v>
      </c>
      <c r="B310" s="28">
        <v>2350.2772916666599</v>
      </c>
      <c r="C310" s="29">
        <v>54.980166666666598</v>
      </c>
      <c r="D310" s="30">
        <f t="shared" si="0"/>
        <v>6</v>
      </c>
      <c r="E310" s="30" t="s">
        <v>63</v>
      </c>
    </row>
    <row r="311" spans="1:5" ht="14.25" customHeight="1" x14ac:dyDescent="0.2">
      <c r="A311" s="27">
        <v>41794</v>
      </c>
      <c r="B311" s="28">
        <v>1895.89842857142</v>
      </c>
      <c r="C311" s="29">
        <v>35.089999999999897</v>
      </c>
      <c r="D311" s="30">
        <f t="shared" si="0"/>
        <v>6</v>
      </c>
      <c r="E311" s="30" t="s">
        <v>63</v>
      </c>
    </row>
    <row r="312" spans="1:5" ht="14.25" customHeight="1" x14ac:dyDescent="0.2">
      <c r="A312" s="27">
        <v>41794.5</v>
      </c>
      <c r="B312" s="28">
        <v>2092.5697499999901</v>
      </c>
      <c r="C312" s="29">
        <v>41.228333333333303</v>
      </c>
      <c r="D312" s="30">
        <f t="shared" si="0"/>
        <v>6</v>
      </c>
      <c r="E312" s="30" t="s">
        <v>63</v>
      </c>
    </row>
    <row r="313" spans="1:5" ht="14.25" customHeight="1" x14ac:dyDescent="0.2">
      <c r="A313" s="27">
        <v>41795</v>
      </c>
      <c r="B313" s="28">
        <v>1798.14591666666</v>
      </c>
      <c r="C313" s="29">
        <v>48.412916666666597</v>
      </c>
      <c r="D313" s="30">
        <f t="shared" si="0"/>
        <v>6</v>
      </c>
      <c r="E313" s="30" t="s">
        <v>63</v>
      </c>
    </row>
    <row r="314" spans="1:5" ht="14.25" customHeight="1" x14ac:dyDescent="0.2">
      <c r="A314" s="27">
        <v>41795.5</v>
      </c>
      <c r="B314" s="28">
        <v>2105.5673333333302</v>
      </c>
      <c r="C314" s="29">
        <v>49.219999999999899</v>
      </c>
      <c r="D314" s="30">
        <f t="shared" si="0"/>
        <v>6</v>
      </c>
      <c r="E314" s="30" t="s">
        <v>63</v>
      </c>
    </row>
    <row r="315" spans="1:5" ht="14.25" customHeight="1" x14ac:dyDescent="0.2">
      <c r="A315" s="27">
        <v>41796</v>
      </c>
      <c r="B315" s="28">
        <v>1923.17379166666</v>
      </c>
      <c r="C315" s="29">
        <v>51.047083333333298</v>
      </c>
      <c r="D315" s="30">
        <f t="shared" si="0"/>
        <v>6</v>
      </c>
      <c r="E315" s="30" t="s">
        <v>63</v>
      </c>
    </row>
    <row r="316" spans="1:5" ht="14.25" customHeight="1" x14ac:dyDescent="0.2">
      <c r="A316" s="27">
        <v>41796.5</v>
      </c>
      <c r="B316" s="28">
        <v>2208.3795416666599</v>
      </c>
      <c r="C316" s="29">
        <v>53.327916666666603</v>
      </c>
      <c r="D316" s="30">
        <f t="shared" si="0"/>
        <v>6</v>
      </c>
      <c r="E316" s="30" t="s">
        <v>63</v>
      </c>
    </row>
    <row r="317" spans="1:5" ht="14.25" customHeight="1" x14ac:dyDescent="0.2">
      <c r="A317" s="27">
        <v>41797</v>
      </c>
      <c r="B317" s="28">
        <v>1958.0631249999999</v>
      </c>
      <c r="C317" s="29">
        <v>46.842500000000001</v>
      </c>
      <c r="D317" s="30">
        <f t="shared" si="0"/>
        <v>6</v>
      </c>
      <c r="E317" s="30" t="s">
        <v>63</v>
      </c>
    </row>
    <row r="318" spans="1:5" ht="14.25" customHeight="1" x14ac:dyDescent="0.2">
      <c r="A318" s="27">
        <v>41797.5</v>
      </c>
      <c r="B318" s="28">
        <v>2245.5582083333302</v>
      </c>
      <c r="C318" s="29">
        <v>56.6724999999999</v>
      </c>
      <c r="D318" s="30">
        <f t="shared" si="0"/>
        <v>6</v>
      </c>
      <c r="E318" s="30" t="s">
        <v>63</v>
      </c>
    </row>
    <row r="319" spans="1:5" ht="14.25" customHeight="1" x14ac:dyDescent="0.2">
      <c r="A319" s="27">
        <v>41798</v>
      </c>
      <c r="B319" s="28">
        <v>1918.86162499999</v>
      </c>
      <c r="C319" s="29">
        <v>42.86</v>
      </c>
      <c r="D319" s="30">
        <f t="shared" si="0"/>
        <v>6</v>
      </c>
      <c r="E319" s="30" t="s">
        <v>63</v>
      </c>
    </row>
    <row r="320" spans="1:5" ht="14.25" customHeight="1" x14ac:dyDescent="0.2">
      <c r="A320" s="27">
        <v>41798.5</v>
      </c>
      <c r="B320" s="28">
        <v>2000.08429166666</v>
      </c>
      <c r="C320" s="29">
        <v>53.180833333333297</v>
      </c>
      <c r="D320" s="30">
        <f t="shared" si="0"/>
        <v>6</v>
      </c>
      <c r="E320" s="30" t="s">
        <v>63</v>
      </c>
    </row>
    <row r="321" spans="1:5" ht="14.25" customHeight="1" x14ac:dyDescent="0.2">
      <c r="A321" s="27">
        <v>41799</v>
      </c>
      <c r="B321" s="28">
        <v>1909.68320833333</v>
      </c>
      <c r="C321" s="29">
        <v>40.827083333333299</v>
      </c>
      <c r="D321" s="30">
        <f t="shared" si="0"/>
        <v>6</v>
      </c>
      <c r="E321" s="30" t="s">
        <v>63</v>
      </c>
    </row>
    <row r="322" spans="1:5" ht="14.25" customHeight="1" x14ac:dyDescent="0.2">
      <c r="A322" s="27">
        <v>41799.5</v>
      </c>
      <c r="B322" s="28">
        <v>2065.2884583333298</v>
      </c>
      <c r="C322" s="29">
        <v>51.916249999999998</v>
      </c>
      <c r="D322" s="30">
        <f t="shared" si="0"/>
        <v>6</v>
      </c>
      <c r="E322" s="30" t="s">
        <v>63</v>
      </c>
    </row>
    <row r="323" spans="1:5" ht="14.25" customHeight="1" x14ac:dyDescent="0.2">
      <c r="A323" s="27">
        <v>41800</v>
      </c>
      <c r="B323" s="28">
        <v>1660.33879166666</v>
      </c>
      <c r="C323" s="29">
        <v>58.307499999999997</v>
      </c>
      <c r="D323" s="30">
        <f t="shared" si="0"/>
        <v>6</v>
      </c>
      <c r="E323" s="30" t="s">
        <v>63</v>
      </c>
    </row>
    <row r="324" spans="1:5" ht="14.25" customHeight="1" x14ac:dyDescent="0.2">
      <c r="A324" s="27">
        <v>41800.5</v>
      </c>
      <c r="B324" s="28">
        <v>1883.58904166666</v>
      </c>
      <c r="C324" s="29">
        <v>79.133749999999907</v>
      </c>
      <c r="D324" s="30">
        <f t="shared" si="0"/>
        <v>6</v>
      </c>
      <c r="E324" s="30" t="s">
        <v>63</v>
      </c>
    </row>
    <row r="325" spans="1:5" ht="14.25" customHeight="1" x14ac:dyDescent="0.2">
      <c r="A325" s="27">
        <v>41801</v>
      </c>
      <c r="B325" s="28">
        <v>1905.7972916666599</v>
      </c>
      <c r="C325" s="29">
        <v>52.497499999999903</v>
      </c>
      <c r="D325" s="30">
        <f t="shared" si="0"/>
        <v>6</v>
      </c>
      <c r="E325" s="30" t="s">
        <v>63</v>
      </c>
    </row>
    <row r="326" spans="1:5" ht="14.25" customHeight="1" x14ac:dyDescent="0.2">
      <c r="A326" s="27">
        <v>41801.5</v>
      </c>
      <c r="B326" s="28">
        <v>2126.8541249999998</v>
      </c>
      <c r="C326" s="29">
        <v>47.962916666666601</v>
      </c>
      <c r="D326" s="30">
        <f t="shared" si="0"/>
        <v>6</v>
      </c>
      <c r="E326" s="30" t="s">
        <v>63</v>
      </c>
    </row>
    <row r="327" spans="1:5" ht="14.25" customHeight="1" x14ac:dyDescent="0.2">
      <c r="A327" s="27">
        <v>41802</v>
      </c>
      <c r="B327" s="28">
        <v>2100.2164583333301</v>
      </c>
      <c r="C327" s="29">
        <v>62.541249999999899</v>
      </c>
      <c r="D327" s="30">
        <f t="shared" si="0"/>
        <v>6</v>
      </c>
      <c r="E327" s="30" t="s">
        <v>63</v>
      </c>
    </row>
    <row r="328" spans="1:5" ht="14.25" customHeight="1" x14ac:dyDescent="0.2">
      <c r="A328" s="27">
        <v>41802.5</v>
      </c>
      <c r="B328" s="28">
        <v>2545.1474166666599</v>
      </c>
      <c r="C328" s="29">
        <v>79.1875</v>
      </c>
      <c r="D328" s="30">
        <f t="shared" si="0"/>
        <v>6</v>
      </c>
      <c r="E328" s="30" t="s">
        <v>63</v>
      </c>
    </row>
    <row r="329" spans="1:5" ht="14.25" customHeight="1" x14ac:dyDescent="0.2">
      <c r="A329" s="27">
        <v>41803</v>
      </c>
      <c r="B329" s="28">
        <v>2023.9495833333301</v>
      </c>
      <c r="C329" s="29">
        <v>38.7470833333333</v>
      </c>
      <c r="D329" s="30">
        <f t="shared" si="0"/>
        <v>6</v>
      </c>
      <c r="E329" s="30" t="s">
        <v>63</v>
      </c>
    </row>
    <row r="330" spans="1:5" ht="14.25" customHeight="1" x14ac:dyDescent="0.2">
      <c r="A330" s="27">
        <v>41803.5</v>
      </c>
      <c r="B330" s="28">
        <v>2276.0501250000002</v>
      </c>
      <c r="C330" s="29">
        <v>49.417083333333302</v>
      </c>
      <c r="D330" s="30">
        <f t="shared" si="0"/>
        <v>6</v>
      </c>
      <c r="E330" s="30" t="s">
        <v>63</v>
      </c>
    </row>
    <row r="331" spans="1:5" ht="14.25" customHeight="1" x14ac:dyDescent="0.2">
      <c r="A331" s="27">
        <v>41804</v>
      </c>
      <c r="B331" s="28">
        <v>1991.1601250000001</v>
      </c>
      <c r="C331" s="29">
        <v>41.010833333333302</v>
      </c>
      <c r="D331" s="30">
        <f t="shared" si="0"/>
        <v>6</v>
      </c>
      <c r="E331" s="30" t="s">
        <v>63</v>
      </c>
    </row>
    <row r="332" spans="1:5" ht="14.25" customHeight="1" x14ac:dyDescent="0.2">
      <c r="A332" s="27">
        <v>41804.5</v>
      </c>
      <c r="B332" s="28">
        <v>2287.9387083333299</v>
      </c>
      <c r="C332" s="29">
        <v>48.966249999999903</v>
      </c>
      <c r="D332" s="30">
        <f t="shared" si="0"/>
        <v>6</v>
      </c>
      <c r="E332" s="30" t="s">
        <v>63</v>
      </c>
    </row>
    <row r="333" spans="1:5" ht="14.25" customHeight="1" x14ac:dyDescent="0.2">
      <c r="A333" s="27">
        <v>41805</v>
      </c>
      <c r="B333" s="28">
        <v>1849.9232916666599</v>
      </c>
      <c r="C333" s="29">
        <v>46.856666666666598</v>
      </c>
      <c r="D333" s="30">
        <f t="shared" si="0"/>
        <v>6</v>
      </c>
      <c r="E333" s="30" t="s">
        <v>63</v>
      </c>
    </row>
    <row r="334" spans="1:5" ht="14.25" customHeight="1" x14ac:dyDescent="0.2">
      <c r="A334" s="27">
        <v>41805.5</v>
      </c>
      <c r="B334" s="28">
        <v>2194.1292083333301</v>
      </c>
      <c r="C334" s="29">
        <v>60.067499999999903</v>
      </c>
      <c r="D334" s="30">
        <f t="shared" si="0"/>
        <v>6</v>
      </c>
      <c r="E334" s="30" t="s">
        <v>63</v>
      </c>
    </row>
    <row r="335" spans="1:5" ht="14.25" customHeight="1" x14ac:dyDescent="0.2">
      <c r="A335" s="27">
        <v>41806</v>
      </c>
      <c r="B335" s="28">
        <v>1790.3879583333301</v>
      </c>
      <c r="C335" s="29">
        <v>46.485833333333296</v>
      </c>
      <c r="D335" s="30">
        <f t="shared" si="0"/>
        <v>6</v>
      </c>
      <c r="E335" s="30" t="s">
        <v>63</v>
      </c>
    </row>
    <row r="336" spans="1:5" ht="14.25" customHeight="1" x14ac:dyDescent="0.2">
      <c r="A336" s="27">
        <v>41806.5</v>
      </c>
      <c r="B336" s="28">
        <v>2141.3363749999999</v>
      </c>
      <c r="C336" s="29">
        <v>63.379999999999903</v>
      </c>
      <c r="D336" s="30">
        <f t="shared" si="0"/>
        <v>6</v>
      </c>
      <c r="E336" s="30" t="s">
        <v>63</v>
      </c>
    </row>
    <row r="337" spans="1:5" ht="14.25" customHeight="1" x14ac:dyDescent="0.2">
      <c r="A337" s="27">
        <v>41807</v>
      </c>
      <c r="B337" s="28">
        <v>2057.9334999999901</v>
      </c>
      <c r="C337" s="29">
        <v>56.775833333333303</v>
      </c>
      <c r="D337" s="30">
        <f t="shared" si="0"/>
        <v>6</v>
      </c>
      <c r="E337" s="30" t="s">
        <v>63</v>
      </c>
    </row>
    <row r="338" spans="1:5" ht="14.25" customHeight="1" x14ac:dyDescent="0.2">
      <c r="A338" s="27">
        <v>41807.5</v>
      </c>
      <c r="B338" s="28">
        <v>2406.0681666666601</v>
      </c>
      <c r="C338" s="29">
        <v>71.761666666666599</v>
      </c>
      <c r="D338" s="30">
        <f t="shared" si="0"/>
        <v>6</v>
      </c>
      <c r="E338" s="30" t="s">
        <v>63</v>
      </c>
    </row>
    <row r="339" spans="1:5" ht="14.25" customHeight="1" x14ac:dyDescent="0.2">
      <c r="A339" s="27">
        <v>41808</v>
      </c>
      <c r="B339" s="28">
        <v>2095.8654166666602</v>
      </c>
      <c r="C339" s="29">
        <v>57.215416666666599</v>
      </c>
      <c r="D339" s="30">
        <f t="shared" si="0"/>
        <v>6</v>
      </c>
      <c r="E339" s="30" t="s">
        <v>63</v>
      </c>
    </row>
    <row r="340" spans="1:5" ht="14.25" customHeight="1" x14ac:dyDescent="0.2">
      <c r="A340" s="27">
        <v>41808.5</v>
      </c>
      <c r="B340" s="28">
        <v>2445.3009999999999</v>
      </c>
      <c r="C340" s="29">
        <v>72.071666666666601</v>
      </c>
      <c r="D340" s="30">
        <f t="shared" si="0"/>
        <v>6</v>
      </c>
      <c r="E340" s="30" t="s">
        <v>63</v>
      </c>
    </row>
    <row r="341" spans="1:5" ht="14.25" customHeight="1" x14ac:dyDescent="0.2">
      <c r="A341" s="27">
        <v>41809</v>
      </c>
      <c r="B341" s="28">
        <v>2086.9225833333298</v>
      </c>
      <c r="C341" s="29">
        <v>55.789166666666603</v>
      </c>
      <c r="D341" s="30">
        <f t="shared" si="0"/>
        <v>6</v>
      </c>
      <c r="E341" s="30" t="s">
        <v>63</v>
      </c>
    </row>
    <row r="342" spans="1:5" ht="14.25" customHeight="1" x14ac:dyDescent="0.2">
      <c r="A342" s="27">
        <v>41809.5</v>
      </c>
      <c r="B342" s="28">
        <v>2370.00979166666</v>
      </c>
      <c r="C342" s="29">
        <v>57.0787499999999</v>
      </c>
      <c r="D342" s="30">
        <f t="shared" si="0"/>
        <v>6</v>
      </c>
      <c r="E342" s="30" t="s">
        <v>63</v>
      </c>
    </row>
    <row r="343" spans="1:5" ht="14.25" customHeight="1" x14ac:dyDescent="0.2">
      <c r="A343" s="27">
        <v>41810</v>
      </c>
      <c r="B343" s="28">
        <v>2085.0864166666602</v>
      </c>
      <c r="C343" s="29">
        <v>52.03875</v>
      </c>
      <c r="D343" s="30">
        <f t="shared" si="0"/>
        <v>6</v>
      </c>
      <c r="E343" s="30" t="s">
        <v>63</v>
      </c>
    </row>
    <row r="344" spans="1:5" ht="14.25" customHeight="1" x14ac:dyDescent="0.2">
      <c r="A344" s="27">
        <v>41810.5</v>
      </c>
      <c r="B344" s="28">
        <v>2395.16129166666</v>
      </c>
      <c r="C344" s="29">
        <v>57.935000000000002</v>
      </c>
      <c r="D344" s="30">
        <f t="shared" si="0"/>
        <v>6</v>
      </c>
      <c r="E344" s="30" t="s">
        <v>63</v>
      </c>
    </row>
    <row r="345" spans="1:5" ht="14.25" customHeight="1" x14ac:dyDescent="0.2">
      <c r="A345" s="27">
        <v>41811</v>
      </c>
      <c r="B345" s="28">
        <v>2235.5886666666602</v>
      </c>
      <c r="C345" s="29">
        <v>38.531111111111102</v>
      </c>
      <c r="D345" s="30">
        <f t="shared" si="0"/>
        <v>6</v>
      </c>
      <c r="E345" s="30" t="s">
        <v>63</v>
      </c>
    </row>
    <row r="346" spans="1:5" ht="14.25" customHeight="1" x14ac:dyDescent="0.2">
      <c r="A346" s="27">
        <v>41811.5</v>
      </c>
      <c r="B346" s="28">
        <v>2318.01045833333</v>
      </c>
      <c r="C346" s="29">
        <v>51.300416666666599</v>
      </c>
      <c r="D346" s="30">
        <f t="shared" si="0"/>
        <v>6</v>
      </c>
      <c r="E346" s="30" t="s">
        <v>63</v>
      </c>
    </row>
    <row r="347" spans="1:5" ht="14.25" customHeight="1" x14ac:dyDescent="0.2">
      <c r="A347" s="27">
        <v>41812</v>
      </c>
      <c r="B347" s="28">
        <v>2014.8761875</v>
      </c>
      <c r="C347" s="29">
        <v>35.748125000000002</v>
      </c>
      <c r="D347" s="30">
        <f t="shared" si="0"/>
        <v>6</v>
      </c>
      <c r="E347" s="30" t="s">
        <v>63</v>
      </c>
    </row>
    <row r="348" spans="1:5" ht="14.25" customHeight="1" x14ac:dyDescent="0.2">
      <c r="A348" s="27">
        <v>41812.5</v>
      </c>
      <c r="B348" s="28">
        <v>2078.2272499999999</v>
      </c>
      <c r="C348" s="29">
        <v>43.7841666666666</v>
      </c>
      <c r="D348" s="30">
        <f t="shared" si="0"/>
        <v>6</v>
      </c>
      <c r="E348" s="30" t="s">
        <v>63</v>
      </c>
    </row>
    <row r="349" spans="1:5" ht="14.25" customHeight="1" x14ac:dyDescent="0.2">
      <c r="A349" s="27">
        <v>41813</v>
      </c>
      <c r="B349" s="28">
        <v>1914.3522</v>
      </c>
      <c r="C349" s="29">
        <v>32.951000000000001</v>
      </c>
      <c r="D349" s="30">
        <f t="shared" si="0"/>
        <v>6</v>
      </c>
      <c r="E349" s="30" t="s">
        <v>63</v>
      </c>
    </row>
    <row r="350" spans="1:5" ht="14.25" customHeight="1" x14ac:dyDescent="0.2">
      <c r="A350" s="27">
        <v>41813.5</v>
      </c>
      <c r="B350" s="28">
        <v>2149.4061666666598</v>
      </c>
      <c r="C350" s="29">
        <v>45.659583333333302</v>
      </c>
      <c r="D350" s="30">
        <f t="shared" si="0"/>
        <v>6</v>
      </c>
      <c r="E350" s="30" t="s">
        <v>63</v>
      </c>
    </row>
    <row r="351" spans="1:5" ht="14.25" customHeight="1" x14ac:dyDescent="0.2">
      <c r="A351" s="27">
        <v>41814</v>
      </c>
      <c r="B351" s="28">
        <v>1990.1363181818101</v>
      </c>
      <c r="C351" s="29">
        <v>42.175909090909002</v>
      </c>
      <c r="D351" s="30">
        <f t="shared" si="0"/>
        <v>6</v>
      </c>
      <c r="E351" s="30" t="s">
        <v>63</v>
      </c>
    </row>
    <row r="352" spans="1:5" ht="14.25" customHeight="1" x14ac:dyDescent="0.2">
      <c r="A352" s="27">
        <v>41814.5</v>
      </c>
      <c r="B352" s="28">
        <v>2258.9283333333301</v>
      </c>
      <c r="C352" s="29">
        <v>45.818750000000001</v>
      </c>
      <c r="D352" s="30">
        <f t="shared" si="0"/>
        <v>6</v>
      </c>
      <c r="E352" s="30" t="s">
        <v>63</v>
      </c>
    </row>
    <row r="353" spans="1:5" ht="14.25" customHeight="1" x14ac:dyDescent="0.2">
      <c r="A353" s="27">
        <v>41815</v>
      </c>
      <c r="B353" s="28">
        <v>1961.3875</v>
      </c>
      <c r="C353" s="29">
        <v>45.181249999999999</v>
      </c>
      <c r="D353" s="30">
        <f t="shared" si="0"/>
        <v>6</v>
      </c>
      <c r="E353" s="30" t="s">
        <v>63</v>
      </c>
    </row>
    <row r="354" spans="1:5" ht="14.25" customHeight="1" x14ac:dyDescent="0.2">
      <c r="A354" s="27">
        <v>41815.5</v>
      </c>
      <c r="B354" s="28">
        <v>2335.6261249999998</v>
      </c>
      <c r="C354" s="29">
        <v>59.650833333333303</v>
      </c>
      <c r="D354" s="30">
        <f t="shared" si="0"/>
        <v>6</v>
      </c>
      <c r="E354" s="30" t="s">
        <v>63</v>
      </c>
    </row>
    <row r="355" spans="1:5" ht="14.25" customHeight="1" x14ac:dyDescent="0.2">
      <c r="A355" s="27">
        <v>41816</v>
      </c>
      <c r="B355" s="28">
        <v>2000.8362916666599</v>
      </c>
      <c r="C355" s="29">
        <v>53.089999999999897</v>
      </c>
      <c r="D355" s="30">
        <f t="shared" si="0"/>
        <v>6</v>
      </c>
      <c r="E355" s="30" t="s">
        <v>63</v>
      </c>
    </row>
    <row r="356" spans="1:5" ht="14.25" customHeight="1" x14ac:dyDescent="0.2">
      <c r="A356" s="27">
        <v>41816.5</v>
      </c>
      <c r="B356" s="28">
        <v>2338.0388749999902</v>
      </c>
      <c r="C356" s="29">
        <v>59.624166666666603</v>
      </c>
      <c r="D356" s="30">
        <f t="shared" si="0"/>
        <v>6</v>
      </c>
      <c r="E356" s="30" t="s">
        <v>63</v>
      </c>
    </row>
    <row r="357" spans="1:5" ht="14.25" customHeight="1" x14ac:dyDescent="0.2">
      <c r="A357" s="27">
        <v>41817</v>
      </c>
      <c r="B357" s="28">
        <v>2019.33712499999</v>
      </c>
      <c r="C357" s="29">
        <v>52.540833333333303</v>
      </c>
      <c r="D357" s="30">
        <f t="shared" si="0"/>
        <v>6</v>
      </c>
      <c r="E357" s="30" t="s">
        <v>63</v>
      </c>
    </row>
    <row r="358" spans="1:5" ht="14.25" customHeight="1" x14ac:dyDescent="0.2">
      <c r="A358" s="27">
        <v>41817.5</v>
      </c>
      <c r="B358" s="28">
        <v>2289.0407083333298</v>
      </c>
      <c r="C358" s="29">
        <v>52.706666666666599</v>
      </c>
      <c r="D358" s="30">
        <f t="shared" si="0"/>
        <v>6</v>
      </c>
      <c r="E358" s="30" t="s">
        <v>63</v>
      </c>
    </row>
    <row r="359" spans="1:5" ht="14.25" customHeight="1" x14ac:dyDescent="0.2">
      <c r="A359" s="27">
        <v>41818</v>
      </c>
      <c r="B359" s="28">
        <v>1994.4352083333299</v>
      </c>
      <c r="C359" s="29">
        <v>50.466250000000002</v>
      </c>
      <c r="D359" s="30">
        <f t="shared" si="0"/>
        <v>6</v>
      </c>
      <c r="E359" s="30" t="s">
        <v>63</v>
      </c>
    </row>
    <row r="360" spans="1:5" ht="14.25" customHeight="1" x14ac:dyDescent="0.2">
      <c r="A360" s="27">
        <v>41818.5</v>
      </c>
      <c r="B360" s="28">
        <v>2222.3777083333298</v>
      </c>
      <c r="C360" s="29">
        <v>57.713333333333303</v>
      </c>
      <c r="D360" s="30">
        <f t="shared" si="0"/>
        <v>6</v>
      </c>
      <c r="E360" s="30" t="s">
        <v>63</v>
      </c>
    </row>
    <row r="361" spans="1:5" ht="14.25" customHeight="1" x14ac:dyDescent="0.2">
      <c r="A361" s="27">
        <v>41819</v>
      </c>
      <c r="B361" s="28">
        <v>1792.535625</v>
      </c>
      <c r="C361" s="29">
        <v>33.4791666666666</v>
      </c>
      <c r="D361" s="30">
        <f t="shared" si="0"/>
        <v>6</v>
      </c>
      <c r="E361" s="30" t="s">
        <v>63</v>
      </c>
    </row>
    <row r="362" spans="1:5" ht="14.25" customHeight="1" x14ac:dyDescent="0.2">
      <c r="A362" s="27">
        <v>41819.5</v>
      </c>
      <c r="B362" s="28">
        <v>2035.47041666666</v>
      </c>
      <c r="C362" s="29">
        <v>48.625</v>
      </c>
      <c r="D362" s="30">
        <f t="shared" si="0"/>
        <v>6</v>
      </c>
      <c r="E362" s="30" t="s">
        <v>63</v>
      </c>
    </row>
    <row r="363" spans="1:5" ht="14.25" customHeight="1" x14ac:dyDescent="0.2">
      <c r="A363" s="27">
        <v>41820</v>
      </c>
      <c r="B363" s="28">
        <v>1825.59381249999</v>
      </c>
      <c r="C363" s="29">
        <v>34.729374999999997</v>
      </c>
      <c r="D363" s="30">
        <f t="shared" si="0"/>
        <v>6</v>
      </c>
      <c r="E363" s="30" t="s">
        <v>63</v>
      </c>
    </row>
    <row r="364" spans="1:5" ht="14.25" customHeight="1" x14ac:dyDescent="0.2">
      <c r="A364" s="27">
        <v>41820.5</v>
      </c>
      <c r="B364" s="28">
        <v>2076.4887916666598</v>
      </c>
      <c r="C364" s="29">
        <v>54.031249999999901</v>
      </c>
      <c r="D364" s="30">
        <f t="shared" si="0"/>
        <v>6</v>
      </c>
      <c r="E364" s="30" t="s">
        <v>63</v>
      </c>
    </row>
    <row r="365" spans="1:5" ht="14.25" customHeight="1" x14ac:dyDescent="0.2">
      <c r="A365" s="27">
        <v>41821</v>
      </c>
      <c r="B365" s="28">
        <v>2384.7628749999999</v>
      </c>
      <c r="C365" s="29">
        <v>80.355500000000006</v>
      </c>
      <c r="D365" s="30">
        <f t="shared" si="0"/>
        <v>7</v>
      </c>
      <c r="E365" s="30" t="s">
        <v>63</v>
      </c>
    </row>
    <row r="366" spans="1:5" ht="14.25" customHeight="1" x14ac:dyDescent="0.2">
      <c r="A366" s="27">
        <v>41821.5</v>
      </c>
      <c r="B366" s="28">
        <v>3175.5055000000002</v>
      </c>
      <c r="C366" s="29">
        <v>197.62691666666601</v>
      </c>
      <c r="D366" s="30">
        <f t="shared" si="0"/>
        <v>7</v>
      </c>
      <c r="E366" s="30" t="s">
        <v>63</v>
      </c>
    </row>
    <row r="367" spans="1:5" ht="14.25" customHeight="1" x14ac:dyDescent="0.2">
      <c r="A367" s="27">
        <v>41822</v>
      </c>
      <c r="B367" s="28">
        <v>1879.307</v>
      </c>
      <c r="C367" s="29">
        <v>38.401499999999999</v>
      </c>
      <c r="D367" s="30">
        <f t="shared" si="0"/>
        <v>7</v>
      </c>
      <c r="E367" s="30" t="s">
        <v>63</v>
      </c>
    </row>
    <row r="368" spans="1:5" ht="14.25" customHeight="1" x14ac:dyDescent="0.2">
      <c r="A368" s="27">
        <v>41822.5</v>
      </c>
      <c r="B368" s="28">
        <v>2233.8377500000001</v>
      </c>
      <c r="C368" s="29">
        <v>43.864916666666602</v>
      </c>
      <c r="D368" s="30">
        <f t="shared" si="0"/>
        <v>7</v>
      </c>
      <c r="E368" s="30" t="s">
        <v>63</v>
      </c>
    </row>
    <row r="369" spans="1:5" ht="14.25" customHeight="1" x14ac:dyDescent="0.2">
      <c r="A369" s="27">
        <v>41823</v>
      </c>
      <c r="B369" s="28">
        <v>2098.0626499999998</v>
      </c>
      <c r="C369" s="29">
        <v>44.829500000000003</v>
      </c>
      <c r="D369" s="30">
        <f t="shared" si="0"/>
        <v>7</v>
      </c>
      <c r="E369" s="30" t="s">
        <v>63</v>
      </c>
    </row>
    <row r="370" spans="1:5" ht="14.25" customHeight="1" x14ac:dyDescent="0.2">
      <c r="A370" s="27">
        <v>41823.5</v>
      </c>
      <c r="B370" s="28">
        <v>2477.5514583333302</v>
      </c>
      <c r="C370" s="29">
        <v>61.380749999999999</v>
      </c>
      <c r="D370" s="30">
        <f t="shared" si="0"/>
        <v>7</v>
      </c>
      <c r="E370" s="30" t="s">
        <v>63</v>
      </c>
    </row>
    <row r="371" spans="1:5" ht="14.25" customHeight="1" x14ac:dyDescent="0.2">
      <c r="A371" s="27">
        <v>41824</v>
      </c>
      <c r="B371" s="28">
        <v>1810.3757499999999</v>
      </c>
      <c r="C371" s="29">
        <v>26.107499999999899</v>
      </c>
      <c r="D371" s="30">
        <f t="shared" si="0"/>
        <v>7</v>
      </c>
      <c r="E371" s="30" t="s">
        <v>63</v>
      </c>
    </row>
    <row r="372" spans="1:5" ht="14.25" customHeight="1" x14ac:dyDescent="0.2">
      <c r="A372" s="27">
        <v>41824.5</v>
      </c>
      <c r="B372" s="28">
        <v>2138.3887916666599</v>
      </c>
      <c r="C372" s="29">
        <v>45.783333333333303</v>
      </c>
      <c r="D372" s="30">
        <f t="shared" si="0"/>
        <v>7</v>
      </c>
      <c r="E372" s="30" t="s">
        <v>63</v>
      </c>
    </row>
    <row r="373" spans="1:5" ht="14.25" customHeight="1" x14ac:dyDescent="0.2">
      <c r="A373" s="27">
        <v>41825</v>
      </c>
      <c r="B373" s="28">
        <v>1767.7639999999999</v>
      </c>
      <c r="C373" s="29">
        <v>51.353749999999998</v>
      </c>
      <c r="D373" s="30">
        <f t="shared" si="0"/>
        <v>7</v>
      </c>
      <c r="E373" s="30" t="s">
        <v>63</v>
      </c>
    </row>
    <row r="374" spans="1:5" ht="14.25" customHeight="1" x14ac:dyDescent="0.2">
      <c r="A374" s="27">
        <v>41825.5</v>
      </c>
      <c r="B374" s="28">
        <v>2166.1871000000001</v>
      </c>
      <c r="C374" s="29">
        <v>42.387</v>
      </c>
      <c r="D374" s="30">
        <f t="shared" si="0"/>
        <v>7</v>
      </c>
      <c r="E374" s="30" t="s">
        <v>63</v>
      </c>
    </row>
    <row r="375" spans="1:5" ht="14.25" customHeight="1" x14ac:dyDescent="0.2">
      <c r="A375" s="27">
        <v>41826</v>
      </c>
      <c r="B375" s="28">
        <v>1971.0527499999901</v>
      </c>
      <c r="C375" s="29">
        <v>52.655000000000001</v>
      </c>
      <c r="D375" s="30">
        <f t="shared" si="0"/>
        <v>7</v>
      </c>
      <c r="E375" s="30" t="s">
        <v>63</v>
      </c>
    </row>
    <row r="376" spans="1:5" ht="14.25" customHeight="1" x14ac:dyDescent="0.2">
      <c r="A376" s="27">
        <v>41826.5</v>
      </c>
      <c r="B376" s="28">
        <v>2203.1564166666599</v>
      </c>
      <c r="C376" s="29">
        <v>53.036666666666598</v>
      </c>
      <c r="D376" s="30">
        <f t="shared" si="0"/>
        <v>7</v>
      </c>
      <c r="E376" s="30" t="s">
        <v>63</v>
      </c>
    </row>
    <row r="377" spans="1:5" ht="14.25" customHeight="1" x14ac:dyDescent="0.2">
      <c r="A377" s="27">
        <v>41827</v>
      </c>
      <c r="B377" s="28">
        <v>1859.2815416666599</v>
      </c>
      <c r="C377" s="29">
        <v>36.664583333333297</v>
      </c>
      <c r="D377" s="30">
        <f t="shared" si="0"/>
        <v>7</v>
      </c>
      <c r="E377" s="30" t="s">
        <v>63</v>
      </c>
    </row>
    <row r="378" spans="1:5" ht="14.25" customHeight="1" x14ac:dyDescent="0.2">
      <c r="A378" s="27">
        <v>41827.5</v>
      </c>
      <c r="B378" s="28">
        <v>2249.0152916666598</v>
      </c>
      <c r="C378" s="29">
        <v>70.017499999999998</v>
      </c>
      <c r="D378" s="30">
        <f t="shared" si="0"/>
        <v>7</v>
      </c>
      <c r="E378" s="30" t="s">
        <v>63</v>
      </c>
    </row>
    <row r="379" spans="1:5" ht="14.25" customHeight="1" x14ac:dyDescent="0.2">
      <c r="A379" s="27">
        <v>41828</v>
      </c>
      <c r="B379" s="28">
        <v>1922.1611249999901</v>
      </c>
      <c r="C379" s="29">
        <v>45.737083333333302</v>
      </c>
      <c r="D379" s="30">
        <f t="shared" si="0"/>
        <v>7</v>
      </c>
      <c r="E379" s="30" t="s">
        <v>63</v>
      </c>
    </row>
    <row r="380" spans="1:5" ht="14.25" customHeight="1" x14ac:dyDescent="0.2">
      <c r="A380" s="27">
        <v>41828.5</v>
      </c>
      <c r="B380" s="28">
        <v>2221.432875</v>
      </c>
      <c r="C380" s="29">
        <v>47.952916666666603</v>
      </c>
      <c r="D380" s="30">
        <f t="shared" si="0"/>
        <v>7</v>
      </c>
      <c r="E380" s="30" t="s">
        <v>63</v>
      </c>
    </row>
    <row r="381" spans="1:5" ht="14.25" customHeight="1" x14ac:dyDescent="0.2">
      <c r="A381" s="27">
        <v>41829</v>
      </c>
      <c r="B381" s="28">
        <v>1745.8321249999999</v>
      </c>
      <c r="C381" s="29">
        <v>48.643333333333302</v>
      </c>
      <c r="D381" s="30">
        <f t="shared" si="0"/>
        <v>7</v>
      </c>
      <c r="E381" s="30" t="s">
        <v>63</v>
      </c>
    </row>
    <row r="382" spans="1:5" ht="14.25" customHeight="1" x14ac:dyDescent="0.2">
      <c r="A382" s="27">
        <v>41829.5</v>
      </c>
      <c r="B382" s="28">
        <v>2018.5865833333301</v>
      </c>
      <c r="C382" s="29">
        <v>53.9433333333333</v>
      </c>
      <c r="D382" s="30">
        <f t="shared" si="0"/>
        <v>7</v>
      </c>
      <c r="E382" s="30" t="s">
        <v>63</v>
      </c>
    </row>
    <row r="383" spans="1:5" ht="14.25" customHeight="1" x14ac:dyDescent="0.2">
      <c r="A383" s="27">
        <v>41830</v>
      </c>
      <c r="B383" s="28">
        <v>1857.62129166666</v>
      </c>
      <c r="C383" s="29">
        <v>78.154166666666598</v>
      </c>
      <c r="D383" s="30">
        <f t="shared" si="0"/>
        <v>7</v>
      </c>
      <c r="E383" s="30" t="s">
        <v>63</v>
      </c>
    </row>
    <row r="384" spans="1:5" ht="14.25" customHeight="1" x14ac:dyDescent="0.2">
      <c r="A384" s="27">
        <v>41830.5</v>
      </c>
      <c r="B384" s="28">
        <v>2091.5625416666599</v>
      </c>
      <c r="C384" s="29">
        <v>72.477916666666601</v>
      </c>
      <c r="D384" s="30">
        <f t="shared" si="0"/>
        <v>7</v>
      </c>
      <c r="E384" s="30" t="s">
        <v>63</v>
      </c>
    </row>
    <row r="385" spans="1:5" ht="14.25" customHeight="1" x14ac:dyDescent="0.2">
      <c r="A385" s="27">
        <v>41831</v>
      </c>
      <c r="B385" s="28">
        <v>1880.002375</v>
      </c>
      <c r="C385" s="29">
        <v>43.243333333333297</v>
      </c>
      <c r="D385" s="30">
        <f t="shared" si="0"/>
        <v>7</v>
      </c>
      <c r="E385" s="30" t="s">
        <v>63</v>
      </c>
    </row>
    <row r="386" spans="1:5" ht="14.25" customHeight="1" x14ac:dyDescent="0.2">
      <c r="A386" s="27">
        <v>41831.5</v>
      </c>
      <c r="B386" s="28">
        <v>2144.029</v>
      </c>
      <c r="C386" s="29">
        <v>67.462083333333297</v>
      </c>
      <c r="D386" s="30">
        <f t="shared" si="0"/>
        <v>7</v>
      </c>
      <c r="E386" s="30" t="s">
        <v>63</v>
      </c>
    </row>
    <row r="387" spans="1:5" ht="14.25" customHeight="1" x14ac:dyDescent="0.2">
      <c r="A387" s="27">
        <v>41832</v>
      </c>
      <c r="B387" s="28">
        <v>1942.2773749999999</v>
      </c>
      <c r="C387" s="29">
        <v>50.933333333333302</v>
      </c>
      <c r="D387" s="30">
        <f t="shared" si="0"/>
        <v>7</v>
      </c>
      <c r="E387" s="30" t="s">
        <v>63</v>
      </c>
    </row>
    <row r="388" spans="1:5" ht="14.25" customHeight="1" x14ac:dyDescent="0.2">
      <c r="A388" s="27">
        <v>41832.5</v>
      </c>
      <c r="B388" s="28">
        <v>2156.9050833333299</v>
      </c>
      <c r="C388" s="29">
        <v>50.860833333333296</v>
      </c>
      <c r="D388" s="30">
        <f t="shared" si="0"/>
        <v>7</v>
      </c>
      <c r="E388" s="30" t="s">
        <v>63</v>
      </c>
    </row>
    <row r="389" spans="1:5" ht="14.25" customHeight="1" x14ac:dyDescent="0.2">
      <c r="A389" s="27">
        <v>41833</v>
      </c>
      <c r="B389" s="28">
        <v>1863.51966666666</v>
      </c>
      <c r="C389" s="29">
        <v>46.814583333333303</v>
      </c>
      <c r="D389" s="30">
        <f t="shared" si="0"/>
        <v>7</v>
      </c>
      <c r="E389" s="30" t="s">
        <v>63</v>
      </c>
    </row>
    <row r="390" spans="1:5" ht="14.25" customHeight="1" x14ac:dyDescent="0.2">
      <c r="A390" s="27">
        <v>41833.5</v>
      </c>
      <c r="B390" s="28">
        <v>2113.2942083333301</v>
      </c>
      <c r="C390" s="29">
        <v>65.967083333333306</v>
      </c>
      <c r="D390" s="30">
        <f t="shared" si="0"/>
        <v>7</v>
      </c>
      <c r="E390" s="30" t="s">
        <v>63</v>
      </c>
    </row>
    <row r="391" spans="1:5" ht="14.25" customHeight="1" x14ac:dyDescent="0.2">
      <c r="A391" s="27">
        <v>41834</v>
      </c>
      <c r="B391" s="28">
        <v>1727.4197916666601</v>
      </c>
      <c r="C391" s="29">
        <v>52.462499999999999</v>
      </c>
      <c r="D391" s="30">
        <f t="shared" si="0"/>
        <v>7</v>
      </c>
      <c r="E391" s="30" t="s">
        <v>63</v>
      </c>
    </row>
    <row r="392" spans="1:5" ht="14.25" customHeight="1" x14ac:dyDescent="0.2">
      <c r="A392" s="27">
        <v>41834.5</v>
      </c>
      <c r="B392" s="28">
        <v>2095.5535</v>
      </c>
      <c r="C392" s="29">
        <v>67.153750000000002</v>
      </c>
      <c r="D392" s="30">
        <f t="shared" si="0"/>
        <v>7</v>
      </c>
      <c r="E392" s="30" t="s">
        <v>63</v>
      </c>
    </row>
    <row r="393" spans="1:5" ht="14.25" customHeight="1" x14ac:dyDescent="0.2">
      <c r="A393" s="27">
        <v>41835</v>
      </c>
      <c r="B393" s="28">
        <v>1967.7181249999901</v>
      </c>
      <c r="C393" s="29">
        <v>57.936250000000001</v>
      </c>
      <c r="D393" s="30">
        <f t="shared" si="0"/>
        <v>7</v>
      </c>
      <c r="E393" s="30" t="s">
        <v>63</v>
      </c>
    </row>
    <row r="394" spans="1:5" ht="14.25" customHeight="1" x14ac:dyDescent="0.2">
      <c r="A394" s="27">
        <v>41835.5</v>
      </c>
      <c r="B394" s="28">
        <v>2343.9105</v>
      </c>
      <c r="C394" s="29">
        <v>59.931666666666601</v>
      </c>
      <c r="D394" s="30">
        <f t="shared" si="0"/>
        <v>7</v>
      </c>
      <c r="E394" s="30" t="s">
        <v>63</v>
      </c>
    </row>
    <row r="395" spans="1:5" ht="14.25" customHeight="1" x14ac:dyDescent="0.2">
      <c r="A395" s="27">
        <v>41836</v>
      </c>
      <c r="B395" s="28">
        <v>2027.19783333333</v>
      </c>
      <c r="C395" s="29">
        <v>60.722499999999997</v>
      </c>
      <c r="D395" s="30">
        <f t="shared" si="0"/>
        <v>7</v>
      </c>
      <c r="E395" s="30" t="s">
        <v>63</v>
      </c>
    </row>
    <row r="396" spans="1:5" ht="14.25" customHeight="1" x14ac:dyDescent="0.2">
      <c r="A396" s="27">
        <v>41836.5</v>
      </c>
      <c r="B396" s="28">
        <v>2471.7156249999998</v>
      </c>
      <c r="C396" s="29">
        <v>59.856250000000003</v>
      </c>
      <c r="D396" s="30">
        <f t="shared" si="0"/>
        <v>7</v>
      </c>
      <c r="E396" s="30" t="s">
        <v>63</v>
      </c>
    </row>
    <row r="397" spans="1:5" ht="14.25" customHeight="1" x14ac:dyDescent="0.2">
      <c r="A397" s="27">
        <v>41837</v>
      </c>
      <c r="B397" s="28">
        <v>2030.9194583333301</v>
      </c>
      <c r="C397" s="29">
        <v>51.819999999999901</v>
      </c>
      <c r="D397" s="30">
        <f t="shared" si="0"/>
        <v>7</v>
      </c>
      <c r="E397" s="30" t="s">
        <v>63</v>
      </c>
    </row>
    <row r="398" spans="1:5" ht="14.25" customHeight="1" x14ac:dyDescent="0.2">
      <c r="A398" s="27">
        <v>41837.5</v>
      </c>
      <c r="B398" s="28">
        <v>2445.4532083333302</v>
      </c>
      <c r="C398" s="29">
        <v>76.141666666666595</v>
      </c>
      <c r="D398" s="30">
        <f t="shared" si="0"/>
        <v>7</v>
      </c>
      <c r="E398" s="30" t="s">
        <v>63</v>
      </c>
    </row>
    <row r="399" spans="1:5" ht="14.25" customHeight="1" x14ac:dyDescent="0.2">
      <c r="A399" s="27">
        <v>41838</v>
      </c>
      <c r="B399" s="28">
        <v>2128.7746666666599</v>
      </c>
      <c r="C399" s="29">
        <v>66.974999999999994</v>
      </c>
      <c r="D399" s="30">
        <f t="shared" si="0"/>
        <v>7</v>
      </c>
      <c r="E399" s="30" t="s">
        <v>63</v>
      </c>
    </row>
    <row r="400" spans="1:5" ht="14.25" customHeight="1" x14ac:dyDescent="0.2">
      <c r="A400" s="27">
        <v>41838.5</v>
      </c>
      <c r="B400" s="28">
        <v>2486.29025</v>
      </c>
      <c r="C400" s="29">
        <v>82.171666666666596</v>
      </c>
      <c r="D400" s="30">
        <f t="shared" si="0"/>
        <v>7</v>
      </c>
      <c r="E400" s="30" t="s">
        <v>63</v>
      </c>
    </row>
    <row r="401" spans="1:5" ht="14.25" customHeight="1" x14ac:dyDescent="0.2">
      <c r="A401" s="27">
        <v>41839</v>
      </c>
      <c r="B401" s="28">
        <v>2153.5862499999998</v>
      </c>
      <c r="C401" s="29">
        <v>50.0162499999999</v>
      </c>
      <c r="D401" s="30">
        <f t="shared" si="0"/>
        <v>7</v>
      </c>
      <c r="E401" s="30" t="s">
        <v>63</v>
      </c>
    </row>
    <row r="402" spans="1:5" ht="14.25" customHeight="1" x14ac:dyDescent="0.2">
      <c r="A402" s="27">
        <v>41839.5</v>
      </c>
      <c r="B402" s="28">
        <v>2445.9498749999998</v>
      </c>
      <c r="C402" s="29">
        <v>64.713333333333296</v>
      </c>
      <c r="D402" s="30">
        <f t="shared" si="0"/>
        <v>7</v>
      </c>
      <c r="E402" s="30" t="s">
        <v>63</v>
      </c>
    </row>
    <row r="403" spans="1:5" ht="14.25" customHeight="1" x14ac:dyDescent="0.2">
      <c r="A403" s="27">
        <v>41840</v>
      </c>
      <c r="B403" s="28">
        <v>1976.4664166666601</v>
      </c>
      <c r="C403" s="29">
        <v>44.022500000000001</v>
      </c>
      <c r="D403" s="30">
        <f t="shared" si="0"/>
        <v>7</v>
      </c>
      <c r="E403" s="30" t="s">
        <v>63</v>
      </c>
    </row>
    <row r="404" spans="1:5" ht="14.25" customHeight="1" x14ac:dyDescent="0.2">
      <c r="A404" s="27">
        <v>41840.5</v>
      </c>
      <c r="B404" s="28">
        <v>2273.79779166666</v>
      </c>
      <c r="C404" s="29">
        <v>54.5445833333333</v>
      </c>
      <c r="D404" s="30">
        <f t="shared" si="0"/>
        <v>7</v>
      </c>
      <c r="E404" s="30" t="s">
        <v>63</v>
      </c>
    </row>
    <row r="405" spans="1:5" ht="14.25" customHeight="1" x14ac:dyDescent="0.2">
      <c r="A405" s="27">
        <v>41841</v>
      </c>
      <c r="B405" s="28">
        <v>1887.0905416666601</v>
      </c>
      <c r="C405" s="29">
        <v>44.419166666666598</v>
      </c>
      <c r="D405" s="30">
        <f t="shared" si="0"/>
        <v>7</v>
      </c>
      <c r="E405" s="30" t="s">
        <v>63</v>
      </c>
    </row>
    <row r="406" spans="1:5" ht="14.25" customHeight="1" x14ac:dyDescent="0.2">
      <c r="A406" s="27">
        <v>41841.5</v>
      </c>
      <c r="B406" s="28">
        <v>2286.2764583333301</v>
      </c>
      <c r="C406" s="29">
        <v>74.711666666666602</v>
      </c>
      <c r="D406" s="30">
        <f t="shared" si="0"/>
        <v>7</v>
      </c>
      <c r="E406" s="30" t="s">
        <v>63</v>
      </c>
    </row>
    <row r="407" spans="1:5" ht="14.25" customHeight="1" x14ac:dyDescent="0.2">
      <c r="A407" s="27">
        <v>41842</v>
      </c>
      <c r="B407" s="28">
        <v>2117.26695833333</v>
      </c>
      <c r="C407" s="29">
        <v>43.5283333333333</v>
      </c>
      <c r="D407" s="30">
        <f t="shared" si="0"/>
        <v>7</v>
      </c>
      <c r="E407" s="30" t="s">
        <v>63</v>
      </c>
    </row>
    <row r="408" spans="1:5" ht="14.25" customHeight="1" x14ac:dyDescent="0.2">
      <c r="A408" s="27">
        <v>41842.5</v>
      </c>
      <c r="B408" s="28">
        <v>2382.9783333333298</v>
      </c>
      <c r="C408" s="29">
        <v>58.199583333333301</v>
      </c>
      <c r="D408" s="30">
        <f t="shared" si="0"/>
        <v>7</v>
      </c>
      <c r="E408" s="30" t="s">
        <v>63</v>
      </c>
    </row>
    <row r="409" spans="1:5" ht="14.25" customHeight="1" x14ac:dyDescent="0.2">
      <c r="A409" s="27">
        <v>41843</v>
      </c>
      <c r="B409" s="28">
        <v>2141.53866666666</v>
      </c>
      <c r="C409" s="29">
        <v>38.403888888888801</v>
      </c>
      <c r="D409" s="30">
        <f t="shared" si="0"/>
        <v>7</v>
      </c>
      <c r="E409" s="30" t="s">
        <v>63</v>
      </c>
    </row>
    <row r="410" spans="1:5" ht="14.25" customHeight="1" x14ac:dyDescent="0.2">
      <c r="A410" s="27">
        <v>41843.5</v>
      </c>
      <c r="B410" s="28">
        <v>2240.2341666666598</v>
      </c>
      <c r="C410" s="29">
        <v>48.528750000000002</v>
      </c>
      <c r="D410" s="30">
        <f t="shared" si="0"/>
        <v>7</v>
      </c>
      <c r="E410" s="30" t="s">
        <v>63</v>
      </c>
    </row>
    <row r="411" spans="1:5" ht="14.25" customHeight="1" x14ac:dyDescent="0.2">
      <c r="A411" s="27">
        <v>41844</v>
      </c>
      <c r="B411" s="28">
        <v>1878.19175</v>
      </c>
      <c r="C411" s="29">
        <v>45.454583333333296</v>
      </c>
      <c r="D411" s="30">
        <f t="shared" si="0"/>
        <v>7</v>
      </c>
      <c r="E411" s="30" t="s">
        <v>63</v>
      </c>
    </row>
    <row r="412" spans="1:5" ht="14.25" customHeight="1" x14ac:dyDescent="0.2">
      <c r="A412" s="27">
        <v>41844.5</v>
      </c>
      <c r="B412" s="28">
        <v>2191.5256250000002</v>
      </c>
      <c r="C412" s="29">
        <v>65.091249999999903</v>
      </c>
      <c r="D412" s="30">
        <f t="shared" si="0"/>
        <v>7</v>
      </c>
      <c r="E412" s="30" t="s">
        <v>63</v>
      </c>
    </row>
    <row r="413" spans="1:5" ht="14.25" customHeight="1" x14ac:dyDescent="0.2">
      <c r="A413" s="27">
        <v>41845</v>
      </c>
      <c r="B413" s="28">
        <v>1887.7463749999899</v>
      </c>
      <c r="C413" s="29">
        <v>53.253749999999997</v>
      </c>
      <c r="D413" s="30">
        <f t="shared" si="0"/>
        <v>7</v>
      </c>
      <c r="E413" s="30" t="s">
        <v>63</v>
      </c>
    </row>
    <row r="414" spans="1:5" ht="14.25" customHeight="1" x14ac:dyDescent="0.2">
      <c r="A414" s="27">
        <v>41845.5</v>
      </c>
      <c r="B414" s="28">
        <v>2213.9628333333299</v>
      </c>
      <c r="C414" s="29">
        <v>62.634999999999899</v>
      </c>
      <c r="D414" s="30">
        <f t="shared" si="0"/>
        <v>7</v>
      </c>
      <c r="E414" s="30" t="s">
        <v>63</v>
      </c>
    </row>
    <row r="415" spans="1:5" ht="14.25" customHeight="1" x14ac:dyDescent="0.2">
      <c r="A415" s="27">
        <v>41846</v>
      </c>
      <c r="B415" s="28">
        <v>1996.06308333333</v>
      </c>
      <c r="C415" s="29">
        <v>43.797916666666602</v>
      </c>
      <c r="D415" s="30">
        <f t="shared" si="0"/>
        <v>7</v>
      </c>
      <c r="E415" s="30" t="s">
        <v>63</v>
      </c>
    </row>
    <row r="416" spans="1:5" ht="14.25" customHeight="1" x14ac:dyDescent="0.2">
      <c r="A416" s="27">
        <v>41846.5</v>
      </c>
      <c r="B416" s="28">
        <v>2482.7692499999998</v>
      </c>
      <c r="C416" s="29">
        <v>74.790416666666601</v>
      </c>
      <c r="D416" s="30">
        <f t="shared" si="0"/>
        <v>7</v>
      </c>
      <c r="E416" s="30" t="s">
        <v>63</v>
      </c>
    </row>
    <row r="417" spans="1:5" ht="14.25" customHeight="1" x14ac:dyDescent="0.2">
      <c r="A417" s="27">
        <v>41847</v>
      </c>
      <c r="B417" s="28">
        <v>1897.66616666666</v>
      </c>
      <c r="C417" s="29">
        <v>54.195</v>
      </c>
      <c r="D417" s="30">
        <f t="shared" si="0"/>
        <v>7</v>
      </c>
      <c r="E417" s="30" t="s">
        <v>63</v>
      </c>
    </row>
    <row r="418" spans="1:5" ht="14.25" customHeight="1" x14ac:dyDescent="0.2">
      <c r="A418" s="27">
        <v>41847.5</v>
      </c>
      <c r="B418" s="28">
        <v>2206.1185</v>
      </c>
      <c r="C418" s="29">
        <v>81.428749999999994</v>
      </c>
      <c r="D418" s="30">
        <f t="shared" si="0"/>
        <v>7</v>
      </c>
      <c r="E418" s="30" t="s">
        <v>63</v>
      </c>
    </row>
    <row r="419" spans="1:5" ht="14.25" customHeight="1" x14ac:dyDescent="0.2">
      <c r="A419" s="27">
        <v>41848</v>
      </c>
      <c r="B419" s="28">
        <v>1751.1030416666599</v>
      </c>
      <c r="C419" s="29">
        <v>61.591666666666598</v>
      </c>
      <c r="D419" s="30">
        <f t="shared" si="0"/>
        <v>7</v>
      </c>
      <c r="E419" s="30" t="s">
        <v>63</v>
      </c>
    </row>
    <row r="420" spans="1:5" ht="14.25" customHeight="1" x14ac:dyDescent="0.2">
      <c r="A420" s="27">
        <v>41848.5</v>
      </c>
      <c r="B420" s="28">
        <v>2099.3076249999999</v>
      </c>
      <c r="C420" s="29">
        <v>84.004999999999995</v>
      </c>
      <c r="D420" s="30">
        <f t="shared" si="0"/>
        <v>7</v>
      </c>
      <c r="E420" s="30" t="s">
        <v>63</v>
      </c>
    </row>
    <row r="421" spans="1:5" ht="14.25" customHeight="1" x14ac:dyDescent="0.2">
      <c r="A421" s="27">
        <v>41849</v>
      </c>
      <c r="B421" s="28">
        <v>2000.35366666666</v>
      </c>
      <c r="C421" s="29">
        <v>73.071250000000006</v>
      </c>
      <c r="D421" s="30">
        <f t="shared" si="0"/>
        <v>7</v>
      </c>
      <c r="E421" s="30" t="s">
        <v>63</v>
      </c>
    </row>
    <row r="422" spans="1:5" ht="14.25" customHeight="1" x14ac:dyDescent="0.2">
      <c r="A422" s="27">
        <v>41849.5</v>
      </c>
      <c r="B422" s="28">
        <v>2385.5984999999901</v>
      </c>
      <c r="C422" s="29">
        <v>89.251666666666594</v>
      </c>
      <c r="D422" s="30">
        <f t="shared" si="0"/>
        <v>7</v>
      </c>
      <c r="E422" s="30" t="s">
        <v>63</v>
      </c>
    </row>
    <row r="423" spans="1:5" ht="14.25" customHeight="1" x14ac:dyDescent="0.2">
      <c r="A423" s="27">
        <v>41850</v>
      </c>
      <c r="B423" s="28">
        <v>2051.9919583333299</v>
      </c>
      <c r="C423" s="29">
        <v>70.024583333333297</v>
      </c>
      <c r="D423" s="30">
        <f t="shared" si="0"/>
        <v>7</v>
      </c>
      <c r="E423" s="30" t="s">
        <v>63</v>
      </c>
    </row>
    <row r="424" spans="1:5" ht="14.25" customHeight="1" x14ac:dyDescent="0.2">
      <c r="A424" s="27">
        <v>41850.5</v>
      </c>
      <c r="B424" s="28">
        <v>2307.1601249999999</v>
      </c>
      <c r="C424" s="29">
        <v>72.64</v>
      </c>
      <c r="D424" s="30">
        <f t="shared" si="0"/>
        <v>7</v>
      </c>
      <c r="E424" s="30" t="s">
        <v>63</v>
      </c>
    </row>
    <row r="425" spans="1:5" ht="14.25" customHeight="1" x14ac:dyDescent="0.2">
      <c r="A425" s="27">
        <v>41851</v>
      </c>
      <c r="B425" s="28">
        <v>1992.06812499999</v>
      </c>
      <c r="C425" s="29">
        <v>63.719166666666602</v>
      </c>
      <c r="D425" s="30">
        <f t="shared" si="0"/>
        <v>7</v>
      </c>
      <c r="E425" s="30" t="s">
        <v>63</v>
      </c>
    </row>
    <row r="426" spans="1:5" ht="14.25" customHeight="1" x14ac:dyDescent="0.2">
      <c r="A426" s="27">
        <v>41851.5</v>
      </c>
      <c r="B426" s="28">
        <v>2272.55004166666</v>
      </c>
      <c r="C426" s="29">
        <v>76.680416666666602</v>
      </c>
      <c r="D426" s="30">
        <f t="shared" si="0"/>
        <v>7</v>
      </c>
      <c r="E426" s="30" t="s">
        <v>63</v>
      </c>
    </row>
    <row r="427" spans="1:5" ht="14.25" customHeight="1" x14ac:dyDescent="0.2">
      <c r="A427" s="27">
        <v>41852</v>
      </c>
      <c r="B427" s="28">
        <v>2619.6127499999998</v>
      </c>
      <c r="C427" s="29">
        <v>97.3719999999999</v>
      </c>
      <c r="D427" s="30">
        <f t="shared" si="0"/>
        <v>8</v>
      </c>
      <c r="E427" s="30" t="s">
        <v>63</v>
      </c>
    </row>
    <row r="428" spans="1:5" ht="14.25" customHeight="1" x14ac:dyDescent="0.2">
      <c r="A428" s="27">
        <v>41852.5</v>
      </c>
      <c r="B428" s="28">
        <v>3135.2914166666601</v>
      </c>
      <c r="C428" s="29">
        <v>87.475083333333302</v>
      </c>
      <c r="D428" s="30">
        <f t="shared" si="0"/>
        <v>8</v>
      </c>
      <c r="E428" s="30" t="s">
        <v>63</v>
      </c>
    </row>
    <row r="429" spans="1:5" ht="14.25" customHeight="1" x14ac:dyDescent="0.2">
      <c r="A429" s="27">
        <v>41853</v>
      </c>
      <c r="B429" s="28">
        <v>2020.72577777777</v>
      </c>
      <c r="C429" s="29">
        <v>42.447888888888798</v>
      </c>
      <c r="D429" s="30">
        <f t="shared" si="0"/>
        <v>8</v>
      </c>
      <c r="E429" s="30" t="s">
        <v>63</v>
      </c>
    </row>
    <row r="430" spans="1:5" ht="14.25" customHeight="1" x14ac:dyDescent="0.2">
      <c r="A430" s="27">
        <v>41853.5</v>
      </c>
      <c r="B430" s="28">
        <v>2479.9036666666598</v>
      </c>
      <c r="C430" s="29">
        <v>54.379166666666599</v>
      </c>
      <c r="D430" s="30">
        <f t="shared" si="0"/>
        <v>8</v>
      </c>
      <c r="E430" s="30" t="s">
        <v>63</v>
      </c>
    </row>
    <row r="431" spans="1:5" ht="14.25" customHeight="1" x14ac:dyDescent="0.2">
      <c r="A431" s="27">
        <v>41854</v>
      </c>
      <c r="B431" s="28">
        <v>2173.7058333333298</v>
      </c>
      <c r="C431" s="29">
        <v>47.226333333333301</v>
      </c>
      <c r="D431" s="30">
        <f t="shared" si="0"/>
        <v>8</v>
      </c>
      <c r="E431" s="30" t="s">
        <v>63</v>
      </c>
    </row>
    <row r="432" spans="1:5" ht="14.25" customHeight="1" x14ac:dyDescent="0.2">
      <c r="A432" s="27">
        <v>41854.5</v>
      </c>
      <c r="B432" s="28">
        <v>2584.7835833333302</v>
      </c>
      <c r="C432" s="29">
        <v>65.741166666666601</v>
      </c>
      <c r="D432" s="30">
        <f t="shared" si="0"/>
        <v>8</v>
      </c>
      <c r="E432" s="30" t="s">
        <v>63</v>
      </c>
    </row>
    <row r="433" spans="1:5" ht="14.25" customHeight="1" x14ac:dyDescent="0.2">
      <c r="A433" s="27">
        <v>41855</v>
      </c>
      <c r="B433" s="28">
        <v>2057.4659999999999</v>
      </c>
      <c r="C433" s="29">
        <v>43.6204166666666</v>
      </c>
      <c r="D433" s="30">
        <f t="shared" si="0"/>
        <v>8</v>
      </c>
      <c r="E433" s="30" t="s">
        <v>63</v>
      </c>
    </row>
    <row r="434" spans="1:5" ht="14.25" customHeight="1" x14ac:dyDescent="0.2">
      <c r="A434" s="27">
        <v>41855.5</v>
      </c>
      <c r="B434" s="28">
        <v>2659.6397499999998</v>
      </c>
      <c r="C434" s="29">
        <v>75.9479166666666</v>
      </c>
      <c r="D434" s="30">
        <f t="shared" si="0"/>
        <v>8</v>
      </c>
      <c r="E434" s="30" t="s">
        <v>63</v>
      </c>
    </row>
    <row r="435" spans="1:5" ht="14.25" customHeight="1" x14ac:dyDescent="0.2">
      <c r="A435" s="27">
        <v>41856</v>
      </c>
      <c r="B435" s="28">
        <v>1999.15021428571</v>
      </c>
      <c r="C435" s="29">
        <v>45.174999999999997</v>
      </c>
      <c r="D435" s="30">
        <f t="shared" si="0"/>
        <v>8</v>
      </c>
      <c r="E435" s="30" t="s">
        <v>63</v>
      </c>
    </row>
    <row r="436" spans="1:5" ht="14.25" customHeight="1" x14ac:dyDescent="0.2">
      <c r="A436" s="27">
        <v>41856.5</v>
      </c>
      <c r="B436" s="28">
        <v>2072.13229166666</v>
      </c>
      <c r="C436" s="29">
        <v>49.103333333333303</v>
      </c>
      <c r="D436" s="30">
        <f t="shared" si="0"/>
        <v>8</v>
      </c>
      <c r="E436" s="30" t="s">
        <v>63</v>
      </c>
    </row>
    <row r="437" spans="1:5" ht="14.25" customHeight="1" x14ac:dyDescent="0.2">
      <c r="A437" s="27">
        <v>41857</v>
      </c>
      <c r="B437" s="28">
        <v>1795.002125</v>
      </c>
      <c r="C437" s="29">
        <v>48.378749999999997</v>
      </c>
      <c r="D437" s="30">
        <f t="shared" si="0"/>
        <v>8</v>
      </c>
      <c r="E437" s="30" t="s">
        <v>63</v>
      </c>
    </row>
    <row r="438" spans="1:5" ht="14.25" customHeight="1" x14ac:dyDescent="0.2">
      <c r="A438" s="27">
        <v>41857.5</v>
      </c>
      <c r="B438" s="28">
        <v>2046.49437499999</v>
      </c>
      <c r="C438" s="29">
        <v>49.6458333333333</v>
      </c>
      <c r="D438" s="30">
        <f t="shared" si="0"/>
        <v>8</v>
      </c>
      <c r="E438" s="30" t="s">
        <v>63</v>
      </c>
    </row>
    <row r="439" spans="1:5" ht="14.25" customHeight="1" x14ac:dyDescent="0.2">
      <c r="A439" s="27">
        <v>41858</v>
      </c>
      <c r="B439" s="28">
        <v>2152.0723750000002</v>
      </c>
      <c r="C439" s="29">
        <v>52.8779166666666</v>
      </c>
      <c r="D439" s="30">
        <f t="shared" si="0"/>
        <v>8</v>
      </c>
      <c r="E439" s="30" t="s">
        <v>63</v>
      </c>
    </row>
    <row r="440" spans="1:5" ht="14.25" customHeight="1" x14ac:dyDescent="0.2">
      <c r="A440" s="27">
        <v>41858.5</v>
      </c>
      <c r="B440" s="28">
        <v>2471.3907916666599</v>
      </c>
      <c r="C440" s="29">
        <v>98.386250000000004</v>
      </c>
      <c r="D440" s="30">
        <f t="shared" si="0"/>
        <v>8</v>
      </c>
      <c r="E440" s="30" t="s">
        <v>63</v>
      </c>
    </row>
    <row r="441" spans="1:5" ht="14.25" customHeight="1" x14ac:dyDescent="0.2">
      <c r="A441" s="27">
        <v>41859</v>
      </c>
      <c r="B441" s="28">
        <v>1920.2779583333299</v>
      </c>
      <c r="C441" s="29">
        <v>59.590416666666599</v>
      </c>
      <c r="D441" s="30">
        <f t="shared" si="0"/>
        <v>8</v>
      </c>
      <c r="E441" s="30" t="s">
        <v>63</v>
      </c>
    </row>
    <row r="442" spans="1:5" ht="14.25" customHeight="1" x14ac:dyDescent="0.2">
      <c r="A442" s="27">
        <v>41859.5</v>
      </c>
      <c r="B442" s="28">
        <v>2274.8648333333299</v>
      </c>
      <c r="C442" s="29">
        <v>72.096666666666593</v>
      </c>
      <c r="D442" s="30">
        <f t="shared" si="0"/>
        <v>8</v>
      </c>
      <c r="E442" s="30" t="s">
        <v>63</v>
      </c>
    </row>
    <row r="443" spans="1:5" ht="14.25" customHeight="1" x14ac:dyDescent="0.2">
      <c r="A443" s="27">
        <v>41860</v>
      </c>
      <c r="B443" s="28">
        <v>1595.4885833333301</v>
      </c>
      <c r="C443" s="29">
        <v>47.9270833333333</v>
      </c>
      <c r="D443" s="30">
        <f t="shared" si="0"/>
        <v>8</v>
      </c>
      <c r="E443" s="30" t="s">
        <v>63</v>
      </c>
    </row>
    <row r="444" spans="1:5" ht="14.25" customHeight="1" x14ac:dyDescent="0.2">
      <c r="A444" s="27">
        <v>41860.5</v>
      </c>
      <c r="B444" s="28">
        <v>1906.04541666666</v>
      </c>
      <c r="C444" s="29">
        <v>57.243333333333297</v>
      </c>
      <c r="D444" s="30">
        <f t="shared" si="0"/>
        <v>8</v>
      </c>
      <c r="E444" s="30" t="s">
        <v>63</v>
      </c>
    </row>
    <row r="445" spans="1:5" ht="14.25" customHeight="1" x14ac:dyDescent="0.2">
      <c r="A445" s="27">
        <v>41861</v>
      </c>
      <c r="B445" s="28">
        <v>1899.76866666666</v>
      </c>
      <c r="C445" s="29">
        <v>63.758333333333297</v>
      </c>
      <c r="D445" s="30">
        <f t="shared" si="0"/>
        <v>8</v>
      </c>
      <c r="E445" s="30" t="s">
        <v>63</v>
      </c>
    </row>
    <row r="446" spans="1:5" ht="14.25" customHeight="1" x14ac:dyDescent="0.2">
      <c r="A446" s="27">
        <v>41861.5</v>
      </c>
      <c r="B446" s="28">
        <v>2168.54474999999</v>
      </c>
      <c r="C446" s="29">
        <v>69.530833333333305</v>
      </c>
      <c r="D446" s="30">
        <f t="shared" si="0"/>
        <v>8</v>
      </c>
      <c r="E446" s="30" t="s">
        <v>63</v>
      </c>
    </row>
    <row r="447" spans="1:5" ht="14.25" customHeight="1" x14ac:dyDescent="0.2">
      <c r="A447" s="27">
        <v>41862</v>
      </c>
      <c r="B447" s="28">
        <v>1893.92883333333</v>
      </c>
      <c r="C447" s="29">
        <v>55.008749999999999</v>
      </c>
      <c r="D447" s="30">
        <f t="shared" si="0"/>
        <v>8</v>
      </c>
      <c r="E447" s="30" t="s">
        <v>63</v>
      </c>
    </row>
    <row r="448" spans="1:5" ht="14.25" customHeight="1" x14ac:dyDescent="0.2">
      <c r="A448" s="27">
        <v>41862.5</v>
      </c>
      <c r="B448" s="28">
        <v>2163.90545833333</v>
      </c>
      <c r="C448" s="29">
        <v>67.959583333333299</v>
      </c>
      <c r="D448" s="30">
        <f t="shared" si="0"/>
        <v>8</v>
      </c>
      <c r="E448" s="30" t="s">
        <v>63</v>
      </c>
    </row>
    <row r="449" spans="1:5" ht="14.25" customHeight="1" x14ac:dyDescent="0.2">
      <c r="A449" s="27">
        <v>41863</v>
      </c>
      <c r="B449" s="28">
        <v>1709.3747499999999</v>
      </c>
      <c r="C449" s="29">
        <v>58.454999999999899</v>
      </c>
      <c r="D449" s="30">
        <f t="shared" si="0"/>
        <v>8</v>
      </c>
      <c r="E449" s="30" t="s">
        <v>63</v>
      </c>
    </row>
    <row r="450" spans="1:5" ht="14.25" customHeight="1" x14ac:dyDescent="0.2">
      <c r="A450" s="27">
        <v>41863.5</v>
      </c>
      <c r="B450" s="28">
        <v>1969.1160833333299</v>
      </c>
      <c r="C450" s="29">
        <v>59.5133333333333</v>
      </c>
      <c r="D450" s="30">
        <f t="shared" si="0"/>
        <v>8</v>
      </c>
      <c r="E450" s="30" t="s">
        <v>63</v>
      </c>
    </row>
    <row r="451" spans="1:5" ht="14.25" customHeight="1" x14ac:dyDescent="0.2">
      <c r="A451" s="27">
        <v>41864</v>
      </c>
      <c r="B451" s="28">
        <v>1981.62925</v>
      </c>
      <c r="C451" s="29">
        <v>62.106250000000003</v>
      </c>
      <c r="D451" s="30">
        <f t="shared" si="0"/>
        <v>8</v>
      </c>
      <c r="E451" s="30" t="s">
        <v>63</v>
      </c>
    </row>
    <row r="452" spans="1:5" ht="14.25" customHeight="1" x14ac:dyDescent="0.2">
      <c r="A452" s="27">
        <v>41864.5</v>
      </c>
      <c r="B452" s="28">
        <v>2265.6325000000002</v>
      </c>
      <c r="C452" s="29">
        <v>75.083749999999995</v>
      </c>
      <c r="D452" s="30">
        <f t="shared" si="0"/>
        <v>8</v>
      </c>
      <c r="E452" s="30" t="s">
        <v>63</v>
      </c>
    </row>
    <row r="453" spans="1:5" ht="14.25" customHeight="1" x14ac:dyDescent="0.2">
      <c r="A453" s="27">
        <v>41865</v>
      </c>
      <c r="B453" s="28">
        <v>2017.8668333333301</v>
      </c>
      <c r="C453" s="29">
        <v>72.067499999999995</v>
      </c>
      <c r="D453" s="30">
        <f t="shared" si="0"/>
        <v>8</v>
      </c>
      <c r="E453" s="30" t="s">
        <v>63</v>
      </c>
    </row>
    <row r="454" spans="1:5" ht="14.25" customHeight="1" x14ac:dyDescent="0.2">
      <c r="A454" s="27">
        <v>41865.5</v>
      </c>
      <c r="B454" s="28">
        <v>2272.4112083333298</v>
      </c>
      <c r="C454" s="29">
        <v>69.167083333333295</v>
      </c>
      <c r="D454" s="30">
        <f t="shared" si="0"/>
        <v>8</v>
      </c>
      <c r="E454" s="30" t="s">
        <v>63</v>
      </c>
    </row>
    <row r="455" spans="1:5" ht="14.25" customHeight="1" x14ac:dyDescent="0.2">
      <c r="A455" s="27">
        <v>41866</v>
      </c>
      <c r="B455" s="28">
        <v>1957.98008333333</v>
      </c>
      <c r="C455" s="29">
        <v>47.772083333333299</v>
      </c>
      <c r="D455" s="30">
        <f t="shared" si="0"/>
        <v>8</v>
      </c>
      <c r="E455" s="30" t="s">
        <v>63</v>
      </c>
    </row>
    <row r="456" spans="1:5" ht="14.25" customHeight="1" x14ac:dyDescent="0.2">
      <c r="A456" s="27">
        <v>41866.5</v>
      </c>
      <c r="B456" s="28">
        <v>2410.05508333333</v>
      </c>
      <c r="C456" s="29">
        <v>57.986249999999899</v>
      </c>
      <c r="D456" s="30">
        <f t="shared" si="0"/>
        <v>8</v>
      </c>
      <c r="E456" s="30" t="s">
        <v>63</v>
      </c>
    </row>
    <row r="457" spans="1:5" ht="14.25" customHeight="1" x14ac:dyDescent="0.2">
      <c r="A457" s="27">
        <v>41867</v>
      </c>
      <c r="B457" s="28">
        <v>2061.5842499999899</v>
      </c>
      <c r="C457" s="29">
        <v>53.971249999999998</v>
      </c>
      <c r="D457" s="30">
        <f t="shared" si="0"/>
        <v>8</v>
      </c>
      <c r="E457" s="30" t="s">
        <v>63</v>
      </c>
    </row>
    <row r="458" spans="1:5" ht="14.25" customHeight="1" x14ac:dyDescent="0.2">
      <c r="A458" s="27">
        <v>41867.5</v>
      </c>
      <c r="B458" s="28">
        <v>2334.3259166666599</v>
      </c>
      <c r="C458" s="29">
        <v>66.100833333333298</v>
      </c>
      <c r="D458" s="30">
        <f t="shared" si="0"/>
        <v>8</v>
      </c>
      <c r="E458" s="30" t="s">
        <v>63</v>
      </c>
    </row>
    <row r="459" spans="1:5" ht="14.25" customHeight="1" x14ac:dyDescent="0.2">
      <c r="A459" s="27">
        <v>41868</v>
      </c>
      <c r="B459" s="28">
        <v>1791.68908333333</v>
      </c>
      <c r="C459" s="29">
        <v>48.206249999999997</v>
      </c>
      <c r="D459" s="30">
        <f t="shared" si="0"/>
        <v>8</v>
      </c>
      <c r="E459" s="30" t="s">
        <v>63</v>
      </c>
    </row>
    <row r="460" spans="1:5" ht="14.25" customHeight="1" x14ac:dyDescent="0.2">
      <c r="A460" s="27">
        <v>41868.5</v>
      </c>
      <c r="B460" s="28">
        <v>2115.05070833333</v>
      </c>
      <c r="C460" s="29">
        <v>63.657499999999999</v>
      </c>
      <c r="D460" s="30">
        <f t="shared" si="0"/>
        <v>8</v>
      </c>
      <c r="E460" s="30" t="s">
        <v>63</v>
      </c>
    </row>
    <row r="461" spans="1:5" ht="14.25" customHeight="1" x14ac:dyDescent="0.2">
      <c r="A461" s="27">
        <v>41869</v>
      </c>
      <c r="B461" s="28">
        <v>1725.1356249999999</v>
      </c>
      <c r="C461" s="29">
        <v>46.99</v>
      </c>
      <c r="D461" s="30">
        <f t="shared" si="0"/>
        <v>8</v>
      </c>
      <c r="E461" s="30" t="s">
        <v>63</v>
      </c>
    </row>
    <row r="462" spans="1:5" ht="14.25" customHeight="1" x14ac:dyDescent="0.2">
      <c r="A462" s="27">
        <v>41869.5</v>
      </c>
      <c r="B462" s="28">
        <v>2079.96133333333</v>
      </c>
      <c r="C462" s="29">
        <v>61.338333333333303</v>
      </c>
      <c r="D462" s="30">
        <f t="shared" si="0"/>
        <v>8</v>
      </c>
      <c r="E462" s="30" t="s">
        <v>63</v>
      </c>
    </row>
    <row r="463" spans="1:5" ht="14.25" customHeight="1" x14ac:dyDescent="0.2">
      <c r="A463" s="27">
        <v>41870</v>
      </c>
      <c r="B463" s="28">
        <v>1869.9213749999999</v>
      </c>
      <c r="C463" s="29">
        <v>40.4195833333333</v>
      </c>
      <c r="D463" s="30">
        <f t="shared" si="0"/>
        <v>8</v>
      </c>
      <c r="E463" s="30" t="s">
        <v>63</v>
      </c>
    </row>
    <row r="464" spans="1:5" ht="14.25" customHeight="1" x14ac:dyDescent="0.2">
      <c r="A464" s="27">
        <v>41870.5</v>
      </c>
      <c r="B464" s="28">
        <v>2151.5065416666598</v>
      </c>
      <c r="C464" s="29">
        <v>54.921666666666603</v>
      </c>
      <c r="D464" s="30">
        <f t="shared" si="0"/>
        <v>8</v>
      </c>
      <c r="E464" s="30" t="s">
        <v>63</v>
      </c>
    </row>
    <row r="465" spans="1:5" ht="14.25" customHeight="1" x14ac:dyDescent="0.2">
      <c r="A465" s="27">
        <v>41871</v>
      </c>
      <c r="B465" s="28">
        <v>2009.3411249999999</v>
      </c>
      <c r="C465" s="29">
        <v>55.743749999999899</v>
      </c>
      <c r="D465" s="30">
        <f t="shared" si="0"/>
        <v>8</v>
      </c>
      <c r="E465" s="30" t="s">
        <v>63</v>
      </c>
    </row>
    <row r="466" spans="1:5" ht="14.25" customHeight="1" x14ac:dyDescent="0.2">
      <c r="A466" s="27">
        <v>41871.5</v>
      </c>
      <c r="B466" s="28">
        <v>2258.4755416666599</v>
      </c>
      <c r="C466" s="29">
        <v>64.784166666666593</v>
      </c>
      <c r="D466" s="30">
        <f t="shared" si="0"/>
        <v>8</v>
      </c>
      <c r="E466" s="30" t="s">
        <v>63</v>
      </c>
    </row>
    <row r="467" spans="1:5" ht="14.25" customHeight="1" x14ac:dyDescent="0.2">
      <c r="A467" s="27">
        <v>41872</v>
      </c>
      <c r="B467" s="28">
        <v>1953.2787083333301</v>
      </c>
      <c r="C467" s="29">
        <v>39.407916666666601</v>
      </c>
      <c r="D467" s="30">
        <f t="shared" si="0"/>
        <v>8</v>
      </c>
      <c r="E467" s="30" t="s">
        <v>63</v>
      </c>
    </row>
    <row r="468" spans="1:5" ht="14.25" customHeight="1" x14ac:dyDescent="0.2">
      <c r="A468" s="27">
        <v>41872.5</v>
      </c>
      <c r="B468" s="28">
        <v>2179.1737083333301</v>
      </c>
      <c r="C468" s="29">
        <v>45.298333333333296</v>
      </c>
      <c r="D468" s="30">
        <f t="shared" si="0"/>
        <v>8</v>
      </c>
      <c r="E468" s="30" t="s">
        <v>63</v>
      </c>
    </row>
    <row r="469" spans="1:5" ht="14.25" customHeight="1" x14ac:dyDescent="0.2">
      <c r="A469" s="27">
        <v>41873</v>
      </c>
      <c r="B469" s="28">
        <v>2002.07149999999</v>
      </c>
      <c r="C469" s="29">
        <v>42.202727272727202</v>
      </c>
      <c r="D469" s="30">
        <f t="shared" si="0"/>
        <v>8</v>
      </c>
      <c r="E469" s="30" t="s">
        <v>63</v>
      </c>
    </row>
    <row r="470" spans="1:5" ht="14.25" customHeight="1" x14ac:dyDescent="0.2">
      <c r="A470" s="27">
        <v>41873.5</v>
      </c>
      <c r="B470" s="28">
        <v>2190.5812083333299</v>
      </c>
      <c r="C470" s="29">
        <v>56.2558333333333</v>
      </c>
      <c r="D470" s="30">
        <f t="shared" si="0"/>
        <v>8</v>
      </c>
      <c r="E470" s="30" t="s">
        <v>63</v>
      </c>
    </row>
    <row r="471" spans="1:5" ht="14.25" customHeight="1" x14ac:dyDescent="0.2">
      <c r="A471" s="27">
        <v>41874</v>
      </c>
      <c r="B471" s="28">
        <v>2238.6494166666598</v>
      </c>
      <c r="C471" s="29">
        <v>44.347499999999997</v>
      </c>
      <c r="D471" s="30">
        <f t="shared" si="0"/>
        <v>8</v>
      </c>
      <c r="E471" s="30" t="s">
        <v>63</v>
      </c>
    </row>
    <row r="472" spans="1:5" ht="14.25" customHeight="1" x14ac:dyDescent="0.2">
      <c r="A472" s="27">
        <v>41874.5</v>
      </c>
      <c r="B472" s="28">
        <v>2101.758875</v>
      </c>
      <c r="C472" s="29">
        <v>60.957083333333301</v>
      </c>
      <c r="D472" s="30">
        <f t="shared" si="0"/>
        <v>8</v>
      </c>
      <c r="E472" s="30" t="s">
        <v>63</v>
      </c>
    </row>
    <row r="473" spans="1:5" ht="14.25" customHeight="1" x14ac:dyDescent="0.2">
      <c r="A473" s="27">
        <v>41875</v>
      </c>
      <c r="B473" s="28">
        <v>1744.8411249999899</v>
      </c>
      <c r="C473" s="29">
        <v>46.731666666666598</v>
      </c>
      <c r="D473" s="30">
        <f t="shared" si="0"/>
        <v>8</v>
      </c>
      <c r="E473" s="30" t="s">
        <v>63</v>
      </c>
    </row>
    <row r="474" spans="1:5" ht="14.25" customHeight="1" x14ac:dyDescent="0.2">
      <c r="A474" s="27">
        <v>41875.5</v>
      </c>
      <c r="B474" s="28">
        <v>1955.6636249999999</v>
      </c>
      <c r="C474" s="29">
        <v>56.807083333333303</v>
      </c>
      <c r="D474" s="30">
        <f t="shared" si="0"/>
        <v>8</v>
      </c>
      <c r="E474" s="30" t="s">
        <v>63</v>
      </c>
    </row>
    <row r="475" spans="1:5" ht="14.25" customHeight="1" x14ac:dyDescent="0.2">
      <c r="A475" s="27">
        <v>41876</v>
      </c>
      <c r="B475" s="28">
        <v>1709.34116666666</v>
      </c>
      <c r="C475" s="29">
        <v>41.453333333333298</v>
      </c>
      <c r="D475" s="30">
        <f t="shared" si="0"/>
        <v>8</v>
      </c>
      <c r="E475" s="30" t="s">
        <v>63</v>
      </c>
    </row>
    <row r="476" spans="1:5" ht="14.25" customHeight="1" x14ac:dyDescent="0.2">
      <c r="A476" s="27">
        <v>41876.5</v>
      </c>
      <c r="B476" s="28">
        <v>2090.6051666666599</v>
      </c>
      <c r="C476" s="29">
        <v>56.362916666666599</v>
      </c>
      <c r="D476" s="30">
        <f t="shared" si="0"/>
        <v>8</v>
      </c>
      <c r="E476" s="30" t="s">
        <v>63</v>
      </c>
    </row>
    <row r="477" spans="1:5" ht="14.25" customHeight="1" x14ac:dyDescent="0.2">
      <c r="A477" s="27">
        <v>41877</v>
      </c>
      <c r="B477" s="28">
        <v>1930.23291666666</v>
      </c>
      <c r="C477" s="29">
        <v>44.294999999999902</v>
      </c>
      <c r="D477" s="30">
        <f t="shared" si="0"/>
        <v>8</v>
      </c>
      <c r="E477" s="30" t="s">
        <v>63</v>
      </c>
    </row>
    <row r="478" spans="1:5" ht="14.25" customHeight="1" x14ac:dyDescent="0.2">
      <c r="A478" s="27">
        <v>41877.5</v>
      </c>
      <c r="B478" s="28">
        <v>2252.1495416666598</v>
      </c>
      <c r="C478" s="29">
        <v>56.652083333333302</v>
      </c>
      <c r="D478" s="30">
        <f t="shared" si="0"/>
        <v>8</v>
      </c>
      <c r="E478" s="30" t="s">
        <v>63</v>
      </c>
    </row>
    <row r="479" spans="1:5" ht="14.25" customHeight="1" x14ac:dyDescent="0.2">
      <c r="A479" s="27">
        <v>41878</v>
      </c>
      <c r="B479" s="28">
        <v>2025.5564999999999</v>
      </c>
      <c r="C479" s="29">
        <v>54.389583333333299</v>
      </c>
      <c r="D479" s="30">
        <f t="shared" si="0"/>
        <v>8</v>
      </c>
      <c r="E479" s="30" t="s">
        <v>63</v>
      </c>
    </row>
    <row r="480" spans="1:5" ht="14.25" customHeight="1" x14ac:dyDescent="0.2">
      <c r="A480" s="27">
        <v>41878.5</v>
      </c>
      <c r="B480" s="28">
        <v>2431.169875</v>
      </c>
      <c r="C480" s="29">
        <v>79.165416666666601</v>
      </c>
      <c r="D480" s="30">
        <f t="shared" si="0"/>
        <v>8</v>
      </c>
      <c r="E480" s="30" t="s">
        <v>63</v>
      </c>
    </row>
    <row r="481" spans="1:5" ht="14.25" customHeight="1" x14ac:dyDescent="0.2">
      <c r="A481" s="27">
        <v>41879</v>
      </c>
      <c r="B481" s="28">
        <v>1985.1439583333299</v>
      </c>
      <c r="C481" s="29">
        <v>54.53875</v>
      </c>
      <c r="D481" s="30">
        <f t="shared" si="0"/>
        <v>8</v>
      </c>
      <c r="E481" s="30" t="s">
        <v>63</v>
      </c>
    </row>
    <row r="482" spans="1:5" ht="14.25" customHeight="1" x14ac:dyDescent="0.2">
      <c r="A482" s="27">
        <v>41879.5</v>
      </c>
      <c r="B482" s="28">
        <v>2232.0480416666601</v>
      </c>
      <c r="C482" s="29">
        <v>56.990833333333299</v>
      </c>
      <c r="D482" s="30">
        <f t="shared" si="0"/>
        <v>8</v>
      </c>
      <c r="E482" s="30" t="s">
        <v>63</v>
      </c>
    </row>
    <row r="483" spans="1:5" ht="14.25" customHeight="1" x14ac:dyDescent="0.2">
      <c r="A483" s="27">
        <v>41880</v>
      </c>
      <c r="B483" s="28">
        <v>2000.4889166666601</v>
      </c>
      <c r="C483" s="29">
        <v>46.333750000000002</v>
      </c>
      <c r="D483" s="30">
        <f t="shared" si="0"/>
        <v>8</v>
      </c>
      <c r="E483" s="30" t="s">
        <v>63</v>
      </c>
    </row>
    <row r="484" spans="1:5" ht="14.25" customHeight="1" x14ac:dyDescent="0.2">
      <c r="A484" s="27">
        <v>41880.5</v>
      </c>
      <c r="B484" s="28">
        <v>2244.6094583333302</v>
      </c>
      <c r="C484" s="29">
        <v>59.141666666666602</v>
      </c>
      <c r="D484" s="30">
        <f t="shared" si="0"/>
        <v>8</v>
      </c>
      <c r="E484" s="30" t="s">
        <v>63</v>
      </c>
    </row>
    <row r="485" spans="1:5" ht="14.25" customHeight="1" x14ac:dyDescent="0.2">
      <c r="A485" s="27">
        <v>41881</v>
      </c>
      <c r="B485" s="28">
        <v>1956.4982499999901</v>
      </c>
      <c r="C485" s="29">
        <v>39.871666666666599</v>
      </c>
      <c r="D485" s="30">
        <f t="shared" si="0"/>
        <v>8</v>
      </c>
      <c r="E485" s="30" t="s">
        <v>63</v>
      </c>
    </row>
    <row r="486" spans="1:5" ht="14.25" customHeight="1" x14ac:dyDescent="0.2">
      <c r="A486" s="27">
        <v>41881.5</v>
      </c>
      <c r="B486" s="28">
        <v>2234.6941666666598</v>
      </c>
      <c r="C486" s="29">
        <v>42.424166666666601</v>
      </c>
      <c r="D486" s="30">
        <f t="shared" si="0"/>
        <v>8</v>
      </c>
      <c r="E486" s="30" t="s">
        <v>63</v>
      </c>
    </row>
    <row r="487" spans="1:5" ht="14.25" customHeight="1" x14ac:dyDescent="0.2">
      <c r="A487" s="27">
        <v>41882</v>
      </c>
      <c r="B487" s="28">
        <v>1764.0211666666601</v>
      </c>
      <c r="C487" s="29">
        <v>31.869166666666601</v>
      </c>
      <c r="D487" s="30">
        <f t="shared" si="0"/>
        <v>8</v>
      </c>
      <c r="E487" s="30" t="s">
        <v>63</v>
      </c>
    </row>
    <row r="488" spans="1:5" ht="14.25" customHeight="1" x14ac:dyDescent="0.2">
      <c r="A488" s="27">
        <v>41882.5</v>
      </c>
      <c r="B488" s="28">
        <v>1984.9037083333301</v>
      </c>
      <c r="C488" s="29">
        <v>51.942083333333301</v>
      </c>
      <c r="D488" s="30">
        <f t="shared" si="0"/>
        <v>8</v>
      </c>
      <c r="E488" s="30" t="s">
        <v>63</v>
      </c>
    </row>
    <row r="489" spans="1:5" ht="14.25" customHeight="1" x14ac:dyDescent="0.2">
      <c r="A489" s="27">
        <v>41883</v>
      </c>
      <c r="B489" s="28">
        <v>2259.3434166666598</v>
      </c>
      <c r="C489" s="29">
        <v>71.976583333333295</v>
      </c>
      <c r="D489" s="30">
        <f t="shared" si="0"/>
        <v>9</v>
      </c>
      <c r="E489" s="30" t="s">
        <v>63</v>
      </c>
    </row>
    <row r="490" spans="1:5" ht="14.25" customHeight="1" x14ac:dyDescent="0.2">
      <c r="A490" s="27">
        <v>41883.5</v>
      </c>
      <c r="B490" s="28">
        <v>2360.6292916666598</v>
      </c>
      <c r="C490" s="29">
        <v>55.570500000000003</v>
      </c>
      <c r="D490" s="30">
        <f t="shared" si="0"/>
        <v>9</v>
      </c>
      <c r="E490" s="30" t="s">
        <v>63</v>
      </c>
    </row>
    <row r="491" spans="1:5" ht="14.25" customHeight="1" x14ac:dyDescent="0.2">
      <c r="A491" s="27">
        <v>41884</v>
      </c>
      <c r="B491" s="28">
        <v>1846.40777272727</v>
      </c>
      <c r="C491" s="29">
        <v>35.178818181818102</v>
      </c>
      <c r="D491" s="30">
        <f t="shared" si="0"/>
        <v>9</v>
      </c>
      <c r="E491" s="30" t="s">
        <v>63</v>
      </c>
    </row>
    <row r="492" spans="1:5" ht="14.25" customHeight="1" x14ac:dyDescent="0.2">
      <c r="A492" s="27">
        <v>41884.5</v>
      </c>
      <c r="B492" s="28">
        <v>2621.3647499999902</v>
      </c>
      <c r="C492" s="29">
        <v>82.808583333333303</v>
      </c>
      <c r="D492" s="30">
        <f t="shared" si="0"/>
        <v>9</v>
      </c>
      <c r="E492" s="30" t="s">
        <v>63</v>
      </c>
    </row>
    <row r="493" spans="1:5" ht="14.25" customHeight="1" x14ac:dyDescent="0.2">
      <c r="A493" s="27">
        <v>41885</v>
      </c>
      <c r="B493" s="28">
        <v>1922.99563636363</v>
      </c>
      <c r="C493" s="29">
        <v>44.022727272727202</v>
      </c>
      <c r="D493" s="30">
        <f t="shared" si="0"/>
        <v>9</v>
      </c>
      <c r="E493" s="30" t="s">
        <v>63</v>
      </c>
    </row>
    <row r="494" spans="1:5" ht="14.25" customHeight="1" x14ac:dyDescent="0.2">
      <c r="A494" s="27">
        <v>41885.5</v>
      </c>
      <c r="B494" s="28">
        <v>2474.1590833333298</v>
      </c>
      <c r="C494" s="29">
        <v>80.227000000000004</v>
      </c>
      <c r="D494" s="30">
        <f t="shared" si="0"/>
        <v>9</v>
      </c>
      <c r="E494" s="30" t="s">
        <v>63</v>
      </c>
    </row>
    <row r="495" spans="1:5" ht="14.25" customHeight="1" x14ac:dyDescent="0.2">
      <c r="A495" s="27">
        <v>41886</v>
      </c>
      <c r="B495" s="28">
        <v>2056.328</v>
      </c>
      <c r="C495" s="29">
        <v>55.7558333333333</v>
      </c>
      <c r="D495" s="30">
        <f t="shared" si="0"/>
        <v>9</v>
      </c>
      <c r="E495" s="30" t="s">
        <v>63</v>
      </c>
    </row>
    <row r="496" spans="1:5" ht="14.25" customHeight="1" x14ac:dyDescent="0.2">
      <c r="A496" s="27">
        <v>41886.5</v>
      </c>
      <c r="B496" s="28">
        <v>2567.8376250000001</v>
      </c>
      <c r="C496" s="29">
        <v>62.750833333333297</v>
      </c>
      <c r="D496" s="30">
        <f t="shared" si="0"/>
        <v>9</v>
      </c>
      <c r="E496" s="30" t="s">
        <v>63</v>
      </c>
    </row>
    <row r="497" spans="1:5" ht="14.25" customHeight="1" x14ac:dyDescent="0.2">
      <c r="A497" s="27">
        <v>41887</v>
      </c>
      <c r="B497" s="28">
        <v>2030.3805833333299</v>
      </c>
      <c r="C497" s="29">
        <v>33.043333333333301</v>
      </c>
      <c r="D497" s="30">
        <f t="shared" si="0"/>
        <v>9</v>
      </c>
      <c r="E497" s="30" t="s">
        <v>63</v>
      </c>
    </row>
    <row r="498" spans="1:5" ht="14.25" customHeight="1" x14ac:dyDescent="0.2">
      <c r="A498" s="27">
        <v>41887.5</v>
      </c>
      <c r="B498" s="28">
        <v>2019.70716666666</v>
      </c>
      <c r="C498" s="29">
        <v>37.844583333333297</v>
      </c>
      <c r="D498" s="30">
        <f t="shared" si="0"/>
        <v>9</v>
      </c>
      <c r="E498" s="30" t="s">
        <v>63</v>
      </c>
    </row>
    <row r="499" spans="1:5" ht="14.25" customHeight="1" x14ac:dyDescent="0.2">
      <c r="A499" s="27">
        <v>41888</v>
      </c>
      <c r="B499" s="28">
        <v>1680.81474999999</v>
      </c>
      <c r="C499" s="29">
        <v>47.879999999999903</v>
      </c>
      <c r="D499" s="30">
        <f t="shared" si="0"/>
        <v>9</v>
      </c>
      <c r="E499" s="30" t="s">
        <v>63</v>
      </c>
    </row>
    <row r="500" spans="1:5" ht="14.25" customHeight="1" x14ac:dyDescent="0.2">
      <c r="A500" s="27">
        <v>41888.5</v>
      </c>
      <c r="B500" s="28">
        <v>2067.74695833333</v>
      </c>
      <c r="C500" s="29">
        <v>50.42</v>
      </c>
      <c r="D500" s="30">
        <f t="shared" si="0"/>
        <v>9</v>
      </c>
      <c r="E500" s="30" t="s">
        <v>63</v>
      </c>
    </row>
    <row r="501" spans="1:5" ht="14.25" customHeight="1" x14ac:dyDescent="0.2">
      <c r="A501" s="27">
        <v>41889</v>
      </c>
      <c r="B501" s="28">
        <v>2076.187375</v>
      </c>
      <c r="C501" s="29">
        <v>47.507083333333298</v>
      </c>
      <c r="D501" s="30">
        <f t="shared" si="0"/>
        <v>9</v>
      </c>
      <c r="E501" s="30" t="s">
        <v>63</v>
      </c>
    </row>
    <row r="502" spans="1:5" ht="14.25" customHeight="1" x14ac:dyDescent="0.2">
      <c r="A502" s="27">
        <v>41889.5</v>
      </c>
      <c r="B502" s="28">
        <v>2497.8737916666601</v>
      </c>
      <c r="C502" s="29">
        <v>74.433333333333294</v>
      </c>
      <c r="D502" s="30">
        <f t="shared" si="0"/>
        <v>9</v>
      </c>
      <c r="E502" s="30" t="s">
        <v>63</v>
      </c>
    </row>
    <row r="503" spans="1:5" ht="14.25" customHeight="1" x14ac:dyDescent="0.2">
      <c r="A503" s="27">
        <v>41890</v>
      </c>
      <c r="B503" s="28">
        <v>1934.8973333333299</v>
      </c>
      <c r="C503" s="29">
        <v>72.467083333333306</v>
      </c>
      <c r="D503" s="30">
        <f t="shared" si="0"/>
        <v>9</v>
      </c>
      <c r="E503" s="30" t="s">
        <v>63</v>
      </c>
    </row>
    <row r="504" spans="1:5" ht="14.25" customHeight="1" x14ac:dyDescent="0.2">
      <c r="A504" s="27">
        <v>41890.5</v>
      </c>
      <c r="B504" s="28">
        <v>2169.9367916666602</v>
      </c>
      <c r="C504" s="29">
        <v>77.196250000000006</v>
      </c>
      <c r="D504" s="30">
        <f t="shared" si="0"/>
        <v>9</v>
      </c>
      <c r="E504" s="30" t="s">
        <v>63</v>
      </c>
    </row>
    <row r="505" spans="1:5" ht="14.25" customHeight="1" x14ac:dyDescent="0.2">
      <c r="A505" s="27">
        <v>41891</v>
      </c>
      <c r="B505" s="28">
        <v>1909.34512499999</v>
      </c>
      <c r="C505" s="29">
        <v>52.41</v>
      </c>
      <c r="D505" s="30">
        <f t="shared" si="0"/>
        <v>9</v>
      </c>
      <c r="E505" s="30" t="s">
        <v>63</v>
      </c>
    </row>
    <row r="506" spans="1:5" ht="14.25" customHeight="1" x14ac:dyDescent="0.2">
      <c r="A506" s="27">
        <v>41891.5</v>
      </c>
      <c r="B506" s="28">
        <v>2149.7494166666602</v>
      </c>
      <c r="C506" s="29">
        <v>73.879999999999896</v>
      </c>
      <c r="D506" s="30">
        <f t="shared" si="0"/>
        <v>9</v>
      </c>
      <c r="E506" s="30" t="s">
        <v>63</v>
      </c>
    </row>
    <row r="507" spans="1:5" ht="14.25" customHeight="1" x14ac:dyDescent="0.2">
      <c r="A507" s="27">
        <v>41892</v>
      </c>
      <c r="B507" s="28">
        <v>1873.6608333333299</v>
      </c>
      <c r="C507" s="29">
        <v>62.469166666666602</v>
      </c>
      <c r="D507" s="30">
        <f t="shared" si="0"/>
        <v>9</v>
      </c>
      <c r="E507" s="30" t="s">
        <v>63</v>
      </c>
    </row>
    <row r="508" spans="1:5" ht="14.25" customHeight="1" x14ac:dyDescent="0.2">
      <c r="A508" s="27">
        <v>41892.5</v>
      </c>
      <c r="B508" s="28">
        <v>2116.88016666666</v>
      </c>
      <c r="C508" s="29">
        <v>70.363333333333301</v>
      </c>
      <c r="D508" s="30">
        <f t="shared" si="0"/>
        <v>9</v>
      </c>
      <c r="E508" s="30" t="s">
        <v>63</v>
      </c>
    </row>
    <row r="509" spans="1:5" ht="14.25" customHeight="1" x14ac:dyDescent="0.2">
      <c r="A509" s="27">
        <v>41893</v>
      </c>
      <c r="B509" s="28">
        <v>1699.7154166666601</v>
      </c>
      <c r="C509" s="29">
        <v>48.371249999999897</v>
      </c>
      <c r="D509" s="30">
        <f t="shared" si="0"/>
        <v>9</v>
      </c>
      <c r="E509" s="30" t="s">
        <v>63</v>
      </c>
    </row>
    <row r="510" spans="1:5" ht="14.25" customHeight="1" x14ac:dyDescent="0.2">
      <c r="A510" s="27">
        <v>41893.5</v>
      </c>
      <c r="B510" s="28">
        <v>2109.2648749999998</v>
      </c>
      <c r="C510" s="29">
        <v>88.029583333333306</v>
      </c>
      <c r="D510" s="30">
        <f t="shared" si="0"/>
        <v>9</v>
      </c>
      <c r="E510" s="30" t="s">
        <v>63</v>
      </c>
    </row>
    <row r="511" spans="1:5" ht="14.25" customHeight="1" x14ac:dyDescent="0.2">
      <c r="A511" s="27">
        <v>41894</v>
      </c>
      <c r="B511" s="28">
        <v>1848.3395416666599</v>
      </c>
      <c r="C511" s="29">
        <v>51.335833333333298</v>
      </c>
      <c r="D511" s="30">
        <f t="shared" si="0"/>
        <v>9</v>
      </c>
      <c r="E511" s="30" t="s">
        <v>63</v>
      </c>
    </row>
    <row r="512" spans="1:5" ht="14.25" customHeight="1" x14ac:dyDescent="0.2">
      <c r="A512" s="27">
        <v>41894.5</v>
      </c>
      <c r="B512" s="28">
        <v>2107.09733333333</v>
      </c>
      <c r="C512" s="29">
        <v>65.329583333333304</v>
      </c>
      <c r="D512" s="30">
        <f t="shared" si="0"/>
        <v>9</v>
      </c>
      <c r="E512" s="30" t="s">
        <v>63</v>
      </c>
    </row>
    <row r="513" spans="1:5" ht="14.25" customHeight="1" x14ac:dyDescent="0.2">
      <c r="A513" s="27">
        <v>41895</v>
      </c>
      <c r="B513" s="28">
        <v>2006.9661249999999</v>
      </c>
      <c r="C513" s="29">
        <v>53.769999999999897</v>
      </c>
      <c r="D513" s="30">
        <f t="shared" si="0"/>
        <v>9</v>
      </c>
      <c r="E513" s="30" t="s">
        <v>63</v>
      </c>
    </row>
    <row r="514" spans="1:5" ht="14.25" customHeight="1" x14ac:dyDescent="0.2">
      <c r="A514" s="27">
        <v>41895.5</v>
      </c>
      <c r="B514" s="28">
        <v>2248.7629999999999</v>
      </c>
      <c r="C514" s="29">
        <v>63.956999999999901</v>
      </c>
      <c r="D514" s="30">
        <f t="shared" si="0"/>
        <v>9</v>
      </c>
      <c r="E514" s="30" t="s">
        <v>63</v>
      </c>
    </row>
    <row r="515" spans="1:5" ht="14.25" customHeight="1" x14ac:dyDescent="0.2">
      <c r="A515" s="27">
        <v>41896</v>
      </c>
      <c r="B515" s="28">
        <v>1784.0219999999999</v>
      </c>
      <c r="C515" s="29">
        <v>51.338749999999997</v>
      </c>
      <c r="D515" s="30">
        <f t="shared" si="0"/>
        <v>9</v>
      </c>
      <c r="E515" s="30" t="s">
        <v>63</v>
      </c>
    </row>
    <row r="516" spans="1:5" ht="14.25" customHeight="1" x14ac:dyDescent="0.2">
      <c r="A516" s="27">
        <v>41896.5</v>
      </c>
      <c r="B516" s="28">
        <v>2240.7224999999999</v>
      </c>
      <c r="C516" s="29">
        <v>54.9345833333333</v>
      </c>
      <c r="D516" s="30">
        <f t="shared" si="0"/>
        <v>9</v>
      </c>
      <c r="E516" s="30" t="s">
        <v>63</v>
      </c>
    </row>
    <row r="517" spans="1:5" ht="14.25" customHeight="1" x14ac:dyDescent="0.2">
      <c r="A517" s="27">
        <v>41897</v>
      </c>
      <c r="B517" s="28">
        <v>1836.4853333333299</v>
      </c>
      <c r="C517" s="29">
        <v>34.522500000000001</v>
      </c>
      <c r="D517" s="30">
        <f t="shared" si="0"/>
        <v>9</v>
      </c>
      <c r="E517" s="30" t="s">
        <v>63</v>
      </c>
    </row>
    <row r="518" spans="1:5" ht="14.25" customHeight="1" x14ac:dyDescent="0.2">
      <c r="A518" s="27">
        <v>41897.5</v>
      </c>
      <c r="B518" s="28">
        <v>2042.4563333333299</v>
      </c>
      <c r="C518" s="29">
        <v>54.936250000000001</v>
      </c>
      <c r="D518" s="30">
        <f t="shared" si="0"/>
        <v>9</v>
      </c>
      <c r="E518" s="30" t="s">
        <v>63</v>
      </c>
    </row>
    <row r="519" spans="1:5" ht="14.25" customHeight="1" x14ac:dyDescent="0.2">
      <c r="A519" s="27">
        <v>41898</v>
      </c>
      <c r="B519" s="28">
        <v>2023.1317916666601</v>
      </c>
      <c r="C519" s="29">
        <v>51.0729166666666</v>
      </c>
      <c r="D519" s="30">
        <f t="shared" si="0"/>
        <v>9</v>
      </c>
      <c r="E519" s="30" t="s">
        <v>63</v>
      </c>
    </row>
    <row r="520" spans="1:5" ht="14.25" customHeight="1" x14ac:dyDescent="0.2">
      <c r="A520" s="27">
        <v>41898.5</v>
      </c>
      <c r="B520" s="28">
        <v>2365.6989999999901</v>
      </c>
      <c r="C520" s="29">
        <v>52.2945833333333</v>
      </c>
      <c r="D520" s="30">
        <f t="shared" si="0"/>
        <v>9</v>
      </c>
      <c r="E520" s="30" t="s">
        <v>63</v>
      </c>
    </row>
    <row r="521" spans="1:5" ht="14.25" customHeight="1" x14ac:dyDescent="0.2">
      <c r="A521" s="27">
        <v>41899</v>
      </c>
      <c r="B521" s="28">
        <v>2014.6587499999901</v>
      </c>
      <c r="C521" s="29">
        <v>44.726666666666603</v>
      </c>
      <c r="D521" s="30">
        <f t="shared" si="0"/>
        <v>9</v>
      </c>
      <c r="E521" s="30" t="s">
        <v>63</v>
      </c>
    </row>
    <row r="522" spans="1:5" ht="14.25" customHeight="1" x14ac:dyDescent="0.2">
      <c r="A522" s="27">
        <v>41899.5</v>
      </c>
      <c r="B522" s="28">
        <v>2307.1498749999901</v>
      </c>
      <c r="C522" s="29">
        <v>77.517499999999998</v>
      </c>
      <c r="D522" s="30">
        <f t="shared" si="0"/>
        <v>9</v>
      </c>
      <c r="E522" s="30" t="s">
        <v>63</v>
      </c>
    </row>
    <row r="523" spans="1:5" ht="14.25" customHeight="1" x14ac:dyDescent="0.2">
      <c r="A523" s="27">
        <v>41900</v>
      </c>
      <c r="B523" s="28">
        <v>2004.1671249999999</v>
      </c>
      <c r="C523" s="29">
        <v>49.554583333333298</v>
      </c>
      <c r="D523" s="30">
        <f t="shared" si="0"/>
        <v>9</v>
      </c>
      <c r="E523" s="30" t="s">
        <v>63</v>
      </c>
    </row>
    <row r="524" spans="1:5" ht="14.25" customHeight="1" x14ac:dyDescent="0.2">
      <c r="A524" s="27">
        <v>41900.5</v>
      </c>
      <c r="B524" s="28">
        <v>2271.43324999999</v>
      </c>
      <c r="C524" s="29">
        <v>52.442916666666598</v>
      </c>
      <c r="D524" s="30">
        <f t="shared" si="0"/>
        <v>9</v>
      </c>
      <c r="E524" s="30" t="s">
        <v>63</v>
      </c>
    </row>
    <row r="525" spans="1:5" ht="14.25" customHeight="1" x14ac:dyDescent="0.2">
      <c r="A525" s="27">
        <v>41901</v>
      </c>
      <c r="B525" s="28">
        <v>1920.9021250000001</v>
      </c>
      <c r="C525" s="29">
        <v>49.8287499999999</v>
      </c>
      <c r="D525" s="30">
        <f t="shared" si="0"/>
        <v>9</v>
      </c>
      <c r="E525" s="30" t="s">
        <v>63</v>
      </c>
    </row>
    <row r="526" spans="1:5" ht="14.25" customHeight="1" x14ac:dyDescent="0.2">
      <c r="A526" s="27">
        <v>41901.5</v>
      </c>
      <c r="B526" s="28">
        <v>2218.1039999999998</v>
      </c>
      <c r="C526" s="29">
        <v>67.549583333333302</v>
      </c>
      <c r="D526" s="30">
        <f t="shared" si="0"/>
        <v>9</v>
      </c>
      <c r="E526" s="30" t="s">
        <v>63</v>
      </c>
    </row>
    <row r="527" spans="1:5" ht="14.25" customHeight="1" x14ac:dyDescent="0.2">
      <c r="A527" s="27">
        <v>41902</v>
      </c>
      <c r="B527" s="28">
        <v>1970.1035833333301</v>
      </c>
      <c r="C527" s="29">
        <v>48.207500000000003</v>
      </c>
      <c r="D527" s="30">
        <f t="shared" si="0"/>
        <v>9</v>
      </c>
      <c r="E527" s="30" t="s">
        <v>63</v>
      </c>
    </row>
    <row r="528" spans="1:5" ht="14.25" customHeight="1" x14ac:dyDescent="0.2">
      <c r="A528" s="27">
        <v>41902.5</v>
      </c>
      <c r="B528" s="28">
        <v>2213.6470416666598</v>
      </c>
      <c r="C528" s="29">
        <v>46.808749999999897</v>
      </c>
      <c r="D528" s="30">
        <f t="shared" si="0"/>
        <v>9</v>
      </c>
      <c r="E528" s="30" t="s">
        <v>63</v>
      </c>
    </row>
    <row r="529" spans="1:5" ht="14.25" customHeight="1" x14ac:dyDescent="0.2">
      <c r="A529" s="27">
        <v>41903</v>
      </c>
      <c r="B529" s="28">
        <v>1732.7019583333299</v>
      </c>
      <c r="C529" s="29">
        <v>45.873750000000001</v>
      </c>
      <c r="D529" s="30">
        <f t="shared" si="0"/>
        <v>9</v>
      </c>
      <c r="E529" s="30" t="s">
        <v>63</v>
      </c>
    </row>
    <row r="530" spans="1:5" ht="14.25" customHeight="1" x14ac:dyDescent="0.2">
      <c r="A530" s="27">
        <v>41903.5</v>
      </c>
      <c r="B530" s="28">
        <v>1933.2025000000001</v>
      </c>
      <c r="C530" s="29">
        <v>47.7245833333333</v>
      </c>
      <c r="D530" s="30">
        <f t="shared" si="0"/>
        <v>9</v>
      </c>
      <c r="E530" s="30" t="s">
        <v>63</v>
      </c>
    </row>
    <row r="531" spans="1:5" ht="14.25" customHeight="1" x14ac:dyDescent="0.2">
      <c r="A531" s="27">
        <v>41904</v>
      </c>
      <c r="B531" s="28">
        <v>1784.0386999999901</v>
      </c>
      <c r="C531" s="29">
        <v>28.845999999999901</v>
      </c>
      <c r="D531" s="30">
        <f t="shared" si="0"/>
        <v>9</v>
      </c>
      <c r="E531" s="30" t="s">
        <v>63</v>
      </c>
    </row>
    <row r="532" spans="1:5" ht="14.25" customHeight="1" x14ac:dyDescent="0.2">
      <c r="A532" s="27">
        <v>41904.5</v>
      </c>
      <c r="B532" s="28">
        <v>2104.9902499999998</v>
      </c>
      <c r="C532" s="29">
        <v>60.244583333333303</v>
      </c>
      <c r="D532" s="30">
        <f t="shared" si="0"/>
        <v>9</v>
      </c>
      <c r="E532" s="30" t="s">
        <v>63</v>
      </c>
    </row>
    <row r="533" spans="1:5" ht="14.25" customHeight="1" x14ac:dyDescent="0.2">
      <c r="A533" s="27">
        <v>41905</v>
      </c>
      <c r="B533" s="28">
        <v>1969.7938125000001</v>
      </c>
      <c r="C533" s="29">
        <v>36.316249999999997</v>
      </c>
      <c r="D533" s="30">
        <f t="shared" si="0"/>
        <v>9</v>
      </c>
      <c r="E533" s="30" t="s">
        <v>63</v>
      </c>
    </row>
    <row r="534" spans="1:5" ht="14.25" customHeight="1" x14ac:dyDescent="0.2">
      <c r="A534" s="27">
        <v>41905.5</v>
      </c>
      <c r="B534" s="28">
        <v>2124.48358333333</v>
      </c>
      <c r="C534" s="29">
        <v>44.537499999999902</v>
      </c>
      <c r="D534" s="30">
        <f t="shared" si="0"/>
        <v>9</v>
      </c>
      <c r="E534" s="30" t="s">
        <v>63</v>
      </c>
    </row>
    <row r="535" spans="1:5" ht="14.25" customHeight="1" x14ac:dyDescent="0.2">
      <c r="A535" s="27">
        <v>41906</v>
      </c>
      <c r="B535" s="28">
        <v>1837.43941666666</v>
      </c>
      <c r="C535" s="29">
        <v>34.553333333333299</v>
      </c>
      <c r="D535" s="30">
        <f t="shared" si="0"/>
        <v>9</v>
      </c>
      <c r="E535" s="30" t="s">
        <v>63</v>
      </c>
    </row>
    <row r="536" spans="1:5" ht="14.25" customHeight="1" x14ac:dyDescent="0.2">
      <c r="A536" s="27">
        <v>41906.5</v>
      </c>
      <c r="B536" s="28">
        <v>2198.0576249999999</v>
      </c>
      <c r="C536" s="29">
        <v>53.402499999999897</v>
      </c>
      <c r="D536" s="30">
        <f t="shared" si="0"/>
        <v>9</v>
      </c>
      <c r="E536" s="30" t="s">
        <v>63</v>
      </c>
    </row>
    <row r="537" spans="1:5" ht="14.25" customHeight="1" x14ac:dyDescent="0.2">
      <c r="A537" s="27">
        <v>41907</v>
      </c>
      <c r="B537" s="28">
        <v>1935.0042083333301</v>
      </c>
      <c r="C537" s="29">
        <v>50.355833333333301</v>
      </c>
      <c r="D537" s="30">
        <f t="shared" si="0"/>
        <v>9</v>
      </c>
      <c r="E537" s="30" t="s">
        <v>63</v>
      </c>
    </row>
    <row r="538" spans="1:5" ht="14.25" customHeight="1" x14ac:dyDescent="0.2">
      <c r="A538" s="27">
        <v>41907.5</v>
      </c>
      <c r="B538" s="28">
        <v>2156.9343749999998</v>
      </c>
      <c r="C538" s="29">
        <v>59.463749999999997</v>
      </c>
      <c r="D538" s="30">
        <f t="shared" si="0"/>
        <v>9</v>
      </c>
      <c r="E538" s="30" t="s">
        <v>63</v>
      </c>
    </row>
    <row r="539" spans="1:5" ht="14.25" customHeight="1" x14ac:dyDescent="0.2">
      <c r="A539" s="27">
        <v>41908</v>
      </c>
      <c r="B539" s="28">
        <v>1926.1875</v>
      </c>
      <c r="C539" s="29">
        <v>50.248333333333299</v>
      </c>
      <c r="D539" s="30">
        <f t="shared" si="0"/>
        <v>9</v>
      </c>
      <c r="E539" s="30" t="s">
        <v>63</v>
      </c>
    </row>
    <row r="540" spans="1:5" ht="14.25" customHeight="1" x14ac:dyDescent="0.2">
      <c r="A540" s="27">
        <v>41908.5</v>
      </c>
      <c r="B540" s="28">
        <v>2214.9516250000001</v>
      </c>
      <c r="C540" s="29">
        <v>52.935416666666598</v>
      </c>
      <c r="D540" s="30">
        <f t="shared" si="0"/>
        <v>9</v>
      </c>
      <c r="E540" s="30" t="s">
        <v>63</v>
      </c>
    </row>
    <row r="541" spans="1:5" ht="14.25" customHeight="1" x14ac:dyDescent="0.2">
      <c r="A541" s="27">
        <v>41909</v>
      </c>
      <c r="B541" s="28">
        <v>1951.0851250000001</v>
      </c>
      <c r="C541" s="29">
        <v>61.705833333333302</v>
      </c>
      <c r="D541" s="30">
        <f t="shared" si="0"/>
        <v>9</v>
      </c>
      <c r="E541" s="30" t="s">
        <v>63</v>
      </c>
    </row>
    <row r="542" spans="1:5" ht="14.25" customHeight="1" x14ac:dyDescent="0.2">
      <c r="A542" s="27">
        <v>41909.5</v>
      </c>
      <c r="B542" s="28">
        <v>2127.3627916666601</v>
      </c>
      <c r="C542" s="29">
        <v>63.655416666666603</v>
      </c>
      <c r="D542" s="30">
        <f t="shared" si="0"/>
        <v>9</v>
      </c>
      <c r="E542" s="30" t="s">
        <v>63</v>
      </c>
    </row>
    <row r="543" spans="1:5" ht="14.25" customHeight="1" x14ac:dyDescent="0.2">
      <c r="A543" s="27">
        <v>41910</v>
      </c>
      <c r="B543" s="28">
        <v>1725.21108333333</v>
      </c>
      <c r="C543" s="29">
        <v>55.837083333333297</v>
      </c>
      <c r="D543" s="30">
        <f t="shared" si="0"/>
        <v>9</v>
      </c>
      <c r="E543" s="30" t="s">
        <v>63</v>
      </c>
    </row>
    <row r="544" spans="1:5" ht="14.25" customHeight="1" x14ac:dyDescent="0.2">
      <c r="A544" s="27">
        <v>41910.5</v>
      </c>
      <c r="B544" s="28">
        <v>1899.99741666666</v>
      </c>
      <c r="C544" s="29">
        <v>51.783333333333303</v>
      </c>
      <c r="D544" s="30">
        <f t="shared" si="0"/>
        <v>9</v>
      </c>
      <c r="E544" s="30" t="s">
        <v>63</v>
      </c>
    </row>
    <row r="545" spans="1:5" ht="14.25" customHeight="1" x14ac:dyDescent="0.2">
      <c r="A545" s="27">
        <v>41911</v>
      </c>
      <c r="B545" s="28">
        <v>1602.6900416666599</v>
      </c>
      <c r="C545" s="29">
        <v>51.994999999999997</v>
      </c>
      <c r="D545" s="30">
        <f t="shared" si="0"/>
        <v>9</v>
      </c>
      <c r="E545" s="30" t="s">
        <v>63</v>
      </c>
    </row>
    <row r="546" spans="1:5" ht="14.25" customHeight="1" x14ac:dyDescent="0.2">
      <c r="A546" s="27">
        <v>41911.5</v>
      </c>
      <c r="B546" s="28">
        <v>1989.90491666666</v>
      </c>
      <c r="C546" s="29">
        <v>60.637499999999903</v>
      </c>
      <c r="D546" s="30">
        <f t="shared" si="0"/>
        <v>9</v>
      </c>
      <c r="E546" s="30" t="s">
        <v>63</v>
      </c>
    </row>
    <row r="547" spans="1:5" ht="14.25" customHeight="1" x14ac:dyDescent="0.2">
      <c r="A547" s="27">
        <v>41912</v>
      </c>
      <c r="B547" s="28">
        <v>1684.1917083333301</v>
      </c>
      <c r="C547" s="29">
        <v>44.738750000000003</v>
      </c>
      <c r="D547" s="30">
        <f t="shared" si="0"/>
        <v>9</v>
      </c>
      <c r="E547" s="30" t="s">
        <v>63</v>
      </c>
    </row>
    <row r="548" spans="1:5" ht="14.25" customHeight="1" x14ac:dyDescent="0.2">
      <c r="A548" s="27">
        <v>41912.5</v>
      </c>
      <c r="B548" s="28">
        <v>1953.3324583333299</v>
      </c>
      <c r="C548" s="29">
        <v>59.0162499999999</v>
      </c>
      <c r="D548" s="30">
        <f t="shared" si="0"/>
        <v>9</v>
      </c>
      <c r="E548" s="30" t="s">
        <v>63</v>
      </c>
    </row>
    <row r="549" spans="1:5" ht="14.25" customHeight="1" x14ac:dyDescent="0.2">
      <c r="A549" s="27">
        <v>41913</v>
      </c>
      <c r="B549" s="28">
        <v>2007.6444999999901</v>
      </c>
      <c r="C549" s="29">
        <v>41.709600000000002</v>
      </c>
      <c r="D549" s="30">
        <f t="shared" si="0"/>
        <v>10</v>
      </c>
      <c r="E549" s="30" t="s">
        <v>63</v>
      </c>
    </row>
    <row r="550" spans="1:5" ht="14.25" customHeight="1" x14ac:dyDescent="0.2">
      <c r="A550" s="27">
        <v>41913.5</v>
      </c>
      <c r="B550" s="28">
        <v>2220.78666666666</v>
      </c>
      <c r="C550" s="29">
        <v>56.280833333333298</v>
      </c>
      <c r="D550" s="30">
        <f t="shared" si="0"/>
        <v>10</v>
      </c>
      <c r="E550" s="30" t="s">
        <v>63</v>
      </c>
    </row>
    <row r="551" spans="1:5" ht="14.25" customHeight="1" x14ac:dyDescent="0.2">
      <c r="A551" s="27">
        <v>41914</v>
      </c>
      <c r="B551" s="28">
        <v>1886.12816666666</v>
      </c>
      <c r="C551" s="29">
        <v>35.242249999999999</v>
      </c>
      <c r="D551" s="30">
        <f t="shared" si="0"/>
        <v>10</v>
      </c>
      <c r="E551" s="30" t="s">
        <v>63</v>
      </c>
    </row>
    <row r="552" spans="1:5" ht="14.25" customHeight="1" x14ac:dyDescent="0.2">
      <c r="A552" s="27">
        <v>41914.5</v>
      </c>
      <c r="B552" s="28">
        <v>2790.45141666666</v>
      </c>
      <c r="C552" s="29">
        <v>73.400666666666595</v>
      </c>
      <c r="D552" s="30">
        <f t="shared" si="0"/>
        <v>10</v>
      </c>
      <c r="E552" s="30" t="s">
        <v>63</v>
      </c>
    </row>
    <row r="553" spans="1:5" ht="14.25" customHeight="1" x14ac:dyDescent="0.2">
      <c r="A553" s="27">
        <v>41915</v>
      </c>
      <c r="B553" s="28">
        <v>1962.5399583333301</v>
      </c>
      <c r="C553" s="29">
        <v>64.428083333333305</v>
      </c>
      <c r="D553" s="30">
        <f t="shared" si="0"/>
        <v>10</v>
      </c>
      <c r="E553" s="30" t="s">
        <v>63</v>
      </c>
    </row>
    <row r="554" spans="1:5" ht="14.25" customHeight="1" x14ac:dyDescent="0.2">
      <c r="A554" s="27">
        <v>41915.5</v>
      </c>
      <c r="B554" s="28">
        <v>2332.38454166666</v>
      </c>
      <c r="C554" s="29">
        <v>75.952249999999907</v>
      </c>
      <c r="D554" s="30">
        <f t="shared" si="0"/>
        <v>10</v>
      </c>
      <c r="E554" s="30" t="s">
        <v>63</v>
      </c>
    </row>
    <row r="555" spans="1:5" ht="14.25" customHeight="1" x14ac:dyDescent="0.2">
      <c r="A555" s="27">
        <v>41916</v>
      </c>
      <c r="B555" s="28">
        <v>2132.88175</v>
      </c>
      <c r="C555" s="29">
        <v>53.532083333333297</v>
      </c>
      <c r="D555" s="30">
        <f t="shared" si="0"/>
        <v>10</v>
      </c>
      <c r="E555" s="30" t="s">
        <v>63</v>
      </c>
    </row>
    <row r="556" spans="1:5" ht="14.25" customHeight="1" x14ac:dyDescent="0.2">
      <c r="A556" s="27">
        <v>41916.5</v>
      </c>
      <c r="B556" s="28">
        <v>2626.2460416666599</v>
      </c>
      <c r="C556" s="29">
        <v>70.233333333333306</v>
      </c>
      <c r="D556" s="30">
        <f t="shared" si="0"/>
        <v>10</v>
      </c>
      <c r="E556" s="30" t="s">
        <v>63</v>
      </c>
    </row>
    <row r="557" spans="1:5" ht="14.25" customHeight="1" x14ac:dyDescent="0.2">
      <c r="A557" s="27">
        <v>41917</v>
      </c>
      <c r="B557" s="28">
        <v>2052.8806666666601</v>
      </c>
      <c r="C557" s="29">
        <v>43.792499999999997</v>
      </c>
      <c r="D557" s="30">
        <f t="shared" si="0"/>
        <v>10</v>
      </c>
      <c r="E557" s="30" t="s">
        <v>63</v>
      </c>
    </row>
    <row r="558" spans="1:5" ht="14.25" customHeight="1" x14ac:dyDescent="0.2">
      <c r="A558" s="27">
        <v>41917.5</v>
      </c>
      <c r="B558" s="28">
        <v>1989.07779166666</v>
      </c>
      <c r="C558" s="29">
        <v>43.967916666666603</v>
      </c>
      <c r="D558" s="30">
        <f t="shared" si="0"/>
        <v>10</v>
      </c>
      <c r="E558" s="30" t="s">
        <v>63</v>
      </c>
    </row>
    <row r="559" spans="1:5" ht="14.25" customHeight="1" x14ac:dyDescent="0.2">
      <c r="A559" s="27">
        <v>41918</v>
      </c>
      <c r="B559" s="28">
        <v>1942.3025416666601</v>
      </c>
      <c r="C559" s="29">
        <v>51.145000000000003</v>
      </c>
      <c r="D559" s="30">
        <f t="shared" si="0"/>
        <v>10</v>
      </c>
      <c r="E559" s="30" t="s">
        <v>63</v>
      </c>
    </row>
    <row r="560" spans="1:5" ht="14.25" customHeight="1" x14ac:dyDescent="0.2">
      <c r="A560" s="27">
        <v>41918.5</v>
      </c>
      <c r="B560" s="28">
        <v>2247.8567916666598</v>
      </c>
      <c r="C560" s="29">
        <v>44.225833333333298</v>
      </c>
      <c r="D560" s="30">
        <f t="shared" si="0"/>
        <v>10</v>
      </c>
      <c r="E560" s="30" t="s">
        <v>63</v>
      </c>
    </row>
    <row r="561" spans="1:5" ht="14.25" customHeight="1" x14ac:dyDescent="0.2">
      <c r="A561" s="27">
        <v>41919</v>
      </c>
      <c r="B561" s="28">
        <v>2029.9478749999901</v>
      </c>
      <c r="C561" s="29">
        <v>62.532499999999999</v>
      </c>
      <c r="D561" s="30">
        <f t="shared" si="0"/>
        <v>10</v>
      </c>
      <c r="E561" s="30" t="s">
        <v>63</v>
      </c>
    </row>
    <row r="562" spans="1:5" ht="14.25" customHeight="1" x14ac:dyDescent="0.2">
      <c r="A562" s="27">
        <v>41919.5</v>
      </c>
      <c r="B562" s="28">
        <v>2304.0392916666601</v>
      </c>
      <c r="C562" s="29">
        <v>83.460833333333298</v>
      </c>
      <c r="D562" s="30">
        <f t="shared" si="0"/>
        <v>10</v>
      </c>
      <c r="E562" s="30" t="s">
        <v>63</v>
      </c>
    </row>
    <row r="563" spans="1:5" ht="14.25" customHeight="1" x14ac:dyDescent="0.2">
      <c r="A563" s="27">
        <v>41920</v>
      </c>
      <c r="B563" s="28">
        <v>1755.5350416666599</v>
      </c>
      <c r="C563" s="29">
        <v>58.622916666666598</v>
      </c>
      <c r="D563" s="30">
        <f t="shared" si="0"/>
        <v>10</v>
      </c>
      <c r="E563" s="30" t="s">
        <v>63</v>
      </c>
    </row>
    <row r="564" spans="1:5" ht="14.25" customHeight="1" x14ac:dyDescent="0.2">
      <c r="A564" s="27">
        <v>41920.5</v>
      </c>
      <c r="B564" s="28">
        <v>2048.3871666666601</v>
      </c>
      <c r="C564" s="29">
        <v>66.830833333333302</v>
      </c>
      <c r="D564" s="30">
        <f t="shared" si="0"/>
        <v>10</v>
      </c>
      <c r="E564" s="30" t="s">
        <v>63</v>
      </c>
    </row>
    <row r="565" spans="1:5" ht="14.25" customHeight="1" x14ac:dyDescent="0.2">
      <c r="A565" s="27">
        <v>41921</v>
      </c>
      <c r="B565" s="28">
        <v>1943.12725</v>
      </c>
      <c r="C565" s="29">
        <v>53.835833333333298</v>
      </c>
      <c r="D565" s="30">
        <f t="shared" si="0"/>
        <v>10</v>
      </c>
      <c r="E565" s="30" t="s">
        <v>63</v>
      </c>
    </row>
    <row r="566" spans="1:5" ht="14.25" customHeight="1" x14ac:dyDescent="0.2">
      <c r="A566" s="27">
        <v>41921.5</v>
      </c>
      <c r="B566" s="28">
        <v>2243.9492500000001</v>
      </c>
      <c r="C566" s="29">
        <v>68.947500000000005</v>
      </c>
      <c r="D566" s="30">
        <f t="shared" si="0"/>
        <v>10</v>
      </c>
      <c r="E566" s="30" t="s">
        <v>63</v>
      </c>
    </row>
    <row r="567" spans="1:5" ht="14.25" customHeight="1" x14ac:dyDescent="0.2">
      <c r="A567" s="27">
        <v>41922</v>
      </c>
      <c r="B567" s="28">
        <v>1881.1257083333301</v>
      </c>
      <c r="C567" s="29">
        <v>60.918333333333301</v>
      </c>
      <c r="D567" s="30">
        <f t="shared" si="0"/>
        <v>10</v>
      </c>
      <c r="E567" s="30" t="s">
        <v>63</v>
      </c>
    </row>
    <row r="568" spans="1:5" ht="14.25" customHeight="1" x14ac:dyDescent="0.2">
      <c r="A568" s="27">
        <v>41922.5</v>
      </c>
      <c r="B568" s="28">
        <v>2096.1401249999999</v>
      </c>
      <c r="C568" s="29">
        <v>65.825000000000003</v>
      </c>
      <c r="D568" s="30">
        <f t="shared" si="0"/>
        <v>10</v>
      </c>
      <c r="E568" s="30" t="s">
        <v>63</v>
      </c>
    </row>
    <row r="569" spans="1:5" ht="14.25" customHeight="1" x14ac:dyDescent="0.2">
      <c r="A569" s="27">
        <v>41923</v>
      </c>
      <c r="B569" s="28">
        <v>1722.9338333333301</v>
      </c>
      <c r="C569" s="29">
        <v>45.246666666666599</v>
      </c>
      <c r="D569" s="30">
        <f t="shared" si="0"/>
        <v>10</v>
      </c>
      <c r="E569" s="30" t="s">
        <v>63</v>
      </c>
    </row>
    <row r="570" spans="1:5" ht="14.25" customHeight="1" x14ac:dyDescent="0.2">
      <c r="A570" s="27">
        <v>41923.5</v>
      </c>
      <c r="B570" s="28">
        <v>2293.70854166666</v>
      </c>
      <c r="C570" s="29">
        <v>93.789166666666603</v>
      </c>
      <c r="D570" s="30">
        <f t="shared" si="0"/>
        <v>10</v>
      </c>
      <c r="E570" s="30" t="s">
        <v>63</v>
      </c>
    </row>
    <row r="571" spans="1:5" ht="14.25" customHeight="1" x14ac:dyDescent="0.2">
      <c r="A571" s="27">
        <v>41924</v>
      </c>
      <c r="B571" s="28">
        <v>1850.04408333333</v>
      </c>
      <c r="C571" s="29">
        <v>45.956666666666599</v>
      </c>
      <c r="D571" s="30">
        <f t="shared" si="0"/>
        <v>10</v>
      </c>
      <c r="E571" s="30" t="s">
        <v>63</v>
      </c>
    </row>
    <row r="572" spans="1:5" ht="14.25" customHeight="1" x14ac:dyDescent="0.2">
      <c r="A572" s="27">
        <v>41924.5</v>
      </c>
      <c r="B572" s="28">
        <v>2374.0641666666602</v>
      </c>
      <c r="C572" s="29">
        <v>71.999166666666596</v>
      </c>
      <c r="D572" s="30">
        <f t="shared" si="0"/>
        <v>10</v>
      </c>
      <c r="E572" s="30" t="s">
        <v>63</v>
      </c>
    </row>
    <row r="573" spans="1:5" ht="14.25" customHeight="1" x14ac:dyDescent="0.2">
      <c r="A573" s="27">
        <v>41925</v>
      </c>
      <c r="B573" s="28">
        <v>1611.22</v>
      </c>
      <c r="C573" s="29">
        <v>37.198749999999997</v>
      </c>
      <c r="D573" s="30">
        <f t="shared" si="0"/>
        <v>10</v>
      </c>
      <c r="E573" s="30" t="s">
        <v>63</v>
      </c>
    </row>
    <row r="574" spans="1:5" ht="14.25" customHeight="1" x14ac:dyDescent="0.2">
      <c r="A574" s="27">
        <v>41925.5</v>
      </c>
      <c r="B574" s="28">
        <v>1846.55791666666</v>
      </c>
      <c r="C574" s="29">
        <v>52.446666666666601</v>
      </c>
      <c r="D574" s="30">
        <f t="shared" si="0"/>
        <v>10</v>
      </c>
      <c r="E574" s="30" t="s">
        <v>63</v>
      </c>
    </row>
    <row r="575" spans="1:5" ht="14.25" customHeight="1" x14ac:dyDescent="0.2">
      <c r="A575" s="27">
        <v>41926</v>
      </c>
      <c r="B575" s="28">
        <v>1799.310375</v>
      </c>
      <c r="C575" s="29">
        <v>42.499166666666603</v>
      </c>
      <c r="D575" s="30">
        <f t="shared" si="0"/>
        <v>10</v>
      </c>
      <c r="E575" s="30" t="s">
        <v>63</v>
      </c>
    </row>
    <row r="576" spans="1:5" ht="14.25" customHeight="1" x14ac:dyDescent="0.2">
      <c r="A576" s="27">
        <v>41926.5</v>
      </c>
      <c r="B576" s="28">
        <v>2070.2994583333302</v>
      </c>
      <c r="C576" s="29">
        <v>63.807499999999997</v>
      </c>
      <c r="D576" s="30">
        <f t="shared" si="0"/>
        <v>10</v>
      </c>
      <c r="E576" s="30" t="s">
        <v>63</v>
      </c>
    </row>
    <row r="577" spans="1:5" ht="14.25" customHeight="1" x14ac:dyDescent="0.2">
      <c r="A577" s="27">
        <v>41927</v>
      </c>
      <c r="B577" s="28">
        <v>1832.39116666666</v>
      </c>
      <c r="C577" s="29">
        <v>54.576666666666597</v>
      </c>
      <c r="D577" s="30">
        <f t="shared" si="0"/>
        <v>10</v>
      </c>
      <c r="E577" s="30" t="s">
        <v>63</v>
      </c>
    </row>
    <row r="578" spans="1:5" ht="14.25" customHeight="1" x14ac:dyDescent="0.2">
      <c r="A578" s="27">
        <v>41927.5</v>
      </c>
      <c r="B578" s="28">
        <v>2099.4979583333302</v>
      </c>
      <c r="C578" s="29">
        <v>55.982500000000002</v>
      </c>
      <c r="D578" s="30">
        <f t="shared" si="0"/>
        <v>10</v>
      </c>
      <c r="E578" s="30" t="s">
        <v>63</v>
      </c>
    </row>
    <row r="579" spans="1:5" ht="14.25" customHeight="1" x14ac:dyDescent="0.2">
      <c r="A579" s="27">
        <v>41928</v>
      </c>
      <c r="B579" s="28">
        <v>1845.81924999999</v>
      </c>
      <c r="C579" s="29">
        <v>44.299166666666601</v>
      </c>
      <c r="D579" s="30">
        <f t="shared" si="0"/>
        <v>10</v>
      </c>
      <c r="E579" s="30" t="s">
        <v>63</v>
      </c>
    </row>
    <row r="580" spans="1:5" ht="14.25" customHeight="1" x14ac:dyDescent="0.2">
      <c r="A580" s="27">
        <v>41928.5</v>
      </c>
      <c r="B580" s="28">
        <v>2042.6991666666599</v>
      </c>
      <c r="C580" s="29">
        <v>59.989166666666598</v>
      </c>
      <c r="D580" s="30">
        <f t="shared" si="0"/>
        <v>10</v>
      </c>
      <c r="E580" s="30" t="s">
        <v>63</v>
      </c>
    </row>
    <row r="581" spans="1:5" ht="14.25" customHeight="1" x14ac:dyDescent="0.2">
      <c r="A581" s="27">
        <v>41929</v>
      </c>
      <c r="B581" s="28">
        <v>1838.79779166666</v>
      </c>
      <c r="C581" s="29">
        <v>51.032916666666601</v>
      </c>
      <c r="D581" s="30">
        <f t="shared" si="0"/>
        <v>10</v>
      </c>
      <c r="E581" s="30" t="s">
        <v>63</v>
      </c>
    </row>
    <row r="582" spans="1:5" ht="14.25" customHeight="1" x14ac:dyDescent="0.2">
      <c r="A582" s="27">
        <v>41929.5</v>
      </c>
      <c r="B582" s="28">
        <v>2088.8355833333299</v>
      </c>
      <c r="C582" s="29">
        <v>64.219166666666595</v>
      </c>
      <c r="D582" s="30">
        <f t="shared" si="0"/>
        <v>10</v>
      </c>
      <c r="E582" s="30" t="s">
        <v>63</v>
      </c>
    </row>
    <row r="583" spans="1:5" ht="14.25" customHeight="1" x14ac:dyDescent="0.2">
      <c r="A583" s="27">
        <v>41930</v>
      </c>
      <c r="B583" s="28">
        <v>1883.367125</v>
      </c>
      <c r="C583" s="29">
        <v>71.835833333333298</v>
      </c>
      <c r="D583" s="30">
        <f t="shared" si="0"/>
        <v>10</v>
      </c>
      <c r="E583" s="30" t="s">
        <v>63</v>
      </c>
    </row>
    <row r="584" spans="1:5" ht="14.25" customHeight="1" x14ac:dyDescent="0.2">
      <c r="A584" s="27">
        <v>41930.5</v>
      </c>
      <c r="B584" s="28">
        <v>2092.3713333333299</v>
      </c>
      <c r="C584" s="29">
        <v>76.037499999999994</v>
      </c>
      <c r="D584" s="30">
        <f t="shared" si="0"/>
        <v>10</v>
      </c>
      <c r="E584" s="30" t="s">
        <v>63</v>
      </c>
    </row>
    <row r="585" spans="1:5" ht="14.25" customHeight="1" x14ac:dyDescent="0.2">
      <c r="A585" s="27">
        <v>41931</v>
      </c>
      <c r="B585" s="28">
        <v>1741.1714999999999</v>
      </c>
      <c r="C585" s="29">
        <v>53.73</v>
      </c>
      <c r="D585" s="30">
        <f t="shared" si="0"/>
        <v>10</v>
      </c>
      <c r="E585" s="30" t="s">
        <v>63</v>
      </c>
    </row>
    <row r="586" spans="1:5" ht="14.25" customHeight="1" x14ac:dyDescent="0.2">
      <c r="A586" s="27">
        <v>41931.5</v>
      </c>
      <c r="B586" s="28">
        <v>2051.60645833333</v>
      </c>
      <c r="C586" s="29">
        <v>76.707916666666605</v>
      </c>
      <c r="D586" s="30">
        <f t="shared" si="0"/>
        <v>10</v>
      </c>
      <c r="E586" s="30" t="s">
        <v>63</v>
      </c>
    </row>
    <row r="587" spans="1:5" ht="14.25" customHeight="1" x14ac:dyDescent="0.2">
      <c r="A587" s="27">
        <v>41932</v>
      </c>
      <c r="B587" s="28">
        <v>1642.1816249999999</v>
      </c>
      <c r="C587" s="29">
        <v>49.93</v>
      </c>
      <c r="D587" s="30">
        <f t="shared" si="0"/>
        <v>10</v>
      </c>
      <c r="E587" s="30" t="s">
        <v>63</v>
      </c>
    </row>
    <row r="588" spans="1:5" ht="14.25" customHeight="1" x14ac:dyDescent="0.2">
      <c r="A588" s="27">
        <v>41932.5</v>
      </c>
      <c r="B588" s="28">
        <v>1924.9824166666599</v>
      </c>
      <c r="C588" s="29">
        <v>56.155833333333298</v>
      </c>
      <c r="D588" s="30">
        <f t="shared" si="0"/>
        <v>10</v>
      </c>
      <c r="E588" s="30" t="s">
        <v>63</v>
      </c>
    </row>
    <row r="589" spans="1:5" ht="14.25" customHeight="1" x14ac:dyDescent="0.2">
      <c r="A589" s="27">
        <v>41933</v>
      </c>
      <c r="B589" s="28">
        <v>1831.9275833333299</v>
      </c>
      <c r="C589" s="29">
        <v>49.869166666666601</v>
      </c>
      <c r="D589" s="30">
        <f t="shared" si="0"/>
        <v>10</v>
      </c>
      <c r="E589" s="30" t="s">
        <v>63</v>
      </c>
    </row>
    <row r="590" spans="1:5" ht="14.25" customHeight="1" x14ac:dyDescent="0.2">
      <c r="A590" s="27">
        <v>41933.5</v>
      </c>
      <c r="B590" s="28">
        <v>2062.1536249999999</v>
      </c>
      <c r="C590" s="29">
        <v>57.069166666666597</v>
      </c>
      <c r="D590" s="30">
        <f t="shared" si="0"/>
        <v>10</v>
      </c>
      <c r="E590" s="30" t="s">
        <v>63</v>
      </c>
    </row>
    <row r="591" spans="1:5" ht="14.25" customHeight="1" x14ac:dyDescent="0.2">
      <c r="A591" s="27">
        <v>41934</v>
      </c>
      <c r="B591" s="28">
        <v>1844.1833750000001</v>
      </c>
      <c r="C591" s="29">
        <v>42.998750000000001</v>
      </c>
      <c r="D591" s="30">
        <f t="shared" si="0"/>
        <v>10</v>
      </c>
      <c r="E591" s="30" t="s">
        <v>63</v>
      </c>
    </row>
    <row r="592" spans="1:5" ht="14.25" customHeight="1" x14ac:dyDescent="0.2">
      <c r="A592" s="27">
        <v>41934.5</v>
      </c>
      <c r="B592" s="28">
        <v>2069.80945833333</v>
      </c>
      <c r="C592" s="29">
        <v>50.1279166666666</v>
      </c>
      <c r="D592" s="30">
        <f t="shared" si="0"/>
        <v>10</v>
      </c>
      <c r="E592" s="30" t="s">
        <v>63</v>
      </c>
    </row>
    <row r="593" spans="1:5" ht="14.25" customHeight="1" x14ac:dyDescent="0.2">
      <c r="A593" s="27">
        <v>41935</v>
      </c>
      <c r="B593" s="28">
        <v>1826.20020833333</v>
      </c>
      <c r="C593" s="29">
        <v>37.558749999999897</v>
      </c>
      <c r="D593" s="30">
        <f t="shared" si="0"/>
        <v>10</v>
      </c>
      <c r="E593" s="30" t="s">
        <v>63</v>
      </c>
    </row>
    <row r="594" spans="1:5" ht="14.25" customHeight="1" x14ac:dyDescent="0.2">
      <c r="A594" s="27">
        <v>41935.5</v>
      </c>
      <c r="B594" s="28">
        <v>2041.8861666666601</v>
      </c>
      <c r="C594" s="29">
        <v>42.296249999999901</v>
      </c>
      <c r="D594" s="30">
        <f t="shared" si="0"/>
        <v>10</v>
      </c>
      <c r="E594" s="30" t="s">
        <v>63</v>
      </c>
    </row>
    <row r="595" spans="1:5" ht="14.25" customHeight="1" x14ac:dyDescent="0.2">
      <c r="A595" s="27">
        <v>41936</v>
      </c>
      <c r="B595" s="28">
        <v>1819.0770833333299</v>
      </c>
      <c r="C595" s="29">
        <v>47.533333333333303</v>
      </c>
      <c r="D595" s="30">
        <f t="shared" si="0"/>
        <v>10</v>
      </c>
      <c r="E595" s="30" t="s">
        <v>63</v>
      </c>
    </row>
    <row r="596" spans="1:5" ht="14.25" customHeight="1" x14ac:dyDescent="0.2">
      <c r="A596" s="27">
        <v>41936.5</v>
      </c>
      <c r="B596" s="28">
        <v>2089.3340416666601</v>
      </c>
      <c r="C596" s="29">
        <v>58.02375</v>
      </c>
      <c r="D596" s="30">
        <f t="shared" si="0"/>
        <v>10</v>
      </c>
      <c r="E596" s="30" t="s">
        <v>63</v>
      </c>
    </row>
    <row r="597" spans="1:5" ht="14.25" customHeight="1" x14ac:dyDescent="0.2">
      <c r="A597" s="27">
        <v>41937</v>
      </c>
      <c r="B597" s="28">
        <v>1807.22899999999</v>
      </c>
      <c r="C597" s="29">
        <v>57.103749999999998</v>
      </c>
      <c r="D597" s="30">
        <f t="shared" si="0"/>
        <v>10</v>
      </c>
      <c r="E597" s="30" t="s">
        <v>63</v>
      </c>
    </row>
    <row r="598" spans="1:5" ht="14.25" customHeight="1" x14ac:dyDescent="0.2">
      <c r="A598" s="27">
        <v>41937.5</v>
      </c>
      <c r="B598" s="28">
        <v>2062.937625</v>
      </c>
      <c r="C598" s="29">
        <v>68.652083333333294</v>
      </c>
      <c r="D598" s="30">
        <f t="shared" si="0"/>
        <v>10</v>
      </c>
      <c r="E598" s="30" t="s">
        <v>63</v>
      </c>
    </row>
    <row r="599" spans="1:5" ht="14.25" customHeight="1" x14ac:dyDescent="0.2">
      <c r="A599" s="27">
        <v>41938</v>
      </c>
      <c r="B599" s="28">
        <v>1688.17129166666</v>
      </c>
      <c r="C599" s="29">
        <v>60.049166666666601</v>
      </c>
      <c r="D599" s="30">
        <f t="shared" si="0"/>
        <v>10</v>
      </c>
      <c r="E599" s="30" t="s">
        <v>63</v>
      </c>
    </row>
    <row r="600" spans="1:5" ht="14.25" customHeight="1" x14ac:dyDescent="0.2">
      <c r="A600" s="27">
        <v>41938.5</v>
      </c>
      <c r="B600" s="28">
        <v>1882.3611249999999</v>
      </c>
      <c r="C600" s="29">
        <v>60.7708333333333</v>
      </c>
      <c r="D600" s="30">
        <f t="shared" si="0"/>
        <v>10</v>
      </c>
      <c r="E600" s="30" t="s">
        <v>63</v>
      </c>
    </row>
    <row r="601" spans="1:5" ht="14.25" customHeight="1" x14ac:dyDescent="0.2">
      <c r="A601" s="27">
        <v>41939</v>
      </c>
      <c r="B601" s="28">
        <v>1591.99795833333</v>
      </c>
      <c r="C601" s="29">
        <v>52.8570833333333</v>
      </c>
      <c r="D601" s="30">
        <f t="shared" si="0"/>
        <v>10</v>
      </c>
      <c r="E601" s="30" t="s">
        <v>63</v>
      </c>
    </row>
    <row r="602" spans="1:5" ht="14.25" customHeight="1" x14ac:dyDescent="0.2">
      <c r="A602" s="27">
        <v>41939.5</v>
      </c>
      <c r="B602" s="28">
        <v>1926.1012499999999</v>
      </c>
      <c r="C602" s="29">
        <v>55.778750000000002</v>
      </c>
      <c r="D602" s="30">
        <f t="shared" si="0"/>
        <v>10</v>
      </c>
      <c r="E602" s="30" t="s">
        <v>63</v>
      </c>
    </row>
    <row r="603" spans="1:5" ht="14.25" customHeight="1" x14ac:dyDescent="0.2">
      <c r="A603" s="27">
        <v>41940</v>
      </c>
      <c r="B603" s="28">
        <v>1874.9264166666601</v>
      </c>
      <c r="C603" s="29">
        <v>45.507916666666603</v>
      </c>
      <c r="D603" s="30">
        <f t="shared" si="0"/>
        <v>10</v>
      </c>
      <c r="E603" s="30" t="s">
        <v>63</v>
      </c>
    </row>
    <row r="604" spans="1:5" ht="14.25" customHeight="1" x14ac:dyDescent="0.2">
      <c r="A604" s="27">
        <v>41940.5</v>
      </c>
      <c r="B604" s="28">
        <v>2207.3483333333302</v>
      </c>
      <c r="C604" s="29">
        <v>57.362083333333302</v>
      </c>
      <c r="D604" s="30">
        <f t="shared" si="0"/>
        <v>10</v>
      </c>
      <c r="E604" s="30" t="s">
        <v>63</v>
      </c>
    </row>
    <row r="605" spans="1:5" ht="14.25" customHeight="1" x14ac:dyDescent="0.2">
      <c r="A605" s="27">
        <v>41941</v>
      </c>
      <c r="B605" s="28">
        <v>1911.4361249999999</v>
      </c>
      <c r="C605" s="29">
        <v>65.629166666666606</v>
      </c>
      <c r="D605" s="30">
        <f t="shared" si="0"/>
        <v>10</v>
      </c>
      <c r="E605" s="30" t="s">
        <v>63</v>
      </c>
    </row>
    <row r="606" spans="1:5" ht="14.25" customHeight="1" x14ac:dyDescent="0.2">
      <c r="A606" s="27">
        <v>41941.5</v>
      </c>
      <c r="B606" s="28">
        <v>2309.9924166666601</v>
      </c>
      <c r="C606" s="29">
        <v>67.625833333333304</v>
      </c>
      <c r="D606" s="30">
        <f t="shared" si="0"/>
        <v>10</v>
      </c>
      <c r="E606" s="30" t="s">
        <v>63</v>
      </c>
    </row>
    <row r="607" spans="1:5" ht="14.25" customHeight="1" x14ac:dyDescent="0.2">
      <c r="A607" s="27">
        <v>41942</v>
      </c>
      <c r="B607" s="28">
        <v>1934.6754166666601</v>
      </c>
      <c r="C607" s="29">
        <v>51.223750000000003</v>
      </c>
      <c r="D607" s="30">
        <f t="shared" si="0"/>
        <v>10</v>
      </c>
      <c r="E607" s="30" t="s">
        <v>63</v>
      </c>
    </row>
    <row r="608" spans="1:5" ht="14.25" customHeight="1" x14ac:dyDescent="0.2">
      <c r="A608" s="27">
        <v>41942.5</v>
      </c>
      <c r="B608" s="28">
        <v>2446.9752916666598</v>
      </c>
      <c r="C608" s="29">
        <v>69.586666666666602</v>
      </c>
      <c r="D608" s="30">
        <f t="shared" si="0"/>
        <v>10</v>
      </c>
      <c r="E608" s="30" t="s">
        <v>63</v>
      </c>
    </row>
    <row r="609" spans="1:5" ht="14.25" customHeight="1" x14ac:dyDescent="0.2">
      <c r="A609" s="27">
        <v>41943</v>
      </c>
      <c r="B609" s="28">
        <v>1950.0437916666599</v>
      </c>
      <c r="C609" s="29">
        <v>61.611666666666601</v>
      </c>
      <c r="D609" s="30">
        <f t="shared" si="0"/>
        <v>10</v>
      </c>
      <c r="E609" s="30" t="s">
        <v>63</v>
      </c>
    </row>
    <row r="610" spans="1:5" ht="14.25" customHeight="1" x14ac:dyDescent="0.2">
      <c r="A610" s="27">
        <v>41943.5</v>
      </c>
      <c r="B610" s="28">
        <v>2245.5435833333299</v>
      </c>
      <c r="C610" s="29">
        <v>54.928333333333299</v>
      </c>
      <c r="D610" s="30">
        <f t="shared" si="0"/>
        <v>10</v>
      </c>
      <c r="E610" s="30" t="s">
        <v>63</v>
      </c>
    </row>
    <row r="611" spans="1:5" ht="14.25" customHeight="1" x14ac:dyDescent="0.2">
      <c r="A611" s="27">
        <v>41944</v>
      </c>
      <c r="B611" s="28">
        <v>2055.8892500000002</v>
      </c>
      <c r="C611" s="29">
        <v>54.774374999999999</v>
      </c>
      <c r="D611" s="30">
        <f t="shared" si="0"/>
        <v>11</v>
      </c>
      <c r="E611" s="30" t="s">
        <v>63</v>
      </c>
    </row>
    <row r="612" spans="1:5" ht="14.25" customHeight="1" x14ac:dyDescent="0.2">
      <c r="A612" s="27">
        <v>41944.5</v>
      </c>
      <c r="B612" s="28">
        <v>2244.6372500000002</v>
      </c>
      <c r="C612" s="29">
        <v>57.5251666666666</v>
      </c>
      <c r="D612" s="30">
        <f t="shared" si="0"/>
        <v>11</v>
      </c>
      <c r="E612" s="30" t="s">
        <v>63</v>
      </c>
    </row>
    <row r="613" spans="1:5" ht="14.25" customHeight="1" x14ac:dyDescent="0.2">
      <c r="A613" s="27">
        <v>41945</v>
      </c>
      <c r="B613" s="28">
        <v>2363.6295416666599</v>
      </c>
      <c r="C613" s="29">
        <v>55.525916666666603</v>
      </c>
      <c r="D613" s="30">
        <f t="shared" si="0"/>
        <v>11</v>
      </c>
      <c r="E613" s="30" t="s">
        <v>63</v>
      </c>
    </row>
    <row r="614" spans="1:5" ht="14.25" customHeight="1" x14ac:dyDescent="0.2">
      <c r="A614" s="27">
        <v>41945.5</v>
      </c>
      <c r="B614" s="28">
        <v>3211.5232499999902</v>
      </c>
      <c r="C614" s="29">
        <v>93.176249999999996</v>
      </c>
      <c r="D614" s="30">
        <f t="shared" si="0"/>
        <v>11</v>
      </c>
      <c r="E614" s="30" t="s">
        <v>63</v>
      </c>
    </row>
    <row r="615" spans="1:5" ht="14.25" customHeight="1" x14ac:dyDescent="0.2">
      <c r="A615" s="27">
        <v>41946</v>
      </c>
      <c r="B615" s="28">
        <v>2147.2688333333299</v>
      </c>
      <c r="C615" s="29">
        <v>73.739249999999998</v>
      </c>
      <c r="D615" s="30">
        <f t="shared" si="0"/>
        <v>11</v>
      </c>
      <c r="E615" s="30" t="s">
        <v>63</v>
      </c>
    </row>
    <row r="616" spans="1:5" ht="14.25" customHeight="1" x14ac:dyDescent="0.2">
      <c r="A616" s="27">
        <v>41946.5</v>
      </c>
      <c r="B616" s="28">
        <v>2340.14141666666</v>
      </c>
      <c r="C616" s="29">
        <v>67.371416666666605</v>
      </c>
      <c r="D616" s="30">
        <f t="shared" si="0"/>
        <v>11</v>
      </c>
      <c r="E616" s="30" t="s">
        <v>63</v>
      </c>
    </row>
    <row r="617" spans="1:5" ht="14.25" customHeight="1" x14ac:dyDescent="0.2">
      <c r="A617" s="27">
        <v>41947</v>
      </c>
      <c r="B617" s="28">
        <v>2180.6801249999999</v>
      </c>
      <c r="C617" s="29">
        <v>54.024583333333297</v>
      </c>
      <c r="D617" s="30">
        <f t="shared" si="0"/>
        <v>11</v>
      </c>
      <c r="E617" s="30" t="s">
        <v>63</v>
      </c>
    </row>
    <row r="618" spans="1:5" ht="14.25" customHeight="1" x14ac:dyDescent="0.2">
      <c r="A618" s="27">
        <v>41947.5</v>
      </c>
      <c r="B618" s="28">
        <v>2606.2606666666602</v>
      </c>
      <c r="C618" s="29">
        <v>56.475000000000001</v>
      </c>
      <c r="D618" s="30">
        <f t="shared" si="0"/>
        <v>11</v>
      </c>
      <c r="E618" s="30" t="s">
        <v>63</v>
      </c>
    </row>
    <row r="619" spans="1:5" ht="14.25" customHeight="1" x14ac:dyDescent="0.2">
      <c r="A619" s="27">
        <v>41948</v>
      </c>
      <c r="B619" s="28">
        <v>1593.28204166666</v>
      </c>
      <c r="C619" s="29">
        <v>50.376666666666601</v>
      </c>
      <c r="D619" s="30">
        <f t="shared" si="0"/>
        <v>11</v>
      </c>
      <c r="E619" s="30" t="s">
        <v>63</v>
      </c>
    </row>
    <row r="620" spans="1:5" ht="14.25" customHeight="1" x14ac:dyDescent="0.2">
      <c r="A620" s="27">
        <v>41948.5</v>
      </c>
      <c r="B620" s="28">
        <v>1816.4230833333299</v>
      </c>
      <c r="C620" s="29">
        <v>41.915833333333303</v>
      </c>
      <c r="D620" s="30">
        <f t="shared" si="0"/>
        <v>11</v>
      </c>
      <c r="E620" s="30" t="s">
        <v>63</v>
      </c>
    </row>
    <row r="621" spans="1:5" ht="14.25" customHeight="1" x14ac:dyDescent="0.2">
      <c r="A621" s="27">
        <v>41949</v>
      </c>
      <c r="B621" s="28">
        <v>2012.89008333333</v>
      </c>
      <c r="C621" s="29">
        <v>42.007083333333298</v>
      </c>
      <c r="D621" s="30">
        <f t="shared" si="0"/>
        <v>11</v>
      </c>
      <c r="E621" s="30" t="s">
        <v>63</v>
      </c>
    </row>
    <row r="622" spans="1:5" ht="14.25" customHeight="1" x14ac:dyDescent="0.2">
      <c r="A622" s="27">
        <v>41949.5</v>
      </c>
      <c r="B622" s="28">
        <v>2323.33687499999</v>
      </c>
      <c r="C622" s="29">
        <v>48.264583333333299</v>
      </c>
      <c r="D622" s="30">
        <f t="shared" si="0"/>
        <v>11</v>
      </c>
      <c r="E622" s="30" t="s">
        <v>63</v>
      </c>
    </row>
    <row r="623" spans="1:5" ht="14.25" customHeight="1" x14ac:dyDescent="0.2">
      <c r="A623" s="27">
        <v>41950</v>
      </c>
      <c r="B623" s="28">
        <v>2038.519125</v>
      </c>
      <c r="C623" s="29">
        <v>57.581666666666599</v>
      </c>
      <c r="D623" s="30">
        <f t="shared" si="0"/>
        <v>11</v>
      </c>
      <c r="E623" s="30" t="s">
        <v>63</v>
      </c>
    </row>
    <row r="624" spans="1:5" ht="14.25" customHeight="1" x14ac:dyDescent="0.2">
      <c r="A624" s="27">
        <v>41950.5</v>
      </c>
      <c r="B624" s="28">
        <v>2540.8084583333298</v>
      </c>
      <c r="C624" s="29">
        <v>81.2558333333333</v>
      </c>
      <c r="D624" s="30">
        <f t="shared" si="0"/>
        <v>11</v>
      </c>
      <c r="E624" s="30" t="s">
        <v>63</v>
      </c>
    </row>
    <row r="625" spans="1:5" ht="14.25" customHeight="1" x14ac:dyDescent="0.2">
      <c r="A625" s="27">
        <v>41951</v>
      </c>
      <c r="B625" s="28">
        <v>1708.6217083333299</v>
      </c>
      <c r="C625" s="29">
        <v>50.509583333333303</v>
      </c>
      <c r="D625" s="30">
        <f t="shared" si="0"/>
        <v>11</v>
      </c>
      <c r="E625" s="30" t="s">
        <v>63</v>
      </c>
    </row>
    <row r="626" spans="1:5" ht="14.25" customHeight="1" x14ac:dyDescent="0.2">
      <c r="A626" s="27">
        <v>41951.5</v>
      </c>
      <c r="B626" s="28">
        <v>2016.7689583333299</v>
      </c>
      <c r="C626" s="29">
        <v>61.915833333333303</v>
      </c>
      <c r="D626" s="30">
        <f t="shared" si="0"/>
        <v>11</v>
      </c>
      <c r="E626" s="30" t="s">
        <v>63</v>
      </c>
    </row>
    <row r="627" spans="1:5" ht="14.25" customHeight="1" x14ac:dyDescent="0.2">
      <c r="A627" s="27">
        <v>41952</v>
      </c>
      <c r="B627" s="28">
        <v>1949.9066250000001</v>
      </c>
      <c r="C627" s="29">
        <v>44.452083333333299</v>
      </c>
      <c r="D627" s="30">
        <f t="shared" si="0"/>
        <v>11</v>
      </c>
      <c r="E627" s="30" t="s">
        <v>63</v>
      </c>
    </row>
    <row r="628" spans="1:5" ht="14.25" customHeight="1" x14ac:dyDescent="0.2">
      <c r="A628" s="27">
        <v>41952.5</v>
      </c>
      <c r="B628" s="28">
        <v>2290.6012500000002</v>
      </c>
      <c r="C628" s="29">
        <v>66.273333333333298</v>
      </c>
      <c r="D628" s="30">
        <f t="shared" si="0"/>
        <v>11</v>
      </c>
      <c r="E628" s="30" t="s">
        <v>63</v>
      </c>
    </row>
    <row r="629" spans="1:5" ht="14.25" customHeight="1" x14ac:dyDescent="0.2">
      <c r="A629" s="27">
        <v>41953</v>
      </c>
      <c r="B629" s="28">
        <v>1880.72729166666</v>
      </c>
      <c r="C629" s="29">
        <v>56.90625</v>
      </c>
      <c r="D629" s="30">
        <f t="shared" si="0"/>
        <v>11</v>
      </c>
      <c r="E629" s="30" t="s">
        <v>63</v>
      </c>
    </row>
    <row r="630" spans="1:5" ht="14.25" customHeight="1" x14ac:dyDescent="0.2">
      <c r="A630" s="27">
        <v>41953.5</v>
      </c>
      <c r="B630" s="28">
        <v>2154.9060416666598</v>
      </c>
      <c r="C630" s="29">
        <v>65.317499999999995</v>
      </c>
      <c r="D630" s="30">
        <f t="shared" si="0"/>
        <v>11</v>
      </c>
      <c r="E630" s="30" t="s">
        <v>63</v>
      </c>
    </row>
    <row r="631" spans="1:5" ht="14.25" customHeight="1" x14ac:dyDescent="0.2">
      <c r="A631" s="27">
        <v>41954</v>
      </c>
      <c r="B631" s="28">
        <v>1956.88375</v>
      </c>
      <c r="C631" s="29">
        <v>63.1516666666666</v>
      </c>
      <c r="D631" s="30">
        <f t="shared" si="0"/>
        <v>11</v>
      </c>
      <c r="E631" s="30" t="s">
        <v>63</v>
      </c>
    </row>
    <row r="632" spans="1:5" ht="14.25" customHeight="1" x14ac:dyDescent="0.2">
      <c r="A632" s="27">
        <v>41954.5</v>
      </c>
      <c r="B632" s="28">
        <v>2342.821625</v>
      </c>
      <c r="C632" s="29">
        <v>78.025416666666601</v>
      </c>
      <c r="D632" s="30">
        <f t="shared" si="0"/>
        <v>11</v>
      </c>
      <c r="E632" s="30" t="s">
        <v>63</v>
      </c>
    </row>
    <row r="633" spans="1:5" ht="14.25" customHeight="1" x14ac:dyDescent="0.2">
      <c r="A633" s="27">
        <v>41955</v>
      </c>
      <c r="B633" s="28">
        <v>2046.5167083333299</v>
      </c>
      <c r="C633" s="29">
        <v>50.135833333333302</v>
      </c>
      <c r="D633" s="30">
        <f t="shared" si="0"/>
        <v>11</v>
      </c>
      <c r="E633" s="30" t="s">
        <v>63</v>
      </c>
    </row>
    <row r="634" spans="1:5" ht="14.25" customHeight="1" x14ac:dyDescent="0.2">
      <c r="A634" s="27">
        <v>41955.5</v>
      </c>
      <c r="B634" s="28">
        <v>2574.9333750000001</v>
      </c>
      <c r="C634" s="29">
        <v>74.454583333333304</v>
      </c>
      <c r="D634" s="30">
        <f t="shared" si="0"/>
        <v>11</v>
      </c>
      <c r="E634" s="30" t="s">
        <v>63</v>
      </c>
    </row>
    <row r="635" spans="1:5" ht="14.25" customHeight="1" x14ac:dyDescent="0.2">
      <c r="A635" s="27">
        <v>41956</v>
      </c>
      <c r="B635" s="28">
        <v>1838.4179166666599</v>
      </c>
      <c r="C635" s="29">
        <v>47.600416666666597</v>
      </c>
      <c r="D635" s="30">
        <f t="shared" si="0"/>
        <v>11</v>
      </c>
      <c r="E635" s="30" t="s">
        <v>63</v>
      </c>
    </row>
    <row r="636" spans="1:5" ht="14.25" customHeight="1" x14ac:dyDescent="0.2">
      <c r="A636" s="27">
        <v>41956.5</v>
      </c>
      <c r="B636" s="28">
        <v>2156.3199583333299</v>
      </c>
      <c r="C636" s="29">
        <v>54.03875</v>
      </c>
      <c r="D636" s="30">
        <f t="shared" si="0"/>
        <v>11</v>
      </c>
      <c r="E636" s="30" t="s">
        <v>63</v>
      </c>
    </row>
    <row r="637" spans="1:5" ht="14.25" customHeight="1" x14ac:dyDescent="0.2">
      <c r="A637" s="27">
        <v>41957</v>
      </c>
      <c r="B637" s="28">
        <v>1879.3218749999901</v>
      </c>
      <c r="C637" s="29">
        <v>53.240416666666597</v>
      </c>
      <c r="D637" s="30">
        <f t="shared" si="0"/>
        <v>11</v>
      </c>
      <c r="E637" s="30" t="s">
        <v>63</v>
      </c>
    </row>
    <row r="638" spans="1:5" ht="14.25" customHeight="1" x14ac:dyDescent="0.2">
      <c r="A638" s="27">
        <v>41957.5</v>
      </c>
      <c r="B638" s="28">
        <v>2407.2310416666601</v>
      </c>
      <c r="C638" s="29">
        <v>79.754583333333301</v>
      </c>
      <c r="D638" s="30">
        <f t="shared" si="0"/>
        <v>11</v>
      </c>
      <c r="E638" s="30" t="s">
        <v>63</v>
      </c>
    </row>
    <row r="639" spans="1:5" ht="14.25" customHeight="1" x14ac:dyDescent="0.2">
      <c r="A639" s="27">
        <v>41958</v>
      </c>
      <c r="B639" s="28">
        <v>1984.76958333333</v>
      </c>
      <c r="C639" s="29">
        <v>46.871249999999897</v>
      </c>
      <c r="D639" s="30">
        <f t="shared" si="0"/>
        <v>11</v>
      </c>
      <c r="E639" s="30" t="s">
        <v>63</v>
      </c>
    </row>
    <row r="640" spans="1:5" ht="14.25" customHeight="1" x14ac:dyDescent="0.2">
      <c r="A640" s="27">
        <v>41958.5</v>
      </c>
      <c r="B640" s="28">
        <v>2474.5342083333298</v>
      </c>
      <c r="C640" s="29">
        <v>73.267499999999998</v>
      </c>
      <c r="D640" s="30">
        <f t="shared" si="0"/>
        <v>11</v>
      </c>
      <c r="E640" s="30" t="s">
        <v>63</v>
      </c>
    </row>
    <row r="641" spans="1:5" ht="14.25" customHeight="1" x14ac:dyDescent="0.2">
      <c r="A641" s="27">
        <v>41959</v>
      </c>
      <c r="B641" s="28">
        <v>1896.93095833333</v>
      </c>
      <c r="C641" s="29">
        <v>49.975000000000001</v>
      </c>
      <c r="D641" s="30">
        <f t="shared" si="0"/>
        <v>11</v>
      </c>
      <c r="E641" s="30" t="s">
        <v>63</v>
      </c>
    </row>
    <row r="642" spans="1:5" ht="14.25" customHeight="1" x14ac:dyDescent="0.2">
      <c r="A642" s="27">
        <v>41959.5</v>
      </c>
      <c r="B642" s="28">
        <v>2473.4072916666601</v>
      </c>
      <c r="C642" s="29">
        <v>77.7662499999999</v>
      </c>
      <c r="D642" s="30">
        <f t="shared" si="0"/>
        <v>11</v>
      </c>
      <c r="E642" s="30" t="s">
        <v>63</v>
      </c>
    </row>
    <row r="643" spans="1:5" ht="14.25" customHeight="1" x14ac:dyDescent="0.2">
      <c r="A643" s="27">
        <v>41960</v>
      </c>
      <c r="B643" s="28">
        <v>1830.4516249999999</v>
      </c>
      <c r="C643" s="29">
        <v>56.203749999999999</v>
      </c>
      <c r="D643" s="30">
        <f t="shared" si="0"/>
        <v>11</v>
      </c>
      <c r="E643" s="30" t="s">
        <v>63</v>
      </c>
    </row>
    <row r="644" spans="1:5" ht="14.25" customHeight="1" x14ac:dyDescent="0.2">
      <c r="A644" s="27">
        <v>41960.5</v>
      </c>
      <c r="B644" s="28">
        <v>2146.0133333333301</v>
      </c>
      <c r="C644" s="29">
        <v>74.744583333333296</v>
      </c>
      <c r="D644" s="30">
        <f t="shared" si="0"/>
        <v>11</v>
      </c>
      <c r="E644" s="30" t="s">
        <v>63</v>
      </c>
    </row>
    <row r="645" spans="1:5" ht="14.25" customHeight="1" x14ac:dyDescent="0.2">
      <c r="A645" s="27">
        <v>41961</v>
      </c>
      <c r="B645" s="28">
        <v>1967.22974999999</v>
      </c>
      <c r="C645" s="29">
        <v>55.783749999999998</v>
      </c>
      <c r="D645" s="30">
        <f t="shared" si="0"/>
        <v>11</v>
      </c>
      <c r="E645" s="30" t="s">
        <v>63</v>
      </c>
    </row>
    <row r="646" spans="1:5" ht="14.25" customHeight="1" x14ac:dyDescent="0.2">
      <c r="A646" s="27">
        <v>41961.5</v>
      </c>
      <c r="B646" s="28">
        <v>2182.4940000000001</v>
      </c>
      <c r="C646" s="29">
        <v>48.494583333333303</v>
      </c>
      <c r="D646" s="30">
        <f t="shared" si="0"/>
        <v>11</v>
      </c>
      <c r="E646" s="30" t="s">
        <v>63</v>
      </c>
    </row>
    <row r="647" spans="1:5" ht="14.25" customHeight="1" x14ac:dyDescent="0.2">
      <c r="A647" s="27">
        <v>41962</v>
      </c>
      <c r="B647" s="28">
        <v>1929.8937777777701</v>
      </c>
      <c r="C647" s="29">
        <v>33.299444444444397</v>
      </c>
      <c r="D647" s="30">
        <f t="shared" si="0"/>
        <v>11</v>
      </c>
      <c r="E647" s="30" t="s">
        <v>63</v>
      </c>
    </row>
    <row r="648" spans="1:5" ht="14.25" customHeight="1" x14ac:dyDescent="0.2">
      <c r="A648" s="27">
        <v>41962.5</v>
      </c>
      <c r="B648" s="28">
        <v>2045.6363636363601</v>
      </c>
      <c r="C648" s="29">
        <v>40.534999999999997</v>
      </c>
      <c r="D648" s="30">
        <f t="shared" si="0"/>
        <v>11</v>
      </c>
      <c r="E648" s="30" t="s">
        <v>63</v>
      </c>
    </row>
    <row r="649" spans="1:5" ht="14.25" customHeight="1" x14ac:dyDescent="0.2">
      <c r="A649" s="27">
        <v>41963</v>
      </c>
      <c r="B649" s="28">
        <v>1880.0908571428499</v>
      </c>
      <c r="C649" s="29">
        <v>33.344999999999999</v>
      </c>
      <c r="D649" s="30">
        <f t="shared" si="0"/>
        <v>11</v>
      </c>
      <c r="E649" s="30" t="s">
        <v>63</v>
      </c>
    </row>
    <row r="650" spans="1:5" ht="14.25" customHeight="1" x14ac:dyDescent="0.2">
      <c r="A650" s="27">
        <v>41963.5</v>
      </c>
      <c r="B650" s="28">
        <v>2085.9897500000002</v>
      </c>
      <c r="C650" s="29">
        <v>44.9583333333333</v>
      </c>
      <c r="D650" s="30">
        <f t="shared" si="0"/>
        <v>11</v>
      </c>
      <c r="E650" s="30" t="s">
        <v>63</v>
      </c>
    </row>
    <row r="651" spans="1:5" ht="14.25" customHeight="1" x14ac:dyDescent="0.2">
      <c r="A651" s="27">
        <v>41964</v>
      </c>
      <c r="B651" s="28">
        <v>2014.6393125</v>
      </c>
      <c r="C651" s="29">
        <v>38.847499999999997</v>
      </c>
      <c r="D651" s="30">
        <f t="shared" si="0"/>
        <v>11</v>
      </c>
      <c r="E651" s="30" t="s">
        <v>63</v>
      </c>
    </row>
    <row r="652" spans="1:5" ht="14.25" customHeight="1" x14ac:dyDescent="0.2">
      <c r="A652" s="27">
        <v>41964.5</v>
      </c>
      <c r="B652" s="28">
        <v>2325.59958333333</v>
      </c>
      <c r="C652" s="29">
        <v>56.487916666666599</v>
      </c>
      <c r="D652" s="30">
        <f t="shared" si="0"/>
        <v>11</v>
      </c>
      <c r="E652" s="30" t="s">
        <v>63</v>
      </c>
    </row>
    <row r="653" spans="1:5" ht="14.25" customHeight="1" x14ac:dyDescent="0.2">
      <c r="A653" s="27">
        <v>41965</v>
      </c>
      <c r="B653" s="28">
        <v>1960.05679166666</v>
      </c>
      <c r="C653" s="29">
        <v>44.548749999999998</v>
      </c>
      <c r="D653" s="30">
        <f t="shared" si="0"/>
        <v>11</v>
      </c>
      <c r="E653" s="30" t="s">
        <v>63</v>
      </c>
    </row>
    <row r="654" spans="1:5" ht="14.25" customHeight="1" x14ac:dyDescent="0.2">
      <c r="A654" s="27">
        <v>41965.5</v>
      </c>
      <c r="B654" s="28">
        <v>2341.8746666666598</v>
      </c>
      <c r="C654" s="29">
        <v>54.977916666666601</v>
      </c>
      <c r="D654" s="30">
        <f t="shared" si="0"/>
        <v>11</v>
      </c>
      <c r="E654" s="30" t="s">
        <v>63</v>
      </c>
    </row>
    <row r="655" spans="1:5" ht="14.25" customHeight="1" x14ac:dyDescent="0.2">
      <c r="A655" s="27">
        <v>41966</v>
      </c>
      <c r="B655" s="28">
        <v>1722.6105</v>
      </c>
      <c r="C655" s="29">
        <v>36.4375</v>
      </c>
      <c r="D655" s="30">
        <f t="shared" si="0"/>
        <v>11</v>
      </c>
      <c r="E655" s="30" t="s">
        <v>63</v>
      </c>
    </row>
    <row r="656" spans="1:5" ht="14.25" customHeight="1" x14ac:dyDescent="0.2">
      <c r="A656" s="27">
        <v>41966.5</v>
      </c>
      <c r="B656" s="28">
        <v>2026.1913750000001</v>
      </c>
      <c r="C656" s="29">
        <v>56.418749999999903</v>
      </c>
      <c r="D656" s="30">
        <f t="shared" si="0"/>
        <v>11</v>
      </c>
      <c r="E656" s="30" t="s">
        <v>63</v>
      </c>
    </row>
    <row r="657" spans="1:5" ht="14.25" customHeight="1" x14ac:dyDescent="0.2">
      <c r="A657" s="27">
        <v>41967</v>
      </c>
      <c r="B657" s="28">
        <v>1621.5212916666601</v>
      </c>
      <c r="C657" s="29">
        <v>54.088333333333303</v>
      </c>
      <c r="D657" s="30">
        <f t="shared" si="0"/>
        <v>11</v>
      </c>
      <c r="E657" s="30" t="s">
        <v>63</v>
      </c>
    </row>
    <row r="658" spans="1:5" ht="14.25" customHeight="1" x14ac:dyDescent="0.2">
      <c r="A658" s="27">
        <v>41967.5</v>
      </c>
      <c r="B658" s="28">
        <v>1833.5901249999999</v>
      </c>
      <c r="C658" s="29">
        <v>46.512499999999903</v>
      </c>
      <c r="D658" s="30">
        <f t="shared" si="0"/>
        <v>11</v>
      </c>
      <c r="E658" s="30" t="s">
        <v>63</v>
      </c>
    </row>
    <row r="659" spans="1:5" ht="14.25" customHeight="1" x14ac:dyDescent="0.2">
      <c r="A659" s="27">
        <v>41968</v>
      </c>
      <c r="B659" s="28">
        <v>1763.4928749999999</v>
      </c>
      <c r="C659" s="29">
        <v>45.996666666666599</v>
      </c>
      <c r="D659" s="30">
        <f t="shared" si="0"/>
        <v>11</v>
      </c>
      <c r="E659" s="30" t="s">
        <v>63</v>
      </c>
    </row>
    <row r="660" spans="1:5" ht="14.25" customHeight="1" x14ac:dyDescent="0.2">
      <c r="A660" s="27">
        <v>41968.5</v>
      </c>
      <c r="B660" s="28">
        <v>2059.60249999999</v>
      </c>
      <c r="C660" s="29">
        <v>48.314090909090901</v>
      </c>
      <c r="D660" s="30">
        <f t="shared" si="0"/>
        <v>11</v>
      </c>
      <c r="E660" s="30" t="s">
        <v>63</v>
      </c>
    </row>
    <row r="661" spans="1:5" ht="14.25" customHeight="1" x14ac:dyDescent="0.2">
      <c r="A661" s="27">
        <v>41969</v>
      </c>
      <c r="B661" s="28">
        <v>1995.29342857142</v>
      </c>
      <c r="C661" s="29">
        <v>44.322857142857103</v>
      </c>
      <c r="D661" s="30">
        <f t="shared" si="0"/>
        <v>11</v>
      </c>
      <c r="E661" s="30" t="s">
        <v>63</v>
      </c>
    </row>
    <row r="662" spans="1:5" ht="14.25" customHeight="1" x14ac:dyDescent="0.2">
      <c r="A662" s="27">
        <v>41969.5</v>
      </c>
      <c r="B662" s="28">
        <v>2089.6785416666598</v>
      </c>
      <c r="C662" s="29">
        <v>39.004999999999903</v>
      </c>
      <c r="D662" s="30">
        <f t="shared" si="0"/>
        <v>11</v>
      </c>
      <c r="E662" s="30" t="s">
        <v>63</v>
      </c>
    </row>
    <row r="663" spans="1:5" ht="14.25" customHeight="1" x14ac:dyDescent="0.2">
      <c r="A663" s="27">
        <v>41970</v>
      </c>
      <c r="B663" s="28">
        <v>1968.56105555555</v>
      </c>
      <c r="C663" s="29">
        <v>32.433888888888802</v>
      </c>
      <c r="D663" s="30">
        <f t="shared" si="0"/>
        <v>11</v>
      </c>
      <c r="E663" s="30" t="s">
        <v>63</v>
      </c>
    </row>
    <row r="664" spans="1:5" ht="14.25" customHeight="1" x14ac:dyDescent="0.2">
      <c r="A664" s="27">
        <v>41970.5</v>
      </c>
      <c r="B664" s="28">
        <v>2332.91908333333</v>
      </c>
      <c r="C664" s="29">
        <v>54.317083333333301</v>
      </c>
      <c r="D664" s="30">
        <f t="shared" si="0"/>
        <v>11</v>
      </c>
      <c r="E664" s="30" t="s">
        <v>63</v>
      </c>
    </row>
    <row r="665" spans="1:5" ht="14.25" customHeight="1" x14ac:dyDescent="0.2">
      <c r="A665" s="27">
        <v>41971</v>
      </c>
      <c r="B665" s="28">
        <v>2027.29349999999</v>
      </c>
      <c r="C665" s="29">
        <v>54.115416666666597</v>
      </c>
      <c r="D665" s="30">
        <f t="shared" si="0"/>
        <v>11</v>
      </c>
      <c r="E665" s="30" t="s">
        <v>63</v>
      </c>
    </row>
    <row r="666" spans="1:5" ht="14.25" customHeight="1" x14ac:dyDescent="0.2">
      <c r="A666" s="27">
        <v>41971.5</v>
      </c>
      <c r="B666" s="28">
        <v>2408.9666666666599</v>
      </c>
      <c r="C666" s="29">
        <v>55.441666666666599</v>
      </c>
      <c r="D666" s="30">
        <f t="shared" si="0"/>
        <v>11</v>
      </c>
      <c r="E666" s="30" t="s">
        <v>63</v>
      </c>
    </row>
    <row r="667" spans="1:5" ht="14.25" customHeight="1" x14ac:dyDescent="0.2">
      <c r="A667" s="27">
        <v>41972</v>
      </c>
      <c r="B667" s="28">
        <v>2020.8008749999999</v>
      </c>
      <c r="C667" s="29">
        <v>55.433749999999897</v>
      </c>
      <c r="D667" s="30">
        <f t="shared" si="0"/>
        <v>11</v>
      </c>
      <c r="E667" s="30" t="s">
        <v>63</v>
      </c>
    </row>
    <row r="668" spans="1:5" ht="14.25" customHeight="1" x14ac:dyDescent="0.2">
      <c r="A668" s="27">
        <v>41972.5</v>
      </c>
      <c r="B668" s="28">
        <v>2143.7741666666602</v>
      </c>
      <c r="C668" s="29">
        <v>42.220833333333303</v>
      </c>
      <c r="D668" s="30">
        <f t="shared" si="0"/>
        <v>11</v>
      </c>
      <c r="E668" s="30" t="s">
        <v>63</v>
      </c>
    </row>
    <row r="669" spans="1:5" ht="14.25" customHeight="1" x14ac:dyDescent="0.2">
      <c r="A669" s="27">
        <v>41973</v>
      </c>
      <c r="B669" s="28">
        <v>1733.66625</v>
      </c>
      <c r="C669" s="29">
        <v>39.741249999999901</v>
      </c>
      <c r="D669" s="30">
        <f t="shared" si="0"/>
        <v>11</v>
      </c>
      <c r="E669" s="30" t="s">
        <v>63</v>
      </c>
    </row>
    <row r="670" spans="1:5" ht="14.25" customHeight="1" x14ac:dyDescent="0.2">
      <c r="A670" s="27">
        <v>41973.5</v>
      </c>
      <c r="B670" s="28">
        <v>1938.42895833333</v>
      </c>
      <c r="C670" s="29">
        <v>47.627499999999998</v>
      </c>
      <c r="D670" s="30">
        <f t="shared" si="0"/>
        <v>11</v>
      </c>
      <c r="E670" s="30" t="s">
        <v>63</v>
      </c>
    </row>
    <row r="671" spans="1:5" ht="14.25" customHeight="1" x14ac:dyDescent="0.2">
      <c r="A671" s="27">
        <v>41974</v>
      </c>
      <c r="B671" s="28">
        <v>1811.3492083333299</v>
      </c>
      <c r="C671" s="29">
        <v>51.697249999999997</v>
      </c>
      <c r="D671" s="30">
        <f t="shared" si="0"/>
        <v>12</v>
      </c>
      <c r="E671" s="30" t="s">
        <v>63</v>
      </c>
    </row>
    <row r="672" spans="1:5" ht="14.25" customHeight="1" x14ac:dyDescent="0.2">
      <c r="A672" s="27">
        <v>41974.5</v>
      </c>
      <c r="B672" s="28">
        <v>2407.5522083333299</v>
      </c>
      <c r="C672" s="29">
        <v>91.086749999999995</v>
      </c>
      <c r="D672" s="30">
        <f t="shared" si="0"/>
        <v>12</v>
      </c>
      <c r="E672" s="30" t="s">
        <v>63</v>
      </c>
    </row>
    <row r="673" spans="1:5" ht="14.25" customHeight="1" x14ac:dyDescent="0.2">
      <c r="A673" s="27">
        <v>41975</v>
      </c>
      <c r="B673" s="28">
        <v>2557.52991666666</v>
      </c>
      <c r="C673" s="29">
        <v>108.491333333333</v>
      </c>
      <c r="D673" s="30">
        <f t="shared" si="0"/>
        <v>12</v>
      </c>
      <c r="E673" s="30" t="s">
        <v>63</v>
      </c>
    </row>
    <row r="674" spans="1:5" ht="14.25" customHeight="1" x14ac:dyDescent="0.2">
      <c r="A674" s="27">
        <v>41975.5</v>
      </c>
      <c r="B674" s="28">
        <v>3343.2067916666601</v>
      </c>
      <c r="C674" s="29">
        <v>103.15049999999999</v>
      </c>
      <c r="D674" s="30">
        <f t="shared" si="0"/>
        <v>12</v>
      </c>
      <c r="E674" s="30" t="s">
        <v>63</v>
      </c>
    </row>
    <row r="675" spans="1:5" ht="14.25" customHeight="1" x14ac:dyDescent="0.2">
      <c r="A675" s="27">
        <v>41976</v>
      </c>
      <c r="B675" s="28">
        <v>1855.5550416666599</v>
      </c>
      <c r="C675" s="29">
        <v>44.554499999999997</v>
      </c>
      <c r="D675" s="30">
        <f t="shared" si="0"/>
        <v>12</v>
      </c>
      <c r="E675" s="30" t="s">
        <v>63</v>
      </c>
    </row>
    <row r="676" spans="1:5" ht="14.25" customHeight="1" x14ac:dyDescent="0.2">
      <c r="A676" s="27">
        <v>41976.5</v>
      </c>
      <c r="B676" s="28">
        <v>2107.1355416666602</v>
      </c>
      <c r="C676" s="29">
        <v>56.459166666666597</v>
      </c>
      <c r="D676" s="30">
        <f t="shared" si="0"/>
        <v>12</v>
      </c>
      <c r="E676" s="30" t="s">
        <v>63</v>
      </c>
    </row>
    <row r="677" spans="1:5" ht="14.25" customHeight="1" x14ac:dyDescent="0.2">
      <c r="A677" s="27">
        <v>41977</v>
      </c>
      <c r="B677" s="28">
        <v>2148.7616249999901</v>
      </c>
      <c r="C677" s="29">
        <v>45.986249999999998</v>
      </c>
      <c r="D677" s="30">
        <f t="shared" si="0"/>
        <v>12</v>
      </c>
      <c r="E677" s="30" t="s">
        <v>63</v>
      </c>
    </row>
    <row r="678" spans="1:5" ht="14.25" customHeight="1" x14ac:dyDescent="0.2">
      <c r="A678" s="27">
        <v>41977.5</v>
      </c>
      <c r="B678" s="28">
        <v>2362.4044583333298</v>
      </c>
      <c r="C678" s="29">
        <v>45.425833333333301</v>
      </c>
      <c r="D678" s="30">
        <f t="shared" si="0"/>
        <v>12</v>
      </c>
      <c r="E678" s="30" t="s">
        <v>63</v>
      </c>
    </row>
    <row r="679" spans="1:5" ht="14.25" customHeight="1" x14ac:dyDescent="0.2">
      <c r="A679" s="27">
        <v>41978</v>
      </c>
      <c r="B679" s="28">
        <v>1645.9032999999999</v>
      </c>
      <c r="C679" s="29">
        <v>39.856999999999999</v>
      </c>
      <c r="D679" s="30">
        <f t="shared" si="0"/>
        <v>12</v>
      </c>
      <c r="E679" s="30" t="s">
        <v>63</v>
      </c>
    </row>
    <row r="680" spans="1:5" ht="14.25" customHeight="1" x14ac:dyDescent="0.2">
      <c r="A680" s="27">
        <v>41978.5</v>
      </c>
      <c r="B680" s="28">
        <v>1852.95022727272</v>
      </c>
      <c r="C680" s="29">
        <v>42.868636363636298</v>
      </c>
      <c r="D680" s="30">
        <f t="shared" si="0"/>
        <v>12</v>
      </c>
      <c r="E680" s="30" t="s">
        <v>63</v>
      </c>
    </row>
    <row r="681" spans="1:5" ht="14.25" customHeight="1" x14ac:dyDescent="0.2">
      <c r="A681" s="27">
        <v>41979</v>
      </c>
      <c r="B681" s="28">
        <v>2100.8144499999999</v>
      </c>
      <c r="C681" s="29">
        <v>37.848499999999902</v>
      </c>
      <c r="D681" s="30">
        <f t="shared" si="0"/>
        <v>12</v>
      </c>
      <c r="E681" s="30" t="s">
        <v>63</v>
      </c>
    </row>
    <row r="682" spans="1:5" ht="14.25" customHeight="1" x14ac:dyDescent="0.2">
      <c r="A682" s="27">
        <v>41979.5</v>
      </c>
      <c r="B682" s="28">
        <v>2257.8534999999902</v>
      </c>
      <c r="C682" s="29">
        <v>47.806249999999999</v>
      </c>
      <c r="D682" s="30">
        <f t="shared" si="0"/>
        <v>12</v>
      </c>
      <c r="E682" s="30" t="s">
        <v>63</v>
      </c>
    </row>
    <row r="683" spans="1:5" ht="14.25" customHeight="1" x14ac:dyDescent="0.2">
      <c r="A683" s="27">
        <v>41980</v>
      </c>
      <c r="B683" s="28">
        <v>2056.5866249999999</v>
      </c>
      <c r="C683" s="29">
        <v>60.922083333333298</v>
      </c>
      <c r="D683" s="30">
        <f t="shared" si="0"/>
        <v>12</v>
      </c>
      <c r="E683" s="30" t="s">
        <v>63</v>
      </c>
    </row>
    <row r="684" spans="1:5" ht="14.25" customHeight="1" x14ac:dyDescent="0.2">
      <c r="A684" s="27">
        <v>41980.5</v>
      </c>
      <c r="B684" s="28">
        <v>2275.6061666666601</v>
      </c>
      <c r="C684" s="29">
        <v>62.5266666666666</v>
      </c>
      <c r="D684" s="30">
        <f t="shared" si="0"/>
        <v>12</v>
      </c>
      <c r="E684" s="30" t="s">
        <v>63</v>
      </c>
    </row>
    <row r="685" spans="1:5" ht="14.25" customHeight="1" x14ac:dyDescent="0.2">
      <c r="A685" s="27">
        <v>41981</v>
      </c>
      <c r="B685" s="28">
        <v>1961.3328750000001</v>
      </c>
      <c r="C685" s="29">
        <v>80.026249999999905</v>
      </c>
      <c r="D685" s="30">
        <f t="shared" si="0"/>
        <v>12</v>
      </c>
      <c r="E685" s="30" t="s">
        <v>63</v>
      </c>
    </row>
    <row r="686" spans="1:5" ht="14.25" customHeight="1" x14ac:dyDescent="0.2">
      <c r="A686" s="27">
        <v>41981.5</v>
      </c>
      <c r="B686" s="28">
        <v>2277.7167083333302</v>
      </c>
      <c r="C686" s="29">
        <v>93.381249999999994</v>
      </c>
      <c r="D686" s="30">
        <f t="shared" si="0"/>
        <v>12</v>
      </c>
      <c r="E686" s="30" t="s">
        <v>63</v>
      </c>
    </row>
    <row r="687" spans="1:5" ht="14.25" customHeight="1" x14ac:dyDescent="0.2">
      <c r="A687" s="27">
        <v>41982</v>
      </c>
      <c r="B687" s="28">
        <v>1943.82499999999</v>
      </c>
      <c r="C687" s="29">
        <v>52.632916666666603</v>
      </c>
      <c r="D687" s="30">
        <f t="shared" si="0"/>
        <v>12</v>
      </c>
      <c r="E687" s="30" t="s">
        <v>63</v>
      </c>
    </row>
    <row r="688" spans="1:5" ht="14.25" customHeight="1" x14ac:dyDescent="0.2">
      <c r="A688" s="27">
        <v>41982.5</v>
      </c>
      <c r="B688" s="28">
        <v>2235.0515416666599</v>
      </c>
      <c r="C688" s="29">
        <v>66.297916666666595</v>
      </c>
      <c r="D688" s="30">
        <f t="shared" si="0"/>
        <v>12</v>
      </c>
      <c r="E688" s="30" t="s">
        <v>63</v>
      </c>
    </row>
    <row r="689" spans="1:5" ht="14.25" customHeight="1" x14ac:dyDescent="0.2">
      <c r="A689" s="27">
        <v>41983</v>
      </c>
      <c r="B689" s="28">
        <v>1723.949625</v>
      </c>
      <c r="C689" s="29">
        <v>41.935833333333299</v>
      </c>
      <c r="D689" s="30">
        <f t="shared" si="0"/>
        <v>12</v>
      </c>
      <c r="E689" s="30" t="s">
        <v>63</v>
      </c>
    </row>
    <row r="690" spans="1:5" ht="14.25" customHeight="1" x14ac:dyDescent="0.2">
      <c r="A690" s="27">
        <v>41983.5</v>
      </c>
      <c r="B690" s="28">
        <v>1901.2469166666599</v>
      </c>
      <c r="C690" s="29">
        <v>47.556666666666601</v>
      </c>
      <c r="D690" s="30">
        <f t="shared" si="0"/>
        <v>12</v>
      </c>
      <c r="E690" s="30" t="s">
        <v>63</v>
      </c>
    </row>
    <row r="691" spans="1:5" ht="14.25" customHeight="1" x14ac:dyDescent="0.2">
      <c r="A691" s="27">
        <v>41984</v>
      </c>
      <c r="B691" s="28">
        <v>1893.2130833333299</v>
      </c>
      <c r="C691" s="29">
        <v>51.536249999999903</v>
      </c>
      <c r="D691" s="30">
        <f t="shared" si="0"/>
        <v>12</v>
      </c>
      <c r="E691" s="30" t="s">
        <v>63</v>
      </c>
    </row>
    <row r="692" spans="1:5" ht="14.25" customHeight="1" x14ac:dyDescent="0.2">
      <c r="A692" s="27">
        <v>41984.5</v>
      </c>
      <c r="B692" s="28">
        <v>2235.2352083333299</v>
      </c>
      <c r="C692" s="29">
        <v>58.006666666666597</v>
      </c>
      <c r="D692" s="30">
        <f t="shared" si="0"/>
        <v>12</v>
      </c>
      <c r="E692" s="30" t="s">
        <v>63</v>
      </c>
    </row>
    <row r="693" spans="1:5" ht="14.25" customHeight="1" x14ac:dyDescent="0.2">
      <c r="A693" s="27">
        <v>41985</v>
      </c>
      <c r="B693" s="28">
        <v>2172.7842083333298</v>
      </c>
      <c r="C693" s="29">
        <v>55.424583333333302</v>
      </c>
      <c r="D693" s="30">
        <f t="shared" si="0"/>
        <v>12</v>
      </c>
      <c r="E693" s="30" t="s">
        <v>63</v>
      </c>
    </row>
    <row r="694" spans="1:5" ht="14.25" customHeight="1" x14ac:dyDescent="0.2">
      <c r="A694" s="27">
        <v>41985.5</v>
      </c>
      <c r="B694" s="28">
        <v>2876.3842499999901</v>
      </c>
      <c r="C694" s="29">
        <v>69.689583333333303</v>
      </c>
      <c r="D694" s="30">
        <f t="shared" si="0"/>
        <v>12</v>
      </c>
      <c r="E694" s="30" t="s">
        <v>63</v>
      </c>
    </row>
    <row r="695" spans="1:5" ht="14.25" customHeight="1" x14ac:dyDescent="0.2">
      <c r="A695" s="27">
        <v>41986</v>
      </c>
      <c r="B695" s="28">
        <v>2270.6802499999999</v>
      </c>
      <c r="C695" s="29">
        <v>56.573333333333302</v>
      </c>
      <c r="D695" s="30">
        <f t="shared" si="0"/>
        <v>12</v>
      </c>
      <c r="E695" s="30" t="s">
        <v>63</v>
      </c>
    </row>
    <row r="696" spans="1:5" ht="14.25" customHeight="1" x14ac:dyDescent="0.2">
      <c r="A696" s="27">
        <v>41986.5</v>
      </c>
      <c r="B696" s="28">
        <v>3024.1334583333301</v>
      </c>
      <c r="C696" s="29">
        <v>89.414583333333297</v>
      </c>
      <c r="D696" s="30">
        <f t="shared" si="0"/>
        <v>12</v>
      </c>
      <c r="E696" s="30" t="s">
        <v>63</v>
      </c>
    </row>
    <row r="697" spans="1:5" ht="14.25" customHeight="1" x14ac:dyDescent="0.2">
      <c r="A697" s="27">
        <v>41987</v>
      </c>
      <c r="B697" s="28">
        <v>2140.97379166666</v>
      </c>
      <c r="C697" s="29">
        <v>65.425416666666607</v>
      </c>
      <c r="D697" s="30">
        <f t="shared" si="0"/>
        <v>12</v>
      </c>
      <c r="E697" s="30" t="s">
        <v>63</v>
      </c>
    </row>
    <row r="698" spans="1:5" ht="14.25" customHeight="1" x14ac:dyDescent="0.2">
      <c r="A698" s="27">
        <v>41987.5</v>
      </c>
      <c r="B698" s="28">
        <v>2883.3863333333302</v>
      </c>
      <c r="C698" s="29">
        <v>79.218333333333305</v>
      </c>
      <c r="D698" s="30">
        <f t="shared" si="0"/>
        <v>12</v>
      </c>
      <c r="E698" s="30" t="s">
        <v>63</v>
      </c>
    </row>
    <row r="699" spans="1:5" ht="14.25" customHeight="1" x14ac:dyDescent="0.2">
      <c r="A699" s="27">
        <v>41988</v>
      </c>
      <c r="B699" s="28">
        <v>2117.8012916666598</v>
      </c>
      <c r="C699" s="29">
        <v>61.090416666666599</v>
      </c>
      <c r="D699" s="30">
        <f t="shared" si="0"/>
        <v>12</v>
      </c>
      <c r="E699" s="30" t="s">
        <v>63</v>
      </c>
    </row>
    <row r="700" spans="1:5" ht="14.25" customHeight="1" x14ac:dyDescent="0.2">
      <c r="A700" s="27">
        <v>41988.5</v>
      </c>
      <c r="B700" s="28">
        <v>2926.3967916666602</v>
      </c>
      <c r="C700" s="29">
        <v>82.684583333333293</v>
      </c>
      <c r="D700" s="30">
        <f t="shared" si="0"/>
        <v>12</v>
      </c>
      <c r="E700" s="30" t="s">
        <v>63</v>
      </c>
    </row>
    <row r="701" spans="1:5" ht="14.25" customHeight="1" x14ac:dyDescent="0.2">
      <c r="A701" s="27">
        <v>41989</v>
      </c>
      <c r="B701" s="28">
        <v>2367.2226249999999</v>
      </c>
      <c r="C701" s="29">
        <v>58.484583333333298</v>
      </c>
      <c r="D701" s="30">
        <f t="shared" si="0"/>
        <v>12</v>
      </c>
      <c r="E701" s="30" t="s">
        <v>63</v>
      </c>
    </row>
    <row r="702" spans="1:5" ht="14.25" customHeight="1" x14ac:dyDescent="0.2">
      <c r="A702" s="27">
        <v>41989.5</v>
      </c>
      <c r="B702" s="28">
        <v>3195.3001250000002</v>
      </c>
      <c r="C702" s="29">
        <v>88.352916666666601</v>
      </c>
      <c r="D702" s="30">
        <f t="shared" si="0"/>
        <v>12</v>
      </c>
      <c r="E702" s="30" t="s">
        <v>63</v>
      </c>
    </row>
    <row r="703" spans="1:5" ht="14.25" customHeight="1" x14ac:dyDescent="0.2">
      <c r="A703" s="27">
        <v>41990</v>
      </c>
      <c r="B703" s="28">
        <v>2338.9344166666601</v>
      </c>
      <c r="C703" s="29">
        <v>68.344166666666595</v>
      </c>
      <c r="D703" s="30">
        <f t="shared" si="0"/>
        <v>12</v>
      </c>
      <c r="E703" s="30" t="s">
        <v>63</v>
      </c>
    </row>
    <row r="704" spans="1:5" ht="14.25" customHeight="1" x14ac:dyDescent="0.2">
      <c r="A704" s="27">
        <v>41990.5</v>
      </c>
      <c r="B704" s="28">
        <v>2643.5017916666602</v>
      </c>
      <c r="C704" s="29">
        <v>54.754999999999903</v>
      </c>
      <c r="D704" s="30">
        <f t="shared" si="0"/>
        <v>12</v>
      </c>
      <c r="E704" s="30" t="s">
        <v>63</v>
      </c>
    </row>
    <row r="705" spans="1:5" ht="14.25" customHeight="1" x14ac:dyDescent="0.2">
      <c r="A705" s="27">
        <v>41991</v>
      </c>
      <c r="B705" s="28">
        <v>2096.2074166666598</v>
      </c>
      <c r="C705" s="29">
        <v>57.566249999999897</v>
      </c>
      <c r="D705" s="30">
        <f t="shared" si="0"/>
        <v>12</v>
      </c>
      <c r="E705" s="30" t="s">
        <v>63</v>
      </c>
    </row>
    <row r="706" spans="1:5" ht="14.25" customHeight="1" x14ac:dyDescent="0.2">
      <c r="A706" s="27">
        <v>41991.5</v>
      </c>
      <c r="B706" s="28">
        <v>2410.1449583333301</v>
      </c>
      <c r="C706" s="29">
        <v>53.733750000000001</v>
      </c>
      <c r="D706" s="30">
        <f t="shared" si="0"/>
        <v>12</v>
      </c>
      <c r="E706" s="30" t="s">
        <v>63</v>
      </c>
    </row>
    <row r="707" spans="1:5" ht="14.25" customHeight="1" x14ac:dyDescent="0.2">
      <c r="A707" s="27">
        <v>41992</v>
      </c>
      <c r="B707" s="28">
        <v>2059.38004166666</v>
      </c>
      <c r="C707" s="29">
        <v>59.697083333333303</v>
      </c>
      <c r="D707" s="30">
        <f t="shared" si="0"/>
        <v>12</v>
      </c>
      <c r="E707" s="30" t="s">
        <v>63</v>
      </c>
    </row>
    <row r="708" spans="1:5" ht="14.25" customHeight="1" x14ac:dyDescent="0.2">
      <c r="A708" s="27">
        <v>41992.5</v>
      </c>
      <c r="B708" s="28">
        <v>2394.1077500000001</v>
      </c>
      <c r="C708" s="29">
        <v>51.734583333333298</v>
      </c>
      <c r="D708" s="30">
        <f t="shared" si="0"/>
        <v>12</v>
      </c>
      <c r="E708" s="30" t="s">
        <v>63</v>
      </c>
    </row>
    <row r="709" spans="1:5" ht="14.25" customHeight="1" x14ac:dyDescent="0.2">
      <c r="A709" s="27">
        <v>41993</v>
      </c>
      <c r="B709" s="28">
        <v>1972.1649583333301</v>
      </c>
      <c r="C709" s="29">
        <v>38.423333333333296</v>
      </c>
      <c r="D709" s="30">
        <f t="shared" si="0"/>
        <v>12</v>
      </c>
      <c r="E709" s="30" t="s">
        <v>63</v>
      </c>
    </row>
    <row r="710" spans="1:5" ht="14.25" customHeight="1" x14ac:dyDescent="0.2">
      <c r="A710" s="27">
        <v>41993.5</v>
      </c>
      <c r="B710" s="28">
        <v>2230.0864999999999</v>
      </c>
      <c r="C710" s="29">
        <v>44.949583333333301</v>
      </c>
      <c r="D710" s="30">
        <f t="shared" si="0"/>
        <v>12</v>
      </c>
      <c r="E710" s="30" t="s">
        <v>63</v>
      </c>
    </row>
    <row r="711" spans="1:5" ht="14.25" customHeight="1" x14ac:dyDescent="0.2">
      <c r="A711" s="27">
        <v>41994</v>
      </c>
      <c r="B711" s="28">
        <v>1787.87870833333</v>
      </c>
      <c r="C711" s="29">
        <v>44.59</v>
      </c>
      <c r="D711" s="30">
        <f t="shared" si="0"/>
        <v>12</v>
      </c>
      <c r="E711" s="30" t="s">
        <v>63</v>
      </c>
    </row>
    <row r="712" spans="1:5" ht="14.25" customHeight="1" x14ac:dyDescent="0.2">
      <c r="A712" s="27">
        <v>41994.5</v>
      </c>
      <c r="B712" s="28">
        <v>1997.3041250000001</v>
      </c>
      <c r="C712" s="29">
        <v>48.774999999999999</v>
      </c>
      <c r="D712" s="30">
        <f t="shared" si="0"/>
        <v>12</v>
      </c>
      <c r="E712" s="30" t="s">
        <v>63</v>
      </c>
    </row>
    <row r="713" spans="1:5" ht="14.25" customHeight="1" x14ac:dyDescent="0.2">
      <c r="A713" s="27">
        <v>41995</v>
      </c>
      <c r="B713" s="28">
        <v>1729.9509166666601</v>
      </c>
      <c r="C713" s="29">
        <v>46.790833333333303</v>
      </c>
      <c r="D713" s="30">
        <f t="shared" si="0"/>
        <v>12</v>
      </c>
      <c r="E713" s="30" t="s">
        <v>63</v>
      </c>
    </row>
    <row r="714" spans="1:5" ht="14.25" customHeight="1" x14ac:dyDescent="0.2">
      <c r="A714" s="27">
        <v>41995.5</v>
      </c>
      <c r="B714" s="28">
        <v>2047.0395000000001</v>
      </c>
      <c r="C714" s="29">
        <v>56.972916666666599</v>
      </c>
      <c r="D714" s="30">
        <f t="shared" si="0"/>
        <v>12</v>
      </c>
      <c r="E714" s="30" t="s">
        <v>63</v>
      </c>
    </row>
    <row r="715" spans="1:5" ht="14.25" customHeight="1" x14ac:dyDescent="0.2">
      <c r="A715" s="27">
        <v>41996</v>
      </c>
      <c r="B715" s="28">
        <v>1953.6437083333301</v>
      </c>
      <c r="C715" s="29">
        <v>46.969583333333297</v>
      </c>
      <c r="D715" s="30">
        <f t="shared" si="0"/>
        <v>12</v>
      </c>
      <c r="E715" s="30" t="s">
        <v>63</v>
      </c>
    </row>
    <row r="716" spans="1:5" ht="14.25" customHeight="1" x14ac:dyDescent="0.2">
      <c r="A716" s="27">
        <v>41996.5</v>
      </c>
      <c r="B716" s="28">
        <v>2451.7428749999999</v>
      </c>
      <c r="C716" s="29">
        <v>48.4270833333333</v>
      </c>
      <c r="D716" s="30">
        <f t="shared" si="0"/>
        <v>12</v>
      </c>
      <c r="E716" s="30" t="s">
        <v>63</v>
      </c>
    </row>
    <row r="717" spans="1:5" ht="14.25" customHeight="1" x14ac:dyDescent="0.2">
      <c r="A717" s="27">
        <v>41997</v>
      </c>
      <c r="B717" s="28">
        <v>1992.5728749999901</v>
      </c>
      <c r="C717" s="29">
        <v>42.350833333333298</v>
      </c>
      <c r="D717" s="30">
        <f t="shared" si="0"/>
        <v>12</v>
      </c>
      <c r="E717" s="30" t="s">
        <v>63</v>
      </c>
    </row>
    <row r="718" spans="1:5" ht="14.25" customHeight="1" x14ac:dyDescent="0.2">
      <c r="A718" s="27">
        <v>41997.5</v>
      </c>
      <c r="B718" s="28">
        <v>2288.7292499999999</v>
      </c>
      <c r="C718" s="29">
        <v>40.680833333333297</v>
      </c>
      <c r="D718" s="30">
        <f t="shared" si="0"/>
        <v>12</v>
      </c>
      <c r="E718" s="30" t="s">
        <v>63</v>
      </c>
    </row>
    <row r="719" spans="1:5" ht="14.25" customHeight="1" x14ac:dyDescent="0.2">
      <c r="A719" s="27">
        <v>41998</v>
      </c>
      <c r="B719" s="28">
        <v>1741.06274999999</v>
      </c>
      <c r="C719" s="29">
        <v>37.1666666666666</v>
      </c>
      <c r="D719" s="30">
        <f t="shared" si="0"/>
        <v>12</v>
      </c>
      <c r="E719" s="30" t="s">
        <v>63</v>
      </c>
    </row>
    <row r="720" spans="1:5" ht="14.25" customHeight="1" x14ac:dyDescent="0.2">
      <c r="A720" s="27">
        <v>41998.5</v>
      </c>
      <c r="B720" s="28">
        <v>1948.48549999999</v>
      </c>
      <c r="C720" s="29">
        <v>38.960833333333298</v>
      </c>
      <c r="D720" s="30">
        <f t="shared" si="0"/>
        <v>12</v>
      </c>
      <c r="E720" s="30" t="s">
        <v>63</v>
      </c>
    </row>
    <row r="721" spans="1:5" ht="14.25" customHeight="1" x14ac:dyDescent="0.2">
      <c r="A721" s="27">
        <v>41999</v>
      </c>
      <c r="B721" s="28">
        <v>1686.002375</v>
      </c>
      <c r="C721" s="29">
        <v>40.265416666666603</v>
      </c>
      <c r="D721" s="30">
        <f t="shared" si="0"/>
        <v>12</v>
      </c>
      <c r="E721" s="30" t="s">
        <v>63</v>
      </c>
    </row>
    <row r="722" spans="1:5" ht="14.25" customHeight="1" x14ac:dyDescent="0.2">
      <c r="A722" s="27">
        <v>41999.5</v>
      </c>
      <c r="B722" s="28">
        <v>2049.07045833333</v>
      </c>
      <c r="C722" s="29">
        <v>42.8674999999999</v>
      </c>
      <c r="D722" s="30">
        <f t="shared" si="0"/>
        <v>12</v>
      </c>
      <c r="E722" s="30" t="s">
        <v>63</v>
      </c>
    </row>
    <row r="723" spans="1:5" ht="14.25" customHeight="1" x14ac:dyDescent="0.2">
      <c r="A723" s="27">
        <v>42000</v>
      </c>
      <c r="B723" s="28">
        <v>1898.9733333333299</v>
      </c>
      <c r="C723" s="29">
        <v>49.396249999999903</v>
      </c>
      <c r="D723" s="30">
        <f t="shared" si="0"/>
        <v>12</v>
      </c>
      <c r="E723" s="30" t="s">
        <v>63</v>
      </c>
    </row>
    <row r="724" spans="1:5" ht="14.25" customHeight="1" x14ac:dyDescent="0.2">
      <c r="A724" s="27">
        <v>42000.5</v>
      </c>
      <c r="B724" s="28">
        <v>2160.0101249999998</v>
      </c>
      <c r="C724" s="29">
        <v>41.455833333333302</v>
      </c>
      <c r="D724" s="30">
        <f t="shared" si="0"/>
        <v>12</v>
      </c>
      <c r="E724" s="30" t="s">
        <v>63</v>
      </c>
    </row>
    <row r="725" spans="1:5" ht="14.25" customHeight="1" x14ac:dyDescent="0.2">
      <c r="A725" s="27">
        <v>42001</v>
      </c>
      <c r="B725" s="28">
        <v>1749.8718636363601</v>
      </c>
      <c r="C725" s="29">
        <v>33.367727272727201</v>
      </c>
      <c r="D725" s="30">
        <f t="shared" si="0"/>
        <v>12</v>
      </c>
      <c r="E725" s="30" t="s">
        <v>63</v>
      </c>
    </row>
    <row r="726" spans="1:5" ht="14.25" customHeight="1" x14ac:dyDescent="0.2">
      <c r="A726" s="27">
        <v>42001.5</v>
      </c>
      <c r="B726" s="28">
        <v>2125.4543749999998</v>
      </c>
      <c r="C726" s="29">
        <v>43.60125</v>
      </c>
      <c r="D726" s="30">
        <f t="shared" si="0"/>
        <v>12</v>
      </c>
      <c r="E726" s="30" t="s">
        <v>63</v>
      </c>
    </row>
    <row r="727" spans="1:5" ht="14.25" customHeight="1" x14ac:dyDescent="0.2">
      <c r="A727" s="27">
        <v>42002</v>
      </c>
      <c r="B727" s="28">
        <v>1779.80779166666</v>
      </c>
      <c r="C727" s="29">
        <v>45.102083333333297</v>
      </c>
      <c r="D727" s="30">
        <f t="shared" si="0"/>
        <v>12</v>
      </c>
      <c r="E727" s="30" t="s">
        <v>63</v>
      </c>
    </row>
    <row r="728" spans="1:5" ht="14.25" customHeight="1" x14ac:dyDescent="0.2">
      <c r="A728" s="27">
        <v>42002.5</v>
      </c>
      <c r="B728" s="28">
        <v>2286.2164166666598</v>
      </c>
      <c r="C728" s="29">
        <v>48.505416666666598</v>
      </c>
      <c r="D728" s="30">
        <f t="shared" si="0"/>
        <v>12</v>
      </c>
      <c r="E728" s="30" t="s">
        <v>63</v>
      </c>
    </row>
    <row r="729" spans="1:5" ht="14.25" customHeight="1" x14ac:dyDescent="0.2">
      <c r="A729" s="27">
        <v>42003</v>
      </c>
      <c r="B729" s="28">
        <v>1982.47729166666</v>
      </c>
      <c r="C729" s="29">
        <v>40.7454166666666</v>
      </c>
      <c r="D729" s="30">
        <f t="shared" si="0"/>
        <v>12</v>
      </c>
      <c r="E729" s="30" t="s">
        <v>63</v>
      </c>
    </row>
    <row r="730" spans="1:5" ht="14.25" customHeight="1" x14ac:dyDescent="0.2">
      <c r="A730" s="27">
        <v>42003.5</v>
      </c>
      <c r="B730" s="28">
        <v>2385.11704166666</v>
      </c>
      <c r="C730" s="29">
        <v>52.2662499999999</v>
      </c>
      <c r="D730" s="30">
        <f t="shared" si="0"/>
        <v>12</v>
      </c>
      <c r="E730" s="30" t="s">
        <v>63</v>
      </c>
    </row>
    <row r="731" spans="1:5" ht="14.25" customHeight="1" x14ac:dyDescent="0.2">
      <c r="A731" s="27">
        <v>42004</v>
      </c>
      <c r="B731" s="28">
        <v>1959.6472916666601</v>
      </c>
      <c r="C731" s="29">
        <v>44.889583333333299</v>
      </c>
      <c r="D731" s="30">
        <f t="shared" si="0"/>
        <v>12</v>
      </c>
      <c r="E731" s="30" t="s">
        <v>63</v>
      </c>
    </row>
    <row r="732" spans="1:5" ht="14.25" customHeight="1" x14ac:dyDescent="0.2">
      <c r="A732" s="27">
        <v>42004.5</v>
      </c>
      <c r="B732" s="28">
        <v>2134.0819999999999</v>
      </c>
      <c r="C732" s="29">
        <v>42.499583333333298</v>
      </c>
      <c r="D732" s="30">
        <f t="shared" si="0"/>
        <v>12</v>
      </c>
      <c r="E732" s="30" t="s">
        <v>63</v>
      </c>
    </row>
    <row r="733" spans="1:5" ht="14.25" customHeight="1" x14ac:dyDescent="0.2">
      <c r="A733" s="27">
        <v>41640</v>
      </c>
      <c r="B733" s="28">
        <v>2814.7105606124901</v>
      </c>
      <c r="C733" s="29">
        <v>108.18749999999901</v>
      </c>
      <c r="D733" s="30">
        <v>1</v>
      </c>
      <c r="E733" s="30" t="s">
        <v>64</v>
      </c>
    </row>
    <row r="734" spans="1:5" ht="14.25" customHeight="1" x14ac:dyDescent="0.2">
      <c r="A734" s="27">
        <v>41640.5</v>
      </c>
      <c r="B734" s="28">
        <v>2820.15931286666</v>
      </c>
      <c r="C734" s="29">
        <v>111.245</v>
      </c>
      <c r="D734" s="30">
        <v>1</v>
      </c>
      <c r="E734" s="30" t="s">
        <v>64</v>
      </c>
    </row>
    <row r="735" spans="1:5" ht="14.25" customHeight="1" x14ac:dyDescent="0.2">
      <c r="A735" s="27">
        <v>41641</v>
      </c>
      <c r="B735" s="28">
        <v>2147.3532233291598</v>
      </c>
      <c r="C735" s="29">
        <v>110.51333333333299</v>
      </c>
      <c r="D735" s="30">
        <v>1</v>
      </c>
      <c r="E735" s="30" t="s">
        <v>64</v>
      </c>
    </row>
    <row r="736" spans="1:5" ht="14.25" customHeight="1" x14ac:dyDescent="0.2">
      <c r="A736" s="27">
        <v>41641.5</v>
      </c>
      <c r="B736" s="28">
        <v>2545.3108069374898</v>
      </c>
      <c r="C736" s="29">
        <v>109.41500000000001</v>
      </c>
      <c r="D736" s="30">
        <v>1</v>
      </c>
      <c r="E736" s="30" t="s">
        <v>64</v>
      </c>
    </row>
    <row r="737" spans="1:5" ht="14.25" customHeight="1" x14ac:dyDescent="0.2">
      <c r="A737" s="27">
        <v>41642</v>
      </c>
      <c r="B737" s="28">
        <v>2222.4136193208301</v>
      </c>
      <c r="C737" s="29">
        <v>109.898333333333</v>
      </c>
      <c r="D737" s="30">
        <v>1</v>
      </c>
      <c r="E737" s="30" t="s">
        <v>64</v>
      </c>
    </row>
    <row r="738" spans="1:5" ht="14.25" customHeight="1" x14ac:dyDescent="0.2">
      <c r="A738" s="27">
        <v>41642.5</v>
      </c>
      <c r="B738" s="28">
        <v>2257.3158007708298</v>
      </c>
      <c r="C738" s="29">
        <v>111.870833333333</v>
      </c>
      <c r="D738" s="30">
        <v>1</v>
      </c>
      <c r="E738" s="30" t="s">
        <v>64</v>
      </c>
    </row>
    <row r="739" spans="1:5" ht="14.25" customHeight="1" x14ac:dyDescent="0.2">
      <c r="A739" s="27">
        <v>41643</v>
      </c>
      <c r="B739" s="28">
        <v>2032.198344465</v>
      </c>
      <c r="C739" s="29">
        <v>108.64100000000001</v>
      </c>
      <c r="D739" s="30">
        <v>1</v>
      </c>
      <c r="E739" s="30" t="s">
        <v>64</v>
      </c>
    </row>
    <row r="740" spans="1:5" ht="14.25" customHeight="1" x14ac:dyDescent="0.2">
      <c r="A740" s="27">
        <v>41643.5</v>
      </c>
      <c r="B740" s="28">
        <v>2117.8163037374902</v>
      </c>
      <c r="C740" s="29">
        <v>112.47499999999999</v>
      </c>
      <c r="D740" s="30">
        <v>1</v>
      </c>
      <c r="E740" s="30" t="s">
        <v>64</v>
      </c>
    </row>
    <row r="741" spans="1:5" ht="14.25" customHeight="1" x14ac:dyDescent="0.2">
      <c r="A741" s="27">
        <v>41644</v>
      </c>
      <c r="B741" s="28">
        <v>1881.9500175666601</v>
      </c>
      <c r="C741" s="29">
        <v>111.09333333333301</v>
      </c>
      <c r="D741" s="30">
        <v>1</v>
      </c>
      <c r="E741" s="30" t="s">
        <v>64</v>
      </c>
    </row>
    <row r="742" spans="1:5" ht="14.25" customHeight="1" x14ac:dyDescent="0.2">
      <c r="A742" s="27">
        <v>41644.5</v>
      </c>
      <c r="B742" s="28">
        <v>2576.3438875909001</v>
      </c>
      <c r="C742" s="29">
        <v>111.433636363636</v>
      </c>
      <c r="D742" s="30">
        <v>1</v>
      </c>
      <c r="E742" s="30" t="s">
        <v>64</v>
      </c>
    </row>
    <row r="743" spans="1:5" ht="14.25" customHeight="1" x14ac:dyDescent="0.2">
      <c r="A743" s="27">
        <v>41645</v>
      </c>
      <c r="B743" s="28">
        <v>2044.66478628499</v>
      </c>
      <c r="C743" s="29">
        <v>110.70699999999999</v>
      </c>
      <c r="D743" s="30">
        <v>1</v>
      </c>
      <c r="E743" s="30" t="s">
        <v>64</v>
      </c>
    </row>
    <row r="744" spans="1:5" ht="14.25" customHeight="1" x14ac:dyDescent="0.2">
      <c r="A744" s="27">
        <v>41645.5</v>
      </c>
      <c r="B744" s="28">
        <v>2868.9563182708298</v>
      </c>
      <c r="C744" s="29">
        <v>108.410833333333</v>
      </c>
      <c r="D744" s="30">
        <v>1</v>
      </c>
      <c r="E744" s="30" t="s">
        <v>64</v>
      </c>
    </row>
    <row r="745" spans="1:5" ht="14.25" customHeight="1" x14ac:dyDescent="0.2">
      <c r="A745" s="27">
        <v>41646</v>
      </c>
      <c r="B745" s="28">
        <v>2472.6334011958302</v>
      </c>
      <c r="C745" s="29">
        <v>110.37583333333301</v>
      </c>
      <c r="D745" s="30">
        <v>1</v>
      </c>
      <c r="E745" s="30" t="s">
        <v>64</v>
      </c>
    </row>
    <row r="746" spans="1:5" ht="14.25" customHeight="1" x14ac:dyDescent="0.2">
      <c r="A746" s="27">
        <v>41646.5</v>
      </c>
      <c r="B746" s="28">
        <v>3299.9393580708202</v>
      </c>
      <c r="C746" s="29">
        <v>110.207499999999</v>
      </c>
      <c r="D746" s="30">
        <v>1</v>
      </c>
      <c r="E746" s="30" t="s">
        <v>64</v>
      </c>
    </row>
    <row r="747" spans="1:5" ht="14.25" customHeight="1" x14ac:dyDescent="0.2">
      <c r="A747" s="27">
        <v>41647</v>
      </c>
      <c r="B747" s="28">
        <v>2786.5475998083298</v>
      </c>
      <c r="C747" s="29">
        <v>111.74</v>
      </c>
      <c r="D747" s="30">
        <v>1</v>
      </c>
      <c r="E747" s="30" t="s">
        <v>64</v>
      </c>
    </row>
    <row r="748" spans="1:5" ht="14.25" customHeight="1" x14ac:dyDescent="0.2">
      <c r="A748" s="27">
        <v>41647.5</v>
      </c>
      <c r="B748" s="28">
        <v>3225.7517746541598</v>
      </c>
      <c r="C748" s="29">
        <v>111.213333333333</v>
      </c>
      <c r="D748" s="30">
        <v>1</v>
      </c>
      <c r="E748" s="30" t="s">
        <v>64</v>
      </c>
    </row>
    <row r="749" spans="1:5" ht="14.25" customHeight="1" x14ac:dyDescent="0.2">
      <c r="A749" s="27">
        <v>41648</v>
      </c>
      <c r="B749" s="28">
        <v>2425.1360756541599</v>
      </c>
      <c r="C749" s="29">
        <v>108.96833333333301</v>
      </c>
      <c r="D749" s="30">
        <v>1</v>
      </c>
      <c r="E749" s="30" t="s">
        <v>64</v>
      </c>
    </row>
    <row r="750" spans="1:5" ht="14.25" customHeight="1" x14ac:dyDescent="0.2">
      <c r="A750" s="27">
        <v>41648.5</v>
      </c>
      <c r="B750" s="28">
        <v>2401.8058121333302</v>
      </c>
      <c r="C750" s="29">
        <v>109.2625</v>
      </c>
      <c r="D750" s="30">
        <v>1</v>
      </c>
      <c r="E750" s="30" t="s">
        <v>64</v>
      </c>
    </row>
    <row r="751" spans="1:5" ht="14.25" customHeight="1" x14ac:dyDescent="0.2">
      <c r="A751" s="27">
        <v>41649</v>
      </c>
      <c r="B751" s="28">
        <v>2113.5125400799898</v>
      </c>
      <c r="C751" s="29">
        <v>110.199</v>
      </c>
      <c r="D751" s="30">
        <v>1</v>
      </c>
      <c r="E751" s="30" t="s">
        <v>64</v>
      </c>
    </row>
    <row r="752" spans="1:5" ht="14.25" customHeight="1" x14ac:dyDescent="0.2">
      <c r="A752" s="27">
        <v>41649.5</v>
      </c>
      <c r="B752" s="28">
        <v>2433.3480168166602</v>
      </c>
      <c r="C752" s="29">
        <v>111.273333333333</v>
      </c>
      <c r="D752" s="30">
        <v>1</v>
      </c>
      <c r="E752" s="30" t="s">
        <v>64</v>
      </c>
    </row>
    <row r="753" spans="1:5" ht="14.25" customHeight="1" x14ac:dyDescent="0.2">
      <c r="A753" s="27">
        <v>41650</v>
      </c>
      <c r="B753" s="28">
        <v>2189.0438997312399</v>
      </c>
      <c r="C753" s="29">
        <v>109.4875</v>
      </c>
      <c r="D753" s="30">
        <v>1</v>
      </c>
      <c r="E753" s="30" t="s">
        <v>64</v>
      </c>
    </row>
    <row r="754" spans="1:5" ht="14.25" customHeight="1" x14ac:dyDescent="0.2">
      <c r="A754" s="27">
        <v>41650.5</v>
      </c>
      <c r="B754" s="28">
        <v>2483.5657340083299</v>
      </c>
      <c r="C754" s="29">
        <v>110.505</v>
      </c>
      <c r="D754" s="30">
        <v>1</v>
      </c>
      <c r="E754" s="30" t="s">
        <v>64</v>
      </c>
    </row>
    <row r="755" spans="1:5" ht="14.25" customHeight="1" x14ac:dyDescent="0.2">
      <c r="A755" s="27">
        <v>41651</v>
      </c>
      <c r="B755" s="28">
        <v>1896.0243473666601</v>
      </c>
      <c r="C755" s="29">
        <v>109.098333333333</v>
      </c>
      <c r="D755" s="30">
        <v>1</v>
      </c>
      <c r="E755" s="30" t="s">
        <v>64</v>
      </c>
    </row>
    <row r="756" spans="1:5" ht="14.25" customHeight="1" x14ac:dyDescent="0.2">
      <c r="A756" s="27">
        <v>41651.5</v>
      </c>
      <c r="B756" s="28">
        <v>2615.8735382874902</v>
      </c>
      <c r="C756" s="29">
        <v>110.826666666666</v>
      </c>
      <c r="D756" s="30">
        <v>1</v>
      </c>
      <c r="E756" s="30" t="s">
        <v>64</v>
      </c>
    </row>
    <row r="757" spans="1:5" ht="14.25" customHeight="1" x14ac:dyDescent="0.2">
      <c r="A757" s="27">
        <v>41652</v>
      </c>
      <c r="B757" s="28">
        <v>1992.70477325416</v>
      </c>
      <c r="C757" s="29">
        <v>111.049166666666</v>
      </c>
      <c r="D757" s="30">
        <v>1</v>
      </c>
      <c r="E757" s="30" t="s">
        <v>64</v>
      </c>
    </row>
    <row r="758" spans="1:5" ht="14.25" customHeight="1" x14ac:dyDescent="0.2">
      <c r="A758" s="27">
        <v>41652.5</v>
      </c>
      <c r="B758" s="28">
        <v>2387.7880464916602</v>
      </c>
      <c r="C758" s="29">
        <v>109.829166666666</v>
      </c>
      <c r="D758" s="30">
        <v>1</v>
      </c>
      <c r="E758" s="30" t="s">
        <v>64</v>
      </c>
    </row>
    <row r="759" spans="1:5" ht="14.25" customHeight="1" x14ac:dyDescent="0.2">
      <c r="A759" s="27">
        <v>41653</v>
      </c>
      <c r="B759" s="28">
        <v>2358.34048073333</v>
      </c>
      <c r="C759" s="29">
        <v>110.7</v>
      </c>
      <c r="D759" s="30">
        <v>1</v>
      </c>
      <c r="E759" s="30" t="s">
        <v>64</v>
      </c>
    </row>
    <row r="760" spans="1:5" ht="14.25" customHeight="1" x14ac:dyDescent="0.2">
      <c r="A760" s="27">
        <v>41653.5</v>
      </c>
      <c r="B760" s="28">
        <v>3340.70503213333</v>
      </c>
      <c r="C760" s="29">
        <v>109.087499999999</v>
      </c>
      <c r="D760" s="30">
        <v>1</v>
      </c>
      <c r="E760" s="30" t="s">
        <v>64</v>
      </c>
    </row>
    <row r="761" spans="1:5" ht="14.25" customHeight="1" x14ac:dyDescent="0.2">
      <c r="A761" s="27">
        <v>41654</v>
      </c>
      <c r="B761" s="28">
        <v>2842.3093060374899</v>
      </c>
      <c r="C761" s="29">
        <v>109.721666666666</v>
      </c>
      <c r="D761" s="30">
        <v>1</v>
      </c>
      <c r="E761" s="30" t="s">
        <v>64</v>
      </c>
    </row>
    <row r="762" spans="1:5" ht="14.25" customHeight="1" x14ac:dyDescent="0.2">
      <c r="A762" s="27">
        <v>41654.5</v>
      </c>
      <c r="B762" s="28">
        <v>3250.4874035166599</v>
      </c>
      <c r="C762" s="29">
        <v>111.22666666666601</v>
      </c>
      <c r="D762" s="30">
        <v>1</v>
      </c>
      <c r="E762" s="30" t="s">
        <v>64</v>
      </c>
    </row>
    <row r="763" spans="1:5" ht="14.25" customHeight="1" x14ac:dyDescent="0.2">
      <c r="A763" s="27">
        <v>41655</v>
      </c>
      <c r="B763" s="28">
        <v>2453.1961141708298</v>
      </c>
      <c r="C763" s="29">
        <v>112.73</v>
      </c>
      <c r="D763" s="30">
        <v>1</v>
      </c>
      <c r="E763" s="30" t="s">
        <v>64</v>
      </c>
    </row>
    <row r="764" spans="1:5" ht="14.25" customHeight="1" x14ac:dyDescent="0.2">
      <c r="A764" s="27">
        <v>41655.5</v>
      </c>
      <c r="B764" s="28">
        <v>2536.4750736916599</v>
      </c>
      <c r="C764" s="29">
        <v>111.52500000000001</v>
      </c>
      <c r="D764" s="30">
        <v>1</v>
      </c>
      <c r="E764" s="30" t="s">
        <v>64</v>
      </c>
    </row>
    <row r="765" spans="1:5" ht="14.25" customHeight="1" x14ac:dyDescent="0.2">
      <c r="A765" s="27">
        <v>41656</v>
      </c>
      <c r="B765" s="28">
        <v>1958.7403593583299</v>
      </c>
      <c r="C765" s="29">
        <v>110.448333333333</v>
      </c>
      <c r="D765" s="30">
        <v>1</v>
      </c>
      <c r="E765" s="30" t="s">
        <v>64</v>
      </c>
    </row>
    <row r="766" spans="1:5" ht="14.25" customHeight="1" x14ac:dyDescent="0.2">
      <c r="A766" s="27">
        <v>41656.5</v>
      </c>
      <c r="B766" s="28">
        <v>2217.7377323208302</v>
      </c>
      <c r="C766" s="29">
        <v>109.19416666666601</v>
      </c>
      <c r="D766" s="30">
        <v>1</v>
      </c>
      <c r="E766" s="30" t="s">
        <v>64</v>
      </c>
    </row>
    <row r="767" spans="1:5" ht="14.25" customHeight="1" x14ac:dyDescent="0.2">
      <c r="A767" s="27">
        <v>41657</v>
      </c>
      <c r="B767" s="28">
        <v>2035.5217133875001</v>
      </c>
      <c r="C767" s="29">
        <v>112.33750000000001</v>
      </c>
      <c r="D767" s="30">
        <v>1</v>
      </c>
      <c r="E767" s="30" t="s">
        <v>64</v>
      </c>
    </row>
    <row r="768" spans="1:5" ht="14.25" customHeight="1" x14ac:dyDescent="0.2">
      <c r="A768" s="27">
        <v>41657.5</v>
      </c>
      <c r="B768" s="28">
        <v>2450.3480851874901</v>
      </c>
      <c r="C768" s="29">
        <v>109.47499999999999</v>
      </c>
      <c r="D768" s="30">
        <v>1</v>
      </c>
      <c r="E768" s="30" t="s">
        <v>64</v>
      </c>
    </row>
    <row r="769" spans="1:5" ht="14.25" customHeight="1" x14ac:dyDescent="0.2">
      <c r="A769" s="27">
        <v>41658</v>
      </c>
      <c r="B769" s="28">
        <v>1864.6022638714201</v>
      </c>
      <c r="C769" s="29">
        <v>109.98857142857101</v>
      </c>
      <c r="D769" s="30">
        <v>1</v>
      </c>
      <c r="E769" s="30" t="s">
        <v>64</v>
      </c>
    </row>
    <row r="770" spans="1:5" ht="14.25" customHeight="1" x14ac:dyDescent="0.2">
      <c r="A770" s="27">
        <v>41658.5</v>
      </c>
      <c r="B770" s="28">
        <v>2278.1295495916602</v>
      </c>
      <c r="C770" s="29">
        <v>110.447499999999</v>
      </c>
      <c r="D770" s="30">
        <v>1</v>
      </c>
      <c r="E770" s="30" t="s">
        <v>64</v>
      </c>
    </row>
    <row r="771" spans="1:5" ht="14.25" customHeight="1" x14ac:dyDescent="0.2">
      <c r="A771" s="27">
        <v>41659</v>
      </c>
      <c r="B771" s="28">
        <v>1924.9605551166601</v>
      </c>
      <c r="C771" s="29">
        <v>109.126666666666</v>
      </c>
      <c r="D771" s="30">
        <v>1</v>
      </c>
      <c r="E771" s="30" t="s">
        <v>64</v>
      </c>
    </row>
    <row r="772" spans="1:5" ht="14.25" customHeight="1" x14ac:dyDescent="0.2">
      <c r="A772" s="27">
        <v>41659.5</v>
      </c>
      <c r="B772" s="28">
        <v>2560.8750446249901</v>
      </c>
      <c r="C772" s="29">
        <v>111.745833333333</v>
      </c>
      <c r="D772" s="30">
        <v>1</v>
      </c>
      <c r="E772" s="30" t="s">
        <v>64</v>
      </c>
    </row>
    <row r="773" spans="1:5" ht="14.25" customHeight="1" x14ac:dyDescent="0.2">
      <c r="A773" s="27">
        <v>41660</v>
      </c>
      <c r="B773" s="28">
        <v>2127.80860193749</v>
      </c>
      <c r="C773" s="29">
        <v>110.930833333333</v>
      </c>
      <c r="D773" s="30">
        <v>1</v>
      </c>
      <c r="E773" s="30" t="s">
        <v>64</v>
      </c>
    </row>
    <row r="774" spans="1:5" ht="14.25" customHeight="1" x14ac:dyDescent="0.2">
      <c r="A774" s="27">
        <v>41660.5</v>
      </c>
      <c r="B774" s="28">
        <v>2746.1296072416599</v>
      </c>
      <c r="C774" s="29">
        <v>110.345833333333</v>
      </c>
      <c r="D774" s="30">
        <v>1</v>
      </c>
      <c r="E774" s="30" t="s">
        <v>64</v>
      </c>
    </row>
    <row r="775" spans="1:5" ht="14.25" customHeight="1" x14ac:dyDescent="0.2">
      <c r="A775" s="27">
        <v>41661</v>
      </c>
      <c r="B775" s="28">
        <v>2140.0864342166601</v>
      </c>
      <c r="C775" s="29">
        <v>110.689999999999</v>
      </c>
      <c r="D775" s="30">
        <v>1</v>
      </c>
      <c r="E775" s="30" t="s">
        <v>64</v>
      </c>
    </row>
    <row r="776" spans="1:5" ht="14.25" customHeight="1" x14ac:dyDescent="0.2">
      <c r="A776" s="27">
        <v>41661.5</v>
      </c>
      <c r="B776" s="28">
        <v>2651.1279091166598</v>
      </c>
      <c r="C776" s="29">
        <v>111.839166666666</v>
      </c>
      <c r="D776" s="30">
        <v>1</v>
      </c>
      <c r="E776" s="30" t="s">
        <v>64</v>
      </c>
    </row>
    <row r="777" spans="1:5" ht="14.25" customHeight="1" x14ac:dyDescent="0.2">
      <c r="A777" s="27">
        <v>41662</v>
      </c>
      <c r="B777" s="28">
        <v>2198.8909038583301</v>
      </c>
      <c r="C777" s="29">
        <v>111.34083333333299</v>
      </c>
      <c r="D777" s="30">
        <v>1</v>
      </c>
      <c r="E777" s="30" t="s">
        <v>64</v>
      </c>
    </row>
    <row r="778" spans="1:5" ht="14.25" customHeight="1" x14ac:dyDescent="0.2">
      <c r="A778" s="27">
        <v>41662.5</v>
      </c>
      <c r="B778" s="28">
        <v>2598.18044052499</v>
      </c>
      <c r="C778" s="29">
        <v>111.143333333333</v>
      </c>
      <c r="D778" s="30">
        <v>1</v>
      </c>
      <c r="E778" s="30" t="s">
        <v>64</v>
      </c>
    </row>
    <row r="779" spans="1:5" ht="14.25" customHeight="1" x14ac:dyDescent="0.2">
      <c r="A779" s="27">
        <v>41663</v>
      </c>
      <c r="B779" s="28">
        <v>2166.8205700090898</v>
      </c>
      <c r="C779" s="29">
        <v>110.728181818181</v>
      </c>
      <c r="D779" s="30">
        <v>1</v>
      </c>
      <c r="E779" s="30" t="s">
        <v>64</v>
      </c>
    </row>
    <row r="780" spans="1:5" ht="14.25" customHeight="1" x14ac:dyDescent="0.2">
      <c r="A780" s="27">
        <v>41663.5</v>
      </c>
      <c r="B780" s="28">
        <v>2420.47367987499</v>
      </c>
      <c r="C780" s="29">
        <v>110.1</v>
      </c>
      <c r="D780" s="30">
        <v>1</v>
      </c>
      <c r="E780" s="30" t="s">
        <v>64</v>
      </c>
    </row>
    <row r="781" spans="1:5" ht="14.25" customHeight="1" x14ac:dyDescent="0.2">
      <c r="A781" s="27">
        <v>41664</v>
      </c>
      <c r="B781" s="28">
        <v>2104.8423878291601</v>
      </c>
      <c r="C781" s="29">
        <v>111.549166666666</v>
      </c>
      <c r="D781" s="30">
        <v>1</v>
      </c>
      <c r="E781" s="30" t="s">
        <v>64</v>
      </c>
    </row>
    <row r="782" spans="1:5" ht="14.25" customHeight="1" x14ac:dyDescent="0.2">
      <c r="A782" s="27">
        <v>41664.5</v>
      </c>
      <c r="B782" s="28">
        <v>2301.0493781833302</v>
      </c>
      <c r="C782" s="29">
        <v>110.77</v>
      </c>
      <c r="D782" s="30">
        <v>1</v>
      </c>
      <c r="E782" s="30" t="s">
        <v>64</v>
      </c>
    </row>
    <row r="783" spans="1:5" ht="14.25" customHeight="1" x14ac:dyDescent="0.2">
      <c r="A783" s="27">
        <v>41665</v>
      </c>
      <c r="B783" s="28">
        <v>2010.89693983749</v>
      </c>
      <c r="C783" s="29">
        <v>109.4325</v>
      </c>
      <c r="D783" s="30">
        <v>1</v>
      </c>
      <c r="E783" s="30" t="s">
        <v>64</v>
      </c>
    </row>
    <row r="784" spans="1:5" ht="14.25" customHeight="1" x14ac:dyDescent="0.2">
      <c r="A784" s="27">
        <v>41665.5</v>
      </c>
      <c r="B784" s="28">
        <v>2440.1286881583301</v>
      </c>
      <c r="C784" s="29">
        <v>110.096666666666</v>
      </c>
      <c r="D784" s="30">
        <v>1</v>
      </c>
      <c r="E784" s="30" t="s">
        <v>64</v>
      </c>
    </row>
    <row r="785" spans="1:5" ht="14.25" customHeight="1" x14ac:dyDescent="0.2">
      <c r="A785" s="27">
        <v>41666</v>
      </c>
      <c r="B785" s="28">
        <v>1872.7888722083301</v>
      </c>
      <c r="C785" s="29">
        <v>110.041666666666</v>
      </c>
      <c r="D785" s="30">
        <v>1</v>
      </c>
      <c r="E785" s="30" t="s">
        <v>64</v>
      </c>
    </row>
    <row r="786" spans="1:5" ht="14.25" customHeight="1" x14ac:dyDescent="0.2">
      <c r="A786" s="27">
        <v>41666.5</v>
      </c>
      <c r="B786" s="28">
        <v>2702.8843677749901</v>
      </c>
      <c r="C786" s="29">
        <v>111.23916666666599</v>
      </c>
      <c r="D786" s="30">
        <v>1</v>
      </c>
      <c r="E786" s="30" t="s">
        <v>64</v>
      </c>
    </row>
    <row r="787" spans="1:5" ht="14.25" customHeight="1" x14ac:dyDescent="0.2">
      <c r="A787" s="27">
        <v>41667</v>
      </c>
      <c r="B787" s="28">
        <v>1862.09098722916</v>
      </c>
      <c r="C787" s="29">
        <v>110.66</v>
      </c>
      <c r="D787" s="30">
        <v>1</v>
      </c>
      <c r="E787" s="30" t="s">
        <v>64</v>
      </c>
    </row>
    <row r="788" spans="1:5" ht="14.25" customHeight="1" x14ac:dyDescent="0.2">
      <c r="A788" s="27">
        <v>41667.5</v>
      </c>
      <c r="B788" s="28">
        <v>2301.8307151874901</v>
      </c>
      <c r="C788" s="29">
        <v>110.686666666666</v>
      </c>
      <c r="D788" s="30">
        <v>1</v>
      </c>
      <c r="E788" s="30" t="s">
        <v>64</v>
      </c>
    </row>
    <row r="789" spans="1:5" ht="14.25" customHeight="1" x14ac:dyDescent="0.2">
      <c r="A789" s="27">
        <v>41668</v>
      </c>
      <c r="B789" s="28">
        <v>2141.2100704499899</v>
      </c>
      <c r="C789" s="29">
        <v>110.626666666666</v>
      </c>
      <c r="D789" s="30">
        <v>1</v>
      </c>
      <c r="E789" s="30" t="s">
        <v>64</v>
      </c>
    </row>
    <row r="790" spans="1:5" ht="14.25" customHeight="1" x14ac:dyDescent="0.2">
      <c r="A790" s="27">
        <v>41668.5</v>
      </c>
      <c r="B790" s="28">
        <v>2542.9754542625001</v>
      </c>
      <c r="C790" s="29">
        <v>111.21833333333301</v>
      </c>
      <c r="D790" s="30">
        <v>1</v>
      </c>
      <c r="E790" s="30" t="s">
        <v>64</v>
      </c>
    </row>
    <row r="791" spans="1:5" ht="14.25" customHeight="1" x14ac:dyDescent="0.2">
      <c r="A791" s="27">
        <v>41669</v>
      </c>
      <c r="B791" s="28">
        <v>2141.6758152541602</v>
      </c>
      <c r="C791" s="29">
        <v>110.458333333333</v>
      </c>
      <c r="D791" s="30">
        <v>1</v>
      </c>
      <c r="E791" s="30" t="s">
        <v>64</v>
      </c>
    </row>
    <row r="792" spans="1:5" ht="14.25" customHeight="1" x14ac:dyDescent="0.2">
      <c r="A792" s="27">
        <v>41669.5</v>
      </c>
      <c r="B792" s="28">
        <v>2821.5852816249899</v>
      </c>
      <c r="C792" s="29">
        <v>109.5825</v>
      </c>
      <c r="D792" s="30">
        <v>1</v>
      </c>
      <c r="E792" s="30" t="s">
        <v>64</v>
      </c>
    </row>
    <row r="793" spans="1:5" ht="14.25" customHeight="1" x14ac:dyDescent="0.2">
      <c r="A793" s="27">
        <v>41670</v>
      </c>
      <c r="B793" s="28">
        <v>2121.2677979249902</v>
      </c>
      <c r="C793" s="29">
        <v>110.05416666666601</v>
      </c>
      <c r="D793" s="30">
        <v>1</v>
      </c>
      <c r="E793" s="30" t="s">
        <v>64</v>
      </c>
    </row>
    <row r="794" spans="1:5" ht="14.25" customHeight="1" x14ac:dyDescent="0.2">
      <c r="A794" s="27">
        <v>41670.5</v>
      </c>
      <c r="B794" s="28">
        <v>2725.2631981750001</v>
      </c>
      <c r="C794" s="29">
        <v>110.781666666666</v>
      </c>
      <c r="D794" s="30">
        <v>1</v>
      </c>
      <c r="E794" s="30" t="s">
        <v>64</v>
      </c>
    </row>
    <row r="795" spans="1:5" ht="14.25" customHeight="1" x14ac:dyDescent="0.2">
      <c r="A795" s="27">
        <v>41671</v>
      </c>
      <c r="B795" s="28">
        <v>2168.7831825916601</v>
      </c>
      <c r="C795" s="29">
        <v>112.41</v>
      </c>
      <c r="D795" s="30">
        <v>2</v>
      </c>
      <c r="E795" s="30" t="s">
        <v>64</v>
      </c>
    </row>
    <row r="796" spans="1:5" ht="14.25" customHeight="1" x14ac:dyDescent="0.2">
      <c r="A796" s="27">
        <v>41671.5</v>
      </c>
      <c r="B796" s="28">
        <v>2961.5898729458299</v>
      </c>
      <c r="C796" s="29">
        <v>110.198333333333</v>
      </c>
      <c r="D796" s="30">
        <v>2</v>
      </c>
      <c r="E796" s="30" t="s">
        <v>64</v>
      </c>
    </row>
    <row r="797" spans="1:5" ht="14.25" customHeight="1" x14ac:dyDescent="0.2">
      <c r="A797" s="27">
        <v>41672</v>
      </c>
      <c r="B797" s="28">
        <v>2059.6434400374901</v>
      </c>
      <c r="C797" s="29">
        <v>110.21749999999901</v>
      </c>
      <c r="D797" s="30">
        <v>2</v>
      </c>
      <c r="E797" s="30" t="s">
        <v>64</v>
      </c>
    </row>
    <row r="798" spans="1:5" ht="14.25" customHeight="1" x14ac:dyDescent="0.2">
      <c r="A798" s="27">
        <v>41672.5</v>
      </c>
      <c r="B798" s="28">
        <v>2915.94190402499</v>
      </c>
      <c r="C798" s="29">
        <v>110.13</v>
      </c>
      <c r="D798" s="30">
        <v>2</v>
      </c>
      <c r="E798" s="30" t="s">
        <v>64</v>
      </c>
    </row>
    <row r="799" spans="1:5" ht="14.25" customHeight="1" x14ac:dyDescent="0.2">
      <c r="A799" s="27">
        <v>41673</v>
      </c>
      <c r="B799" s="28">
        <v>2074.9507374291602</v>
      </c>
      <c r="C799" s="29">
        <v>109.869999999999</v>
      </c>
      <c r="D799" s="30">
        <v>2</v>
      </c>
      <c r="E799" s="30" t="s">
        <v>64</v>
      </c>
    </row>
    <row r="800" spans="1:5" ht="14.25" customHeight="1" x14ac:dyDescent="0.2">
      <c r="A800" s="27">
        <v>41673.5</v>
      </c>
      <c r="B800" s="28">
        <v>2840.1388558458302</v>
      </c>
      <c r="C800" s="29">
        <v>110.466666666666</v>
      </c>
      <c r="D800" s="30">
        <v>2</v>
      </c>
      <c r="E800" s="30" t="s">
        <v>64</v>
      </c>
    </row>
    <row r="801" spans="1:5" ht="14.25" customHeight="1" x14ac:dyDescent="0.2">
      <c r="A801" s="27">
        <v>41674</v>
      </c>
      <c r="B801" s="28">
        <v>2336.1864341833302</v>
      </c>
      <c r="C801" s="29">
        <v>110.5425</v>
      </c>
      <c r="D801" s="30">
        <v>2</v>
      </c>
      <c r="E801" s="30" t="s">
        <v>64</v>
      </c>
    </row>
    <row r="802" spans="1:5" ht="14.25" customHeight="1" x14ac:dyDescent="0.2">
      <c r="A802" s="27">
        <v>41674.5</v>
      </c>
      <c r="B802" s="28">
        <v>2795.9823378666601</v>
      </c>
      <c r="C802" s="29">
        <v>110.20083333333299</v>
      </c>
      <c r="D802" s="30">
        <v>2</v>
      </c>
      <c r="E802" s="30" t="s">
        <v>64</v>
      </c>
    </row>
    <row r="803" spans="1:5" ht="14.25" customHeight="1" x14ac:dyDescent="0.2">
      <c r="A803" s="27">
        <v>41675</v>
      </c>
      <c r="B803" s="28">
        <v>2203.7443846374899</v>
      </c>
      <c r="C803" s="29">
        <v>111.087499999999</v>
      </c>
      <c r="D803" s="30">
        <v>2</v>
      </c>
      <c r="E803" s="30" t="s">
        <v>64</v>
      </c>
    </row>
    <row r="804" spans="1:5" ht="14.25" customHeight="1" x14ac:dyDescent="0.2">
      <c r="A804" s="27">
        <v>41675.5</v>
      </c>
      <c r="B804" s="28">
        <v>2514.4400851124901</v>
      </c>
      <c r="C804" s="29">
        <v>111.925833333333</v>
      </c>
      <c r="D804" s="30">
        <v>2</v>
      </c>
      <c r="E804" s="30" t="s">
        <v>64</v>
      </c>
    </row>
    <row r="805" spans="1:5" ht="14.25" customHeight="1" x14ac:dyDescent="0.2">
      <c r="A805" s="27">
        <v>41676</v>
      </c>
      <c r="B805" s="28">
        <v>2254.8362323375</v>
      </c>
      <c r="C805" s="29">
        <v>112.255</v>
      </c>
      <c r="D805" s="30">
        <v>2</v>
      </c>
      <c r="E805" s="30" t="s">
        <v>64</v>
      </c>
    </row>
    <row r="806" spans="1:5" ht="14.25" customHeight="1" x14ac:dyDescent="0.2">
      <c r="A806" s="27">
        <v>41676.5</v>
      </c>
      <c r="B806" s="28">
        <v>2369.5948363374901</v>
      </c>
      <c r="C806" s="29">
        <v>109.486666666666</v>
      </c>
      <c r="D806" s="30">
        <v>2</v>
      </c>
      <c r="E806" s="30" t="s">
        <v>64</v>
      </c>
    </row>
    <row r="807" spans="1:5" ht="14.25" customHeight="1" x14ac:dyDescent="0.2">
      <c r="A807" s="27">
        <v>41677</v>
      </c>
      <c r="B807" s="28">
        <v>1974.18200617916</v>
      </c>
      <c r="C807" s="29">
        <v>109.698333333333</v>
      </c>
      <c r="D807" s="30">
        <v>2</v>
      </c>
      <c r="E807" s="30" t="s">
        <v>64</v>
      </c>
    </row>
    <row r="808" spans="1:5" ht="14.25" customHeight="1" x14ac:dyDescent="0.2">
      <c r="A808" s="27">
        <v>41677.5</v>
      </c>
      <c r="B808" s="28">
        <v>2271.7791866166599</v>
      </c>
      <c r="C808" s="29">
        <v>111.64666666666599</v>
      </c>
      <c r="D808" s="30">
        <v>2</v>
      </c>
      <c r="E808" s="30" t="s">
        <v>64</v>
      </c>
    </row>
    <row r="809" spans="1:5" ht="14.25" customHeight="1" x14ac:dyDescent="0.2">
      <c r="A809" s="27">
        <v>41678</v>
      </c>
      <c r="B809" s="28">
        <v>2014.2160829833299</v>
      </c>
      <c r="C809" s="29">
        <v>111.567777777777</v>
      </c>
      <c r="D809" s="30">
        <v>2</v>
      </c>
      <c r="E809" s="30" t="s">
        <v>64</v>
      </c>
    </row>
    <row r="810" spans="1:5" ht="14.25" customHeight="1" x14ac:dyDescent="0.2">
      <c r="A810" s="27">
        <v>41678.5</v>
      </c>
      <c r="B810" s="28">
        <v>2596.5701936458299</v>
      </c>
      <c r="C810" s="29">
        <v>109.755833333333</v>
      </c>
      <c r="D810" s="30">
        <v>2</v>
      </c>
      <c r="E810" s="30" t="s">
        <v>64</v>
      </c>
    </row>
    <row r="811" spans="1:5" ht="14.25" customHeight="1" x14ac:dyDescent="0.2">
      <c r="A811" s="27">
        <v>41679</v>
      </c>
      <c r="B811" s="28">
        <v>1867.4815676363601</v>
      </c>
      <c r="C811" s="29">
        <v>109.17090909090901</v>
      </c>
      <c r="D811" s="30">
        <v>2</v>
      </c>
      <c r="E811" s="30" t="s">
        <v>64</v>
      </c>
    </row>
    <row r="812" spans="1:5" ht="14.25" customHeight="1" x14ac:dyDescent="0.2">
      <c r="A812" s="27">
        <v>41679.5</v>
      </c>
      <c r="B812" s="28">
        <v>2828.9775346166598</v>
      </c>
      <c r="C812" s="29">
        <v>111.13249999999999</v>
      </c>
      <c r="D812" s="30">
        <v>2</v>
      </c>
      <c r="E812" s="30" t="s">
        <v>64</v>
      </c>
    </row>
    <row r="813" spans="1:5" ht="14.25" customHeight="1" x14ac:dyDescent="0.2">
      <c r="A813" s="27">
        <v>41680</v>
      </c>
      <c r="B813" s="28">
        <v>1994.4438366499901</v>
      </c>
      <c r="C813" s="29">
        <v>109.654166666666</v>
      </c>
      <c r="D813" s="30">
        <v>2</v>
      </c>
      <c r="E813" s="30" t="s">
        <v>64</v>
      </c>
    </row>
    <row r="814" spans="1:5" ht="14.25" customHeight="1" x14ac:dyDescent="0.2">
      <c r="A814" s="27">
        <v>41680.5</v>
      </c>
      <c r="B814" s="28">
        <v>2926.1708955250001</v>
      </c>
      <c r="C814" s="29">
        <v>109.68</v>
      </c>
      <c r="D814" s="30">
        <v>2</v>
      </c>
      <c r="E814" s="30" t="s">
        <v>64</v>
      </c>
    </row>
    <row r="815" spans="1:5" ht="14.25" customHeight="1" x14ac:dyDescent="0.2">
      <c r="A815" s="27">
        <v>41681</v>
      </c>
      <c r="B815" s="28">
        <v>2554.6178627291602</v>
      </c>
      <c r="C815" s="29">
        <v>110.40583333333301</v>
      </c>
      <c r="D815" s="30">
        <v>2</v>
      </c>
      <c r="E815" s="30" t="s">
        <v>64</v>
      </c>
    </row>
    <row r="816" spans="1:5" ht="14.25" customHeight="1" x14ac:dyDescent="0.2">
      <c r="A816" s="27">
        <v>41681.5</v>
      </c>
      <c r="B816" s="28">
        <v>3236.4869237541602</v>
      </c>
      <c r="C816" s="29">
        <v>112.82250000000001</v>
      </c>
      <c r="D816" s="30">
        <v>2</v>
      </c>
      <c r="E816" s="30" t="s">
        <v>64</v>
      </c>
    </row>
    <row r="817" spans="1:5" ht="14.25" customHeight="1" x14ac:dyDescent="0.2">
      <c r="A817" s="27">
        <v>41682</v>
      </c>
      <c r="B817" s="28">
        <v>2762.5157089416598</v>
      </c>
      <c r="C817" s="29">
        <v>110.1425</v>
      </c>
      <c r="D817" s="30">
        <v>2</v>
      </c>
      <c r="E817" s="30" t="s">
        <v>64</v>
      </c>
    </row>
    <row r="818" spans="1:5" ht="14.25" customHeight="1" x14ac:dyDescent="0.2">
      <c r="A818" s="27">
        <v>41682.5</v>
      </c>
      <c r="B818" s="28">
        <v>3531.5317287999901</v>
      </c>
      <c r="C818" s="29">
        <v>109.690833333333</v>
      </c>
      <c r="D818" s="30">
        <v>2</v>
      </c>
      <c r="E818" s="30" t="s">
        <v>64</v>
      </c>
    </row>
    <row r="819" spans="1:5" ht="14.25" customHeight="1" x14ac:dyDescent="0.2">
      <c r="A819" s="27">
        <v>41683</v>
      </c>
      <c r="B819" s="28">
        <v>2745.1802333625001</v>
      </c>
      <c r="C819" s="29">
        <v>109.82583333333299</v>
      </c>
      <c r="D819" s="30">
        <v>2</v>
      </c>
      <c r="E819" s="30" t="s">
        <v>64</v>
      </c>
    </row>
    <row r="820" spans="1:5" ht="14.25" customHeight="1" x14ac:dyDescent="0.2">
      <c r="A820" s="27">
        <v>41683.5</v>
      </c>
      <c r="B820" s="28">
        <v>3355.4509319083299</v>
      </c>
      <c r="C820" s="29">
        <v>111.9975</v>
      </c>
      <c r="D820" s="30">
        <v>2</v>
      </c>
      <c r="E820" s="30" t="s">
        <v>64</v>
      </c>
    </row>
    <row r="821" spans="1:5" ht="14.25" customHeight="1" x14ac:dyDescent="0.2">
      <c r="A821" s="27">
        <v>41684</v>
      </c>
      <c r="B821" s="28">
        <v>2603.7976719583298</v>
      </c>
      <c r="C821" s="29">
        <v>111.880833333333</v>
      </c>
      <c r="D821" s="30">
        <v>2</v>
      </c>
      <c r="E821" s="30" t="s">
        <v>64</v>
      </c>
    </row>
    <row r="822" spans="1:5" ht="14.25" customHeight="1" x14ac:dyDescent="0.2">
      <c r="A822" s="27">
        <v>41684.5</v>
      </c>
      <c r="B822" s="28">
        <v>2861.9960459624899</v>
      </c>
      <c r="C822" s="29">
        <v>112.26333333333299</v>
      </c>
      <c r="D822" s="30">
        <v>2</v>
      </c>
      <c r="E822" s="30" t="s">
        <v>64</v>
      </c>
    </row>
    <row r="823" spans="1:5" ht="14.25" customHeight="1" x14ac:dyDescent="0.2">
      <c r="A823" s="27">
        <v>41685</v>
      </c>
      <c r="B823" s="28">
        <v>2363.6217625333302</v>
      </c>
      <c r="C823" s="29">
        <v>110.1575</v>
      </c>
      <c r="D823" s="30">
        <v>2</v>
      </c>
      <c r="E823" s="30" t="s">
        <v>64</v>
      </c>
    </row>
    <row r="824" spans="1:5" ht="14.25" customHeight="1" x14ac:dyDescent="0.2">
      <c r="A824" s="27">
        <v>41685.5</v>
      </c>
      <c r="B824" s="28">
        <v>2935.9480111624898</v>
      </c>
      <c r="C824" s="29">
        <v>111.238333333333</v>
      </c>
      <c r="D824" s="30">
        <v>2</v>
      </c>
      <c r="E824" s="30" t="s">
        <v>64</v>
      </c>
    </row>
    <row r="825" spans="1:5" ht="14.25" customHeight="1" x14ac:dyDescent="0.2">
      <c r="A825" s="27">
        <v>41686</v>
      </c>
      <c r="B825" s="28">
        <v>2179.3191565458301</v>
      </c>
      <c r="C825" s="29">
        <v>110.713333333333</v>
      </c>
      <c r="D825" s="30">
        <v>2</v>
      </c>
      <c r="E825" s="30" t="s">
        <v>64</v>
      </c>
    </row>
    <row r="826" spans="1:5" ht="14.25" customHeight="1" x14ac:dyDescent="0.2">
      <c r="A826" s="27">
        <v>41686.5</v>
      </c>
      <c r="B826" s="28">
        <v>2726.05105495833</v>
      </c>
      <c r="C826" s="29">
        <v>109.839166666666</v>
      </c>
      <c r="D826" s="30">
        <v>2</v>
      </c>
      <c r="E826" s="30" t="s">
        <v>64</v>
      </c>
    </row>
    <row r="827" spans="1:5" ht="14.25" customHeight="1" x14ac:dyDescent="0.2">
      <c r="A827" s="27">
        <v>41687</v>
      </c>
      <c r="B827" s="28">
        <v>1942.2621511416601</v>
      </c>
      <c r="C827" s="29">
        <v>111.431666666666</v>
      </c>
      <c r="D827" s="30">
        <v>2</v>
      </c>
      <c r="E827" s="30" t="s">
        <v>64</v>
      </c>
    </row>
    <row r="828" spans="1:5" ht="14.25" customHeight="1" x14ac:dyDescent="0.2">
      <c r="A828" s="27">
        <v>41687.5</v>
      </c>
      <c r="B828" s="28">
        <v>2233.6403290041599</v>
      </c>
      <c r="C828" s="29">
        <v>111.12583333333301</v>
      </c>
      <c r="D828" s="30">
        <v>2</v>
      </c>
      <c r="E828" s="30" t="s">
        <v>64</v>
      </c>
    </row>
    <row r="829" spans="1:5" ht="14.25" customHeight="1" x14ac:dyDescent="0.2">
      <c r="A829" s="27">
        <v>41688</v>
      </c>
      <c r="B829" s="28">
        <v>2017.2257905399899</v>
      </c>
      <c r="C829" s="29">
        <v>111.320999999999</v>
      </c>
      <c r="D829" s="30">
        <v>2</v>
      </c>
      <c r="E829" s="30" t="s">
        <v>64</v>
      </c>
    </row>
    <row r="830" spans="1:5" ht="14.25" customHeight="1" x14ac:dyDescent="0.2">
      <c r="A830" s="27">
        <v>41688.5</v>
      </c>
      <c r="B830" s="28">
        <v>2359.1199209874899</v>
      </c>
      <c r="C830" s="29">
        <v>111.66500000000001</v>
      </c>
      <c r="D830" s="30">
        <v>2</v>
      </c>
      <c r="E830" s="30" t="s">
        <v>64</v>
      </c>
    </row>
    <row r="831" spans="1:5" ht="14.25" customHeight="1" x14ac:dyDescent="0.2">
      <c r="A831" s="27">
        <v>41689</v>
      </c>
      <c r="B831" s="28">
        <v>2334.5526278249999</v>
      </c>
      <c r="C831" s="29">
        <v>111.086249999999</v>
      </c>
      <c r="D831" s="30">
        <v>2</v>
      </c>
      <c r="E831" s="30" t="s">
        <v>64</v>
      </c>
    </row>
    <row r="832" spans="1:5" ht="14.25" customHeight="1" x14ac:dyDescent="0.2">
      <c r="A832" s="27">
        <v>41689.5</v>
      </c>
      <c r="B832" s="28">
        <v>2805.6281315333299</v>
      </c>
      <c r="C832" s="29">
        <v>110.28916666666601</v>
      </c>
      <c r="D832" s="30">
        <v>2</v>
      </c>
      <c r="E832" s="30" t="s">
        <v>64</v>
      </c>
    </row>
    <row r="833" spans="1:5" ht="14.25" customHeight="1" x14ac:dyDescent="0.2">
      <c r="A833" s="27">
        <v>41690</v>
      </c>
      <c r="B833" s="28">
        <v>2303.4694622749898</v>
      </c>
      <c r="C833" s="29">
        <v>111.447499999999</v>
      </c>
      <c r="D833" s="30">
        <v>2</v>
      </c>
      <c r="E833" s="30" t="s">
        <v>64</v>
      </c>
    </row>
    <row r="834" spans="1:5" ht="14.25" customHeight="1" x14ac:dyDescent="0.2">
      <c r="A834" s="27">
        <v>41690.5</v>
      </c>
      <c r="B834" s="28">
        <v>3590.6828627166601</v>
      </c>
      <c r="C834" s="29">
        <v>111.65249999999899</v>
      </c>
      <c r="D834" s="30">
        <v>2</v>
      </c>
      <c r="E834" s="30" t="s">
        <v>64</v>
      </c>
    </row>
    <row r="835" spans="1:5" ht="14.25" customHeight="1" x14ac:dyDescent="0.2">
      <c r="A835" s="27">
        <v>41691</v>
      </c>
      <c r="B835" s="28">
        <v>2704.1649466458298</v>
      </c>
      <c r="C835" s="29">
        <v>110.511666666666</v>
      </c>
      <c r="D835" s="30">
        <v>2</v>
      </c>
      <c r="E835" s="30" t="s">
        <v>64</v>
      </c>
    </row>
    <row r="836" spans="1:5" ht="14.25" customHeight="1" x14ac:dyDescent="0.2">
      <c r="A836" s="27">
        <v>41691.5</v>
      </c>
      <c r="B836" s="28">
        <v>3365.87835465833</v>
      </c>
      <c r="C836" s="29">
        <v>111.26</v>
      </c>
      <c r="D836" s="30">
        <v>2</v>
      </c>
      <c r="E836" s="30" t="s">
        <v>64</v>
      </c>
    </row>
    <row r="837" spans="1:5" ht="14.25" customHeight="1" x14ac:dyDescent="0.2">
      <c r="A837" s="27">
        <v>41692</v>
      </c>
      <c r="B837" s="28">
        <v>2625.0986705750001</v>
      </c>
      <c r="C837" s="29">
        <v>108.296666666666</v>
      </c>
      <c r="D837" s="30">
        <v>2</v>
      </c>
      <c r="E837" s="30" t="s">
        <v>64</v>
      </c>
    </row>
    <row r="838" spans="1:5" ht="14.25" customHeight="1" x14ac:dyDescent="0.2">
      <c r="A838" s="27">
        <v>41692.5</v>
      </c>
      <c r="B838" s="28">
        <v>2556.60953337916</v>
      </c>
      <c r="C838" s="29">
        <v>110.400833333333</v>
      </c>
      <c r="D838" s="30">
        <v>2</v>
      </c>
      <c r="E838" s="30" t="s">
        <v>64</v>
      </c>
    </row>
    <row r="839" spans="1:5" ht="14.25" customHeight="1" x14ac:dyDescent="0.2">
      <c r="A839" s="27">
        <v>41693</v>
      </c>
      <c r="B839" s="28">
        <v>1823.0696327749899</v>
      </c>
      <c r="C839" s="29">
        <v>109.86499999999999</v>
      </c>
      <c r="D839" s="30">
        <v>2</v>
      </c>
      <c r="E839" s="30" t="s">
        <v>64</v>
      </c>
    </row>
    <row r="840" spans="1:5" ht="14.25" customHeight="1" x14ac:dyDescent="0.2">
      <c r="A840" s="27">
        <v>41693.5</v>
      </c>
      <c r="B840" s="28">
        <v>2037.7230165041599</v>
      </c>
      <c r="C840" s="29">
        <v>110.74250000000001</v>
      </c>
      <c r="D840" s="30">
        <v>2</v>
      </c>
      <c r="E840" s="30" t="s">
        <v>64</v>
      </c>
    </row>
    <row r="841" spans="1:5" ht="14.25" customHeight="1" x14ac:dyDescent="0.2">
      <c r="A841" s="27">
        <v>41694</v>
      </c>
      <c r="B841" s="28">
        <v>1722.8896464541599</v>
      </c>
      <c r="C841" s="29">
        <v>110.730833333333</v>
      </c>
      <c r="D841" s="30">
        <v>2</v>
      </c>
      <c r="E841" s="30" t="s">
        <v>64</v>
      </c>
    </row>
    <row r="842" spans="1:5" ht="14.25" customHeight="1" x14ac:dyDescent="0.2">
      <c r="A842" s="27">
        <v>41694.5</v>
      </c>
      <c r="B842" s="28">
        <v>2063.51221467083</v>
      </c>
      <c r="C842" s="29">
        <v>108.71583333333299</v>
      </c>
      <c r="D842" s="30">
        <v>2</v>
      </c>
      <c r="E842" s="30" t="s">
        <v>64</v>
      </c>
    </row>
    <row r="843" spans="1:5" ht="14.25" customHeight="1" x14ac:dyDescent="0.2">
      <c r="A843" s="27">
        <v>41695</v>
      </c>
      <c r="B843" s="28">
        <v>2069.9034216374898</v>
      </c>
      <c r="C843" s="29">
        <v>109.44750000000001</v>
      </c>
      <c r="D843" s="30">
        <v>2</v>
      </c>
      <c r="E843" s="30" t="s">
        <v>64</v>
      </c>
    </row>
    <row r="844" spans="1:5" ht="14.25" customHeight="1" x14ac:dyDescent="0.2">
      <c r="A844" s="27">
        <v>41695.5</v>
      </c>
      <c r="B844" s="28">
        <v>2923.37536639583</v>
      </c>
      <c r="C844" s="29">
        <v>111.644999999999</v>
      </c>
      <c r="D844" s="30">
        <v>2</v>
      </c>
      <c r="E844" s="30" t="s">
        <v>64</v>
      </c>
    </row>
    <row r="845" spans="1:5" ht="14.25" customHeight="1" x14ac:dyDescent="0.2">
      <c r="A845" s="27">
        <v>41696</v>
      </c>
      <c r="B845" s="28">
        <v>2277.0611217166602</v>
      </c>
      <c r="C845" s="29">
        <v>111.01499999999901</v>
      </c>
      <c r="D845" s="30">
        <v>2</v>
      </c>
      <c r="E845" s="30" t="s">
        <v>64</v>
      </c>
    </row>
    <row r="846" spans="1:5" ht="14.25" customHeight="1" x14ac:dyDescent="0.2">
      <c r="A846" s="27">
        <v>41696.5</v>
      </c>
      <c r="B846" s="28">
        <v>3388.0708861041599</v>
      </c>
      <c r="C846" s="29">
        <v>110.439166666666</v>
      </c>
      <c r="D846" s="30">
        <v>2</v>
      </c>
      <c r="E846" s="30" t="s">
        <v>64</v>
      </c>
    </row>
    <row r="847" spans="1:5" ht="14.25" customHeight="1" x14ac:dyDescent="0.2">
      <c r="A847" s="27">
        <v>41697</v>
      </c>
      <c r="B847" s="28">
        <v>2553.06626393333</v>
      </c>
      <c r="C847" s="29">
        <v>109.7925</v>
      </c>
      <c r="D847" s="30">
        <v>2</v>
      </c>
      <c r="E847" s="30" t="s">
        <v>64</v>
      </c>
    </row>
    <row r="848" spans="1:5" ht="14.25" customHeight="1" x14ac:dyDescent="0.2">
      <c r="A848" s="27">
        <v>41697.5</v>
      </c>
      <c r="B848" s="28">
        <v>3123.8353176083301</v>
      </c>
      <c r="C848" s="29">
        <v>110.529166666666</v>
      </c>
      <c r="D848" s="30">
        <v>2</v>
      </c>
      <c r="E848" s="30" t="s">
        <v>64</v>
      </c>
    </row>
    <row r="849" spans="1:5" ht="14.25" customHeight="1" x14ac:dyDescent="0.2">
      <c r="A849" s="27">
        <v>41698</v>
      </c>
      <c r="B849" s="28">
        <v>2302.3936510291601</v>
      </c>
      <c r="C849" s="29">
        <v>110.634166666666</v>
      </c>
      <c r="D849" s="30">
        <v>2</v>
      </c>
      <c r="E849" s="30" t="s">
        <v>64</v>
      </c>
    </row>
    <row r="850" spans="1:5" ht="14.25" customHeight="1" x14ac:dyDescent="0.2">
      <c r="A850" s="27">
        <v>41698.5</v>
      </c>
      <c r="B850" s="28">
        <v>2913.6543985708299</v>
      </c>
      <c r="C850" s="29">
        <v>109.00416666666599</v>
      </c>
      <c r="D850" s="30">
        <v>2</v>
      </c>
      <c r="E850" s="30" t="s">
        <v>64</v>
      </c>
    </row>
    <row r="851" spans="1:5" ht="14.25" customHeight="1" x14ac:dyDescent="0.2">
      <c r="A851" s="27">
        <v>41699</v>
      </c>
      <c r="B851" s="28">
        <v>2279.9175524666598</v>
      </c>
      <c r="C851" s="29">
        <v>110.425</v>
      </c>
      <c r="D851" s="30">
        <v>3</v>
      </c>
      <c r="E851" s="30" t="s">
        <v>64</v>
      </c>
    </row>
    <row r="852" spans="1:5" ht="14.25" customHeight="1" x14ac:dyDescent="0.2">
      <c r="A852" s="27">
        <v>41699.5</v>
      </c>
      <c r="B852" s="28">
        <v>2813.4237973208301</v>
      </c>
      <c r="C852" s="29">
        <v>110.660833333333</v>
      </c>
      <c r="D852" s="30">
        <v>3</v>
      </c>
      <c r="E852" s="30" t="s">
        <v>64</v>
      </c>
    </row>
    <row r="853" spans="1:5" ht="14.25" customHeight="1" x14ac:dyDescent="0.2">
      <c r="A853" s="27">
        <v>41700</v>
      </c>
      <c r="B853" s="28">
        <v>1968.99549426666</v>
      </c>
      <c r="C853" s="29">
        <v>110.2175</v>
      </c>
      <c r="D853" s="30">
        <v>3</v>
      </c>
      <c r="E853" s="30" t="s">
        <v>64</v>
      </c>
    </row>
    <row r="854" spans="1:5" ht="14.25" customHeight="1" x14ac:dyDescent="0.2">
      <c r="A854" s="27">
        <v>41700.5</v>
      </c>
      <c r="B854" s="28">
        <v>2389.08068954583</v>
      </c>
      <c r="C854" s="29">
        <v>109.52249999999999</v>
      </c>
      <c r="D854" s="30">
        <v>3</v>
      </c>
      <c r="E854" s="30" t="s">
        <v>64</v>
      </c>
    </row>
    <row r="855" spans="1:5" ht="14.25" customHeight="1" x14ac:dyDescent="0.2">
      <c r="A855" s="27">
        <v>41701</v>
      </c>
      <c r="B855" s="28">
        <v>1789.86981436666</v>
      </c>
      <c r="C855" s="29">
        <v>111.56</v>
      </c>
      <c r="D855" s="30">
        <v>3</v>
      </c>
      <c r="E855" s="30" t="s">
        <v>64</v>
      </c>
    </row>
    <row r="856" spans="1:5" ht="14.25" customHeight="1" x14ac:dyDescent="0.2">
      <c r="A856" s="27">
        <v>41701.5</v>
      </c>
      <c r="B856" s="28">
        <v>2359.7180916666598</v>
      </c>
      <c r="C856" s="29">
        <v>108.58</v>
      </c>
      <c r="D856" s="30">
        <v>3</v>
      </c>
      <c r="E856" s="30" t="s">
        <v>64</v>
      </c>
    </row>
    <row r="857" spans="1:5" ht="14.25" customHeight="1" x14ac:dyDescent="0.2">
      <c r="A857" s="27">
        <v>41702</v>
      </c>
      <c r="B857" s="28">
        <v>2029.4388739291601</v>
      </c>
      <c r="C857" s="29">
        <v>110.815833333333</v>
      </c>
      <c r="D857" s="30">
        <v>3</v>
      </c>
      <c r="E857" s="30" t="s">
        <v>64</v>
      </c>
    </row>
    <row r="858" spans="1:5" ht="14.25" customHeight="1" x14ac:dyDescent="0.2">
      <c r="A858" s="27">
        <v>41702.5</v>
      </c>
      <c r="B858" s="28">
        <v>2184.9103650041602</v>
      </c>
      <c r="C858" s="29">
        <v>110.408333333333</v>
      </c>
      <c r="D858" s="30">
        <v>3</v>
      </c>
      <c r="E858" s="30" t="s">
        <v>64</v>
      </c>
    </row>
    <row r="859" spans="1:5" ht="14.25" customHeight="1" x14ac:dyDescent="0.2">
      <c r="A859" s="27">
        <v>41703</v>
      </c>
      <c r="B859" s="28">
        <v>2196.38929249999</v>
      </c>
      <c r="C859" s="29">
        <v>111.223333333333</v>
      </c>
      <c r="D859" s="30">
        <v>3</v>
      </c>
      <c r="E859" s="30" t="s">
        <v>64</v>
      </c>
    </row>
    <row r="860" spans="1:5" ht="14.25" customHeight="1" x14ac:dyDescent="0.2">
      <c r="A860" s="27">
        <v>41703.5</v>
      </c>
      <c r="B860" s="28">
        <v>2432.6821969624998</v>
      </c>
      <c r="C860" s="29">
        <v>109.50083333333301</v>
      </c>
      <c r="D860" s="30">
        <v>3</v>
      </c>
      <c r="E860" s="30" t="s">
        <v>64</v>
      </c>
    </row>
    <row r="861" spans="1:5" ht="14.25" customHeight="1" x14ac:dyDescent="0.2">
      <c r="A861" s="27">
        <v>41704</v>
      </c>
      <c r="B861" s="28">
        <v>2011.3950495611</v>
      </c>
      <c r="C861" s="29">
        <v>111.568888888888</v>
      </c>
      <c r="D861" s="30">
        <v>3</v>
      </c>
      <c r="E861" s="30" t="s">
        <v>64</v>
      </c>
    </row>
    <row r="862" spans="1:5" ht="14.25" customHeight="1" x14ac:dyDescent="0.2">
      <c r="A862" s="27">
        <v>41704.5</v>
      </c>
      <c r="B862" s="28">
        <v>2633.6015288999902</v>
      </c>
      <c r="C862" s="29">
        <v>109.425</v>
      </c>
      <c r="D862" s="30">
        <v>3</v>
      </c>
      <c r="E862" s="30" t="s">
        <v>64</v>
      </c>
    </row>
    <row r="863" spans="1:5" ht="14.25" customHeight="1" x14ac:dyDescent="0.2">
      <c r="A863" s="27">
        <v>41705</v>
      </c>
      <c r="B863" s="28">
        <v>2200.4233423099899</v>
      </c>
      <c r="C863" s="29">
        <v>110.59399999999999</v>
      </c>
      <c r="D863" s="30">
        <v>3</v>
      </c>
      <c r="E863" s="30" t="s">
        <v>64</v>
      </c>
    </row>
    <row r="864" spans="1:5" ht="14.25" customHeight="1" x14ac:dyDescent="0.2">
      <c r="A864" s="27">
        <v>41705.5</v>
      </c>
      <c r="B864" s="28">
        <v>2618.3027622916602</v>
      </c>
      <c r="C864" s="29">
        <v>111.001666666666</v>
      </c>
      <c r="D864" s="30">
        <v>3</v>
      </c>
      <c r="E864" s="30" t="s">
        <v>64</v>
      </c>
    </row>
    <row r="865" spans="1:5" ht="14.25" customHeight="1" x14ac:dyDescent="0.2">
      <c r="A865" s="27">
        <v>41706</v>
      </c>
      <c r="B865" s="28">
        <v>2180.1996981277698</v>
      </c>
      <c r="C865" s="29">
        <v>110.672222222222</v>
      </c>
      <c r="D865" s="30">
        <v>3</v>
      </c>
      <c r="E865" s="30" t="s">
        <v>64</v>
      </c>
    </row>
    <row r="866" spans="1:5" ht="14.25" customHeight="1" x14ac:dyDescent="0.2">
      <c r="A866" s="27">
        <v>41706.5</v>
      </c>
      <c r="B866" s="28">
        <v>2672.35888205833</v>
      </c>
      <c r="C866" s="29">
        <v>110.75083333333301</v>
      </c>
      <c r="D866" s="30">
        <v>3</v>
      </c>
      <c r="E866" s="30" t="s">
        <v>64</v>
      </c>
    </row>
    <row r="867" spans="1:5" ht="14.25" customHeight="1" x14ac:dyDescent="0.2">
      <c r="A867" s="27">
        <v>41707</v>
      </c>
      <c r="B867" s="28">
        <v>2004.5064299727201</v>
      </c>
      <c r="C867" s="29">
        <v>109.534545454545</v>
      </c>
      <c r="D867" s="30">
        <v>3</v>
      </c>
      <c r="E867" s="30" t="s">
        <v>64</v>
      </c>
    </row>
    <row r="868" spans="1:5" ht="14.25" customHeight="1" x14ac:dyDescent="0.2">
      <c r="A868" s="27">
        <v>41707.5</v>
      </c>
      <c r="B868" s="28">
        <v>2614.9927077249899</v>
      </c>
      <c r="C868" s="29">
        <v>111.82583333333299</v>
      </c>
      <c r="D868" s="30">
        <v>3</v>
      </c>
      <c r="E868" s="30" t="s">
        <v>64</v>
      </c>
    </row>
    <row r="869" spans="1:5" ht="14.25" customHeight="1" x14ac:dyDescent="0.2">
      <c r="A869" s="27">
        <v>41708</v>
      </c>
      <c r="B869" s="28">
        <v>2097.69024651666</v>
      </c>
      <c r="C869" s="29">
        <v>109.93749999999901</v>
      </c>
      <c r="D869" s="30">
        <v>3</v>
      </c>
      <c r="E869" s="30" t="s">
        <v>64</v>
      </c>
    </row>
    <row r="870" spans="1:5" ht="14.25" customHeight="1" x14ac:dyDescent="0.2">
      <c r="A870" s="27">
        <v>41708.5</v>
      </c>
      <c r="B870" s="28">
        <v>2409.2647808500001</v>
      </c>
      <c r="C870" s="29">
        <v>110.033333333333</v>
      </c>
      <c r="D870" s="30">
        <v>3</v>
      </c>
      <c r="E870" s="30" t="s">
        <v>64</v>
      </c>
    </row>
    <row r="871" spans="1:5" ht="14.25" customHeight="1" x14ac:dyDescent="0.2">
      <c r="A871" s="27">
        <v>41709</v>
      </c>
      <c r="B871" s="28">
        <v>2208.2178144750001</v>
      </c>
      <c r="C871" s="29">
        <v>110.322499999999</v>
      </c>
      <c r="D871" s="30">
        <v>3</v>
      </c>
      <c r="E871" s="30" t="s">
        <v>64</v>
      </c>
    </row>
    <row r="872" spans="1:5" ht="14.25" customHeight="1" x14ac:dyDescent="0.2">
      <c r="A872" s="27">
        <v>41709.5</v>
      </c>
      <c r="B872" s="28">
        <v>2481.62320262916</v>
      </c>
      <c r="C872" s="29">
        <v>112.010833333333</v>
      </c>
      <c r="D872" s="30">
        <v>3</v>
      </c>
      <c r="E872" s="30" t="s">
        <v>64</v>
      </c>
    </row>
    <row r="873" spans="1:5" ht="14.25" customHeight="1" x14ac:dyDescent="0.2">
      <c r="A873" s="27">
        <v>41710</v>
      </c>
      <c r="B873" s="28">
        <v>1865.7514559624899</v>
      </c>
      <c r="C873" s="29">
        <v>111.680833333333</v>
      </c>
      <c r="D873" s="30">
        <v>3</v>
      </c>
      <c r="E873" s="30" t="s">
        <v>64</v>
      </c>
    </row>
    <row r="874" spans="1:5" ht="14.25" customHeight="1" x14ac:dyDescent="0.2">
      <c r="A874" s="27">
        <v>41710.5</v>
      </c>
      <c r="B874" s="28">
        <v>2161.9760966541598</v>
      </c>
      <c r="C874" s="29">
        <v>110.705833333333</v>
      </c>
      <c r="D874" s="30">
        <v>3</v>
      </c>
      <c r="E874" s="30" t="s">
        <v>64</v>
      </c>
    </row>
    <row r="875" spans="1:5" ht="14.25" customHeight="1" x14ac:dyDescent="0.2">
      <c r="A875" s="27">
        <v>41711</v>
      </c>
      <c r="B875" s="28">
        <v>2059.1577108863598</v>
      </c>
      <c r="C875" s="29">
        <v>109.649999999999</v>
      </c>
      <c r="D875" s="30">
        <v>3</v>
      </c>
      <c r="E875" s="30" t="s">
        <v>64</v>
      </c>
    </row>
    <row r="876" spans="1:5" ht="14.25" customHeight="1" x14ac:dyDescent="0.2">
      <c r="A876" s="27">
        <v>41711.5</v>
      </c>
      <c r="B876" s="28">
        <v>2244.5299330875</v>
      </c>
      <c r="C876" s="29">
        <v>110.38</v>
      </c>
      <c r="D876" s="30">
        <v>3</v>
      </c>
      <c r="E876" s="30" t="s">
        <v>64</v>
      </c>
    </row>
    <row r="877" spans="1:5" ht="14.25" customHeight="1" x14ac:dyDescent="0.2">
      <c r="A877" s="27">
        <v>41712</v>
      </c>
      <c r="B877" s="28">
        <v>2290.24188112499</v>
      </c>
      <c r="C877" s="29">
        <v>112.07250000000001</v>
      </c>
      <c r="D877" s="30">
        <v>3</v>
      </c>
      <c r="E877" s="30" t="s">
        <v>64</v>
      </c>
    </row>
    <row r="878" spans="1:5" ht="14.25" customHeight="1" x14ac:dyDescent="0.2">
      <c r="A878" s="27">
        <v>41712.5</v>
      </c>
      <c r="B878" s="28">
        <v>2529.3986842363602</v>
      </c>
      <c r="C878" s="29">
        <v>110.425454545454</v>
      </c>
      <c r="D878" s="30">
        <v>3</v>
      </c>
      <c r="E878" s="30" t="s">
        <v>64</v>
      </c>
    </row>
    <row r="879" spans="1:5" ht="14.25" customHeight="1" x14ac:dyDescent="0.2">
      <c r="A879" s="27">
        <v>41713</v>
      </c>
      <c r="B879" s="28">
        <v>2028.51025856499</v>
      </c>
      <c r="C879" s="29">
        <v>107.849</v>
      </c>
      <c r="D879" s="30">
        <v>3</v>
      </c>
      <c r="E879" s="30" t="s">
        <v>64</v>
      </c>
    </row>
    <row r="880" spans="1:5" ht="14.25" customHeight="1" x14ac:dyDescent="0.2">
      <c r="A880" s="27">
        <v>41713.5</v>
      </c>
      <c r="B880" s="28">
        <v>2377.9403508958299</v>
      </c>
      <c r="C880" s="29">
        <v>109.603333333333</v>
      </c>
      <c r="D880" s="30">
        <v>3</v>
      </c>
      <c r="E880" s="30" t="s">
        <v>64</v>
      </c>
    </row>
    <row r="881" spans="1:5" ht="14.25" customHeight="1" x14ac:dyDescent="0.2">
      <c r="A881" s="27">
        <v>41714</v>
      </c>
      <c r="B881" s="28">
        <v>1952.47576309285</v>
      </c>
      <c r="C881" s="29">
        <v>110.65714285714201</v>
      </c>
      <c r="D881" s="30">
        <v>3</v>
      </c>
      <c r="E881" s="30" t="s">
        <v>64</v>
      </c>
    </row>
    <row r="882" spans="1:5" ht="14.25" customHeight="1" x14ac:dyDescent="0.2">
      <c r="A882" s="27">
        <v>41714.5</v>
      </c>
      <c r="B882" s="28">
        <v>2220.3295659833302</v>
      </c>
      <c r="C882" s="29">
        <v>110.18583333333299</v>
      </c>
      <c r="D882" s="30">
        <v>3</v>
      </c>
      <c r="E882" s="30" t="s">
        <v>64</v>
      </c>
    </row>
    <row r="883" spans="1:5" ht="14.25" customHeight="1" x14ac:dyDescent="0.2">
      <c r="A883" s="27">
        <v>41715</v>
      </c>
      <c r="B883" s="28">
        <v>1874.4952763250001</v>
      </c>
      <c r="C883" s="29">
        <v>108.954999999999</v>
      </c>
      <c r="D883" s="30">
        <v>3</v>
      </c>
      <c r="E883" s="30" t="s">
        <v>64</v>
      </c>
    </row>
    <row r="884" spans="1:5" ht="14.25" customHeight="1" x14ac:dyDescent="0.2">
      <c r="A884" s="27">
        <v>41715.5</v>
      </c>
      <c r="B884" s="28">
        <v>2408.1716978958302</v>
      </c>
      <c r="C884" s="29">
        <v>111.346666666666</v>
      </c>
      <c r="D884" s="30">
        <v>3</v>
      </c>
      <c r="E884" s="30" t="s">
        <v>64</v>
      </c>
    </row>
    <row r="885" spans="1:5" ht="14.25" customHeight="1" x14ac:dyDescent="0.2">
      <c r="A885" s="27">
        <v>41716</v>
      </c>
      <c r="B885" s="28">
        <v>2348.2187846291599</v>
      </c>
      <c r="C885" s="29">
        <v>109.24166666666601</v>
      </c>
      <c r="D885" s="30">
        <v>3</v>
      </c>
      <c r="E885" s="30" t="s">
        <v>64</v>
      </c>
    </row>
    <row r="886" spans="1:5" ht="14.25" customHeight="1" x14ac:dyDescent="0.2">
      <c r="A886" s="27">
        <v>41716.5</v>
      </c>
      <c r="B886" s="28">
        <v>2781.20463690833</v>
      </c>
      <c r="C886" s="29">
        <v>110.784166666666</v>
      </c>
      <c r="D886" s="30">
        <v>3</v>
      </c>
      <c r="E886" s="30" t="s">
        <v>64</v>
      </c>
    </row>
    <row r="887" spans="1:5" ht="14.25" customHeight="1" x14ac:dyDescent="0.2">
      <c r="A887" s="27">
        <v>41717</v>
      </c>
      <c r="B887" s="28">
        <v>2134.7472275291602</v>
      </c>
      <c r="C887" s="29">
        <v>110.38166666666601</v>
      </c>
      <c r="D887" s="30">
        <v>3</v>
      </c>
      <c r="E887" s="30" t="s">
        <v>64</v>
      </c>
    </row>
    <row r="888" spans="1:5" ht="14.25" customHeight="1" x14ac:dyDescent="0.2">
      <c r="A888" s="27">
        <v>41717.5</v>
      </c>
      <c r="B888" s="28">
        <v>2486.2344025124899</v>
      </c>
      <c r="C888" s="29">
        <v>110.847499999999</v>
      </c>
      <c r="D888" s="30">
        <v>3</v>
      </c>
      <c r="E888" s="30" t="s">
        <v>64</v>
      </c>
    </row>
    <row r="889" spans="1:5" ht="14.25" customHeight="1" x14ac:dyDescent="0.2">
      <c r="A889" s="27">
        <v>41718</v>
      </c>
      <c r="B889" s="28">
        <v>2081.8465858208301</v>
      </c>
      <c r="C889" s="29">
        <v>110.451666666666</v>
      </c>
      <c r="D889" s="30">
        <v>3</v>
      </c>
      <c r="E889" s="30" t="s">
        <v>64</v>
      </c>
    </row>
    <row r="890" spans="1:5" ht="14.25" customHeight="1" x14ac:dyDescent="0.2">
      <c r="A890" s="27">
        <v>41718.5</v>
      </c>
      <c r="B890" s="28">
        <v>2492.7292517333299</v>
      </c>
      <c r="C890" s="29">
        <v>110.620833333333</v>
      </c>
      <c r="D890" s="30">
        <v>3</v>
      </c>
      <c r="E890" s="30" t="s">
        <v>64</v>
      </c>
    </row>
    <row r="891" spans="1:5" ht="14.25" customHeight="1" x14ac:dyDescent="0.2">
      <c r="A891" s="27">
        <v>41719</v>
      </c>
      <c r="B891" s="28">
        <v>2041.2911814045401</v>
      </c>
      <c r="C891" s="29">
        <v>110.66181818181801</v>
      </c>
      <c r="D891" s="30">
        <v>3</v>
      </c>
      <c r="E891" s="30" t="s">
        <v>64</v>
      </c>
    </row>
    <row r="892" spans="1:5" ht="14.25" customHeight="1" x14ac:dyDescent="0.2">
      <c r="A892" s="27">
        <v>41719.5</v>
      </c>
      <c r="B892" s="28">
        <v>2261.4539451958299</v>
      </c>
      <c r="C892" s="29">
        <v>109.99166666666601</v>
      </c>
      <c r="D892" s="30">
        <v>3</v>
      </c>
      <c r="E892" s="30" t="s">
        <v>64</v>
      </c>
    </row>
    <row r="893" spans="1:5" ht="14.25" customHeight="1" x14ac:dyDescent="0.2">
      <c r="A893" s="27">
        <v>41720</v>
      </c>
      <c r="B893" s="28">
        <v>2236.3815262166599</v>
      </c>
      <c r="C893" s="29">
        <v>111.17444444444401</v>
      </c>
      <c r="D893" s="30">
        <v>3</v>
      </c>
      <c r="E893" s="30" t="s">
        <v>64</v>
      </c>
    </row>
    <row r="894" spans="1:5" ht="14.25" customHeight="1" x14ac:dyDescent="0.2">
      <c r="A894" s="27">
        <v>41720.5</v>
      </c>
      <c r="B894" s="28">
        <v>2294.4026380458299</v>
      </c>
      <c r="C894" s="29">
        <v>111.35250000000001</v>
      </c>
      <c r="D894" s="30">
        <v>3</v>
      </c>
      <c r="E894" s="30" t="s">
        <v>64</v>
      </c>
    </row>
    <row r="895" spans="1:5" ht="14.25" customHeight="1" x14ac:dyDescent="0.2">
      <c r="A895" s="27">
        <v>41721</v>
      </c>
      <c r="B895" s="28">
        <v>1918.97782055624</v>
      </c>
      <c r="C895" s="29">
        <v>111.416249999999</v>
      </c>
      <c r="D895" s="30">
        <v>3</v>
      </c>
      <c r="E895" s="30" t="s">
        <v>64</v>
      </c>
    </row>
    <row r="896" spans="1:5" ht="14.25" customHeight="1" x14ac:dyDescent="0.2">
      <c r="A896" s="27">
        <v>41721.5</v>
      </c>
      <c r="B896" s="28">
        <v>2049.31759405499</v>
      </c>
      <c r="C896" s="29">
        <v>112.17400000000001</v>
      </c>
      <c r="D896" s="30">
        <v>3</v>
      </c>
      <c r="E896" s="30" t="s">
        <v>64</v>
      </c>
    </row>
    <row r="897" spans="1:5" ht="14.25" customHeight="1" x14ac:dyDescent="0.2">
      <c r="A897" s="27">
        <v>41722</v>
      </c>
      <c r="B897" s="28">
        <v>1942.2035167500001</v>
      </c>
      <c r="C897" s="29">
        <v>109.81</v>
      </c>
      <c r="D897" s="30">
        <v>3</v>
      </c>
      <c r="E897" s="30" t="s">
        <v>64</v>
      </c>
    </row>
    <row r="898" spans="1:5" ht="14.25" customHeight="1" x14ac:dyDescent="0.2">
      <c r="A898" s="27">
        <v>41722.5</v>
      </c>
      <c r="B898" s="28">
        <v>2079.3220612045402</v>
      </c>
      <c r="C898" s="29">
        <v>108.751818181818</v>
      </c>
      <c r="D898" s="30">
        <v>3</v>
      </c>
      <c r="E898" s="30" t="s">
        <v>64</v>
      </c>
    </row>
    <row r="899" spans="1:5" ht="14.25" customHeight="1" x14ac:dyDescent="0.2">
      <c r="A899" s="27">
        <v>41723</v>
      </c>
      <c r="B899" s="28">
        <v>2228.21130526874</v>
      </c>
      <c r="C899" s="29">
        <v>112.31874999999999</v>
      </c>
      <c r="D899" s="30">
        <v>3</v>
      </c>
      <c r="E899" s="30" t="s">
        <v>64</v>
      </c>
    </row>
    <row r="900" spans="1:5" ht="14.25" customHeight="1" x14ac:dyDescent="0.2">
      <c r="A900" s="27">
        <v>41723.5</v>
      </c>
      <c r="B900" s="28">
        <v>2356.6979502374902</v>
      </c>
      <c r="C900" s="29">
        <v>110.475833333333</v>
      </c>
      <c r="D900" s="30">
        <v>3</v>
      </c>
      <c r="E900" s="30" t="s">
        <v>64</v>
      </c>
    </row>
    <row r="901" spans="1:5" ht="14.25" customHeight="1" x14ac:dyDescent="0.2">
      <c r="A901" s="27">
        <v>41724</v>
      </c>
      <c r="B901" s="28">
        <v>2131.2112628357099</v>
      </c>
      <c r="C901" s="29">
        <v>110.97571428571401</v>
      </c>
      <c r="D901" s="30">
        <v>3</v>
      </c>
      <c r="E901" s="30" t="s">
        <v>64</v>
      </c>
    </row>
    <row r="902" spans="1:5" ht="14.25" customHeight="1" x14ac:dyDescent="0.2">
      <c r="A902" s="27">
        <v>41724.5</v>
      </c>
      <c r="B902" s="28">
        <v>2234.2020854749899</v>
      </c>
      <c r="C902" s="29">
        <v>109.71583333333299</v>
      </c>
      <c r="D902" s="30">
        <v>3</v>
      </c>
      <c r="E902" s="30" t="s">
        <v>64</v>
      </c>
    </row>
    <row r="903" spans="1:5" ht="14.25" customHeight="1" x14ac:dyDescent="0.2">
      <c r="A903" s="27">
        <v>41725</v>
      </c>
      <c r="B903" s="28">
        <v>1989.2252733749899</v>
      </c>
      <c r="C903" s="29">
        <v>111.19416666666601</v>
      </c>
      <c r="D903" s="30">
        <v>3</v>
      </c>
      <c r="E903" s="30" t="s">
        <v>64</v>
      </c>
    </row>
    <row r="904" spans="1:5" ht="14.25" customHeight="1" x14ac:dyDescent="0.2">
      <c r="A904" s="27">
        <v>41725.5</v>
      </c>
      <c r="B904" s="28">
        <v>2125.4146722874898</v>
      </c>
      <c r="C904" s="29">
        <v>111.43833333333301</v>
      </c>
      <c r="D904" s="30">
        <v>3</v>
      </c>
      <c r="E904" s="30" t="s">
        <v>64</v>
      </c>
    </row>
    <row r="905" spans="1:5" ht="14.25" customHeight="1" x14ac:dyDescent="0.2">
      <c r="A905" s="27">
        <v>41726</v>
      </c>
      <c r="B905" s="28">
        <v>2170.7718819333199</v>
      </c>
      <c r="C905" s="29">
        <v>111.075555555555</v>
      </c>
      <c r="D905" s="30">
        <v>3</v>
      </c>
      <c r="E905" s="30" t="s">
        <v>64</v>
      </c>
    </row>
    <row r="906" spans="1:5" ht="14.25" customHeight="1" x14ac:dyDescent="0.2">
      <c r="A906" s="27">
        <v>41726.5</v>
      </c>
      <c r="B906" s="28">
        <v>2196.29722014444</v>
      </c>
      <c r="C906" s="29">
        <v>111.92333333333301</v>
      </c>
      <c r="D906" s="30">
        <v>3</v>
      </c>
      <c r="E906" s="30" t="s">
        <v>64</v>
      </c>
    </row>
    <row r="907" spans="1:5" ht="14.25" customHeight="1" x14ac:dyDescent="0.2">
      <c r="A907" s="27">
        <v>41727</v>
      </c>
      <c r="B907" s="28">
        <v>1865.2321135875</v>
      </c>
      <c r="C907" s="29">
        <v>109.86</v>
      </c>
      <c r="D907" s="30">
        <v>3</v>
      </c>
      <c r="E907" s="30" t="s">
        <v>64</v>
      </c>
    </row>
    <row r="908" spans="1:5" ht="14.25" customHeight="1" x14ac:dyDescent="0.2">
      <c r="A908" s="27">
        <v>41727.5</v>
      </c>
      <c r="B908" s="28">
        <v>1895.44555601666</v>
      </c>
      <c r="C908" s="29">
        <v>111.73111111111101</v>
      </c>
      <c r="D908" s="30">
        <v>3</v>
      </c>
      <c r="E908" s="30" t="s">
        <v>64</v>
      </c>
    </row>
    <row r="909" spans="1:5" ht="14.25" customHeight="1" x14ac:dyDescent="0.2">
      <c r="A909" s="27">
        <v>41728</v>
      </c>
      <c r="B909" s="28">
        <v>1872.2638883899899</v>
      </c>
      <c r="C909" s="29">
        <v>109.65</v>
      </c>
      <c r="D909" s="30">
        <v>3</v>
      </c>
      <c r="E909" s="30" t="s">
        <v>64</v>
      </c>
    </row>
    <row r="910" spans="1:5" ht="14.25" customHeight="1" x14ac:dyDescent="0.2">
      <c r="A910" s="27">
        <v>41728.5</v>
      </c>
      <c r="B910" s="28">
        <v>2022.95829487777</v>
      </c>
      <c r="C910" s="29">
        <v>109.64444444444401</v>
      </c>
      <c r="D910" s="30">
        <v>3</v>
      </c>
      <c r="E910" s="30" t="s">
        <v>64</v>
      </c>
    </row>
    <row r="911" spans="1:5" ht="14.25" customHeight="1" x14ac:dyDescent="0.2">
      <c r="A911" s="27">
        <v>41729</v>
      </c>
      <c r="B911" s="28">
        <v>1790.18647413333</v>
      </c>
      <c r="C911" s="29">
        <v>113.766666666666</v>
      </c>
      <c r="D911" s="30">
        <v>3</v>
      </c>
      <c r="E911" s="30" t="s">
        <v>64</v>
      </c>
    </row>
    <row r="912" spans="1:5" ht="14.25" customHeight="1" x14ac:dyDescent="0.2">
      <c r="A912" s="27">
        <v>41729.5</v>
      </c>
      <c r="B912" s="28">
        <v>2015.71379709999</v>
      </c>
      <c r="C912" s="29">
        <v>109.075</v>
      </c>
      <c r="D912" s="30">
        <v>3</v>
      </c>
      <c r="E912" s="30" t="s">
        <v>64</v>
      </c>
    </row>
    <row r="913" spans="1:5" ht="14.25" customHeight="1" x14ac:dyDescent="0.2">
      <c r="A913" s="27">
        <v>41730</v>
      </c>
      <c r="B913" s="28">
        <v>2113.80004124999</v>
      </c>
      <c r="C913" s="29">
        <v>94.158333333333303</v>
      </c>
      <c r="D913" s="30">
        <v>4</v>
      </c>
      <c r="E913" s="30" t="s">
        <v>64</v>
      </c>
    </row>
    <row r="914" spans="1:5" ht="14.25" customHeight="1" x14ac:dyDescent="0.2">
      <c r="A914" s="27">
        <v>41730.5</v>
      </c>
      <c r="B914" s="28">
        <v>2426.57113838636</v>
      </c>
      <c r="C914" s="29">
        <v>95.01</v>
      </c>
      <c r="D914" s="30">
        <v>4</v>
      </c>
      <c r="E914" s="30" t="s">
        <v>64</v>
      </c>
    </row>
    <row r="915" spans="1:5" ht="14.25" customHeight="1" x14ac:dyDescent="0.2">
      <c r="A915" s="27">
        <v>41731</v>
      </c>
      <c r="B915" s="28">
        <v>2448.2077285999999</v>
      </c>
      <c r="C915" s="29">
        <v>97.0042857142857</v>
      </c>
      <c r="D915" s="30">
        <v>4</v>
      </c>
      <c r="E915" s="30" t="s">
        <v>64</v>
      </c>
    </row>
    <row r="916" spans="1:5" ht="14.25" customHeight="1" x14ac:dyDescent="0.2">
      <c r="A916" s="27">
        <v>41731.5</v>
      </c>
      <c r="B916" s="28">
        <v>2647.5638321749898</v>
      </c>
      <c r="C916" s="29">
        <v>91.094999999999999</v>
      </c>
      <c r="D916" s="30">
        <v>4</v>
      </c>
      <c r="E916" s="30" t="s">
        <v>64</v>
      </c>
    </row>
    <row r="917" spans="1:5" ht="14.25" customHeight="1" x14ac:dyDescent="0.2">
      <c r="A917" s="27">
        <v>41732</v>
      </c>
      <c r="B917" s="28">
        <v>2236.15374529583</v>
      </c>
      <c r="C917" s="29">
        <v>93.653333333333293</v>
      </c>
      <c r="D917" s="30">
        <v>4</v>
      </c>
      <c r="E917" s="30" t="s">
        <v>64</v>
      </c>
    </row>
    <row r="918" spans="1:5" ht="14.25" customHeight="1" x14ac:dyDescent="0.2">
      <c r="A918" s="27">
        <v>41732.5</v>
      </c>
      <c r="B918" s="28">
        <v>2960.3368238749899</v>
      </c>
      <c r="C918" s="29">
        <v>93.149999999999906</v>
      </c>
      <c r="D918" s="30">
        <v>4</v>
      </c>
      <c r="E918" s="30" t="s">
        <v>64</v>
      </c>
    </row>
    <row r="919" spans="1:5" ht="14.25" customHeight="1" x14ac:dyDescent="0.2">
      <c r="A919" s="27">
        <v>41733</v>
      </c>
      <c r="B919" s="28">
        <v>2407.5297075374901</v>
      </c>
      <c r="C919" s="29">
        <v>91.319166666666604</v>
      </c>
      <c r="D919" s="30">
        <v>4</v>
      </c>
      <c r="E919" s="30" t="s">
        <v>64</v>
      </c>
    </row>
    <row r="920" spans="1:5" ht="14.25" customHeight="1" x14ac:dyDescent="0.2">
      <c r="A920" s="27">
        <v>41733.5</v>
      </c>
      <c r="B920" s="28">
        <v>3090.4349697999901</v>
      </c>
      <c r="C920" s="29">
        <v>92.242499999999893</v>
      </c>
      <c r="D920" s="30">
        <v>4</v>
      </c>
      <c r="E920" s="30" t="s">
        <v>64</v>
      </c>
    </row>
    <row r="921" spans="1:5" ht="14.25" customHeight="1" x14ac:dyDescent="0.2">
      <c r="A921" s="27">
        <v>41734</v>
      </c>
      <c r="B921" s="28">
        <v>2288.5196504999899</v>
      </c>
      <c r="C921" s="29">
        <v>94.639999999999901</v>
      </c>
      <c r="D921" s="30">
        <v>4</v>
      </c>
      <c r="E921" s="30" t="s">
        <v>64</v>
      </c>
    </row>
    <row r="922" spans="1:5" ht="14.25" customHeight="1" x14ac:dyDescent="0.2">
      <c r="A922" s="27">
        <v>41734.5</v>
      </c>
      <c r="B922" s="28">
        <v>2693.8758898999899</v>
      </c>
      <c r="C922" s="29">
        <v>93.194166666666604</v>
      </c>
      <c r="D922" s="30">
        <v>4</v>
      </c>
      <c r="E922" s="30" t="s">
        <v>64</v>
      </c>
    </row>
    <row r="923" spans="1:5" ht="14.25" customHeight="1" x14ac:dyDescent="0.2">
      <c r="A923" s="27">
        <v>41735</v>
      </c>
      <c r="B923" s="28">
        <v>2206.7949992642798</v>
      </c>
      <c r="C923" s="29">
        <v>93.35</v>
      </c>
      <c r="D923" s="30">
        <v>4</v>
      </c>
      <c r="E923" s="30" t="s">
        <v>64</v>
      </c>
    </row>
    <row r="924" spans="1:5" ht="14.25" customHeight="1" x14ac:dyDescent="0.2">
      <c r="A924" s="27">
        <v>41735.5</v>
      </c>
      <c r="B924" s="28">
        <v>2365.86784169166</v>
      </c>
      <c r="C924" s="29">
        <v>90.462500000000006</v>
      </c>
      <c r="D924" s="30">
        <v>4</v>
      </c>
      <c r="E924" s="30" t="s">
        <v>64</v>
      </c>
    </row>
    <row r="925" spans="1:5" ht="14.25" customHeight="1" x14ac:dyDescent="0.2">
      <c r="A925" s="27">
        <v>41736</v>
      </c>
      <c r="B925" s="28">
        <v>2131.5617423333301</v>
      </c>
      <c r="C925" s="29">
        <v>98.07</v>
      </c>
      <c r="D925" s="30">
        <v>4</v>
      </c>
      <c r="E925" s="30" t="s">
        <v>64</v>
      </c>
    </row>
    <row r="926" spans="1:5" ht="14.25" customHeight="1" x14ac:dyDescent="0.2">
      <c r="A926" s="27">
        <v>41736.5</v>
      </c>
      <c r="B926" s="28">
        <v>2359.2976642333301</v>
      </c>
      <c r="C926" s="29">
        <v>92.285833333333301</v>
      </c>
      <c r="D926" s="30">
        <v>4</v>
      </c>
      <c r="E926" s="30" t="s">
        <v>64</v>
      </c>
    </row>
    <row r="927" spans="1:5" ht="14.25" customHeight="1" x14ac:dyDescent="0.2">
      <c r="A927" s="27">
        <v>41737</v>
      </c>
      <c r="B927" s="28">
        <v>2337.9500703833301</v>
      </c>
      <c r="C927" s="29">
        <v>95.527499999999904</v>
      </c>
      <c r="D927" s="30">
        <v>4</v>
      </c>
      <c r="E927" s="30" t="s">
        <v>64</v>
      </c>
    </row>
    <row r="928" spans="1:5" ht="14.25" customHeight="1" x14ac:dyDescent="0.2">
      <c r="A928" s="27">
        <v>41737.5</v>
      </c>
      <c r="B928" s="28">
        <v>2912.4833422541601</v>
      </c>
      <c r="C928" s="29">
        <v>94.653333333333293</v>
      </c>
      <c r="D928" s="30">
        <v>4</v>
      </c>
      <c r="E928" s="30" t="s">
        <v>64</v>
      </c>
    </row>
    <row r="929" spans="1:5" ht="14.25" customHeight="1" x14ac:dyDescent="0.2">
      <c r="A929" s="27">
        <v>41738</v>
      </c>
      <c r="B929" s="28">
        <v>2295.36409883333</v>
      </c>
      <c r="C929" s="29">
        <v>90.486666666666594</v>
      </c>
      <c r="D929" s="30">
        <v>4</v>
      </c>
      <c r="E929" s="30" t="s">
        <v>64</v>
      </c>
    </row>
    <row r="930" spans="1:5" ht="14.25" customHeight="1" x14ac:dyDescent="0.2">
      <c r="A930" s="27">
        <v>41738.5</v>
      </c>
      <c r="B930" s="28">
        <v>2958.7262230958299</v>
      </c>
      <c r="C930" s="29">
        <v>93.8391666666666</v>
      </c>
      <c r="D930" s="30">
        <v>4</v>
      </c>
      <c r="E930" s="30" t="s">
        <v>64</v>
      </c>
    </row>
    <row r="931" spans="1:5" ht="14.25" customHeight="1" x14ac:dyDescent="0.2">
      <c r="A931" s="27">
        <v>41739</v>
      </c>
      <c r="B931" s="28">
        <v>2372.2789152708301</v>
      </c>
      <c r="C931" s="29">
        <v>94.469166666666595</v>
      </c>
      <c r="D931" s="30">
        <v>4</v>
      </c>
      <c r="E931" s="30" t="s">
        <v>64</v>
      </c>
    </row>
    <row r="932" spans="1:5" ht="14.25" customHeight="1" x14ac:dyDescent="0.2">
      <c r="A932" s="27">
        <v>41739.5</v>
      </c>
      <c r="B932" s="28">
        <v>2944.1665049916601</v>
      </c>
      <c r="C932" s="29">
        <v>93.632499999999993</v>
      </c>
      <c r="D932" s="30">
        <v>4</v>
      </c>
      <c r="E932" s="30" t="s">
        <v>64</v>
      </c>
    </row>
    <row r="933" spans="1:5" ht="14.25" customHeight="1" x14ac:dyDescent="0.2">
      <c r="A933" s="27">
        <v>41740</v>
      </c>
      <c r="B933" s="28">
        <v>2434.2545983291602</v>
      </c>
      <c r="C933" s="29">
        <v>95.8958333333333</v>
      </c>
      <c r="D933" s="30">
        <v>4</v>
      </c>
      <c r="E933" s="30" t="s">
        <v>64</v>
      </c>
    </row>
    <row r="934" spans="1:5" ht="14.25" customHeight="1" x14ac:dyDescent="0.2">
      <c r="A934" s="27">
        <v>41740.5</v>
      </c>
      <c r="B934" s="28">
        <v>2856.5136013041601</v>
      </c>
      <c r="C934" s="29">
        <v>91.8391666666666</v>
      </c>
      <c r="D934" s="30">
        <v>4</v>
      </c>
      <c r="E934" s="30" t="s">
        <v>64</v>
      </c>
    </row>
    <row r="935" spans="1:5" ht="14.25" customHeight="1" x14ac:dyDescent="0.2">
      <c r="A935" s="27">
        <v>41741</v>
      </c>
      <c r="B935" s="28">
        <v>2476.64930895833</v>
      </c>
      <c r="C935" s="29">
        <v>93.137499999999903</v>
      </c>
      <c r="D935" s="30">
        <v>4</v>
      </c>
      <c r="E935" s="30" t="s">
        <v>64</v>
      </c>
    </row>
    <row r="936" spans="1:5" ht="14.25" customHeight="1" x14ac:dyDescent="0.2">
      <c r="A936" s="27">
        <v>41741.5</v>
      </c>
      <c r="B936" s="28">
        <v>2751.0332943083299</v>
      </c>
      <c r="C936" s="29">
        <v>94.092500000000001</v>
      </c>
      <c r="D936" s="30">
        <v>4</v>
      </c>
      <c r="E936" s="30" t="s">
        <v>64</v>
      </c>
    </row>
    <row r="937" spans="1:5" ht="14.25" customHeight="1" x14ac:dyDescent="0.2">
      <c r="A937" s="27">
        <v>41742</v>
      </c>
      <c r="B937" s="28">
        <v>2073.3610607041601</v>
      </c>
      <c r="C937" s="29">
        <v>92.850833333333298</v>
      </c>
      <c r="D937" s="30">
        <v>4</v>
      </c>
      <c r="E937" s="30" t="s">
        <v>64</v>
      </c>
    </row>
    <row r="938" spans="1:5" ht="14.25" customHeight="1" x14ac:dyDescent="0.2">
      <c r="A938" s="27">
        <v>41742.5</v>
      </c>
      <c r="B938" s="28">
        <v>2334.1648400416602</v>
      </c>
      <c r="C938" s="29">
        <v>95.744166666666601</v>
      </c>
      <c r="D938" s="30">
        <v>4</v>
      </c>
      <c r="E938" s="30" t="s">
        <v>64</v>
      </c>
    </row>
    <row r="939" spans="1:5" ht="14.25" customHeight="1" x14ac:dyDescent="0.2">
      <c r="A939" s="27">
        <v>41743</v>
      </c>
      <c r="B939" s="28">
        <v>2055.7750104791598</v>
      </c>
      <c r="C939" s="29">
        <v>92.740833333333299</v>
      </c>
      <c r="D939" s="30">
        <v>4</v>
      </c>
      <c r="E939" s="30" t="s">
        <v>64</v>
      </c>
    </row>
    <row r="940" spans="1:5" ht="14.25" customHeight="1" x14ac:dyDescent="0.2">
      <c r="A940" s="27">
        <v>41743.5</v>
      </c>
      <c r="B940" s="28">
        <v>2477.5667578541602</v>
      </c>
      <c r="C940" s="29">
        <v>90.087500000000006</v>
      </c>
      <c r="D940" s="30">
        <v>4</v>
      </c>
      <c r="E940" s="30" t="s">
        <v>64</v>
      </c>
    </row>
    <row r="941" spans="1:5" ht="14.25" customHeight="1" x14ac:dyDescent="0.2">
      <c r="A941" s="27">
        <v>41744</v>
      </c>
      <c r="B941" s="28">
        <v>2201.8428448958298</v>
      </c>
      <c r="C941" s="29">
        <v>92.152499999999904</v>
      </c>
      <c r="D941" s="30">
        <v>4</v>
      </c>
      <c r="E941" s="30" t="s">
        <v>64</v>
      </c>
    </row>
    <row r="942" spans="1:5" ht="14.25" customHeight="1" x14ac:dyDescent="0.2">
      <c r="A942" s="27">
        <v>41744.5</v>
      </c>
      <c r="B942" s="28">
        <v>2783.7458944458299</v>
      </c>
      <c r="C942" s="29">
        <v>95.6875</v>
      </c>
      <c r="D942" s="30">
        <v>4</v>
      </c>
      <c r="E942" s="30" t="s">
        <v>64</v>
      </c>
    </row>
    <row r="943" spans="1:5" ht="14.25" customHeight="1" x14ac:dyDescent="0.2">
      <c r="A943" s="27">
        <v>41745</v>
      </c>
      <c r="B943" s="28">
        <v>2191.43477437916</v>
      </c>
      <c r="C943" s="29">
        <v>91.192499999999995</v>
      </c>
      <c r="D943" s="30">
        <v>4</v>
      </c>
      <c r="E943" s="30" t="s">
        <v>64</v>
      </c>
    </row>
    <row r="944" spans="1:5" ht="14.25" customHeight="1" x14ac:dyDescent="0.2">
      <c r="A944" s="27">
        <v>41745.5</v>
      </c>
      <c r="B944" s="28">
        <v>2736.8444697791601</v>
      </c>
      <c r="C944" s="29">
        <v>93.9166666666666</v>
      </c>
      <c r="D944" s="30">
        <v>4</v>
      </c>
      <c r="E944" s="30" t="s">
        <v>64</v>
      </c>
    </row>
    <row r="945" spans="1:5" ht="14.25" customHeight="1" x14ac:dyDescent="0.2">
      <c r="A945" s="27">
        <v>41746</v>
      </c>
      <c r="B945" s="28">
        <v>2292.4584675374999</v>
      </c>
      <c r="C945" s="29">
        <v>90.254166666666606</v>
      </c>
      <c r="D945" s="30">
        <v>4</v>
      </c>
      <c r="E945" s="30" t="s">
        <v>64</v>
      </c>
    </row>
    <row r="946" spans="1:5" ht="14.25" customHeight="1" x14ac:dyDescent="0.2">
      <c r="A946" s="27">
        <v>41746.5</v>
      </c>
      <c r="B946" s="28">
        <v>2600.28185396249</v>
      </c>
      <c r="C946" s="29">
        <v>93.100833333333298</v>
      </c>
      <c r="D946" s="30">
        <v>4</v>
      </c>
      <c r="E946" s="30" t="s">
        <v>64</v>
      </c>
    </row>
    <row r="947" spans="1:5" ht="14.25" customHeight="1" x14ac:dyDescent="0.2">
      <c r="A947" s="27">
        <v>41747</v>
      </c>
      <c r="B947" s="28">
        <v>2238.1594617291598</v>
      </c>
      <c r="C947" s="29">
        <v>96.163333333333298</v>
      </c>
      <c r="D947" s="30">
        <v>4</v>
      </c>
      <c r="E947" s="30" t="s">
        <v>64</v>
      </c>
    </row>
    <row r="948" spans="1:5" ht="14.25" customHeight="1" x14ac:dyDescent="0.2">
      <c r="A948" s="27">
        <v>41747.5</v>
      </c>
      <c r="B948" s="28">
        <v>2570.20604453333</v>
      </c>
      <c r="C948" s="29">
        <v>92.972499999999997</v>
      </c>
      <c r="D948" s="30">
        <v>4</v>
      </c>
      <c r="E948" s="30" t="s">
        <v>64</v>
      </c>
    </row>
    <row r="949" spans="1:5" ht="14.25" customHeight="1" x14ac:dyDescent="0.2">
      <c r="A949" s="27">
        <v>41748</v>
      </c>
      <c r="B949" s="28">
        <v>2178.1450835374999</v>
      </c>
      <c r="C949" s="29">
        <v>88.909999999999897</v>
      </c>
      <c r="D949" s="30">
        <v>4</v>
      </c>
      <c r="E949" s="30" t="s">
        <v>64</v>
      </c>
    </row>
    <row r="950" spans="1:5" ht="14.25" customHeight="1" x14ac:dyDescent="0.2">
      <c r="A950" s="27">
        <v>41748.5</v>
      </c>
      <c r="B950" s="28">
        <v>2458.4068403333299</v>
      </c>
      <c r="C950" s="29">
        <v>93.142499999999899</v>
      </c>
      <c r="D950" s="30">
        <v>4</v>
      </c>
      <c r="E950" s="30" t="s">
        <v>64</v>
      </c>
    </row>
    <row r="951" spans="1:5" ht="14.25" customHeight="1" x14ac:dyDescent="0.2">
      <c r="A951" s="27">
        <v>41749</v>
      </c>
      <c r="B951" s="28">
        <v>1947.3650472541599</v>
      </c>
      <c r="C951" s="29">
        <v>93.240833333333299</v>
      </c>
      <c r="D951" s="30">
        <v>4</v>
      </c>
      <c r="E951" s="30" t="s">
        <v>64</v>
      </c>
    </row>
    <row r="952" spans="1:5" ht="14.25" customHeight="1" x14ac:dyDescent="0.2">
      <c r="A952" s="27">
        <v>41749.5</v>
      </c>
      <c r="B952" s="28">
        <v>2177.5841689416602</v>
      </c>
      <c r="C952" s="29">
        <v>91.870833333333294</v>
      </c>
      <c r="D952" s="30">
        <v>4</v>
      </c>
      <c r="E952" s="30" t="s">
        <v>64</v>
      </c>
    </row>
    <row r="953" spans="1:5" ht="14.25" customHeight="1" x14ac:dyDescent="0.2">
      <c r="A953" s="27">
        <v>41750</v>
      </c>
      <c r="B953" s="28">
        <v>1923.60790184999</v>
      </c>
      <c r="C953" s="29">
        <v>92.873333333333306</v>
      </c>
      <c r="D953" s="30">
        <v>4</v>
      </c>
      <c r="E953" s="30" t="s">
        <v>64</v>
      </c>
    </row>
    <row r="954" spans="1:5" ht="14.25" customHeight="1" x14ac:dyDescent="0.2">
      <c r="A954" s="27">
        <v>41750.5</v>
      </c>
      <c r="B954" s="28">
        <v>2084.3268327874898</v>
      </c>
      <c r="C954" s="29">
        <v>88.707499999999996</v>
      </c>
      <c r="D954" s="30">
        <v>4</v>
      </c>
      <c r="E954" s="30" t="s">
        <v>64</v>
      </c>
    </row>
    <row r="955" spans="1:5" ht="14.25" customHeight="1" x14ac:dyDescent="0.2">
      <c r="A955" s="27">
        <v>41751</v>
      </c>
      <c r="B955" s="28">
        <v>2178.3010684624901</v>
      </c>
      <c r="C955" s="29">
        <v>92.928333333333299</v>
      </c>
      <c r="D955" s="30">
        <v>4</v>
      </c>
      <c r="E955" s="30" t="s">
        <v>64</v>
      </c>
    </row>
    <row r="956" spans="1:5" ht="14.25" customHeight="1" x14ac:dyDescent="0.2">
      <c r="A956" s="27">
        <v>41751.5</v>
      </c>
      <c r="B956" s="28">
        <v>2342.1035759041602</v>
      </c>
      <c r="C956" s="29">
        <v>94.216666666666598</v>
      </c>
      <c r="D956" s="30">
        <v>4</v>
      </c>
      <c r="E956" s="30" t="s">
        <v>64</v>
      </c>
    </row>
    <row r="957" spans="1:5" ht="14.25" customHeight="1" x14ac:dyDescent="0.2">
      <c r="A957" s="27">
        <v>41752</v>
      </c>
      <c r="B957" s="28">
        <v>1986.8119818208299</v>
      </c>
      <c r="C957" s="29">
        <v>90.968333333333305</v>
      </c>
      <c r="D957" s="30">
        <v>4</v>
      </c>
      <c r="E957" s="30" t="s">
        <v>64</v>
      </c>
    </row>
    <row r="958" spans="1:5" ht="14.25" customHeight="1" x14ac:dyDescent="0.2">
      <c r="A958" s="27">
        <v>41752.5</v>
      </c>
      <c r="B958" s="28">
        <v>2492.27483820416</v>
      </c>
      <c r="C958" s="29">
        <v>93.7708333333333</v>
      </c>
      <c r="D958" s="30">
        <v>4</v>
      </c>
      <c r="E958" s="30" t="s">
        <v>64</v>
      </c>
    </row>
    <row r="959" spans="1:5" ht="14.25" customHeight="1" x14ac:dyDescent="0.2">
      <c r="A959" s="27">
        <v>41753</v>
      </c>
      <c r="B959" s="28">
        <v>2011.5389245375</v>
      </c>
      <c r="C959" s="29">
        <v>97.500833333333304</v>
      </c>
      <c r="D959" s="30">
        <v>4</v>
      </c>
      <c r="E959" s="30" t="s">
        <v>64</v>
      </c>
    </row>
    <row r="960" spans="1:5" ht="14.25" customHeight="1" x14ac:dyDescent="0.2">
      <c r="A960" s="27">
        <v>41753.5</v>
      </c>
      <c r="B960" s="28">
        <v>2541.34914761666</v>
      </c>
      <c r="C960" s="29">
        <v>95.994166666666601</v>
      </c>
      <c r="D960" s="30">
        <v>4</v>
      </c>
      <c r="E960" s="30" t="s">
        <v>64</v>
      </c>
    </row>
    <row r="961" spans="1:5" ht="14.25" customHeight="1" x14ac:dyDescent="0.2">
      <c r="A961" s="27">
        <v>41754</v>
      </c>
      <c r="B961" s="28">
        <v>1869.39257215833</v>
      </c>
      <c r="C961" s="29">
        <v>92.954166666666595</v>
      </c>
      <c r="D961" s="30">
        <v>4</v>
      </c>
      <c r="E961" s="30" t="s">
        <v>64</v>
      </c>
    </row>
    <row r="962" spans="1:5" ht="14.25" customHeight="1" x14ac:dyDescent="0.2">
      <c r="A962" s="27">
        <v>41754.5</v>
      </c>
      <c r="B962" s="28">
        <v>2113.9166695624899</v>
      </c>
      <c r="C962" s="29">
        <v>93.922499999999999</v>
      </c>
      <c r="D962" s="30">
        <v>4</v>
      </c>
      <c r="E962" s="30" t="s">
        <v>64</v>
      </c>
    </row>
    <row r="963" spans="1:5" ht="14.25" customHeight="1" x14ac:dyDescent="0.2">
      <c r="A963" s="27">
        <v>41755</v>
      </c>
      <c r="B963" s="28">
        <v>2041.3888132874899</v>
      </c>
      <c r="C963" s="29">
        <v>94.066666666666606</v>
      </c>
      <c r="D963" s="30">
        <v>4</v>
      </c>
      <c r="E963" s="30" t="s">
        <v>64</v>
      </c>
    </row>
    <row r="964" spans="1:5" ht="14.25" customHeight="1" x14ac:dyDescent="0.2">
      <c r="A964" s="27">
        <v>41755.5</v>
      </c>
      <c r="B964" s="28">
        <v>2392.579391925</v>
      </c>
      <c r="C964" s="29">
        <v>91.638333333333307</v>
      </c>
      <c r="D964" s="30">
        <v>4</v>
      </c>
      <c r="E964" s="30" t="s">
        <v>64</v>
      </c>
    </row>
    <row r="965" spans="1:5" ht="14.25" customHeight="1" x14ac:dyDescent="0.2">
      <c r="A965" s="27">
        <v>41756</v>
      </c>
      <c r="B965" s="28">
        <v>1847.6206024749899</v>
      </c>
      <c r="C965" s="29">
        <v>92.293333333333294</v>
      </c>
      <c r="D965" s="30">
        <v>4</v>
      </c>
      <c r="E965" s="30" t="s">
        <v>64</v>
      </c>
    </row>
    <row r="966" spans="1:5" ht="14.25" customHeight="1" x14ac:dyDescent="0.2">
      <c r="A966" s="27">
        <v>41756.5</v>
      </c>
      <c r="B966" s="28">
        <v>2103.7799291791598</v>
      </c>
      <c r="C966" s="29">
        <v>90.272499999999994</v>
      </c>
      <c r="D966" s="30">
        <v>4</v>
      </c>
      <c r="E966" s="30" t="s">
        <v>64</v>
      </c>
    </row>
    <row r="967" spans="1:5" ht="14.25" customHeight="1" x14ac:dyDescent="0.2">
      <c r="A967" s="27">
        <v>41757</v>
      </c>
      <c r="B967" s="28">
        <v>1684.3235995374901</v>
      </c>
      <c r="C967" s="29">
        <v>96.438333333333304</v>
      </c>
      <c r="D967" s="30">
        <v>4</v>
      </c>
      <c r="E967" s="30" t="s">
        <v>64</v>
      </c>
    </row>
    <row r="968" spans="1:5" ht="14.25" customHeight="1" x14ac:dyDescent="0.2">
      <c r="A968" s="27">
        <v>41757.5</v>
      </c>
      <c r="B968" s="28">
        <v>2057.4672101124902</v>
      </c>
      <c r="C968" s="29">
        <v>93.667500000000004</v>
      </c>
      <c r="D968" s="30">
        <v>4</v>
      </c>
      <c r="E968" s="30" t="s">
        <v>64</v>
      </c>
    </row>
    <row r="969" spans="1:5" ht="14.25" customHeight="1" x14ac:dyDescent="0.2">
      <c r="A969" s="27">
        <v>41758</v>
      </c>
      <c r="B969" s="28">
        <v>2173.1531144277701</v>
      </c>
      <c r="C969" s="29">
        <v>90.662222222222198</v>
      </c>
      <c r="D969" s="30">
        <v>4</v>
      </c>
      <c r="E969" s="30" t="s">
        <v>64</v>
      </c>
    </row>
    <row r="970" spans="1:5" ht="14.25" customHeight="1" x14ac:dyDescent="0.2">
      <c r="A970" s="27">
        <v>41758.5</v>
      </c>
      <c r="B970" s="28">
        <v>2380.5147788583299</v>
      </c>
      <c r="C970" s="29">
        <v>93.676666666666605</v>
      </c>
      <c r="D970" s="30">
        <v>4</v>
      </c>
      <c r="E970" s="30" t="s">
        <v>64</v>
      </c>
    </row>
    <row r="971" spans="1:5" ht="14.25" customHeight="1" x14ac:dyDescent="0.2">
      <c r="A971" s="27">
        <v>41759</v>
      </c>
      <c r="B971" s="28">
        <v>2278.7772955714199</v>
      </c>
      <c r="C971" s="29">
        <v>89.397142857142796</v>
      </c>
      <c r="D971" s="30">
        <v>4</v>
      </c>
      <c r="E971" s="30" t="s">
        <v>64</v>
      </c>
    </row>
    <row r="972" spans="1:5" ht="14.25" customHeight="1" x14ac:dyDescent="0.2">
      <c r="A972" s="27">
        <v>41759.5</v>
      </c>
      <c r="B972" s="28">
        <v>2434.3405128333302</v>
      </c>
      <c r="C972" s="29">
        <v>93.325833333333307</v>
      </c>
      <c r="D972" s="30">
        <v>4</v>
      </c>
      <c r="E972" s="30" t="s">
        <v>64</v>
      </c>
    </row>
    <row r="973" spans="1:5" ht="14.25" customHeight="1" x14ac:dyDescent="0.2">
      <c r="A973" s="27">
        <v>41760</v>
      </c>
      <c r="B973" s="28">
        <v>2006.54166748749</v>
      </c>
      <c r="C973" s="29">
        <v>95.897499999999994</v>
      </c>
      <c r="D973" s="30">
        <v>5</v>
      </c>
      <c r="E973" s="30" t="s">
        <v>64</v>
      </c>
    </row>
    <row r="974" spans="1:5" ht="14.25" customHeight="1" x14ac:dyDescent="0.2">
      <c r="A974" s="27">
        <v>41760.5</v>
      </c>
      <c r="B974" s="28">
        <v>2714.09375346363</v>
      </c>
      <c r="C974" s="29">
        <v>91.956363636363605</v>
      </c>
      <c r="D974" s="30">
        <v>5</v>
      </c>
      <c r="E974" s="30" t="s">
        <v>64</v>
      </c>
    </row>
    <row r="975" spans="1:5" ht="14.25" customHeight="1" x14ac:dyDescent="0.2">
      <c r="A975" s="27">
        <v>41761</v>
      </c>
      <c r="B975" s="28">
        <v>2391.99487152856</v>
      </c>
      <c r="C975" s="29">
        <v>92.462857142857104</v>
      </c>
      <c r="D975" s="30">
        <v>5</v>
      </c>
      <c r="E975" s="30" t="s">
        <v>64</v>
      </c>
    </row>
    <row r="976" spans="1:5" ht="14.25" customHeight="1" x14ac:dyDescent="0.2">
      <c r="A976" s="27">
        <v>41761.5</v>
      </c>
      <c r="B976" s="28">
        <v>2329.3039084624902</v>
      </c>
      <c r="C976" s="29">
        <v>95.384999999999906</v>
      </c>
      <c r="D976" s="30">
        <v>5</v>
      </c>
      <c r="E976" s="30" t="s">
        <v>64</v>
      </c>
    </row>
    <row r="977" spans="1:5" ht="14.25" customHeight="1" x14ac:dyDescent="0.2">
      <c r="A977" s="27">
        <v>41762</v>
      </c>
      <c r="B977" s="28">
        <v>2077.1218812541601</v>
      </c>
      <c r="C977" s="29">
        <v>90.847499999999997</v>
      </c>
      <c r="D977" s="30">
        <v>5</v>
      </c>
      <c r="E977" s="30" t="s">
        <v>64</v>
      </c>
    </row>
    <row r="978" spans="1:5" ht="14.25" customHeight="1" x14ac:dyDescent="0.2">
      <c r="A978" s="27">
        <v>41762.5</v>
      </c>
      <c r="B978" s="28">
        <v>2290.5947934124902</v>
      </c>
      <c r="C978" s="29">
        <v>93.663333333333298</v>
      </c>
      <c r="D978" s="30">
        <v>5</v>
      </c>
      <c r="E978" s="30" t="s">
        <v>64</v>
      </c>
    </row>
    <row r="979" spans="1:5" ht="14.25" customHeight="1" x14ac:dyDescent="0.2">
      <c r="A979" s="27">
        <v>41763</v>
      </c>
      <c r="B979" s="28">
        <v>1952.5976356333299</v>
      </c>
      <c r="C979" s="29">
        <v>90.486666666666594</v>
      </c>
      <c r="D979" s="30">
        <v>5</v>
      </c>
      <c r="E979" s="30" t="s">
        <v>64</v>
      </c>
    </row>
    <row r="980" spans="1:5" ht="14.25" customHeight="1" x14ac:dyDescent="0.2">
      <c r="A980" s="27">
        <v>41763.5</v>
      </c>
      <c r="B980" s="28">
        <v>2205.2421286318099</v>
      </c>
      <c r="C980" s="29">
        <v>97.206363636363605</v>
      </c>
      <c r="D980" s="30">
        <v>5</v>
      </c>
      <c r="E980" s="30" t="s">
        <v>64</v>
      </c>
    </row>
    <row r="981" spans="1:5" ht="14.25" customHeight="1" x14ac:dyDescent="0.2">
      <c r="A981" s="27">
        <v>41764</v>
      </c>
      <c r="B981" s="28">
        <v>1820.63976945833</v>
      </c>
      <c r="C981" s="29">
        <v>95.418333333333294</v>
      </c>
      <c r="D981" s="30">
        <v>5</v>
      </c>
      <c r="E981" s="30" t="s">
        <v>64</v>
      </c>
    </row>
    <row r="982" spans="1:5" ht="14.25" customHeight="1" x14ac:dyDescent="0.2">
      <c r="A982" s="27">
        <v>41764.5</v>
      </c>
      <c r="B982" s="28">
        <v>1949.2376995124901</v>
      </c>
      <c r="C982" s="29">
        <v>96.343333333333305</v>
      </c>
      <c r="D982" s="30">
        <v>5</v>
      </c>
      <c r="E982" s="30" t="s">
        <v>64</v>
      </c>
    </row>
    <row r="983" spans="1:5" ht="14.25" customHeight="1" x14ac:dyDescent="0.2">
      <c r="A983" s="27">
        <v>41765</v>
      </c>
      <c r="B983" s="28">
        <v>2011.5588322041599</v>
      </c>
      <c r="C983" s="29">
        <v>91.496666666666599</v>
      </c>
      <c r="D983" s="30">
        <v>5</v>
      </c>
      <c r="E983" s="30" t="s">
        <v>64</v>
      </c>
    </row>
    <row r="984" spans="1:5" ht="14.25" customHeight="1" x14ac:dyDescent="0.2">
      <c r="A984" s="27">
        <v>41765.5</v>
      </c>
      <c r="B984" s="28">
        <v>2407.8819831791602</v>
      </c>
      <c r="C984" s="29">
        <v>93.445833333333297</v>
      </c>
      <c r="D984" s="30">
        <v>5</v>
      </c>
      <c r="E984" s="30" t="s">
        <v>64</v>
      </c>
    </row>
    <row r="985" spans="1:5" ht="14.25" customHeight="1" x14ac:dyDescent="0.2">
      <c r="A985" s="27">
        <v>41766</v>
      </c>
      <c r="B985" s="28">
        <v>2108.0878239458302</v>
      </c>
      <c r="C985" s="29">
        <v>98.274999999999906</v>
      </c>
      <c r="D985" s="30">
        <v>5</v>
      </c>
      <c r="E985" s="30" t="s">
        <v>64</v>
      </c>
    </row>
    <row r="986" spans="1:5" ht="14.25" customHeight="1" x14ac:dyDescent="0.2">
      <c r="A986" s="27">
        <v>41766.5</v>
      </c>
      <c r="B986" s="28">
        <v>2425.3941229549901</v>
      </c>
      <c r="C986" s="29">
        <v>94.355999999999995</v>
      </c>
      <c r="D986" s="30">
        <v>5</v>
      </c>
      <c r="E986" s="30" t="s">
        <v>64</v>
      </c>
    </row>
    <row r="987" spans="1:5" ht="14.25" customHeight="1" x14ac:dyDescent="0.2">
      <c r="A987" s="27">
        <v>41767</v>
      </c>
      <c r="B987" s="28">
        <v>2276.4651883285601</v>
      </c>
      <c r="C987" s="29">
        <v>93.0085714285714</v>
      </c>
      <c r="D987" s="30">
        <v>5</v>
      </c>
      <c r="E987" s="30" t="s">
        <v>64</v>
      </c>
    </row>
    <row r="988" spans="1:5" ht="14.25" customHeight="1" x14ac:dyDescent="0.2">
      <c r="A988" s="27">
        <v>41767.5</v>
      </c>
      <c r="B988" s="28">
        <v>2385.3081387208299</v>
      </c>
      <c r="C988" s="29">
        <v>94.266666666666595</v>
      </c>
      <c r="D988" s="30">
        <v>5</v>
      </c>
      <c r="E988" s="30" t="s">
        <v>64</v>
      </c>
    </row>
    <row r="989" spans="1:5" ht="14.25" customHeight="1" x14ac:dyDescent="0.2">
      <c r="A989" s="27">
        <v>41768</v>
      </c>
      <c r="B989" s="28">
        <v>2207.3602180749999</v>
      </c>
      <c r="C989" s="29">
        <v>94.058333333333294</v>
      </c>
      <c r="D989" s="30">
        <v>5</v>
      </c>
      <c r="E989" s="30" t="s">
        <v>64</v>
      </c>
    </row>
    <row r="990" spans="1:5" ht="14.25" customHeight="1" x14ac:dyDescent="0.2">
      <c r="A990" s="27">
        <v>41768.5</v>
      </c>
      <c r="B990" s="28">
        <v>2288.4663373499902</v>
      </c>
      <c r="C990" s="29">
        <v>94.706666666666607</v>
      </c>
      <c r="D990" s="30">
        <v>5</v>
      </c>
      <c r="E990" s="30" t="s">
        <v>64</v>
      </c>
    </row>
    <row r="991" spans="1:5" ht="14.25" customHeight="1" x14ac:dyDescent="0.2">
      <c r="A991" s="27">
        <v>41769</v>
      </c>
      <c r="B991" s="28">
        <v>2266.71607263332</v>
      </c>
      <c r="C991" s="29">
        <v>92.304999999999893</v>
      </c>
      <c r="D991" s="30">
        <v>5</v>
      </c>
      <c r="E991" s="30" t="s">
        <v>64</v>
      </c>
    </row>
    <row r="992" spans="1:5" ht="14.25" customHeight="1" x14ac:dyDescent="0.2">
      <c r="A992" s="27">
        <v>41769.5</v>
      </c>
      <c r="B992" s="28">
        <v>2149.3511236791601</v>
      </c>
      <c r="C992" s="29">
        <v>91.306666666666601</v>
      </c>
      <c r="D992" s="30">
        <v>5</v>
      </c>
      <c r="E992" s="30" t="s">
        <v>64</v>
      </c>
    </row>
    <row r="993" spans="1:5" ht="14.25" customHeight="1" x14ac:dyDescent="0.2">
      <c r="A993" s="27">
        <v>41770</v>
      </c>
      <c r="B993" s="28">
        <v>1762.31032626666</v>
      </c>
      <c r="C993" s="29">
        <v>90.8958333333333</v>
      </c>
      <c r="D993" s="30">
        <v>5</v>
      </c>
      <c r="E993" s="30" t="s">
        <v>64</v>
      </c>
    </row>
    <row r="994" spans="1:5" ht="14.25" customHeight="1" x14ac:dyDescent="0.2">
      <c r="A994" s="27">
        <v>41770.5</v>
      </c>
      <c r="B994" s="28">
        <v>2091.57613969166</v>
      </c>
      <c r="C994" s="29">
        <v>92.348333333333301</v>
      </c>
      <c r="D994" s="30">
        <v>5</v>
      </c>
      <c r="E994" s="30" t="s">
        <v>64</v>
      </c>
    </row>
    <row r="995" spans="1:5" ht="14.25" customHeight="1" x14ac:dyDescent="0.2">
      <c r="A995" s="27">
        <v>41771</v>
      </c>
      <c r="B995" s="28">
        <v>1767.7216455299899</v>
      </c>
      <c r="C995" s="29">
        <v>95.63</v>
      </c>
      <c r="D995" s="30">
        <v>5</v>
      </c>
      <c r="E995" s="30" t="s">
        <v>64</v>
      </c>
    </row>
    <row r="996" spans="1:5" ht="14.25" customHeight="1" x14ac:dyDescent="0.2">
      <c r="A996" s="27">
        <v>41771.5</v>
      </c>
      <c r="B996" s="28">
        <v>2194.2849347363599</v>
      </c>
      <c r="C996" s="29">
        <v>93.398181818181797</v>
      </c>
      <c r="D996" s="30">
        <v>5</v>
      </c>
      <c r="E996" s="30" t="s">
        <v>64</v>
      </c>
    </row>
    <row r="997" spans="1:5" ht="14.25" customHeight="1" x14ac:dyDescent="0.2">
      <c r="A997" s="27">
        <v>41772</v>
      </c>
      <c r="B997" s="28">
        <v>2256.8843618562501</v>
      </c>
      <c r="C997" s="29">
        <v>96.203749999999999</v>
      </c>
      <c r="D997" s="30">
        <v>5</v>
      </c>
      <c r="E997" s="30" t="s">
        <v>64</v>
      </c>
    </row>
    <row r="998" spans="1:5" ht="14.25" customHeight="1" x14ac:dyDescent="0.2">
      <c r="A998" s="27">
        <v>41772.5</v>
      </c>
      <c r="B998" s="28">
        <v>2440.1407365749901</v>
      </c>
      <c r="C998" s="29">
        <v>94.444166666666604</v>
      </c>
      <c r="D998" s="30">
        <v>5</v>
      </c>
      <c r="E998" s="30" t="s">
        <v>64</v>
      </c>
    </row>
    <row r="999" spans="1:5" ht="14.25" customHeight="1" x14ac:dyDescent="0.2">
      <c r="A999" s="27">
        <v>41773</v>
      </c>
      <c r="B999" s="28">
        <v>2054.2260679208298</v>
      </c>
      <c r="C999" s="29">
        <v>92.017499999999998</v>
      </c>
      <c r="D999" s="30">
        <v>5</v>
      </c>
      <c r="E999" s="30" t="s">
        <v>64</v>
      </c>
    </row>
    <row r="1000" spans="1:5" ht="14.25" customHeight="1" x14ac:dyDescent="0.2">
      <c r="A1000" s="27">
        <v>41773.5</v>
      </c>
      <c r="B1000" s="28">
        <v>2363.7651461291598</v>
      </c>
      <c r="C1000" s="29">
        <v>95.212499999999906</v>
      </c>
      <c r="D1000" s="30">
        <v>5</v>
      </c>
      <c r="E1000" s="30" t="s">
        <v>64</v>
      </c>
    </row>
    <row r="1001" spans="1:5" ht="14.25" customHeight="1" x14ac:dyDescent="0.2">
      <c r="A1001" s="27">
        <v>41774</v>
      </c>
      <c r="B1001" s="28">
        <v>2197.8695865333302</v>
      </c>
      <c r="C1001" s="29">
        <v>95.262222222222206</v>
      </c>
      <c r="D1001" s="30">
        <v>5</v>
      </c>
      <c r="E1001" s="30" t="s">
        <v>64</v>
      </c>
    </row>
    <row r="1002" spans="1:5" ht="14.25" customHeight="1" x14ac:dyDescent="0.2">
      <c r="A1002" s="27">
        <v>41774.5</v>
      </c>
      <c r="B1002" s="28">
        <v>2418.2252856916598</v>
      </c>
      <c r="C1002" s="29">
        <v>92.738333333333301</v>
      </c>
      <c r="D1002" s="30">
        <v>5</v>
      </c>
      <c r="E1002" s="30" t="s">
        <v>64</v>
      </c>
    </row>
    <row r="1003" spans="1:5" ht="14.25" customHeight="1" x14ac:dyDescent="0.2">
      <c r="A1003" s="27">
        <v>41775</v>
      </c>
      <c r="B1003" s="28">
        <v>2219.37749874375</v>
      </c>
      <c r="C1003" s="29">
        <v>96.783749999999998</v>
      </c>
      <c r="D1003" s="30">
        <v>5</v>
      </c>
      <c r="E1003" s="30" t="s">
        <v>64</v>
      </c>
    </row>
    <row r="1004" spans="1:5" ht="14.25" customHeight="1" x14ac:dyDescent="0.2">
      <c r="A1004" s="27">
        <v>41775.5</v>
      </c>
      <c r="B1004" s="28">
        <v>2426.06493250416</v>
      </c>
      <c r="C1004" s="29">
        <v>94.048333333333304</v>
      </c>
      <c r="D1004" s="30">
        <v>5</v>
      </c>
      <c r="E1004" s="30" t="s">
        <v>64</v>
      </c>
    </row>
    <row r="1005" spans="1:5" ht="14.25" customHeight="1" x14ac:dyDescent="0.2">
      <c r="A1005" s="27">
        <v>41776</v>
      </c>
      <c r="B1005" s="28">
        <v>2061.1680646954501</v>
      </c>
      <c r="C1005" s="29">
        <v>91.727272727272705</v>
      </c>
      <c r="D1005" s="30">
        <v>5</v>
      </c>
      <c r="E1005" s="30" t="s">
        <v>64</v>
      </c>
    </row>
    <row r="1006" spans="1:5" ht="14.25" customHeight="1" x14ac:dyDescent="0.2">
      <c r="A1006" s="27">
        <v>41776.5</v>
      </c>
      <c r="B1006" s="28">
        <v>2398.4183871208202</v>
      </c>
      <c r="C1006" s="29">
        <v>92.79</v>
      </c>
      <c r="D1006" s="30">
        <v>5</v>
      </c>
      <c r="E1006" s="30" t="s">
        <v>64</v>
      </c>
    </row>
    <row r="1007" spans="1:5" ht="14.25" customHeight="1" x14ac:dyDescent="0.2">
      <c r="A1007" s="27">
        <v>41777</v>
      </c>
      <c r="B1007" s="28">
        <v>1932.5191484818099</v>
      </c>
      <c r="C1007" s="29">
        <v>91.99</v>
      </c>
      <c r="D1007" s="30">
        <v>5</v>
      </c>
      <c r="E1007" s="30" t="s">
        <v>64</v>
      </c>
    </row>
    <row r="1008" spans="1:5" ht="14.25" customHeight="1" x14ac:dyDescent="0.2">
      <c r="A1008" s="27">
        <v>41777.5</v>
      </c>
      <c r="B1008" s="28">
        <v>2209.34832387499</v>
      </c>
      <c r="C1008" s="29">
        <v>90.05</v>
      </c>
      <c r="D1008" s="30">
        <v>5</v>
      </c>
      <c r="E1008" s="30" t="s">
        <v>64</v>
      </c>
    </row>
    <row r="1009" spans="1:5" ht="14.25" customHeight="1" x14ac:dyDescent="0.2">
      <c r="A1009" s="27">
        <v>41778</v>
      </c>
      <c r="B1009" s="28">
        <v>1804.0047631083301</v>
      </c>
      <c r="C1009" s="29">
        <v>93.491666666666603</v>
      </c>
      <c r="D1009" s="30">
        <v>5</v>
      </c>
      <c r="E1009" s="30" t="s">
        <v>64</v>
      </c>
    </row>
    <row r="1010" spans="1:5" ht="14.25" customHeight="1" x14ac:dyDescent="0.2">
      <c r="A1010" s="27">
        <v>41778.5</v>
      </c>
      <c r="B1010" s="28">
        <v>2239.4996949791598</v>
      </c>
      <c r="C1010" s="29">
        <v>90.999166666666596</v>
      </c>
      <c r="D1010" s="30">
        <v>5</v>
      </c>
      <c r="E1010" s="30" t="s">
        <v>64</v>
      </c>
    </row>
    <row r="1011" spans="1:5" ht="14.25" customHeight="1" x14ac:dyDescent="0.2">
      <c r="A1011" s="27">
        <v>41779</v>
      </c>
      <c r="B1011" s="28">
        <v>2215.2909385708299</v>
      </c>
      <c r="C1011" s="29">
        <v>93.266666666666595</v>
      </c>
      <c r="D1011" s="30">
        <v>5</v>
      </c>
      <c r="E1011" s="30" t="s">
        <v>64</v>
      </c>
    </row>
    <row r="1012" spans="1:5" ht="14.25" customHeight="1" x14ac:dyDescent="0.2">
      <c r="A1012" s="27">
        <v>41779.5</v>
      </c>
      <c r="B1012" s="28">
        <v>2526.5955351749899</v>
      </c>
      <c r="C1012" s="29">
        <v>91.999166666666596</v>
      </c>
      <c r="D1012" s="30">
        <v>5</v>
      </c>
      <c r="E1012" s="30" t="s">
        <v>64</v>
      </c>
    </row>
    <row r="1013" spans="1:5" ht="14.25" customHeight="1" x14ac:dyDescent="0.2">
      <c r="A1013" s="27">
        <v>41780</v>
      </c>
      <c r="B1013" s="28">
        <v>2102.5246024374901</v>
      </c>
      <c r="C1013" s="29">
        <v>90.307500000000005</v>
      </c>
      <c r="D1013" s="30">
        <v>5</v>
      </c>
      <c r="E1013" s="30" t="s">
        <v>64</v>
      </c>
    </row>
    <row r="1014" spans="1:5" ht="14.25" customHeight="1" x14ac:dyDescent="0.2">
      <c r="A1014" s="27">
        <v>41780.5</v>
      </c>
      <c r="B1014" s="28">
        <v>2350.89282996666</v>
      </c>
      <c r="C1014" s="29">
        <v>91.424166666666594</v>
      </c>
      <c r="D1014" s="30">
        <v>5</v>
      </c>
      <c r="E1014" s="30" t="s">
        <v>64</v>
      </c>
    </row>
    <row r="1015" spans="1:5" ht="14.25" customHeight="1" x14ac:dyDescent="0.2">
      <c r="A1015" s="27">
        <v>41781</v>
      </c>
      <c r="B1015" s="28">
        <v>2121.1059986833302</v>
      </c>
      <c r="C1015" s="29">
        <v>92.987499999999997</v>
      </c>
      <c r="D1015" s="30">
        <v>5</v>
      </c>
      <c r="E1015" s="30" t="s">
        <v>64</v>
      </c>
    </row>
    <row r="1016" spans="1:5" ht="14.25" customHeight="1" x14ac:dyDescent="0.2">
      <c r="A1016" s="27">
        <v>41781.5</v>
      </c>
      <c r="B1016" s="28">
        <v>2473.74528315416</v>
      </c>
      <c r="C1016" s="29">
        <v>96.709166666666604</v>
      </c>
      <c r="D1016" s="30">
        <v>5</v>
      </c>
      <c r="E1016" s="30" t="s">
        <v>64</v>
      </c>
    </row>
    <row r="1017" spans="1:5" ht="14.25" customHeight="1" x14ac:dyDescent="0.2">
      <c r="A1017" s="27">
        <v>41782</v>
      </c>
      <c r="B1017" s="28">
        <v>2153.7002823791599</v>
      </c>
      <c r="C1017" s="29">
        <v>94.152500000000003</v>
      </c>
      <c r="D1017" s="30">
        <v>5</v>
      </c>
      <c r="E1017" s="30" t="s">
        <v>64</v>
      </c>
    </row>
    <row r="1018" spans="1:5" ht="14.25" customHeight="1" x14ac:dyDescent="0.2">
      <c r="A1018" s="27">
        <v>41782.5</v>
      </c>
      <c r="B1018" s="28">
        <v>2502.3010268374901</v>
      </c>
      <c r="C1018" s="29">
        <v>94.873333333333306</v>
      </c>
      <c r="D1018" s="30">
        <v>5</v>
      </c>
      <c r="E1018" s="30" t="s">
        <v>64</v>
      </c>
    </row>
    <row r="1019" spans="1:5" ht="14.25" customHeight="1" x14ac:dyDescent="0.2">
      <c r="A1019" s="27">
        <v>41783</v>
      </c>
      <c r="B1019" s="28">
        <v>2305.6693803666599</v>
      </c>
      <c r="C1019" s="29">
        <v>95.133333333333297</v>
      </c>
      <c r="D1019" s="30">
        <v>5</v>
      </c>
      <c r="E1019" s="30" t="s">
        <v>64</v>
      </c>
    </row>
    <row r="1020" spans="1:5" ht="14.25" customHeight="1" x14ac:dyDescent="0.2">
      <c r="A1020" s="27">
        <v>41783.5</v>
      </c>
      <c r="B1020" s="28">
        <v>2412.1884145583299</v>
      </c>
      <c r="C1020" s="29">
        <v>93.0208333333333</v>
      </c>
      <c r="D1020" s="30">
        <v>5</v>
      </c>
      <c r="E1020" s="30" t="s">
        <v>64</v>
      </c>
    </row>
    <row r="1021" spans="1:5" ht="14.25" customHeight="1" x14ac:dyDescent="0.2">
      <c r="A1021" s="27">
        <v>41784</v>
      </c>
      <c r="B1021" s="28">
        <v>2151.8897925285601</v>
      </c>
      <c r="C1021" s="29">
        <v>96.294285714285706</v>
      </c>
      <c r="D1021" s="30">
        <v>5</v>
      </c>
      <c r="E1021" s="30" t="s">
        <v>64</v>
      </c>
    </row>
    <row r="1022" spans="1:5" ht="14.25" customHeight="1" x14ac:dyDescent="0.2">
      <c r="A1022" s="27">
        <v>41784.5</v>
      </c>
      <c r="B1022" s="28">
        <v>2256.65196733333</v>
      </c>
      <c r="C1022" s="29">
        <v>94.922499999999999</v>
      </c>
      <c r="D1022" s="30">
        <v>5</v>
      </c>
      <c r="E1022" s="30" t="s">
        <v>64</v>
      </c>
    </row>
    <row r="1023" spans="1:5" ht="14.25" customHeight="1" x14ac:dyDescent="0.2">
      <c r="A1023" s="27">
        <v>41785</v>
      </c>
      <c r="B1023" s="28">
        <v>1836.86610517083</v>
      </c>
      <c r="C1023" s="29">
        <v>92.642499999999998</v>
      </c>
      <c r="D1023" s="30">
        <v>5</v>
      </c>
      <c r="E1023" s="30" t="s">
        <v>64</v>
      </c>
    </row>
    <row r="1024" spans="1:5" ht="14.25" customHeight="1" x14ac:dyDescent="0.2">
      <c r="A1024" s="27">
        <v>41785.5</v>
      </c>
      <c r="B1024" s="28">
        <v>2239.7297245291602</v>
      </c>
      <c r="C1024" s="29">
        <v>93.298333333333304</v>
      </c>
      <c r="D1024" s="30">
        <v>5</v>
      </c>
      <c r="E1024" s="30" t="s">
        <v>64</v>
      </c>
    </row>
    <row r="1025" spans="1:5" ht="14.25" customHeight="1" x14ac:dyDescent="0.2">
      <c r="A1025" s="27">
        <v>41786</v>
      </c>
      <c r="B1025" s="28">
        <v>2140.23545285416</v>
      </c>
      <c r="C1025" s="29">
        <v>90.047499999999999</v>
      </c>
      <c r="D1025" s="30">
        <v>5</v>
      </c>
      <c r="E1025" s="30" t="s">
        <v>64</v>
      </c>
    </row>
    <row r="1026" spans="1:5" ht="14.25" customHeight="1" x14ac:dyDescent="0.2">
      <c r="A1026" s="27">
        <v>41786.5</v>
      </c>
      <c r="B1026" s="28">
        <v>2506.3152242749902</v>
      </c>
      <c r="C1026" s="29">
        <v>93.348333333333301</v>
      </c>
      <c r="D1026" s="30">
        <v>5</v>
      </c>
      <c r="E1026" s="30" t="s">
        <v>64</v>
      </c>
    </row>
    <row r="1027" spans="1:5" ht="14.25" customHeight="1" x14ac:dyDescent="0.2">
      <c r="A1027" s="27">
        <v>41787</v>
      </c>
      <c r="B1027" s="28">
        <v>2137.7923270874899</v>
      </c>
      <c r="C1027" s="29">
        <v>91.872500000000002</v>
      </c>
      <c r="D1027" s="30">
        <v>5</v>
      </c>
      <c r="E1027" s="30" t="s">
        <v>64</v>
      </c>
    </row>
    <row r="1028" spans="1:5" ht="14.25" customHeight="1" x14ac:dyDescent="0.2">
      <c r="A1028" s="27">
        <v>41787.5</v>
      </c>
      <c r="B1028" s="28">
        <v>2460.35066638749</v>
      </c>
      <c r="C1028" s="29">
        <v>89.765833333333305</v>
      </c>
      <c r="D1028" s="30">
        <v>5</v>
      </c>
      <c r="E1028" s="30" t="s">
        <v>64</v>
      </c>
    </row>
    <row r="1029" spans="1:5" ht="14.25" customHeight="1" x14ac:dyDescent="0.2">
      <c r="A1029" s="27">
        <v>41788</v>
      </c>
      <c r="B1029" s="28">
        <v>2122.5202968374902</v>
      </c>
      <c r="C1029" s="29">
        <v>93.4583333333333</v>
      </c>
      <c r="D1029" s="30">
        <v>5</v>
      </c>
      <c r="E1029" s="30" t="s">
        <v>64</v>
      </c>
    </row>
    <row r="1030" spans="1:5" ht="14.25" customHeight="1" x14ac:dyDescent="0.2">
      <c r="A1030" s="27">
        <v>41788.5</v>
      </c>
      <c r="B1030" s="28">
        <v>2413.4504149291602</v>
      </c>
      <c r="C1030" s="29">
        <v>91.805833333333297</v>
      </c>
      <c r="D1030" s="30">
        <v>5</v>
      </c>
      <c r="E1030" s="30" t="s">
        <v>64</v>
      </c>
    </row>
    <row r="1031" spans="1:5" ht="14.25" customHeight="1" x14ac:dyDescent="0.2">
      <c r="A1031" s="27">
        <v>41789</v>
      </c>
      <c r="B1031" s="28">
        <v>2454.0782498888798</v>
      </c>
      <c r="C1031" s="29">
        <v>94.952222222222204</v>
      </c>
      <c r="D1031" s="30">
        <v>5</v>
      </c>
      <c r="E1031" s="30" t="s">
        <v>64</v>
      </c>
    </row>
    <row r="1032" spans="1:5" ht="14.25" customHeight="1" x14ac:dyDescent="0.2">
      <c r="A1032" s="27">
        <v>41789.5</v>
      </c>
      <c r="B1032" s="28">
        <v>2702.1822030666599</v>
      </c>
      <c r="C1032" s="29">
        <v>95.894166666666607</v>
      </c>
      <c r="D1032" s="30">
        <v>5</v>
      </c>
      <c r="E1032" s="30" t="s">
        <v>64</v>
      </c>
    </row>
    <row r="1033" spans="1:5" ht="14.25" customHeight="1" x14ac:dyDescent="0.2">
      <c r="A1033" s="27">
        <v>41790</v>
      </c>
      <c r="B1033" s="28">
        <v>2678.7584678062399</v>
      </c>
      <c r="C1033" s="29">
        <v>90.924999999999997</v>
      </c>
      <c r="D1033" s="30">
        <v>5</v>
      </c>
      <c r="E1033" s="30" t="s">
        <v>64</v>
      </c>
    </row>
    <row r="1034" spans="1:5" ht="14.25" customHeight="1" x14ac:dyDescent="0.2">
      <c r="A1034" s="27">
        <v>41790.5</v>
      </c>
      <c r="B1034" s="28">
        <v>2736.0415722318098</v>
      </c>
      <c r="C1034" s="29">
        <v>91.3272727272727</v>
      </c>
      <c r="D1034" s="30">
        <v>5</v>
      </c>
      <c r="E1034" s="30" t="s">
        <v>64</v>
      </c>
    </row>
    <row r="1035" spans="1:5" ht="14.25" customHeight="1" x14ac:dyDescent="0.2">
      <c r="A1035" s="27">
        <v>41791</v>
      </c>
      <c r="B1035" s="28">
        <v>2425.2262150699898</v>
      </c>
      <c r="C1035" s="29">
        <v>89.527999999999906</v>
      </c>
      <c r="D1035" s="30">
        <v>6</v>
      </c>
      <c r="E1035" s="30" t="s">
        <v>64</v>
      </c>
    </row>
    <row r="1036" spans="1:5" ht="14.25" customHeight="1" x14ac:dyDescent="0.2">
      <c r="A1036" s="27">
        <v>41791.5</v>
      </c>
      <c r="B1036" s="28">
        <v>2471.2303256999899</v>
      </c>
      <c r="C1036" s="29">
        <v>95.992499999999893</v>
      </c>
      <c r="D1036" s="30">
        <v>6</v>
      </c>
      <c r="E1036" s="30" t="s">
        <v>64</v>
      </c>
    </row>
    <row r="1037" spans="1:5" ht="14.25" customHeight="1" x14ac:dyDescent="0.2">
      <c r="A1037" s="27">
        <v>41792</v>
      </c>
      <c r="B1037" s="28">
        <v>2015.5064658958299</v>
      </c>
      <c r="C1037" s="29">
        <v>95.757499999999993</v>
      </c>
      <c r="D1037" s="30">
        <v>6</v>
      </c>
      <c r="E1037" s="30" t="s">
        <v>64</v>
      </c>
    </row>
    <row r="1038" spans="1:5" ht="14.25" customHeight="1" x14ac:dyDescent="0.2">
      <c r="A1038" s="27">
        <v>41792.5</v>
      </c>
      <c r="B1038" s="28">
        <v>2465.7789927958302</v>
      </c>
      <c r="C1038" s="29">
        <v>88.090833333333293</v>
      </c>
      <c r="D1038" s="30">
        <v>6</v>
      </c>
      <c r="E1038" s="30" t="s">
        <v>64</v>
      </c>
    </row>
    <row r="1039" spans="1:5" ht="14.25" customHeight="1" x14ac:dyDescent="0.2">
      <c r="A1039" s="27">
        <v>41793</v>
      </c>
      <c r="B1039" s="28">
        <v>1971.19641015555</v>
      </c>
      <c r="C1039" s="29">
        <v>91.118888888888804</v>
      </c>
      <c r="D1039" s="30">
        <v>6</v>
      </c>
      <c r="E1039" s="30" t="s">
        <v>64</v>
      </c>
    </row>
    <row r="1040" spans="1:5" ht="14.25" customHeight="1" x14ac:dyDescent="0.2">
      <c r="A1040" s="27">
        <v>41793.5</v>
      </c>
      <c r="B1040" s="28">
        <v>2330.57700935</v>
      </c>
      <c r="C1040" s="29">
        <v>88.774166666666602</v>
      </c>
      <c r="D1040" s="30">
        <v>6</v>
      </c>
      <c r="E1040" s="30" t="s">
        <v>64</v>
      </c>
    </row>
    <row r="1041" spans="1:5" ht="14.25" customHeight="1" x14ac:dyDescent="0.2">
      <c r="A1041" s="27">
        <v>41794</v>
      </c>
      <c r="B1041" s="28">
        <v>2225.8439881541599</v>
      </c>
      <c r="C1041" s="29">
        <v>91.893333333333302</v>
      </c>
      <c r="D1041" s="30">
        <v>6</v>
      </c>
      <c r="E1041" s="30" t="s">
        <v>64</v>
      </c>
    </row>
    <row r="1042" spans="1:5" ht="14.25" customHeight="1" x14ac:dyDescent="0.2">
      <c r="A1042" s="27">
        <v>41794.5</v>
      </c>
      <c r="B1042" s="28">
        <v>2563.3973150874899</v>
      </c>
      <c r="C1042" s="29">
        <v>91.952500000000001</v>
      </c>
      <c r="D1042" s="30">
        <v>6</v>
      </c>
      <c r="E1042" s="30" t="s">
        <v>64</v>
      </c>
    </row>
    <row r="1043" spans="1:5" ht="14.25" customHeight="1" x14ac:dyDescent="0.2">
      <c r="A1043" s="27">
        <v>41795</v>
      </c>
      <c r="B1043" s="28">
        <v>2178.5005601166599</v>
      </c>
      <c r="C1043" s="29">
        <v>94.504999999999995</v>
      </c>
      <c r="D1043" s="30">
        <v>6</v>
      </c>
      <c r="E1043" s="30" t="s">
        <v>64</v>
      </c>
    </row>
    <row r="1044" spans="1:5" ht="14.25" customHeight="1" x14ac:dyDescent="0.2">
      <c r="A1044" s="27">
        <v>41795.5</v>
      </c>
      <c r="B1044" s="28">
        <v>2503.8253872708201</v>
      </c>
      <c r="C1044" s="29">
        <v>91.514999999999901</v>
      </c>
      <c r="D1044" s="30">
        <v>6</v>
      </c>
      <c r="E1044" s="30" t="s">
        <v>64</v>
      </c>
    </row>
    <row r="1045" spans="1:5" ht="14.25" customHeight="1" x14ac:dyDescent="0.2">
      <c r="A1045" s="27">
        <v>41796</v>
      </c>
      <c r="B1045" s="28">
        <v>2083.68529156666</v>
      </c>
      <c r="C1045" s="29">
        <v>92.745000000000005</v>
      </c>
      <c r="D1045" s="30">
        <v>6</v>
      </c>
      <c r="E1045" s="30" t="s">
        <v>64</v>
      </c>
    </row>
    <row r="1046" spans="1:5" ht="14.25" customHeight="1" x14ac:dyDescent="0.2">
      <c r="A1046" s="27">
        <v>41796.5</v>
      </c>
      <c r="B1046" s="28">
        <v>2555.2738623083301</v>
      </c>
      <c r="C1046" s="29">
        <v>89.092499999999902</v>
      </c>
      <c r="D1046" s="30">
        <v>6</v>
      </c>
      <c r="E1046" s="30" t="s">
        <v>64</v>
      </c>
    </row>
    <row r="1047" spans="1:5" ht="14.25" customHeight="1" x14ac:dyDescent="0.2">
      <c r="A1047" s="27">
        <v>41797</v>
      </c>
      <c r="B1047" s="28">
        <v>2183.7037006874998</v>
      </c>
      <c r="C1047" s="29">
        <v>98.242499999999893</v>
      </c>
      <c r="D1047" s="30">
        <v>6</v>
      </c>
      <c r="E1047" s="30" t="s">
        <v>64</v>
      </c>
    </row>
    <row r="1048" spans="1:5" ht="14.25" customHeight="1" x14ac:dyDescent="0.2">
      <c r="A1048" s="27">
        <v>41797.5</v>
      </c>
      <c r="B1048" s="28">
        <v>2578.8708050083301</v>
      </c>
      <c r="C1048" s="29">
        <v>93.010833333333295</v>
      </c>
      <c r="D1048" s="30">
        <v>6</v>
      </c>
      <c r="E1048" s="30" t="s">
        <v>64</v>
      </c>
    </row>
    <row r="1049" spans="1:5" ht="14.25" customHeight="1" x14ac:dyDescent="0.2">
      <c r="A1049" s="27">
        <v>41798</v>
      </c>
      <c r="B1049" s="28">
        <v>2021.06139560833</v>
      </c>
      <c r="C1049" s="29">
        <v>92.356666666666598</v>
      </c>
      <c r="D1049" s="30">
        <v>6</v>
      </c>
      <c r="E1049" s="30" t="s">
        <v>64</v>
      </c>
    </row>
    <row r="1050" spans="1:5" ht="14.25" customHeight="1" x14ac:dyDescent="0.2">
      <c r="A1050" s="27">
        <v>41798.5</v>
      </c>
      <c r="B1050" s="28">
        <v>2307.6349154958298</v>
      </c>
      <c r="C1050" s="29">
        <v>93.078333333333305</v>
      </c>
      <c r="D1050" s="30">
        <v>6</v>
      </c>
      <c r="E1050" s="30" t="s">
        <v>64</v>
      </c>
    </row>
    <row r="1051" spans="1:5" ht="14.25" customHeight="1" x14ac:dyDescent="0.2">
      <c r="A1051" s="27">
        <v>41799</v>
      </c>
      <c r="B1051" s="28">
        <v>1877.57732694583</v>
      </c>
      <c r="C1051" s="29">
        <v>92.907499999999899</v>
      </c>
      <c r="D1051" s="30">
        <v>6</v>
      </c>
      <c r="E1051" s="30" t="s">
        <v>64</v>
      </c>
    </row>
    <row r="1052" spans="1:5" ht="14.25" customHeight="1" x14ac:dyDescent="0.2">
      <c r="A1052" s="27">
        <v>41799.5</v>
      </c>
      <c r="B1052" s="28">
        <v>2290.7028185624899</v>
      </c>
      <c r="C1052" s="29">
        <v>92.074999999999903</v>
      </c>
      <c r="D1052" s="30">
        <v>6</v>
      </c>
      <c r="E1052" s="30" t="s">
        <v>64</v>
      </c>
    </row>
    <row r="1053" spans="1:5" ht="14.25" customHeight="1" x14ac:dyDescent="0.2">
      <c r="A1053" s="27">
        <v>41800</v>
      </c>
      <c r="B1053" s="28">
        <v>2201.9893836583301</v>
      </c>
      <c r="C1053" s="29">
        <v>90.574166666666599</v>
      </c>
      <c r="D1053" s="30">
        <v>6</v>
      </c>
      <c r="E1053" s="30" t="s">
        <v>64</v>
      </c>
    </row>
    <row r="1054" spans="1:5" ht="14.25" customHeight="1" x14ac:dyDescent="0.2">
      <c r="A1054" s="27">
        <v>41800.5</v>
      </c>
      <c r="B1054" s="28">
        <v>2536.5788713624902</v>
      </c>
      <c r="C1054" s="29">
        <v>91.566666666666606</v>
      </c>
      <c r="D1054" s="30">
        <v>6</v>
      </c>
      <c r="E1054" s="30" t="s">
        <v>64</v>
      </c>
    </row>
    <row r="1055" spans="1:5" ht="14.25" customHeight="1" x14ac:dyDescent="0.2">
      <c r="A1055" s="27">
        <v>41801</v>
      </c>
      <c r="B1055" s="28">
        <v>2227.0405394958302</v>
      </c>
      <c r="C1055" s="29">
        <v>90.649999999999906</v>
      </c>
      <c r="D1055" s="30">
        <v>6</v>
      </c>
      <c r="E1055" s="30" t="s">
        <v>64</v>
      </c>
    </row>
    <row r="1056" spans="1:5" ht="14.25" customHeight="1" x14ac:dyDescent="0.2">
      <c r="A1056" s="27">
        <v>41801.5</v>
      </c>
      <c r="B1056" s="28">
        <v>2665.6304535374902</v>
      </c>
      <c r="C1056" s="29">
        <v>93.179999999999893</v>
      </c>
      <c r="D1056" s="30">
        <v>6</v>
      </c>
      <c r="E1056" s="30" t="s">
        <v>64</v>
      </c>
    </row>
    <row r="1057" spans="1:5" ht="14.25" customHeight="1" x14ac:dyDescent="0.2">
      <c r="A1057" s="27">
        <v>41802</v>
      </c>
      <c r="B1057" s="28">
        <v>2358.7919673049901</v>
      </c>
      <c r="C1057" s="29">
        <v>92.728999999999999</v>
      </c>
      <c r="D1057" s="30">
        <v>6</v>
      </c>
      <c r="E1057" s="30" t="s">
        <v>64</v>
      </c>
    </row>
    <row r="1058" spans="1:5" ht="14.25" customHeight="1" x14ac:dyDescent="0.2">
      <c r="A1058" s="27">
        <v>41802.5</v>
      </c>
      <c r="B1058" s="28">
        <v>2582.399825</v>
      </c>
      <c r="C1058" s="29">
        <v>91.346666666666593</v>
      </c>
      <c r="D1058" s="30">
        <v>6</v>
      </c>
      <c r="E1058" s="30" t="s">
        <v>64</v>
      </c>
    </row>
    <row r="1059" spans="1:5" ht="14.25" customHeight="1" x14ac:dyDescent="0.2">
      <c r="A1059" s="27">
        <v>41803</v>
      </c>
      <c r="B1059" s="28">
        <v>2205.4939439708301</v>
      </c>
      <c r="C1059" s="29">
        <v>97.366666666666603</v>
      </c>
      <c r="D1059" s="30">
        <v>6</v>
      </c>
      <c r="E1059" s="30" t="s">
        <v>64</v>
      </c>
    </row>
    <row r="1060" spans="1:5" ht="14.25" customHeight="1" x14ac:dyDescent="0.2">
      <c r="A1060" s="27">
        <v>41803.5</v>
      </c>
      <c r="B1060" s="28">
        <v>2531.0467592124901</v>
      </c>
      <c r="C1060" s="29">
        <v>90.375833333333304</v>
      </c>
      <c r="D1060" s="30">
        <v>6</v>
      </c>
      <c r="E1060" s="30" t="s">
        <v>64</v>
      </c>
    </row>
    <row r="1061" spans="1:5" ht="14.25" customHeight="1" x14ac:dyDescent="0.2">
      <c r="A1061" s="27">
        <v>41804</v>
      </c>
      <c r="B1061" s="28">
        <v>2264.1822469833301</v>
      </c>
      <c r="C1061" s="29">
        <v>87.474999999999994</v>
      </c>
      <c r="D1061" s="30">
        <v>6</v>
      </c>
      <c r="E1061" s="30" t="s">
        <v>64</v>
      </c>
    </row>
    <row r="1062" spans="1:5" ht="14.25" customHeight="1" x14ac:dyDescent="0.2">
      <c r="A1062" s="27">
        <v>41804.5</v>
      </c>
      <c r="B1062" s="28">
        <v>2578.9773850833299</v>
      </c>
      <c r="C1062" s="29">
        <v>94.589999999999904</v>
      </c>
      <c r="D1062" s="30">
        <v>6</v>
      </c>
      <c r="E1062" s="30" t="s">
        <v>64</v>
      </c>
    </row>
    <row r="1063" spans="1:5" ht="14.25" customHeight="1" x14ac:dyDescent="0.2">
      <c r="A1063" s="27">
        <v>41805</v>
      </c>
      <c r="B1063" s="28">
        <v>2073.3362390083298</v>
      </c>
      <c r="C1063" s="29">
        <v>92.352500000000006</v>
      </c>
      <c r="D1063" s="30">
        <v>6</v>
      </c>
      <c r="E1063" s="30" t="s">
        <v>64</v>
      </c>
    </row>
    <row r="1064" spans="1:5" ht="14.25" customHeight="1" x14ac:dyDescent="0.2">
      <c r="A1064" s="27">
        <v>41805.5</v>
      </c>
      <c r="B1064" s="28">
        <v>2549.9073886291599</v>
      </c>
      <c r="C1064" s="29">
        <v>93.919166666666598</v>
      </c>
      <c r="D1064" s="30">
        <v>6</v>
      </c>
      <c r="E1064" s="30" t="s">
        <v>64</v>
      </c>
    </row>
    <row r="1065" spans="1:5" ht="14.25" customHeight="1" x14ac:dyDescent="0.2">
      <c r="A1065" s="27">
        <v>41806</v>
      </c>
      <c r="B1065" s="28">
        <v>2066.1066521041598</v>
      </c>
      <c r="C1065" s="29">
        <v>92.703333333333305</v>
      </c>
      <c r="D1065" s="30">
        <v>6</v>
      </c>
      <c r="E1065" s="30" t="s">
        <v>64</v>
      </c>
    </row>
    <row r="1066" spans="1:5" ht="14.25" customHeight="1" x14ac:dyDescent="0.2">
      <c r="A1066" s="27">
        <v>41806.5</v>
      </c>
      <c r="B1066" s="28">
        <v>2391.6909986791602</v>
      </c>
      <c r="C1066" s="29">
        <v>89.927499999999995</v>
      </c>
      <c r="D1066" s="30">
        <v>6</v>
      </c>
      <c r="E1066" s="30" t="s">
        <v>64</v>
      </c>
    </row>
    <row r="1067" spans="1:5" ht="14.25" customHeight="1" x14ac:dyDescent="0.2">
      <c r="A1067" s="27">
        <v>41807</v>
      </c>
      <c r="B1067" s="28">
        <v>2231.3980455291598</v>
      </c>
      <c r="C1067" s="29">
        <v>92.654999999999902</v>
      </c>
      <c r="D1067" s="30">
        <v>6</v>
      </c>
      <c r="E1067" s="30" t="s">
        <v>64</v>
      </c>
    </row>
    <row r="1068" spans="1:5" ht="14.25" customHeight="1" x14ac:dyDescent="0.2">
      <c r="A1068" s="27">
        <v>41807.5</v>
      </c>
      <c r="B1068" s="28">
        <v>2742.09098012499</v>
      </c>
      <c r="C1068" s="29">
        <v>93.805833333333297</v>
      </c>
      <c r="D1068" s="30">
        <v>6</v>
      </c>
      <c r="E1068" s="30" t="s">
        <v>64</v>
      </c>
    </row>
    <row r="1069" spans="1:5" ht="14.25" customHeight="1" x14ac:dyDescent="0.2">
      <c r="A1069" s="27">
        <v>41808</v>
      </c>
      <c r="B1069" s="28">
        <v>2318.3316843083298</v>
      </c>
      <c r="C1069" s="29">
        <v>91.402500000000003</v>
      </c>
      <c r="D1069" s="30">
        <v>6</v>
      </c>
      <c r="E1069" s="30" t="s">
        <v>64</v>
      </c>
    </row>
    <row r="1070" spans="1:5" ht="14.25" customHeight="1" x14ac:dyDescent="0.2">
      <c r="A1070" s="27">
        <v>41808.5</v>
      </c>
      <c r="B1070" s="28">
        <v>2765.9187628833301</v>
      </c>
      <c r="C1070" s="29">
        <v>92.496666666666599</v>
      </c>
      <c r="D1070" s="30">
        <v>6</v>
      </c>
      <c r="E1070" s="30" t="s">
        <v>64</v>
      </c>
    </row>
    <row r="1071" spans="1:5" ht="14.25" customHeight="1" x14ac:dyDescent="0.2">
      <c r="A1071" s="27">
        <v>41809</v>
      </c>
      <c r="B1071" s="28">
        <v>2283.41872064166</v>
      </c>
      <c r="C1071" s="29">
        <v>90.926666666666605</v>
      </c>
      <c r="D1071" s="30">
        <v>6</v>
      </c>
      <c r="E1071" s="30" t="s">
        <v>64</v>
      </c>
    </row>
    <row r="1072" spans="1:5" ht="14.25" customHeight="1" x14ac:dyDescent="0.2">
      <c r="A1072" s="27">
        <v>41809.5</v>
      </c>
      <c r="B1072" s="28">
        <v>2579.1935956208299</v>
      </c>
      <c r="C1072" s="29">
        <v>95.913333333333298</v>
      </c>
      <c r="D1072" s="30">
        <v>6</v>
      </c>
      <c r="E1072" s="30" t="s">
        <v>64</v>
      </c>
    </row>
    <row r="1073" spans="1:5" ht="14.25" customHeight="1" x14ac:dyDescent="0.2">
      <c r="A1073" s="27">
        <v>41810</v>
      </c>
      <c r="B1073" s="28">
        <v>2345.47395315833</v>
      </c>
      <c r="C1073" s="29">
        <v>92.822500000000005</v>
      </c>
      <c r="D1073" s="30">
        <v>6</v>
      </c>
      <c r="E1073" s="30" t="s">
        <v>64</v>
      </c>
    </row>
    <row r="1074" spans="1:5" ht="14.25" customHeight="1" x14ac:dyDescent="0.2">
      <c r="A1074" s="27">
        <v>41810.5</v>
      </c>
      <c r="B1074" s="28">
        <v>2774.09424652499</v>
      </c>
      <c r="C1074" s="29">
        <v>93.805833333333297</v>
      </c>
      <c r="D1074" s="30">
        <v>6</v>
      </c>
      <c r="E1074" s="30" t="s">
        <v>64</v>
      </c>
    </row>
    <row r="1075" spans="1:5" ht="14.25" customHeight="1" x14ac:dyDescent="0.2">
      <c r="A1075" s="27">
        <v>41811</v>
      </c>
      <c r="B1075" s="28">
        <v>2511.9457208888798</v>
      </c>
      <c r="C1075" s="29">
        <v>96.0555555555555</v>
      </c>
      <c r="D1075" s="30">
        <v>6</v>
      </c>
      <c r="E1075" s="30" t="s">
        <v>64</v>
      </c>
    </row>
    <row r="1076" spans="1:5" ht="14.25" customHeight="1" x14ac:dyDescent="0.2">
      <c r="A1076" s="27">
        <v>41811.5</v>
      </c>
      <c r="B1076" s="28">
        <v>2589.7789234666602</v>
      </c>
      <c r="C1076" s="29">
        <v>91.576666666666597</v>
      </c>
      <c r="D1076" s="30">
        <v>6</v>
      </c>
      <c r="E1076" s="30" t="s">
        <v>64</v>
      </c>
    </row>
    <row r="1077" spans="1:5" ht="14.25" customHeight="1" x14ac:dyDescent="0.2">
      <c r="A1077" s="27">
        <v>41812</v>
      </c>
      <c r="B1077" s="28">
        <v>2260.8152649937501</v>
      </c>
      <c r="C1077" s="29">
        <v>90.302499999999995</v>
      </c>
      <c r="D1077" s="30">
        <v>6</v>
      </c>
      <c r="E1077" s="30" t="s">
        <v>64</v>
      </c>
    </row>
    <row r="1078" spans="1:5" ht="14.25" customHeight="1" x14ac:dyDescent="0.2">
      <c r="A1078" s="27">
        <v>41812.5</v>
      </c>
      <c r="B1078" s="28">
        <v>2314.3122076</v>
      </c>
      <c r="C1078" s="29">
        <v>93.009166666666601</v>
      </c>
      <c r="D1078" s="30">
        <v>6</v>
      </c>
      <c r="E1078" s="30" t="s">
        <v>64</v>
      </c>
    </row>
    <row r="1079" spans="1:5" ht="14.25" customHeight="1" x14ac:dyDescent="0.2">
      <c r="A1079" s="27">
        <v>41813</v>
      </c>
      <c r="B1079" s="28">
        <v>2167.0786755899899</v>
      </c>
      <c r="C1079" s="29">
        <v>95.102000000000004</v>
      </c>
      <c r="D1079" s="30">
        <v>6</v>
      </c>
      <c r="E1079" s="30" t="s">
        <v>64</v>
      </c>
    </row>
    <row r="1080" spans="1:5" ht="14.25" customHeight="1" x14ac:dyDescent="0.2">
      <c r="A1080" s="27">
        <v>41813.5</v>
      </c>
      <c r="B1080" s="28">
        <v>2499.29126914166</v>
      </c>
      <c r="C1080" s="29">
        <v>93.831666666666607</v>
      </c>
      <c r="D1080" s="30">
        <v>6</v>
      </c>
      <c r="E1080" s="30" t="s">
        <v>64</v>
      </c>
    </row>
    <row r="1081" spans="1:5" ht="14.25" customHeight="1" x14ac:dyDescent="0.2">
      <c r="A1081" s="27">
        <v>41814</v>
      </c>
      <c r="B1081" s="28">
        <v>2245.5092780908999</v>
      </c>
      <c r="C1081" s="29">
        <v>92.270909090909001</v>
      </c>
      <c r="D1081" s="30">
        <v>6</v>
      </c>
      <c r="E1081" s="30" t="s">
        <v>64</v>
      </c>
    </row>
    <row r="1082" spans="1:5" ht="14.25" customHeight="1" x14ac:dyDescent="0.2">
      <c r="A1082" s="27">
        <v>41814.5</v>
      </c>
      <c r="B1082" s="28">
        <v>2493.59503287083</v>
      </c>
      <c r="C1082" s="29">
        <v>95.849166666666605</v>
      </c>
      <c r="D1082" s="30">
        <v>6</v>
      </c>
      <c r="E1082" s="30" t="s">
        <v>64</v>
      </c>
    </row>
    <row r="1083" spans="1:5" ht="14.25" customHeight="1" x14ac:dyDescent="0.2">
      <c r="A1083" s="27">
        <v>41815</v>
      </c>
      <c r="B1083" s="28">
        <v>2274.4805100541598</v>
      </c>
      <c r="C1083" s="29">
        <v>92.894999999999897</v>
      </c>
      <c r="D1083" s="30">
        <v>6</v>
      </c>
      <c r="E1083" s="30" t="s">
        <v>64</v>
      </c>
    </row>
    <row r="1084" spans="1:5" ht="14.25" customHeight="1" x14ac:dyDescent="0.2">
      <c r="A1084" s="27">
        <v>41815.5</v>
      </c>
      <c r="B1084" s="28">
        <v>2519.4081521583298</v>
      </c>
      <c r="C1084" s="29">
        <v>97.459166666666604</v>
      </c>
      <c r="D1084" s="30">
        <v>6</v>
      </c>
      <c r="E1084" s="30" t="s">
        <v>64</v>
      </c>
    </row>
    <row r="1085" spans="1:5" ht="14.25" customHeight="1" x14ac:dyDescent="0.2">
      <c r="A1085" s="27">
        <v>41816</v>
      </c>
      <c r="B1085" s="28">
        <v>2344.2071731041601</v>
      </c>
      <c r="C1085" s="29">
        <v>90.898333333333298</v>
      </c>
      <c r="D1085" s="30">
        <v>6</v>
      </c>
      <c r="E1085" s="30" t="s">
        <v>64</v>
      </c>
    </row>
    <row r="1086" spans="1:5" ht="14.25" customHeight="1" x14ac:dyDescent="0.2">
      <c r="A1086" s="27">
        <v>41816.5</v>
      </c>
      <c r="B1086" s="28">
        <v>2672.66476106666</v>
      </c>
      <c r="C1086" s="29">
        <v>92.4224999999999</v>
      </c>
      <c r="D1086" s="30">
        <v>6</v>
      </c>
      <c r="E1086" s="30" t="s">
        <v>64</v>
      </c>
    </row>
    <row r="1087" spans="1:5" ht="14.25" customHeight="1" x14ac:dyDescent="0.2">
      <c r="A1087" s="27">
        <v>41817</v>
      </c>
      <c r="B1087" s="28">
        <v>2233.1198583833302</v>
      </c>
      <c r="C1087" s="29">
        <v>96.047499999999999</v>
      </c>
      <c r="D1087" s="30">
        <v>6</v>
      </c>
      <c r="E1087" s="30" t="s">
        <v>64</v>
      </c>
    </row>
    <row r="1088" spans="1:5" ht="14.25" customHeight="1" x14ac:dyDescent="0.2">
      <c r="A1088" s="27">
        <v>41817.5</v>
      </c>
      <c r="B1088" s="28">
        <v>2668.0619382708301</v>
      </c>
      <c r="C1088" s="29">
        <v>92.858333333333306</v>
      </c>
      <c r="D1088" s="30">
        <v>6</v>
      </c>
      <c r="E1088" s="30" t="s">
        <v>64</v>
      </c>
    </row>
    <row r="1089" spans="1:5" ht="14.25" customHeight="1" x14ac:dyDescent="0.2">
      <c r="A1089" s="27">
        <v>41818</v>
      </c>
      <c r="B1089" s="28">
        <v>2219.4378834791601</v>
      </c>
      <c r="C1089" s="29">
        <v>96.7766666666666</v>
      </c>
      <c r="D1089" s="30">
        <v>6</v>
      </c>
      <c r="E1089" s="30" t="s">
        <v>64</v>
      </c>
    </row>
    <row r="1090" spans="1:5" ht="14.25" customHeight="1" x14ac:dyDescent="0.2">
      <c r="A1090" s="27">
        <v>41818.5</v>
      </c>
      <c r="B1090" s="28">
        <v>2484.5921682708299</v>
      </c>
      <c r="C1090" s="29">
        <v>93.782499999999999</v>
      </c>
      <c r="D1090" s="30">
        <v>6</v>
      </c>
      <c r="E1090" s="30" t="s">
        <v>64</v>
      </c>
    </row>
    <row r="1091" spans="1:5" ht="14.25" customHeight="1" x14ac:dyDescent="0.2">
      <c r="A1091" s="27">
        <v>41819</v>
      </c>
      <c r="B1091" s="28">
        <v>1975.0117345541601</v>
      </c>
      <c r="C1091" s="29">
        <v>91.845833333333303</v>
      </c>
      <c r="D1091" s="30">
        <v>6</v>
      </c>
      <c r="E1091" s="30" t="s">
        <v>64</v>
      </c>
    </row>
    <row r="1092" spans="1:5" ht="14.25" customHeight="1" x14ac:dyDescent="0.2">
      <c r="A1092" s="27">
        <v>41819.5</v>
      </c>
      <c r="B1092" s="28">
        <v>2351.1718993333302</v>
      </c>
      <c r="C1092" s="29">
        <v>94.476666666666603</v>
      </c>
      <c r="D1092" s="30">
        <v>6</v>
      </c>
      <c r="E1092" s="30" t="s">
        <v>64</v>
      </c>
    </row>
    <row r="1093" spans="1:5" ht="14.25" customHeight="1" x14ac:dyDescent="0.2">
      <c r="A1093" s="27">
        <v>41820</v>
      </c>
      <c r="B1093" s="28">
        <v>2140.66846049374</v>
      </c>
      <c r="C1093" s="29">
        <v>95.429999999999893</v>
      </c>
      <c r="D1093" s="30">
        <v>6</v>
      </c>
      <c r="E1093" s="30" t="s">
        <v>64</v>
      </c>
    </row>
    <row r="1094" spans="1:5" ht="14.25" customHeight="1" x14ac:dyDescent="0.2">
      <c r="A1094" s="27">
        <v>41820.5</v>
      </c>
      <c r="B1094" s="28">
        <v>2271.0611251458299</v>
      </c>
      <c r="C1094" s="29">
        <v>92.961666666666602</v>
      </c>
      <c r="D1094" s="30">
        <v>6</v>
      </c>
      <c r="E1094" s="30" t="s">
        <v>64</v>
      </c>
    </row>
    <row r="1095" spans="1:5" ht="14.25" customHeight="1" x14ac:dyDescent="0.2">
      <c r="A1095" s="27">
        <v>41821</v>
      </c>
      <c r="B1095" s="28">
        <v>2574.4839794437498</v>
      </c>
      <c r="C1095" s="29">
        <v>94.661249999999995</v>
      </c>
      <c r="D1095" s="30">
        <v>7</v>
      </c>
      <c r="E1095" s="30" t="s">
        <v>64</v>
      </c>
    </row>
    <row r="1096" spans="1:5" ht="14.25" customHeight="1" x14ac:dyDescent="0.2">
      <c r="A1096" s="27">
        <v>41821.5</v>
      </c>
      <c r="B1096" s="28">
        <v>2609.5576928791602</v>
      </c>
      <c r="C1096" s="29">
        <v>91.629166666666606</v>
      </c>
      <c r="D1096" s="30">
        <v>7</v>
      </c>
      <c r="E1096" s="30" t="s">
        <v>64</v>
      </c>
    </row>
    <row r="1097" spans="1:5" ht="14.25" customHeight="1" x14ac:dyDescent="0.2">
      <c r="A1097" s="27">
        <v>41822</v>
      </c>
      <c r="B1097" s="28">
        <v>2346.5856706916602</v>
      </c>
      <c r="C1097" s="29">
        <v>93.872500000000002</v>
      </c>
      <c r="D1097" s="30">
        <v>7</v>
      </c>
      <c r="E1097" s="30" t="s">
        <v>64</v>
      </c>
    </row>
    <row r="1098" spans="1:5" ht="14.25" customHeight="1" x14ac:dyDescent="0.2">
      <c r="A1098" s="27">
        <v>41822.5</v>
      </c>
      <c r="B1098" s="28">
        <v>2516.7227591958299</v>
      </c>
      <c r="C1098" s="29">
        <v>94.749166666666596</v>
      </c>
      <c r="D1098" s="30">
        <v>7</v>
      </c>
      <c r="E1098" s="30" t="s">
        <v>64</v>
      </c>
    </row>
    <row r="1099" spans="1:5" ht="14.25" customHeight="1" x14ac:dyDescent="0.2">
      <c r="A1099" s="27">
        <v>41823</v>
      </c>
      <c r="B1099" s="28">
        <v>2310.1774498208301</v>
      </c>
      <c r="C1099" s="29">
        <v>94.245000000000005</v>
      </c>
      <c r="D1099" s="30">
        <v>7</v>
      </c>
      <c r="E1099" s="30" t="s">
        <v>64</v>
      </c>
    </row>
    <row r="1100" spans="1:5" ht="14.25" customHeight="1" x14ac:dyDescent="0.2">
      <c r="A1100" s="27">
        <v>41823.5</v>
      </c>
      <c r="B1100" s="28">
        <v>2751.0745728249999</v>
      </c>
      <c r="C1100" s="29">
        <v>90.465000000000003</v>
      </c>
      <c r="D1100" s="30">
        <v>7</v>
      </c>
      <c r="E1100" s="30" t="s">
        <v>64</v>
      </c>
    </row>
    <row r="1101" spans="1:5" ht="14.25" customHeight="1" x14ac:dyDescent="0.2">
      <c r="A1101" s="27">
        <v>41824</v>
      </c>
      <c r="B1101" s="28">
        <v>2400.1643356333302</v>
      </c>
      <c r="C1101" s="29">
        <v>94.051666666666605</v>
      </c>
      <c r="D1101" s="30">
        <v>7</v>
      </c>
      <c r="E1101" s="30" t="s">
        <v>64</v>
      </c>
    </row>
    <row r="1102" spans="1:5" ht="14.25" customHeight="1" x14ac:dyDescent="0.2">
      <c r="A1102" s="27">
        <v>41824.5</v>
      </c>
      <c r="B1102" s="28">
        <v>2722.1102453374901</v>
      </c>
      <c r="C1102" s="29">
        <v>94.584166666666604</v>
      </c>
      <c r="D1102" s="30">
        <v>7</v>
      </c>
      <c r="E1102" s="30" t="s">
        <v>64</v>
      </c>
    </row>
    <row r="1103" spans="1:5" ht="14.25" customHeight="1" x14ac:dyDescent="0.2">
      <c r="A1103" s="27">
        <v>41825</v>
      </c>
      <c r="B1103" s="28">
        <v>2495.8680823333302</v>
      </c>
      <c r="C1103" s="29">
        <v>90.363333333333301</v>
      </c>
      <c r="D1103" s="30">
        <v>7</v>
      </c>
      <c r="E1103" s="30" t="s">
        <v>64</v>
      </c>
    </row>
    <row r="1104" spans="1:5" ht="14.25" customHeight="1" x14ac:dyDescent="0.2">
      <c r="A1104" s="27">
        <v>41825.5</v>
      </c>
      <c r="B1104" s="28">
        <v>2687.2987756124899</v>
      </c>
      <c r="C1104" s="29">
        <v>94.014166666666597</v>
      </c>
      <c r="D1104" s="30">
        <v>7</v>
      </c>
      <c r="E1104" s="30" t="s">
        <v>64</v>
      </c>
    </row>
    <row r="1105" spans="1:5" ht="14.25" customHeight="1" x14ac:dyDescent="0.2">
      <c r="A1105" s="27">
        <v>41826</v>
      </c>
      <c r="B1105" s="28">
        <v>2199.4620709124902</v>
      </c>
      <c r="C1105" s="29">
        <v>91.417500000000004</v>
      </c>
      <c r="D1105" s="30">
        <v>7</v>
      </c>
      <c r="E1105" s="30" t="s">
        <v>64</v>
      </c>
    </row>
    <row r="1106" spans="1:5" ht="14.25" customHeight="1" x14ac:dyDescent="0.2">
      <c r="A1106" s="27">
        <v>41826.5</v>
      </c>
      <c r="B1106" s="28">
        <v>2519.9222484124898</v>
      </c>
      <c r="C1106" s="29">
        <v>94.453333333333305</v>
      </c>
      <c r="D1106" s="30">
        <v>7</v>
      </c>
      <c r="E1106" s="30" t="s">
        <v>64</v>
      </c>
    </row>
    <row r="1107" spans="1:5" ht="14.25" customHeight="1" x14ac:dyDescent="0.2">
      <c r="A1107" s="27">
        <v>41827</v>
      </c>
      <c r="B1107" s="28">
        <v>2144.8894027624901</v>
      </c>
      <c r="C1107" s="29">
        <v>94.170833333333306</v>
      </c>
      <c r="D1107" s="30">
        <v>7</v>
      </c>
      <c r="E1107" s="30" t="s">
        <v>64</v>
      </c>
    </row>
    <row r="1108" spans="1:5" ht="14.25" customHeight="1" x14ac:dyDescent="0.2">
      <c r="A1108" s="27">
        <v>41827.5</v>
      </c>
      <c r="B1108" s="28">
        <v>2539.6737235833298</v>
      </c>
      <c r="C1108" s="29">
        <v>93.12</v>
      </c>
      <c r="D1108" s="30">
        <v>7</v>
      </c>
      <c r="E1108" s="30" t="s">
        <v>64</v>
      </c>
    </row>
    <row r="1109" spans="1:5" ht="14.25" customHeight="1" x14ac:dyDescent="0.2">
      <c r="A1109" s="27">
        <v>41828</v>
      </c>
      <c r="B1109" s="28">
        <v>2440.8228677041602</v>
      </c>
      <c r="C1109" s="29">
        <v>96.348333333333301</v>
      </c>
      <c r="D1109" s="30">
        <v>7</v>
      </c>
      <c r="E1109" s="30" t="s">
        <v>64</v>
      </c>
    </row>
    <row r="1110" spans="1:5" ht="14.25" customHeight="1" x14ac:dyDescent="0.2">
      <c r="A1110" s="27">
        <v>41828.5</v>
      </c>
      <c r="B1110" s="28">
        <v>2736.0700492958299</v>
      </c>
      <c r="C1110" s="29">
        <v>92.232500000000002</v>
      </c>
      <c r="D1110" s="30">
        <v>7</v>
      </c>
      <c r="E1110" s="30" t="s">
        <v>64</v>
      </c>
    </row>
    <row r="1111" spans="1:5" ht="14.25" customHeight="1" x14ac:dyDescent="0.2">
      <c r="A1111" s="27">
        <v>41829</v>
      </c>
      <c r="B1111" s="28">
        <v>2403.47110140416</v>
      </c>
      <c r="C1111" s="29">
        <v>95.015833333333305</v>
      </c>
      <c r="D1111" s="30">
        <v>7</v>
      </c>
      <c r="E1111" s="30" t="s">
        <v>64</v>
      </c>
    </row>
    <row r="1112" spans="1:5" ht="14.25" customHeight="1" x14ac:dyDescent="0.2">
      <c r="A1112" s="27">
        <v>41829.5</v>
      </c>
      <c r="B1112" s="28">
        <v>2780.5965677541599</v>
      </c>
      <c r="C1112" s="29">
        <v>93.649166666666602</v>
      </c>
      <c r="D1112" s="30">
        <v>7</v>
      </c>
      <c r="E1112" s="30" t="s">
        <v>64</v>
      </c>
    </row>
    <row r="1113" spans="1:5" ht="14.25" customHeight="1" x14ac:dyDescent="0.2">
      <c r="A1113" s="27">
        <v>41830</v>
      </c>
      <c r="B1113" s="28">
        <v>2162.8221352833302</v>
      </c>
      <c r="C1113" s="29">
        <v>93.278333333333293</v>
      </c>
      <c r="D1113" s="30">
        <v>7</v>
      </c>
      <c r="E1113" s="30" t="s">
        <v>64</v>
      </c>
    </row>
    <row r="1114" spans="1:5" ht="14.25" customHeight="1" x14ac:dyDescent="0.2">
      <c r="A1114" s="27">
        <v>41830.5</v>
      </c>
      <c r="B1114" s="28">
        <v>2573.8093451916602</v>
      </c>
      <c r="C1114" s="29">
        <v>92.955833333333302</v>
      </c>
      <c r="D1114" s="30">
        <v>7</v>
      </c>
      <c r="E1114" s="30" t="s">
        <v>64</v>
      </c>
    </row>
    <row r="1115" spans="1:5" ht="14.25" customHeight="1" x14ac:dyDescent="0.2">
      <c r="A1115" s="27">
        <v>41831</v>
      </c>
      <c r="B1115" s="28">
        <v>2343.7493510458198</v>
      </c>
      <c r="C1115" s="29">
        <v>90.924166666666594</v>
      </c>
      <c r="D1115" s="30">
        <v>7</v>
      </c>
      <c r="E1115" s="30" t="s">
        <v>64</v>
      </c>
    </row>
    <row r="1116" spans="1:5" ht="14.25" customHeight="1" x14ac:dyDescent="0.2">
      <c r="A1116" s="27">
        <v>41831.5</v>
      </c>
      <c r="B1116" s="28">
        <v>2857.1240147541598</v>
      </c>
      <c r="C1116" s="29">
        <v>92.703333333333305</v>
      </c>
      <c r="D1116" s="30">
        <v>7</v>
      </c>
      <c r="E1116" s="30" t="s">
        <v>64</v>
      </c>
    </row>
    <row r="1117" spans="1:5" ht="14.25" customHeight="1" x14ac:dyDescent="0.2">
      <c r="A1117" s="27">
        <v>41832</v>
      </c>
      <c r="B1117" s="28">
        <v>2318.55609405416</v>
      </c>
      <c r="C1117" s="29">
        <v>93.4016666666666</v>
      </c>
      <c r="D1117" s="30">
        <v>7</v>
      </c>
      <c r="E1117" s="30" t="s">
        <v>64</v>
      </c>
    </row>
    <row r="1118" spans="1:5" ht="14.25" customHeight="1" x14ac:dyDescent="0.2">
      <c r="A1118" s="27">
        <v>41832.5</v>
      </c>
      <c r="B1118" s="28">
        <v>2505.1996293375</v>
      </c>
      <c r="C1118" s="29">
        <v>90.633333333333297</v>
      </c>
      <c r="D1118" s="30">
        <v>7</v>
      </c>
      <c r="E1118" s="30" t="s">
        <v>64</v>
      </c>
    </row>
    <row r="1119" spans="1:5" ht="14.25" customHeight="1" x14ac:dyDescent="0.2">
      <c r="A1119" s="27">
        <v>41833</v>
      </c>
      <c r="B1119" s="28">
        <v>2020.46666515416</v>
      </c>
      <c r="C1119" s="29">
        <v>92.266666666666595</v>
      </c>
      <c r="D1119" s="30">
        <v>7</v>
      </c>
      <c r="E1119" s="30" t="s">
        <v>64</v>
      </c>
    </row>
    <row r="1120" spans="1:5" ht="14.25" customHeight="1" x14ac:dyDescent="0.2">
      <c r="A1120" s="27">
        <v>41833.5</v>
      </c>
      <c r="B1120" s="28">
        <v>2413.80579378333</v>
      </c>
      <c r="C1120" s="29">
        <v>91.115833333333299</v>
      </c>
      <c r="D1120" s="30">
        <v>7</v>
      </c>
      <c r="E1120" s="30" t="s">
        <v>64</v>
      </c>
    </row>
    <row r="1121" spans="1:5" ht="14.25" customHeight="1" x14ac:dyDescent="0.2">
      <c r="A1121" s="27">
        <v>41834</v>
      </c>
      <c r="B1121" s="28">
        <v>1996.57660631249</v>
      </c>
      <c r="C1121" s="29">
        <v>92.415833333333296</v>
      </c>
      <c r="D1121" s="30">
        <v>7</v>
      </c>
      <c r="E1121" s="30" t="s">
        <v>64</v>
      </c>
    </row>
    <row r="1122" spans="1:5" ht="14.25" customHeight="1" x14ac:dyDescent="0.2">
      <c r="A1122" s="27">
        <v>41834.5</v>
      </c>
      <c r="B1122" s="28">
        <v>2352.0824248041599</v>
      </c>
      <c r="C1122" s="29">
        <v>94.924166666666594</v>
      </c>
      <c r="D1122" s="30">
        <v>7</v>
      </c>
      <c r="E1122" s="30" t="s">
        <v>64</v>
      </c>
    </row>
    <row r="1123" spans="1:5" ht="14.25" customHeight="1" x14ac:dyDescent="0.2">
      <c r="A1123" s="27">
        <v>41835</v>
      </c>
      <c r="B1123" s="28">
        <v>2143.90196194583</v>
      </c>
      <c r="C1123" s="29">
        <v>86.441666666666606</v>
      </c>
      <c r="D1123" s="30">
        <v>7</v>
      </c>
      <c r="E1123" s="30" t="s">
        <v>64</v>
      </c>
    </row>
    <row r="1124" spans="1:5" ht="14.25" customHeight="1" x14ac:dyDescent="0.2">
      <c r="A1124" s="27">
        <v>41835.5</v>
      </c>
      <c r="B1124" s="28">
        <v>2606.9075596708299</v>
      </c>
      <c r="C1124" s="29">
        <v>93.585833333333298</v>
      </c>
      <c r="D1124" s="30">
        <v>7</v>
      </c>
      <c r="E1124" s="30" t="s">
        <v>64</v>
      </c>
    </row>
    <row r="1125" spans="1:5" ht="14.25" customHeight="1" x14ac:dyDescent="0.2">
      <c r="A1125" s="27">
        <v>41836</v>
      </c>
      <c r="B1125" s="28">
        <v>2324.38466607499</v>
      </c>
      <c r="C1125" s="29">
        <v>91.088333333333296</v>
      </c>
      <c r="D1125" s="30">
        <v>7</v>
      </c>
      <c r="E1125" s="30" t="s">
        <v>64</v>
      </c>
    </row>
    <row r="1126" spans="1:5" ht="14.25" customHeight="1" x14ac:dyDescent="0.2">
      <c r="A1126" s="27">
        <v>41836.5</v>
      </c>
      <c r="B1126" s="28">
        <v>2648.5148793624899</v>
      </c>
      <c r="C1126" s="29">
        <v>89.025833333333296</v>
      </c>
      <c r="D1126" s="30">
        <v>7</v>
      </c>
      <c r="E1126" s="30" t="s">
        <v>64</v>
      </c>
    </row>
    <row r="1127" spans="1:5" ht="14.25" customHeight="1" x14ac:dyDescent="0.2">
      <c r="A1127" s="27">
        <v>41837</v>
      </c>
      <c r="B1127" s="28">
        <v>2291.0671482749899</v>
      </c>
      <c r="C1127" s="29">
        <v>92.524166666666602</v>
      </c>
      <c r="D1127" s="30">
        <v>7</v>
      </c>
      <c r="E1127" s="30" t="s">
        <v>64</v>
      </c>
    </row>
    <row r="1128" spans="1:5" ht="14.25" customHeight="1" x14ac:dyDescent="0.2">
      <c r="A1128" s="27">
        <v>41837.5</v>
      </c>
      <c r="B1128" s="28">
        <v>2642.4324848708302</v>
      </c>
      <c r="C1128" s="29">
        <v>90.219166666666595</v>
      </c>
      <c r="D1128" s="30">
        <v>7</v>
      </c>
      <c r="E1128" s="30" t="s">
        <v>64</v>
      </c>
    </row>
    <row r="1129" spans="1:5" ht="14.25" customHeight="1" x14ac:dyDescent="0.2">
      <c r="A1129" s="27">
        <v>41838</v>
      </c>
      <c r="B1129" s="28">
        <v>2486.63121728749</v>
      </c>
      <c r="C1129" s="29">
        <v>93.884166666666601</v>
      </c>
      <c r="D1129" s="30">
        <v>7</v>
      </c>
      <c r="E1129" s="30" t="s">
        <v>64</v>
      </c>
    </row>
    <row r="1130" spans="1:5" ht="14.25" customHeight="1" x14ac:dyDescent="0.2">
      <c r="A1130" s="27">
        <v>41838.5</v>
      </c>
      <c r="B1130" s="28">
        <v>2778.6083636916601</v>
      </c>
      <c r="C1130" s="29">
        <v>93.745833333333294</v>
      </c>
      <c r="D1130" s="30">
        <v>7</v>
      </c>
      <c r="E1130" s="30" t="s">
        <v>64</v>
      </c>
    </row>
    <row r="1131" spans="1:5" ht="14.25" customHeight="1" x14ac:dyDescent="0.2">
      <c r="A1131" s="27">
        <v>41839</v>
      </c>
      <c r="B1131" s="28">
        <v>2422.4372520291599</v>
      </c>
      <c r="C1131" s="29">
        <v>95.747499999999903</v>
      </c>
      <c r="D1131" s="30">
        <v>7</v>
      </c>
      <c r="E1131" s="30" t="s">
        <v>64</v>
      </c>
    </row>
    <row r="1132" spans="1:5" ht="14.25" customHeight="1" x14ac:dyDescent="0.2">
      <c r="A1132" s="27">
        <v>41839.5</v>
      </c>
      <c r="B1132" s="28">
        <v>2721.7999010458302</v>
      </c>
      <c r="C1132" s="29">
        <v>90.974166666666605</v>
      </c>
      <c r="D1132" s="30">
        <v>7</v>
      </c>
      <c r="E1132" s="30" t="s">
        <v>64</v>
      </c>
    </row>
    <row r="1133" spans="1:5" ht="14.25" customHeight="1" x14ac:dyDescent="0.2">
      <c r="A1133" s="27">
        <v>41840</v>
      </c>
      <c r="B1133" s="28">
        <v>2212.9776560874898</v>
      </c>
      <c r="C1133" s="29">
        <v>94.1666666666666</v>
      </c>
      <c r="D1133" s="30">
        <v>7</v>
      </c>
      <c r="E1133" s="30" t="s">
        <v>64</v>
      </c>
    </row>
    <row r="1134" spans="1:5" ht="14.25" customHeight="1" x14ac:dyDescent="0.2">
      <c r="A1134" s="27">
        <v>41840.5</v>
      </c>
      <c r="B1134" s="28">
        <v>2501.9361610916599</v>
      </c>
      <c r="C1134" s="29">
        <v>96.384166666666601</v>
      </c>
      <c r="D1134" s="30">
        <v>7</v>
      </c>
      <c r="E1134" s="30" t="s">
        <v>64</v>
      </c>
    </row>
    <row r="1135" spans="1:5" ht="14.25" customHeight="1" x14ac:dyDescent="0.2">
      <c r="A1135" s="27">
        <v>41841</v>
      </c>
      <c r="B1135" s="28">
        <v>2111.5541722166599</v>
      </c>
      <c r="C1135" s="29">
        <v>94.815833333333302</v>
      </c>
      <c r="D1135" s="30">
        <v>7</v>
      </c>
      <c r="E1135" s="30" t="s">
        <v>64</v>
      </c>
    </row>
    <row r="1136" spans="1:5" ht="14.25" customHeight="1" x14ac:dyDescent="0.2">
      <c r="A1136" s="27">
        <v>41841.5</v>
      </c>
      <c r="B1136" s="28">
        <v>2530.7492368666599</v>
      </c>
      <c r="C1136" s="29">
        <v>95.547499999999999</v>
      </c>
      <c r="D1136" s="30">
        <v>7</v>
      </c>
      <c r="E1136" s="30" t="s">
        <v>64</v>
      </c>
    </row>
    <row r="1137" spans="1:5" ht="14.25" customHeight="1" x14ac:dyDescent="0.2">
      <c r="A1137" s="27">
        <v>41842</v>
      </c>
      <c r="B1137" s="28">
        <v>2497.3223774458202</v>
      </c>
      <c r="C1137" s="29">
        <v>90.974999999999895</v>
      </c>
      <c r="D1137" s="30">
        <v>7</v>
      </c>
      <c r="E1137" s="30" t="s">
        <v>64</v>
      </c>
    </row>
    <row r="1138" spans="1:5" ht="14.25" customHeight="1" x14ac:dyDescent="0.2">
      <c r="A1138" s="27">
        <v>41842.5</v>
      </c>
      <c r="B1138" s="28">
        <v>2732.7460427999999</v>
      </c>
      <c r="C1138" s="29">
        <v>92.144166666666607</v>
      </c>
      <c r="D1138" s="30">
        <v>7</v>
      </c>
      <c r="E1138" s="30" t="s">
        <v>64</v>
      </c>
    </row>
    <row r="1139" spans="1:5" ht="14.25" customHeight="1" x14ac:dyDescent="0.2">
      <c r="A1139" s="27">
        <v>41843</v>
      </c>
      <c r="B1139" s="28">
        <v>2439.8128192833301</v>
      </c>
      <c r="C1139" s="29">
        <v>91.504444444444403</v>
      </c>
      <c r="D1139" s="30">
        <v>7</v>
      </c>
      <c r="E1139" s="30" t="s">
        <v>64</v>
      </c>
    </row>
    <row r="1140" spans="1:5" ht="14.25" customHeight="1" x14ac:dyDescent="0.2">
      <c r="A1140" s="27">
        <v>41843.5</v>
      </c>
      <c r="B1140" s="28">
        <v>2564.54435559999</v>
      </c>
      <c r="C1140" s="29">
        <v>94.920833333333306</v>
      </c>
      <c r="D1140" s="30">
        <v>7</v>
      </c>
      <c r="E1140" s="30" t="s">
        <v>64</v>
      </c>
    </row>
    <row r="1141" spans="1:5" ht="14.25" customHeight="1" x14ac:dyDescent="0.2">
      <c r="A1141" s="27">
        <v>41844</v>
      </c>
      <c r="B1141" s="28">
        <v>2039.49136985833</v>
      </c>
      <c r="C1141" s="29">
        <v>95.2141666666666</v>
      </c>
      <c r="D1141" s="30">
        <v>7</v>
      </c>
      <c r="E1141" s="30" t="s">
        <v>64</v>
      </c>
    </row>
    <row r="1142" spans="1:5" ht="14.25" customHeight="1" x14ac:dyDescent="0.2">
      <c r="A1142" s="27">
        <v>41844.5</v>
      </c>
      <c r="B1142" s="28">
        <v>2476.18546571249</v>
      </c>
      <c r="C1142" s="29">
        <v>94.086666666666602</v>
      </c>
      <c r="D1142" s="30">
        <v>7</v>
      </c>
      <c r="E1142" s="30" t="s">
        <v>64</v>
      </c>
    </row>
    <row r="1143" spans="1:5" ht="14.25" customHeight="1" x14ac:dyDescent="0.2">
      <c r="A1143" s="27">
        <v>41845</v>
      </c>
      <c r="B1143" s="28">
        <v>2162.33460924166</v>
      </c>
      <c r="C1143" s="29">
        <v>92.909999999999897</v>
      </c>
      <c r="D1143" s="30">
        <v>7</v>
      </c>
      <c r="E1143" s="30" t="s">
        <v>64</v>
      </c>
    </row>
    <row r="1144" spans="1:5" ht="14.25" customHeight="1" x14ac:dyDescent="0.2">
      <c r="A1144" s="27">
        <v>41845.5</v>
      </c>
      <c r="B1144" s="28">
        <v>2505.5693950791601</v>
      </c>
      <c r="C1144" s="29">
        <v>92.474166666666605</v>
      </c>
      <c r="D1144" s="30">
        <v>7</v>
      </c>
      <c r="E1144" s="30" t="s">
        <v>64</v>
      </c>
    </row>
    <row r="1145" spans="1:5" ht="14.25" customHeight="1" x14ac:dyDescent="0.2">
      <c r="A1145" s="27">
        <v>41846</v>
      </c>
      <c r="B1145" s="28">
        <v>2241.4802592041601</v>
      </c>
      <c r="C1145" s="29">
        <v>89.757499999999993</v>
      </c>
      <c r="D1145" s="30">
        <v>7</v>
      </c>
      <c r="E1145" s="30" t="s">
        <v>64</v>
      </c>
    </row>
    <row r="1146" spans="1:5" ht="14.25" customHeight="1" x14ac:dyDescent="0.2">
      <c r="A1146" s="27">
        <v>41846.5</v>
      </c>
      <c r="B1146" s="28">
        <v>2905.0637619208301</v>
      </c>
      <c r="C1146" s="29">
        <v>93.077499999999901</v>
      </c>
      <c r="D1146" s="30">
        <v>7</v>
      </c>
      <c r="E1146" s="30" t="s">
        <v>64</v>
      </c>
    </row>
    <row r="1147" spans="1:5" ht="14.25" customHeight="1" x14ac:dyDescent="0.2">
      <c r="A1147" s="27">
        <v>41847</v>
      </c>
      <c r="B1147" s="28">
        <v>2179.3773501249898</v>
      </c>
      <c r="C1147" s="29">
        <v>90.888333333333307</v>
      </c>
      <c r="D1147" s="30">
        <v>7</v>
      </c>
      <c r="E1147" s="30" t="s">
        <v>64</v>
      </c>
    </row>
    <row r="1148" spans="1:5" ht="14.25" customHeight="1" x14ac:dyDescent="0.2">
      <c r="A1148" s="27">
        <v>41847.5</v>
      </c>
      <c r="B1148" s="28">
        <v>2483.37733289166</v>
      </c>
      <c r="C1148" s="29">
        <v>93.18</v>
      </c>
      <c r="D1148" s="30">
        <v>7</v>
      </c>
      <c r="E1148" s="30" t="s">
        <v>64</v>
      </c>
    </row>
    <row r="1149" spans="1:5" ht="14.25" customHeight="1" x14ac:dyDescent="0.2">
      <c r="A1149" s="27">
        <v>41848</v>
      </c>
      <c r="B1149" s="28">
        <v>1970.0525984583301</v>
      </c>
      <c r="C1149" s="29">
        <v>92.563333333333304</v>
      </c>
      <c r="D1149" s="30">
        <v>7</v>
      </c>
      <c r="E1149" s="30" t="s">
        <v>64</v>
      </c>
    </row>
    <row r="1150" spans="1:5" ht="14.25" customHeight="1" x14ac:dyDescent="0.2">
      <c r="A1150" s="27">
        <v>41848.5</v>
      </c>
      <c r="B1150" s="28">
        <v>2421.4947473458301</v>
      </c>
      <c r="C1150" s="29">
        <v>94.260833333333295</v>
      </c>
      <c r="D1150" s="30">
        <v>7</v>
      </c>
      <c r="E1150" s="30" t="s">
        <v>64</v>
      </c>
    </row>
    <row r="1151" spans="1:5" ht="14.25" customHeight="1" x14ac:dyDescent="0.2">
      <c r="A1151" s="27">
        <v>41849</v>
      </c>
      <c r="B1151" s="28">
        <v>2258.18339816249</v>
      </c>
      <c r="C1151" s="29">
        <v>88.240833333333299</v>
      </c>
      <c r="D1151" s="30">
        <v>7</v>
      </c>
      <c r="E1151" s="30" t="s">
        <v>64</v>
      </c>
    </row>
    <row r="1152" spans="1:5" ht="14.25" customHeight="1" x14ac:dyDescent="0.2">
      <c r="A1152" s="27">
        <v>41849.5</v>
      </c>
      <c r="B1152" s="28">
        <v>2689.0604894916601</v>
      </c>
      <c r="C1152" s="29">
        <v>92.031666666666595</v>
      </c>
      <c r="D1152" s="30">
        <v>7</v>
      </c>
      <c r="E1152" s="30" t="s">
        <v>64</v>
      </c>
    </row>
    <row r="1153" spans="1:5" ht="14.25" customHeight="1" x14ac:dyDescent="0.2">
      <c r="A1153" s="27">
        <v>41850</v>
      </c>
      <c r="B1153" s="28">
        <v>2404.6785901416602</v>
      </c>
      <c r="C1153" s="29">
        <v>92.867500000000007</v>
      </c>
      <c r="D1153" s="30">
        <v>7</v>
      </c>
      <c r="E1153" s="30" t="s">
        <v>64</v>
      </c>
    </row>
    <row r="1154" spans="1:5" ht="14.25" customHeight="1" x14ac:dyDescent="0.2">
      <c r="A1154" s="27">
        <v>41850.5</v>
      </c>
      <c r="B1154" s="28">
        <v>2544.4278952458299</v>
      </c>
      <c r="C1154" s="29">
        <v>91.5416666666666</v>
      </c>
      <c r="D1154" s="30">
        <v>7</v>
      </c>
      <c r="E1154" s="30" t="s">
        <v>64</v>
      </c>
    </row>
    <row r="1155" spans="1:5" ht="14.25" customHeight="1" x14ac:dyDescent="0.2">
      <c r="A1155" s="27">
        <v>41851</v>
      </c>
      <c r="B1155" s="28">
        <v>2210.3872715416601</v>
      </c>
      <c r="C1155" s="29">
        <v>94.8541666666666</v>
      </c>
      <c r="D1155" s="30">
        <v>7</v>
      </c>
      <c r="E1155" s="30" t="s">
        <v>64</v>
      </c>
    </row>
    <row r="1156" spans="1:5" ht="14.25" customHeight="1" x14ac:dyDescent="0.2">
      <c r="A1156" s="27">
        <v>41851.5</v>
      </c>
      <c r="B1156" s="28">
        <v>2609.8060056208301</v>
      </c>
      <c r="C1156" s="29">
        <v>90.887500000000003</v>
      </c>
      <c r="D1156" s="30">
        <v>7</v>
      </c>
      <c r="E1156" s="30" t="s">
        <v>64</v>
      </c>
    </row>
    <row r="1157" spans="1:5" ht="14.25" customHeight="1" x14ac:dyDescent="0.2">
      <c r="A1157" s="27">
        <v>41852</v>
      </c>
      <c r="B1157" s="28">
        <v>2268.1242514916598</v>
      </c>
      <c r="C1157" s="29">
        <v>92.579166666666595</v>
      </c>
      <c r="D1157" s="30">
        <v>8</v>
      </c>
      <c r="E1157" s="30" t="s">
        <v>64</v>
      </c>
    </row>
    <row r="1158" spans="1:5" ht="14.25" customHeight="1" x14ac:dyDescent="0.2">
      <c r="A1158" s="27">
        <v>41852.5</v>
      </c>
      <c r="B1158" s="28">
        <v>2530.30713499166</v>
      </c>
      <c r="C1158" s="29">
        <v>95.422499999999999</v>
      </c>
      <c r="D1158" s="30">
        <v>8</v>
      </c>
      <c r="E1158" s="30" t="s">
        <v>64</v>
      </c>
    </row>
    <row r="1159" spans="1:5" ht="14.25" customHeight="1" x14ac:dyDescent="0.2">
      <c r="A1159" s="27">
        <v>41853</v>
      </c>
      <c r="B1159" s="28">
        <v>2248.5141886624901</v>
      </c>
      <c r="C1159" s="29">
        <v>94.640833333333305</v>
      </c>
      <c r="D1159" s="30">
        <v>8</v>
      </c>
      <c r="E1159" s="30" t="s">
        <v>64</v>
      </c>
    </row>
    <row r="1160" spans="1:5" ht="14.25" customHeight="1" x14ac:dyDescent="0.2">
      <c r="A1160" s="27">
        <v>41853.5</v>
      </c>
      <c r="B1160" s="28">
        <v>2468.9981134874902</v>
      </c>
      <c r="C1160" s="29">
        <v>94.069166666666604</v>
      </c>
      <c r="D1160" s="30">
        <v>8</v>
      </c>
      <c r="E1160" s="30" t="s">
        <v>64</v>
      </c>
    </row>
    <row r="1161" spans="1:5" ht="14.25" customHeight="1" x14ac:dyDescent="0.2">
      <c r="A1161" s="27">
        <v>41854</v>
      </c>
      <c r="B1161" s="28">
        <v>2007.1091398083299</v>
      </c>
      <c r="C1161" s="29">
        <v>91.788333333333298</v>
      </c>
      <c r="D1161" s="30">
        <v>8</v>
      </c>
      <c r="E1161" s="30" t="s">
        <v>64</v>
      </c>
    </row>
    <row r="1162" spans="1:5" ht="14.25" customHeight="1" x14ac:dyDescent="0.2">
      <c r="A1162" s="27">
        <v>41854.5</v>
      </c>
      <c r="B1162" s="28">
        <v>2283.2115860958302</v>
      </c>
      <c r="C1162" s="29">
        <v>88.107500000000002</v>
      </c>
      <c r="D1162" s="30">
        <v>8</v>
      </c>
      <c r="E1162" s="30" t="s">
        <v>64</v>
      </c>
    </row>
    <row r="1163" spans="1:5" ht="14.25" customHeight="1" x14ac:dyDescent="0.2">
      <c r="A1163" s="27">
        <v>41855</v>
      </c>
      <c r="B1163" s="28">
        <v>1926.3508711791601</v>
      </c>
      <c r="C1163" s="29">
        <v>92.053333333333299</v>
      </c>
      <c r="D1163" s="30">
        <v>8</v>
      </c>
      <c r="E1163" s="30" t="s">
        <v>64</v>
      </c>
    </row>
    <row r="1164" spans="1:5" ht="14.25" customHeight="1" x14ac:dyDescent="0.2">
      <c r="A1164" s="27">
        <v>41855.5</v>
      </c>
      <c r="B1164" s="28">
        <v>2254.4026167624902</v>
      </c>
      <c r="C1164" s="29">
        <v>94.427499999999995</v>
      </c>
      <c r="D1164" s="30">
        <v>8</v>
      </c>
      <c r="E1164" s="30" t="s">
        <v>64</v>
      </c>
    </row>
    <row r="1165" spans="1:5" ht="14.25" customHeight="1" x14ac:dyDescent="0.2">
      <c r="A1165" s="27">
        <v>41856</v>
      </c>
      <c r="B1165" s="28">
        <v>2097.32178277499</v>
      </c>
      <c r="C1165" s="29">
        <v>94.785833333333301</v>
      </c>
      <c r="D1165" s="30">
        <v>8</v>
      </c>
      <c r="E1165" s="30" t="s">
        <v>64</v>
      </c>
    </row>
    <row r="1166" spans="1:5" ht="14.25" customHeight="1" x14ac:dyDescent="0.2">
      <c r="A1166" s="27">
        <v>41856.5</v>
      </c>
      <c r="B1166" s="28">
        <v>2447.0156194791598</v>
      </c>
      <c r="C1166" s="29">
        <v>92.864999999999995</v>
      </c>
      <c r="D1166" s="30">
        <v>8</v>
      </c>
      <c r="E1166" s="30" t="s">
        <v>64</v>
      </c>
    </row>
    <row r="1167" spans="1:5" ht="14.25" customHeight="1" x14ac:dyDescent="0.2">
      <c r="A1167" s="27">
        <v>41857</v>
      </c>
      <c r="B1167" s="28">
        <v>2058.4143178874901</v>
      </c>
      <c r="C1167" s="29">
        <v>91.605833333333294</v>
      </c>
      <c r="D1167" s="30">
        <v>8</v>
      </c>
      <c r="E1167" s="30" t="s">
        <v>64</v>
      </c>
    </row>
    <row r="1168" spans="1:5" ht="14.25" customHeight="1" x14ac:dyDescent="0.2">
      <c r="A1168" s="27">
        <v>41857.5</v>
      </c>
      <c r="B1168" s="28">
        <v>2263.9383129583298</v>
      </c>
      <c r="C1168" s="29">
        <v>94.448333333333295</v>
      </c>
      <c r="D1168" s="30">
        <v>8</v>
      </c>
      <c r="E1168" s="30" t="s">
        <v>64</v>
      </c>
    </row>
    <row r="1169" spans="1:5" ht="14.25" customHeight="1" x14ac:dyDescent="0.2">
      <c r="A1169" s="27">
        <v>41858</v>
      </c>
      <c r="B1169" s="28">
        <v>2234.9891930833301</v>
      </c>
      <c r="C1169" s="29">
        <v>89.094999999999899</v>
      </c>
      <c r="D1169" s="30">
        <v>8</v>
      </c>
      <c r="E1169" s="30" t="s">
        <v>64</v>
      </c>
    </row>
    <row r="1170" spans="1:5" ht="14.25" customHeight="1" x14ac:dyDescent="0.2">
      <c r="A1170" s="27">
        <v>41858.5</v>
      </c>
      <c r="B1170" s="28">
        <v>2535.4648421291599</v>
      </c>
      <c r="C1170" s="29">
        <v>95.37</v>
      </c>
      <c r="D1170" s="30">
        <v>8</v>
      </c>
      <c r="E1170" s="30" t="s">
        <v>64</v>
      </c>
    </row>
    <row r="1171" spans="1:5" ht="14.25" customHeight="1" x14ac:dyDescent="0.2">
      <c r="A1171" s="27">
        <v>41859</v>
      </c>
      <c r="B1171" s="28">
        <v>2119.8378024249901</v>
      </c>
      <c r="C1171" s="29">
        <v>92.759166666666601</v>
      </c>
      <c r="D1171" s="30">
        <v>8</v>
      </c>
      <c r="E1171" s="30" t="s">
        <v>64</v>
      </c>
    </row>
    <row r="1172" spans="1:5" ht="14.25" customHeight="1" x14ac:dyDescent="0.2">
      <c r="A1172" s="27">
        <v>41859.5</v>
      </c>
      <c r="B1172" s="28">
        <v>2611.1508810291598</v>
      </c>
      <c r="C1172" s="29">
        <v>96.861666666666594</v>
      </c>
      <c r="D1172" s="30">
        <v>8</v>
      </c>
      <c r="E1172" s="30" t="s">
        <v>64</v>
      </c>
    </row>
    <row r="1173" spans="1:5" ht="14.25" customHeight="1" x14ac:dyDescent="0.2">
      <c r="A1173" s="27">
        <v>41860</v>
      </c>
      <c r="B1173" s="28">
        <v>2252.2625322999902</v>
      </c>
      <c r="C1173" s="29">
        <v>92.893333333333302</v>
      </c>
      <c r="D1173" s="30">
        <v>8</v>
      </c>
      <c r="E1173" s="30" t="s">
        <v>64</v>
      </c>
    </row>
    <row r="1174" spans="1:5" ht="14.25" customHeight="1" x14ac:dyDescent="0.2">
      <c r="A1174" s="27">
        <v>41860.5</v>
      </c>
      <c r="B1174" s="28">
        <v>2435.58375557916</v>
      </c>
      <c r="C1174" s="29">
        <v>91.62</v>
      </c>
      <c r="D1174" s="30">
        <v>8</v>
      </c>
      <c r="E1174" s="30" t="s">
        <v>64</v>
      </c>
    </row>
    <row r="1175" spans="1:5" ht="14.25" customHeight="1" x14ac:dyDescent="0.2">
      <c r="A1175" s="27">
        <v>41861</v>
      </c>
      <c r="B1175" s="28">
        <v>2012.25450448333</v>
      </c>
      <c r="C1175" s="29">
        <v>95.988333333333301</v>
      </c>
      <c r="D1175" s="30">
        <v>8</v>
      </c>
      <c r="E1175" s="30" t="s">
        <v>64</v>
      </c>
    </row>
    <row r="1176" spans="1:5" ht="14.25" customHeight="1" x14ac:dyDescent="0.2">
      <c r="A1176" s="27">
        <v>41861.5</v>
      </c>
      <c r="B1176" s="28">
        <v>2306.09973747083</v>
      </c>
      <c r="C1176" s="29">
        <v>94.588333333333296</v>
      </c>
      <c r="D1176" s="30">
        <v>8</v>
      </c>
      <c r="E1176" s="30" t="s">
        <v>64</v>
      </c>
    </row>
    <row r="1177" spans="1:5" ht="14.25" customHeight="1" x14ac:dyDescent="0.2">
      <c r="A1177" s="27">
        <v>41862</v>
      </c>
      <c r="B1177" s="28">
        <v>1922.23204700416</v>
      </c>
      <c r="C1177" s="29">
        <v>94.031666666666595</v>
      </c>
      <c r="D1177" s="30">
        <v>8</v>
      </c>
      <c r="E1177" s="30" t="s">
        <v>64</v>
      </c>
    </row>
    <row r="1178" spans="1:5" ht="14.25" customHeight="1" x14ac:dyDescent="0.2">
      <c r="A1178" s="27">
        <v>41862.5</v>
      </c>
      <c r="B1178" s="28">
        <v>2271.5186199166601</v>
      </c>
      <c r="C1178" s="29">
        <v>93.4166666666666</v>
      </c>
      <c r="D1178" s="30">
        <v>8</v>
      </c>
      <c r="E1178" s="30" t="s">
        <v>64</v>
      </c>
    </row>
    <row r="1179" spans="1:5" ht="14.25" customHeight="1" x14ac:dyDescent="0.2">
      <c r="A1179" s="27">
        <v>41863</v>
      </c>
      <c r="B1179" s="28">
        <v>2173.2485973624898</v>
      </c>
      <c r="C1179" s="29">
        <v>91.315833333333302</v>
      </c>
      <c r="D1179" s="30">
        <v>8</v>
      </c>
      <c r="E1179" s="30" t="s">
        <v>64</v>
      </c>
    </row>
    <row r="1180" spans="1:5" ht="14.25" customHeight="1" x14ac:dyDescent="0.2">
      <c r="A1180" s="27">
        <v>41863.5</v>
      </c>
      <c r="B1180" s="28">
        <v>2599.35337378333</v>
      </c>
      <c r="C1180" s="29">
        <v>93.227500000000006</v>
      </c>
      <c r="D1180" s="30">
        <v>8</v>
      </c>
      <c r="E1180" s="30" t="s">
        <v>64</v>
      </c>
    </row>
    <row r="1181" spans="1:5" ht="14.25" customHeight="1" x14ac:dyDescent="0.2">
      <c r="A1181" s="27">
        <v>41864</v>
      </c>
      <c r="B1181" s="28">
        <v>2275.3774637166598</v>
      </c>
      <c r="C1181" s="29">
        <v>95.254999999999995</v>
      </c>
      <c r="D1181" s="30">
        <v>8</v>
      </c>
      <c r="E1181" s="30" t="s">
        <v>64</v>
      </c>
    </row>
    <row r="1182" spans="1:5" ht="14.25" customHeight="1" x14ac:dyDescent="0.2">
      <c r="A1182" s="27">
        <v>41864.5</v>
      </c>
      <c r="B1182" s="28">
        <v>2572.1158187249898</v>
      </c>
      <c r="C1182" s="29">
        <v>95.577500000000001</v>
      </c>
      <c r="D1182" s="30">
        <v>8</v>
      </c>
      <c r="E1182" s="30" t="s">
        <v>64</v>
      </c>
    </row>
    <row r="1183" spans="1:5" ht="14.25" customHeight="1" x14ac:dyDescent="0.2">
      <c r="A1183" s="27">
        <v>41865</v>
      </c>
      <c r="B1183" s="28">
        <v>2332.2469968083201</v>
      </c>
      <c r="C1183" s="29">
        <v>92.415000000000006</v>
      </c>
      <c r="D1183" s="30">
        <v>8</v>
      </c>
      <c r="E1183" s="30" t="s">
        <v>64</v>
      </c>
    </row>
    <row r="1184" spans="1:5" ht="14.25" customHeight="1" x14ac:dyDescent="0.2">
      <c r="A1184" s="27">
        <v>41865.5</v>
      </c>
      <c r="B1184" s="28">
        <v>2522.0577934541602</v>
      </c>
      <c r="C1184" s="29">
        <v>95.493333333333297</v>
      </c>
      <c r="D1184" s="30">
        <v>8</v>
      </c>
      <c r="E1184" s="30" t="s">
        <v>64</v>
      </c>
    </row>
    <row r="1185" spans="1:5" ht="14.25" customHeight="1" x14ac:dyDescent="0.2">
      <c r="A1185" s="27">
        <v>41866</v>
      </c>
      <c r="B1185" s="28">
        <v>2178.5971232791599</v>
      </c>
      <c r="C1185" s="29">
        <v>94.879166666666606</v>
      </c>
      <c r="D1185" s="30">
        <v>8</v>
      </c>
      <c r="E1185" s="30" t="s">
        <v>64</v>
      </c>
    </row>
    <row r="1186" spans="1:5" ht="14.25" customHeight="1" x14ac:dyDescent="0.2">
      <c r="A1186" s="27">
        <v>41866.5</v>
      </c>
      <c r="B1186" s="28">
        <v>2640.2822745583298</v>
      </c>
      <c r="C1186" s="29">
        <v>91.33</v>
      </c>
      <c r="D1186" s="30">
        <v>8</v>
      </c>
      <c r="E1186" s="30" t="s">
        <v>64</v>
      </c>
    </row>
    <row r="1187" spans="1:5" ht="14.25" customHeight="1" x14ac:dyDescent="0.2">
      <c r="A1187" s="27">
        <v>41867</v>
      </c>
      <c r="B1187" s="28">
        <v>2262.52688914583</v>
      </c>
      <c r="C1187" s="29">
        <v>92.034999999999997</v>
      </c>
      <c r="D1187" s="30">
        <v>8</v>
      </c>
      <c r="E1187" s="30" t="s">
        <v>64</v>
      </c>
    </row>
    <row r="1188" spans="1:5" ht="14.25" customHeight="1" x14ac:dyDescent="0.2">
      <c r="A1188" s="27">
        <v>41867.5</v>
      </c>
      <c r="B1188" s="28">
        <v>2547.7255107166602</v>
      </c>
      <c r="C1188" s="29">
        <v>93.301666666666605</v>
      </c>
      <c r="D1188" s="30">
        <v>8</v>
      </c>
      <c r="E1188" s="30" t="s">
        <v>64</v>
      </c>
    </row>
    <row r="1189" spans="1:5" ht="14.25" customHeight="1" x14ac:dyDescent="0.2">
      <c r="A1189" s="27">
        <v>41868</v>
      </c>
      <c r="B1189" s="28">
        <v>2002.28532935416</v>
      </c>
      <c r="C1189" s="29">
        <v>92.251666666666594</v>
      </c>
      <c r="D1189" s="30">
        <v>8</v>
      </c>
      <c r="E1189" s="30" t="s">
        <v>64</v>
      </c>
    </row>
    <row r="1190" spans="1:5" ht="14.25" customHeight="1" x14ac:dyDescent="0.2">
      <c r="A1190" s="27">
        <v>41868.5</v>
      </c>
      <c r="B1190" s="28">
        <v>2471.14781382916</v>
      </c>
      <c r="C1190" s="29">
        <v>93.829166666666595</v>
      </c>
      <c r="D1190" s="30">
        <v>8</v>
      </c>
      <c r="E1190" s="30" t="s">
        <v>64</v>
      </c>
    </row>
    <row r="1191" spans="1:5" ht="14.25" customHeight="1" x14ac:dyDescent="0.2">
      <c r="A1191" s="27">
        <v>41869</v>
      </c>
      <c r="B1191" s="28">
        <v>1884.5189767458301</v>
      </c>
      <c r="C1191" s="29">
        <v>96.950833333333307</v>
      </c>
      <c r="D1191" s="30">
        <v>8</v>
      </c>
      <c r="E1191" s="30" t="s">
        <v>64</v>
      </c>
    </row>
    <row r="1192" spans="1:5" ht="14.25" customHeight="1" x14ac:dyDescent="0.2">
      <c r="A1192" s="27">
        <v>41869.5</v>
      </c>
      <c r="B1192" s="28">
        <v>2284.6860655041601</v>
      </c>
      <c r="C1192" s="29">
        <v>89.111666666666594</v>
      </c>
      <c r="D1192" s="30">
        <v>8</v>
      </c>
      <c r="E1192" s="30" t="s">
        <v>64</v>
      </c>
    </row>
    <row r="1193" spans="1:5" ht="14.25" customHeight="1" x14ac:dyDescent="0.2">
      <c r="A1193" s="27">
        <v>41870</v>
      </c>
      <c r="B1193" s="28">
        <v>2074.9366848416598</v>
      </c>
      <c r="C1193" s="29">
        <v>93.700833333333307</v>
      </c>
      <c r="D1193" s="30">
        <v>8</v>
      </c>
      <c r="E1193" s="30" t="s">
        <v>64</v>
      </c>
    </row>
    <row r="1194" spans="1:5" ht="14.25" customHeight="1" x14ac:dyDescent="0.2">
      <c r="A1194" s="27">
        <v>41870.5</v>
      </c>
      <c r="B1194" s="28">
        <v>2416.9764224291598</v>
      </c>
      <c r="C1194" s="29">
        <v>91.821666666666601</v>
      </c>
      <c r="D1194" s="30">
        <v>8</v>
      </c>
      <c r="E1194" s="30" t="s">
        <v>64</v>
      </c>
    </row>
    <row r="1195" spans="1:5" ht="14.25" customHeight="1" x14ac:dyDescent="0.2">
      <c r="A1195" s="27">
        <v>41871</v>
      </c>
      <c r="B1195" s="28">
        <v>2351.8879272875001</v>
      </c>
      <c r="C1195" s="29">
        <v>91.176666666666605</v>
      </c>
      <c r="D1195" s="30">
        <v>8</v>
      </c>
      <c r="E1195" s="30" t="s">
        <v>64</v>
      </c>
    </row>
    <row r="1196" spans="1:5" ht="14.25" customHeight="1" x14ac:dyDescent="0.2">
      <c r="A1196" s="27">
        <v>41871.5</v>
      </c>
      <c r="B1196" s="28">
        <v>2486.4495979416602</v>
      </c>
      <c r="C1196" s="29">
        <v>93.967499999999902</v>
      </c>
      <c r="D1196" s="30">
        <v>8</v>
      </c>
      <c r="E1196" s="30" t="s">
        <v>64</v>
      </c>
    </row>
    <row r="1197" spans="1:5" ht="14.25" customHeight="1" x14ac:dyDescent="0.2">
      <c r="A1197" s="27">
        <v>41872</v>
      </c>
      <c r="B1197" s="28">
        <v>2205.80877638333</v>
      </c>
      <c r="C1197" s="29">
        <v>96.016666666666694</v>
      </c>
      <c r="D1197" s="30">
        <v>8</v>
      </c>
      <c r="E1197" s="30" t="s">
        <v>64</v>
      </c>
    </row>
    <row r="1198" spans="1:5" ht="14.25" customHeight="1" x14ac:dyDescent="0.2">
      <c r="A1198" s="27">
        <v>41872.5</v>
      </c>
      <c r="B1198" s="28">
        <v>2463.8877806208302</v>
      </c>
      <c r="C1198" s="29">
        <v>93.3</v>
      </c>
      <c r="D1198" s="30">
        <v>8</v>
      </c>
      <c r="E1198" s="30" t="s">
        <v>64</v>
      </c>
    </row>
    <row r="1199" spans="1:5" ht="14.25" customHeight="1" x14ac:dyDescent="0.2">
      <c r="A1199" s="27">
        <v>41873</v>
      </c>
      <c r="B1199" s="28">
        <v>2389.5416550772702</v>
      </c>
      <c r="C1199" s="29">
        <v>93.487272727272696</v>
      </c>
      <c r="D1199" s="30">
        <v>8</v>
      </c>
      <c r="E1199" s="30" t="s">
        <v>64</v>
      </c>
    </row>
    <row r="1200" spans="1:5" ht="14.25" customHeight="1" x14ac:dyDescent="0.2">
      <c r="A1200" s="27">
        <v>41873.5</v>
      </c>
      <c r="B1200" s="28">
        <v>2462.3126748458299</v>
      </c>
      <c r="C1200" s="29">
        <v>92.534166666666593</v>
      </c>
      <c r="D1200" s="30">
        <v>8</v>
      </c>
      <c r="E1200" s="30" t="s">
        <v>64</v>
      </c>
    </row>
    <row r="1201" spans="1:5" ht="14.25" customHeight="1" x14ac:dyDescent="0.2">
      <c r="A1201" s="27">
        <v>41874</v>
      </c>
      <c r="B1201" s="28">
        <v>2597.9697656916601</v>
      </c>
      <c r="C1201" s="29">
        <v>90.468333333333305</v>
      </c>
      <c r="D1201" s="30">
        <v>8</v>
      </c>
      <c r="E1201" s="30" t="s">
        <v>64</v>
      </c>
    </row>
    <row r="1202" spans="1:5" ht="14.25" customHeight="1" x14ac:dyDescent="0.2">
      <c r="A1202" s="27">
        <v>41874.5</v>
      </c>
      <c r="B1202" s="28">
        <v>2343.0126144708302</v>
      </c>
      <c r="C1202" s="29">
        <v>94.832499999999996</v>
      </c>
      <c r="D1202" s="30">
        <v>8</v>
      </c>
      <c r="E1202" s="30" t="s">
        <v>64</v>
      </c>
    </row>
    <row r="1203" spans="1:5" ht="14.25" customHeight="1" x14ac:dyDescent="0.2">
      <c r="A1203" s="27">
        <v>41875</v>
      </c>
      <c r="B1203" s="28">
        <v>1935.67293994999</v>
      </c>
      <c r="C1203" s="29">
        <v>95.144999999999996</v>
      </c>
      <c r="D1203" s="30">
        <v>8</v>
      </c>
      <c r="E1203" s="30" t="s">
        <v>64</v>
      </c>
    </row>
    <row r="1204" spans="1:5" ht="14.25" customHeight="1" x14ac:dyDescent="0.2">
      <c r="A1204" s="27">
        <v>41875.5</v>
      </c>
      <c r="B1204" s="28">
        <v>2169.6442316708199</v>
      </c>
      <c r="C1204" s="29">
        <v>93.267499999999998</v>
      </c>
      <c r="D1204" s="30">
        <v>8</v>
      </c>
      <c r="E1204" s="30" t="s">
        <v>64</v>
      </c>
    </row>
    <row r="1205" spans="1:5" ht="14.25" customHeight="1" x14ac:dyDescent="0.2">
      <c r="A1205" s="27">
        <v>41876</v>
      </c>
      <c r="B1205" s="28">
        <v>1945.7263270999899</v>
      </c>
      <c r="C1205" s="29">
        <v>94.013333333333307</v>
      </c>
      <c r="D1205" s="30">
        <v>8</v>
      </c>
      <c r="E1205" s="30" t="s">
        <v>64</v>
      </c>
    </row>
    <row r="1206" spans="1:5" ht="14.25" customHeight="1" x14ac:dyDescent="0.2">
      <c r="A1206" s="27">
        <v>41876.5</v>
      </c>
      <c r="B1206" s="28">
        <v>2415.7238709749899</v>
      </c>
      <c r="C1206" s="29">
        <v>95.63</v>
      </c>
      <c r="D1206" s="30">
        <v>8</v>
      </c>
      <c r="E1206" s="30" t="s">
        <v>64</v>
      </c>
    </row>
    <row r="1207" spans="1:5" ht="14.25" customHeight="1" x14ac:dyDescent="0.2">
      <c r="A1207" s="27">
        <v>41877</v>
      </c>
      <c r="B1207" s="28">
        <v>2155.8468403083298</v>
      </c>
      <c r="C1207" s="29">
        <v>92.195833333333297</v>
      </c>
      <c r="D1207" s="30">
        <v>8</v>
      </c>
      <c r="E1207" s="30" t="s">
        <v>64</v>
      </c>
    </row>
    <row r="1208" spans="1:5" ht="14.25" customHeight="1" x14ac:dyDescent="0.2">
      <c r="A1208" s="27">
        <v>41877.5</v>
      </c>
      <c r="B1208" s="28">
        <v>2488.4190322208301</v>
      </c>
      <c r="C1208" s="29">
        <v>91.516666666666595</v>
      </c>
      <c r="D1208" s="30">
        <v>8</v>
      </c>
      <c r="E1208" s="30" t="s">
        <v>64</v>
      </c>
    </row>
    <row r="1209" spans="1:5" ht="14.25" customHeight="1" x14ac:dyDescent="0.2">
      <c r="A1209" s="27">
        <v>41878</v>
      </c>
      <c r="B1209" s="28">
        <v>2225.5085196499999</v>
      </c>
      <c r="C1209" s="29">
        <v>94.718333333333305</v>
      </c>
      <c r="D1209" s="30">
        <v>8</v>
      </c>
      <c r="E1209" s="30" t="s">
        <v>64</v>
      </c>
    </row>
    <row r="1210" spans="1:5" ht="14.25" customHeight="1" x14ac:dyDescent="0.2">
      <c r="A1210" s="27">
        <v>41878.5</v>
      </c>
      <c r="B1210" s="28">
        <v>2729.62043478749</v>
      </c>
      <c r="C1210" s="29">
        <v>93.7083333333333</v>
      </c>
      <c r="D1210" s="30">
        <v>8</v>
      </c>
      <c r="E1210" s="30" t="s">
        <v>64</v>
      </c>
    </row>
    <row r="1211" spans="1:5" ht="14.25" customHeight="1" x14ac:dyDescent="0.2">
      <c r="A1211" s="27">
        <v>41879</v>
      </c>
      <c r="B1211" s="28">
        <v>2310.9775189749898</v>
      </c>
      <c r="C1211" s="29">
        <v>88.927499999999995</v>
      </c>
      <c r="D1211" s="30">
        <v>8</v>
      </c>
      <c r="E1211" s="30" t="s">
        <v>64</v>
      </c>
    </row>
    <row r="1212" spans="1:5" ht="14.25" customHeight="1" x14ac:dyDescent="0.2">
      <c r="A1212" s="27">
        <v>41879.5</v>
      </c>
      <c r="B1212" s="28">
        <v>2549.6945594041599</v>
      </c>
      <c r="C1212" s="29">
        <v>92.028333333333293</v>
      </c>
      <c r="D1212" s="30">
        <v>8</v>
      </c>
      <c r="E1212" s="30" t="s">
        <v>64</v>
      </c>
    </row>
    <row r="1213" spans="1:5" ht="14.25" customHeight="1" x14ac:dyDescent="0.2">
      <c r="A1213" s="27">
        <v>41880</v>
      </c>
      <c r="B1213" s="28">
        <v>2250.2431120541601</v>
      </c>
      <c r="C1213" s="29">
        <v>93.161666666666605</v>
      </c>
      <c r="D1213" s="30">
        <v>8</v>
      </c>
      <c r="E1213" s="30" t="s">
        <v>64</v>
      </c>
    </row>
    <row r="1214" spans="1:5" ht="14.25" customHeight="1" x14ac:dyDescent="0.2">
      <c r="A1214" s="27">
        <v>41880.5</v>
      </c>
      <c r="B1214" s="28">
        <v>2474.0586088999898</v>
      </c>
      <c r="C1214" s="29">
        <v>94.2766666666666</v>
      </c>
      <c r="D1214" s="30">
        <v>8</v>
      </c>
      <c r="E1214" s="30" t="s">
        <v>64</v>
      </c>
    </row>
    <row r="1215" spans="1:5" ht="14.25" customHeight="1" x14ac:dyDescent="0.2">
      <c r="A1215" s="27">
        <v>41881</v>
      </c>
      <c r="B1215" s="28">
        <v>2181.92416806249</v>
      </c>
      <c r="C1215" s="29">
        <v>89.2083333333333</v>
      </c>
      <c r="D1215" s="30">
        <v>8</v>
      </c>
      <c r="E1215" s="30" t="s">
        <v>64</v>
      </c>
    </row>
    <row r="1216" spans="1:5" ht="14.25" customHeight="1" x14ac:dyDescent="0.2">
      <c r="A1216" s="27">
        <v>41881.5</v>
      </c>
      <c r="B1216" s="28">
        <v>2459.62038521249</v>
      </c>
      <c r="C1216" s="29">
        <v>94.743333333333297</v>
      </c>
      <c r="D1216" s="30">
        <v>8</v>
      </c>
      <c r="E1216" s="30" t="s">
        <v>64</v>
      </c>
    </row>
    <row r="1217" spans="1:5" ht="14.25" customHeight="1" x14ac:dyDescent="0.2">
      <c r="A1217" s="27">
        <v>41882</v>
      </c>
      <c r="B1217" s="28">
        <v>2001.1209491583299</v>
      </c>
      <c r="C1217" s="29">
        <v>89.875833333333304</v>
      </c>
      <c r="D1217" s="30">
        <v>8</v>
      </c>
      <c r="E1217" s="30" t="s">
        <v>64</v>
      </c>
    </row>
    <row r="1218" spans="1:5" ht="14.25" customHeight="1" x14ac:dyDescent="0.2">
      <c r="A1218" s="27">
        <v>41882.5</v>
      </c>
      <c r="B1218" s="28">
        <v>2264.75547124166</v>
      </c>
      <c r="C1218" s="29">
        <v>90.906666666666595</v>
      </c>
      <c r="D1218" s="30">
        <v>8</v>
      </c>
      <c r="E1218" s="30" t="s">
        <v>64</v>
      </c>
    </row>
    <row r="1219" spans="1:5" ht="14.25" customHeight="1" x14ac:dyDescent="0.2">
      <c r="A1219" s="27">
        <v>41883</v>
      </c>
      <c r="B1219" s="28">
        <v>1921.8538409166599</v>
      </c>
      <c r="C1219" s="29">
        <v>94.0058333333333</v>
      </c>
      <c r="D1219" s="30">
        <v>9</v>
      </c>
      <c r="E1219" s="30" t="s">
        <v>64</v>
      </c>
    </row>
    <row r="1220" spans="1:5" ht="14.25" customHeight="1" x14ac:dyDescent="0.2">
      <c r="A1220" s="27">
        <v>41883.5</v>
      </c>
      <c r="B1220" s="28">
        <v>2338.8713482916601</v>
      </c>
      <c r="C1220" s="29">
        <v>92.414166666666603</v>
      </c>
      <c r="D1220" s="30">
        <v>9</v>
      </c>
      <c r="E1220" s="30" t="s">
        <v>64</v>
      </c>
    </row>
    <row r="1221" spans="1:5" ht="14.25" customHeight="1" x14ac:dyDescent="0.2">
      <c r="A1221" s="27">
        <v>41884</v>
      </c>
      <c r="B1221" s="28">
        <v>2248.2096055541601</v>
      </c>
      <c r="C1221" s="29">
        <v>92.831666666666607</v>
      </c>
      <c r="D1221" s="30">
        <v>9</v>
      </c>
      <c r="E1221" s="30" t="s">
        <v>64</v>
      </c>
    </row>
    <row r="1222" spans="1:5" ht="14.25" customHeight="1" x14ac:dyDescent="0.2">
      <c r="A1222" s="27">
        <v>41884.5</v>
      </c>
      <c r="B1222" s="28">
        <v>2430.7613596208298</v>
      </c>
      <c r="C1222" s="29">
        <v>92.375</v>
      </c>
      <c r="D1222" s="30">
        <v>9</v>
      </c>
      <c r="E1222" s="30" t="s">
        <v>64</v>
      </c>
    </row>
    <row r="1223" spans="1:5" ht="14.25" customHeight="1" x14ac:dyDescent="0.2">
      <c r="A1223" s="27">
        <v>41885</v>
      </c>
      <c r="B1223" s="28">
        <v>2143.8002868999902</v>
      </c>
      <c r="C1223" s="29">
        <v>89.369166666666601</v>
      </c>
      <c r="D1223" s="30">
        <v>9</v>
      </c>
      <c r="E1223" s="30" t="s">
        <v>64</v>
      </c>
    </row>
    <row r="1224" spans="1:5" ht="14.25" customHeight="1" x14ac:dyDescent="0.2">
      <c r="A1224" s="27">
        <v>41885.5</v>
      </c>
      <c r="B1224" s="28">
        <v>2488.10847363333</v>
      </c>
      <c r="C1224" s="29">
        <v>93.370833333333294</v>
      </c>
      <c r="D1224" s="30">
        <v>9</v>
      </c>
      <c r="E1224" s="30" t="s">
        <v>64</v>
      </c>
    </row>
    <row r="1225" spans="1:5" ht="14.25" customHeight="1" x14ac:dyDescent="0.2">
      <c r="A1225" s="27">
        <v>41886</v>
      </c>
      <c r="B1225" s="28">
        <v>2079.2519090791602</v>
      </c>
      <c r="C1225" s="29">
        <v>91.319166666666604</v>
      </c>
      <c r="D1225" s="30">
        <v>9</v>
      </c>
      <c r="E1225" s="30" t="s">
        <v>64</v>
      </c>
    </row>
    <row r="1226" spans="1:5" ht="14.25" customHeight="1" x14ac:dyDescent="0.2">
      <c r="A1226" s="27">
        <v>41886.5</v>
      </c>
      <c r="B1226" s="28">
        <v>2292.28191523333</v>
      </c>
      <c r="C1226" s="29">
        <v>91.633333333333297</v>
      </c>
      <c r="D1226" s="30">
        <v>9</v>
      </c>
      <c r="E1226" s="30" t="s">
        <v>64</v>
      </c>
    </row>
    <row r="1227" spans="1:5" ht="14.25" customHeight="1" x14ac:dyDescent="0.2">
      <c r="A1227" s="27">
        <v>41887</v>
      </c>
      <c r="B1227" s="28">
        <v>2187.0871952124999</v>
      </c>
      <c r="C1227" s="29">
        <v>93.654166666666598</v>
      </c>
      <c r="D1227" s="30">
        <v>9</v>
      </c>
      <c r="E1227" s="30" t="s">
        <v>64</v>
      </c>
    </row>
    <row r="1228" spans="1:5" ht="14.25" customHeight="1" x14ac:dyDescent="0.2">
      <c r="A1228" s="27">
        <v>41887.5</v>
      </c>
      <c r="B1228" s="28">
        <v>2578.1538939624902</v>
      </c>
      <c r="C1228" s="29">
        <v>93.094999999999899</v>
      </c>
      <c r="D1228" s="30">
        <v>9</v>
      </c>
      <c r="E1228" s="30" t="s">
        <v>64</v>
      </c>
    </row>
    <row r="1229" spans="1:5" ht="14.25" customHeight="1" x14ac:dyDescent="0.2">
      <c r="A1229" s="27">
        <v>41888</v>
      </c>
      <c r="B1229" s="28">
        <v>2073.3774350125</v>
      </c>
      <c r="C1229" s="29">
        <v>93.775000000000006</v>
      </c>
      <c r="D1229" s="30">
        <v>9</v>
      </c>
      <c r="E1229" s="30" t="s">
        <v>64</v>
      </c>
    </row>
    <row r="1230" spans="1:5" ht="14.25" customHeight="1" x14ac:dyDescent="0.2">
      <c r="A1230" s="27">
        <v>41888.5</v>
      </c>
      <c r="B1230" s="28">
        <v>2368.6728615124898</v>
      </c>
      <c r="C1230" s="29">
        <v>88.952500000000001</v>
      </c>
      <c r="D1230" s="30">
        <v>9</v>
      </c>
      <c r="E1230" s="30" t="s">
        <v>64</v>
      </c>
    </row>
    <row r="1231" spans="1:5" ht="14.25" customHeight="1" x14ac:dyDescent="0.2">
      <c r="A1231" s="27">
        <v>41889</v>
      </c>
      <c r="B1231" s="28">
        <v>2047.0225873166601</v>
      </c>
      <c r="C1231" s="29">
        <v>92.994166666666601</v>
      </c>
      <c r="D1231" s="30">
        <v>9</v>
      </c>
      <c r="E1231" s="30" t="s">
        <v>64</v>
      </c>
    </row>
    <row r="1232" spans="1:5" ht="14.25" customHeight="1" x14ac:dyDescent="0.2">
      <c r="A1232" s="27">
        <v>41889.5</v>
      </c>
      <c r="B1232" s="28">
        <v>2192.4860586999898</v>
      </c>
      <c r="C1232" s="29">
        <v>97.970833333333303</v>
      </c>
      <c r="D1232" s="30">
        <v>9</v>
      </c>
      <c r="E1232" s="30" t="s">
        <v>64</v>
      </c>
    </row>
    <row r="1233" spans="1:5" ht="14.25" customHeight="1" x14ac:dyDescent="0.2">
      <c r="A1233" s="27">
        <v>41890</v>
      </c>
      <c r="B1233" s="28">
        <v>1873.06487834583</v>
      </c>
      <c r="C1233" s="29">
        <v>92.363333333333301</v>
      </c>
      <c r="D1233" s="30">
        <v>9</v>
      </c>
      <c r="E1233" s="30" t="s">
        <v>64</v>
      </c>
    </row>
    <row r="1234" spans="1:5" ht="14.25" customHeight="1" x14ac:dyDescent="0.2">
      <c r="A1234" s="27">
        <v>41890.5</v>
      </c>
      <c r="B1234" s="28">
        <v>2222.5540251458301</v>
      </c>
      <c r="C1234" s="29">
        <v>93.679166666666603</v>
      </c>
      <c r="D1234" s="30">
        <v>9</v>
      </c>
      <c r="E1234" s="30" t="s">
        <v>64</v>
      </c>
    </row>
    <row r="1235" spans="1:5" ht="14.25" customHeight="1" x14ac:dyDescent="0.2">
      <c r="A1235" s="27">
        <v>41891</v>
      </c>
      <c r="B1235" s="28">
        <v>2121.8563898791599</v>
      </c>
      <c r="C1235" s="29">
        <v>92.120833333333294</v>
      </c>
      <c r="D1235" s="30">
        <v>9</v>
      </c>
      <c r="E1235" s="30" t="s">
        <v>64</v>
      </c>
    </row>
    <row r="1236" spans="1:5" ht="14.25" customHeight="1" x14ac:dyDescent="0.2">
      <c r="A1236" s="27">
        <v>41891.5</v>
      </c>
      <c r="B1236" s="28">
        <v>2453.3169167750002</v>
      </c>
      <c r="C1236" s="29">
        <v>95.302499999999995</v>
      </c>
      <c r="D1236" s="30">
        <v>9</v>
      </c>
      <c r="E1236" s="30" t="s">
        <v>64</v>
      </c>
    </row>
    <row r="1237" spans="1:5" ht="14.25" customHeight="1" x14ac:dyDescent="0.2">
      <c r="A1237" s="27">
        <v>41892</v>
      </c>
      <c r="B1237" s="28">
        <v>2205.2623963208298</v>
      </c>
      <c r="C1237" s="29">
        <v>90.0416666666666</v>
      </c>
      <c r="D1237" s="30">
        <v>9</v>
      </c>
      <c r="E1237" s="30" t="s">
        <v>64</v>
      </c>
    </row>
    <row r="1238" spans="1:5" ht="14.25" customHeight="1" x14ac:dyDescent="0.2">
      <c r="A1238" s="27">
        <v>41892.5</v>
      </c>
      <c r="B1238" s="28">
        <v>2507.6118844083298</v>
      </c>
      <c r="C1238" s="29">
        <v>92.947499999999906</v>
      </c>
      <c r="D1238" s="30">
        <v>9</v>
      </c>
      <c r="E1238" s="30" t="s">
        <v>64</v>
      </c>
    </row>
    <row r="1239" spans="1:5" ht="14.25" customHeight="1" x14ac:dyDescent="0.2">
      <c r="A1239" s="27">
        <v>41893</v>
      </c>
      <c r="B1239" s="28">
        <v>2188.4652711458298</v>
      </c>
      <c r="C1239" s="29">
        <v>94.227500000000006</v>
      </c>
      <c r="D1239" s="30">
        <v>9</v>
      </c>
      <c r="E1239" s="30" t="s">
        <v>64</v>
      </c>
    </row>
    <row r="1240" spans="1:5" ht="14.25" customHeight="1" x14ac:dyDescent="0.2">
      <c r="A1240" s="27">
        <v>41893.5</v>
      </c>
      <c r="B1240" s="28">
        <v>2584.44164734999</v>
      </c>
      <c r="C1240" s="29">
        <v>94.241666666666603</v>
      </c>
      <c r="D1240" s="30">
        <v>9</v>
      </c>
      <c r="E1240" s="30" t="s">
        <v>64</v>
      </c>
    </row>
    <row r="1241" spans="1:5" ht="14.25" customHeight="1" x14ac:dyDescent="0.2">
      <c r="A1241" s="27">
        <v>41894</v>
      </c>
      <c r="B1241" s="28">
        <v>2158.9195386124902</v>
      </c>
      <c r="C1241" s="29">
        <v>91.0266666666666</v>
      </c>
      <c r="D1241" s="30">
        <v>9</v>
      </c>
      <c r="E1241" s="30" t="s">
        <v>64</v>
      </c>
    </row>
    <row r="1242" spans="1:5" ht="14.25" customHeight="1" x14ac:dyDescent="0.2">
      <c r="A1242" s="27">
        <v>41894.5</v>
      </c>
      <c r="B1242" s="28">
        <v>2390.7399585374901</v>
      </c>
      <c r="C1242" s="29">
        <v>92.328333333333305</v>
      </c>
      <c r="D1242" s="30">
        <v>9</v>
      </c>
      <c r="E1242" s="30" t="s">
        <v>64</v>
      </c>
    </row>
    <row r="1243" spans="1:5" ht="14.25" customHeight="1" x14ac:dyDescent="0.2">
      <c r="A1243" s="27">
        <v>41895</v>
      </c>
      <c r="B1243" s="28">
        <v>2250.0891999208302</v>
      </c>
      <c r="C1243" s="29">
        <v>97.080833333333302</v>
      </c>
      <c r="D1243" s="30">
        <v>9</v>
      </c>
      <c r="E1243" s="30" t="s">
        <v>64</v>
      </c>
    </row>
    <row r="1244" spans="1:5" ht="14.25" customHeight="1" x14ac:dyDescent="0.2">
      <c r="A1244" s="27">
        <v>41895.5</v>
      </c>
      <c r="B1244" s="28">
        <v>2573.5470409049899</v>
      </c>
      <c r="C1244" s="29">
        <v>93.259999999999906</v>
      </c>
      <c r="D1244" s="30">
        <v>9</v>
      </c>
      <c r="E1244" s="30" t="s">
        <v>64</v>
      </c>
    </row>
    <row r="1245" spans="1:5" ht="14.25" customHeight="1" x14ac:dyDescent="0.2">
      <c r="A1245" s="27">
        <v>41896</v>
      </c>
      <c r="B1245" s="28">
        <v>1949.9912697541599</v>
      </c>
      <c r="C1245" s="29">
        <v>92.435833333333306</v>
      </c>
      <c r="D1245" s="30">
        <v>9</v>
      </c>
      <c r="E1245" s="30" t="s">
        <v>64</v>
      </c>
    </row>
    <row r="1246" spans="1:5" ht="14.25" customHeight="1" x14ac:dyDescent="0.2">
      <c r="A1246" s="27">
        <v>41896.5</v>
      </c>
      <c r="B1246" s="28">
        <v>2521.4858069583302</v>
      </c>
      <c r="C1246" s="29">
        <v>91.976666666666603</v>
      </c>
      <c r="D1246" s="30">
        <v>9</v>
      </c>
      <c r="E1246" s="30" t="s">
        <v>64</v>
      </c>
    </row>
    <row r="1247" spans="1:5" ht="14.25" customHeight="1" x14ac:dyDescent="0.2">
      <c r="A1247" s="27">
        <v>41897</v>
      </c>
      <c r="B1247" s="28">
        <v>2023.5993877916601</v>
      </c>
      <c r="C1247" s="29">
        <v>92.086666666666602</v>
      </c>
      <c r="D1247" s="30">
        <v>9</v>
      </c>
      <c r="E1247" s="30" t="s">
        <v>64</v>
      </c>
    </row>
    <row r="1248" spans="1:5" ht="14.25" customHeight="1" x14ac:dyDescent="0.2">
      <c r="A1248" s="27">
        <v>41897.5</v>
      </c>
      <c r="B1248" s="28">
        <v>2372.4070769416599</v>
      </c>
      <c r="C1248" s="29">
        <v>92.968333333333305</v>
      </c>
      <c r="D1248" s="30">
        <v>9</v>
      </c>
      <c r="E1248" s="30" t="s">
        <v>64</v>
      </c>
    </row>
    <row r="1249" spans="1:5" ht="14.25" customHeight="1" x14ac:dyDescent="0.2">
      <c r="A1249" s="27">
        <v>41898</v>
      </c>
      <c r="B1249" s="28">
        <v>2288.5283720166599</v>
      </c>
      <c r="C1249" s="29">
        <v>96.536666666666605</v>
      </c>
      <c r="D1249" s="30">
        <v>9</v>
      </c>
      <c r="E1249" s="30" t="s">
        <v>64</v>
      </c>
    </row>
    <row r="1250" spans="1:5" ht="14.25" customHeight="1" x14ac:dyDescent="0.2">
      <c r="A1250" s="27">
        <v>41898.5</v>
      </c>
      <c r="B1250" s="28">
        <v>2750.9170458041599</v>
      </c>
      <c r="C1250" s="29">
        <v>94.171666666666596</v>
      </c>
      <c r="D1250" s="30">
        <v>9</v>
      </c>
      <c r="E1250" s="30" t="s">
        <v>64</v>
      </c>
    </row>
    <row r="1251" spans="1:5" ht="14.25" customHeight="1" x14ac:dyDescent="0.2">
      <c r="A1251" s="27">
        <v>41899</v>
      </c>
      <c r="B1251" s="28">
        <v>2395.3668768041598</v>
      </c>
      <c r="C1251" s="29">
        <v>94.457499999999996</v>
      </c>
      <c r="D1251" s="30">
        <v>9</v>
      </c>
      <c r="E1251" s="30" t="s">
        <v>64</v>
      </c>
    </row>
    <row r="1252" spans="1:5" ht="14.25" customHeight="1" x14ac:dyDescent="0.2">
      <c r="A1252" s="27">
        <v>41899.5</v>
      </c>
      <c r="B1252" s="28">
        <v>2506.8038927499902</v>
      </c>
      <c r="C1252" s="29">
        <v>93.327499999999901</v>
      </c>
      <c r="D1252" s="30">
        <v>9</v>
      </c>
      <c r="E1252" s="30" t="s">
        <v>64</v>
      </c>
    </row>
    <row r="1253" spans="1:5" ht="14.25" customHeight="1" x14ac:dyDescent="0.2">
      <c r="A1253" s="27">
        <v>41900</v>
      </c>
      <c r="B1253" s="28">
        <v>2280.4726940291598</v>
      </c>
      <c r="C1253" s="29">
        <v>96.022499999999994</v>
      </c>
      <c r="D1253" s="30">
        <v>9</v>
      </c>
      <c r="E1253" s="30" t="s">
        <v>64</v>
      </c>
    </row>
    <row r="1254" spans="1:5" ht="14.25" customHeight="1" x14ac:dyDescent="0.2">
      <c r="A1254" s="27">
        <v>41900.5</v>
      </c>
      <c r="B1254" s="28">
        <v>2566.9448365708299</v>
      </c>
      <c r="C1254" s="29">
        <v>94.177499999999995</v>
      </c>
      <c r="D1254" s="30">
        <v>9</v>
      </c>
      <c r="E1254" s="30" t="s">
        <v>64</v>
      </c>
    </row>
    <row r="1255" spans="1:5" ht="14.25" customHeight="1" x14ac:dyDescent="0.2">
      <c r="A1255" s="27">
        <v>41901</v>
      </c>
      <c r="B1255" s="28">
        <v>2116.5523292124899</v>
      </c>
      <c r="C1255" s="29">
        <v>93.3125</v>
      </c>
      <c r="D1255" s="30">
        <v>9</v>
      </c>
      <c r="E1255" s="30" t="s">
        <v>64</v>
      </c>
    </row>
    <row r="1256" spans="1:5" ht="14.25" customHeight="1" x14ac:dyDescent="0.2">
      <c r="A1256" s="27">
        <v>41901.5</v>
      </c>
      <c r="B1256" s="28">
        <v>2461.1738193708302</v>
      </c>
      <c r="C1256" s="29">
        <v>92.627499999999998</v>
      </c>
      <c r="D1256" s="30">
        <v>9</v>
      </c>
      <c r="E1256" s="30" t="s">
        <v>64</v>
      </c>
    </row>
    <row r="1257" spans="1:5" ht="14.25" customHeight="1" x14ac:dyDescent="0.2">
      <c r="A1257" s="27">
        <v>41902</v>
      </c>
      <c r="B1257" s="28">
        <v>2288.29357438332</v>
      </c>
      <c r="C1257" s="29">
        <v>93.024166666666602</v>
      </c>
      <c r="D1257" s="30">
        <v>9</v>
      </c>
      <c r="E1257" s="30" t="s">
        <v>64</v>
      </c>
    </row>
    <row r="1258" spans="1:5" ht="14.25" customHeight="1" x14ac:dyDescent="0.2">
      <c r="A1258" s="27">
        <v>41902.5</v>
      </c>
      <c r="B1258" s="28">
        <v>2493.1580491749901</v>
      </c>
      <c r="C1258" s="29">
        <v>92.092500000000001</v>
      </c>
      <c r="D1258" s="30">
        <v>9</v>
      </c>
      <c r="E1258" s="30" t="s">
        <v>64</v>
      </c>
    </row>
    <row r="1259" spans="1:5" ht="14.25" customHeight="1" x14ac:dyDescent="0.2">
      <c r="A1259" s="27">
        <v>41903</v>
      </c>
      <c r="B1259" s="28">
        <v>1997.42899145416</v>
      </c>
      <c r="C1259" s="29">
        <v>92.263333333333307</v>
      </c>
      <c r="D1259" s="30">
        <v>9</v>
      </c>
      <c r="E1259" s="30" t="s">
        <v>64</v>
      </c>
    </row>
    <row r="1260" spans="1:5" ht="14.25" customHeight="1" x14ac:dyDescent="0.2">
      <c r="A1260" s="27">
        <v>41903.5</v>
      </c>
      <c r="B1260" s="28">
        <v>2123.2153123916601</v>
      </c>
      <c r="C1260" s="29">
        <v>93.793333333333294</v>
      </c>
      <c r="D1260" s="30">
        <v>9</v>
      </c>
      <c r="E1260" s="30" t="s">
        <v>64</v>
      </c>
    </row>
    <row r="1261" spans="1:5" ht="14.25" customHeight="1" x14ac:dyDescent="0.2">
      <c r="A1261" s="27">
        <v>41904</v>
      </c>
      <c r="B1261" s="28">
        <v>1959.9531131199999</v>
      </c>
      <c r="C1261" s="29">
        <v>92.381999999999906</v>
      </c>
      <c r="D1261" s="30">
        <v>9</v>
      </c>
      <c r="E1261" s="30" t="s">
        <v>64</v>
      </c>
    </row>
    <row r="1262" spans="1:5" ht="14.25" customHeight="1" x14ac:dyDescent="0.2">
      <c r="A1262" s="27">
        <v>41904.5</v>
      </c>
      <c r="B1262" s="28">
        <v>2364.44915055416</v>
      </c>
      <c r="C1262" s="29">
        <v>92.907499999999999</v>
      </c>
      <c r="D1262" s="30">
        <v>9</v>
      </c>
      <c r="E1262" s="30" t="s">
        <v>64</v>
      </c>
    </row>
    <row r="1263" spans="1:5" ht="14.25" customHeight="1" x14ac:dyDescent="0.2">
      <c r="A1263" s="27">
        <v>41905</v>
      </c>
      <c r="B1263" s="28">
        <v>2248.0190105124898</v>
      </c>
      <c r="C1263" s="29">
        <v>93.206249999999997</v>
      </c>
      <c r="D1263" s="30">
        <v>9</v>
      </c>
      <c r="E1263" s="30" t="s">
        <v>64</v>
      </c>
    </row>
    <row r="1264" spans="1:5" ht="14.25" customHeight="1" x14ac:dyDescent="0.2">
      <c r="A1264" s="27">
        <v>41905.5</v>
      </c>
      <c r="B1264" s="28">
        <v>2449.8866331333302</v>
      </c>
      <c r="C1264" s="29">
        <v>97.012499999999903</v>
      </c>
      <c r="D1264" s="30">
        <v>9</v>
      </c>
      <c r="E1264" s="30" t="s">
        <v>64</v>
      </c>
    </row>
    <row r="1265" spans="1:5" ht="14.25" customHeight="1" x14ac:dyDescent="0.2">
      <c r="A1265" s="27">
        <v>41906</v>
      </c>
      <c r="B1265" s="28">
        <v>2096.2388598541602</v>
      </c>
      <c r="C1265" s="29">
        <v>89.178333333333299</v>
      </c>
      <c r="D1265" s="30">
        <v>9</v>
      </c>
      <c r="E1265" s="30" t="s">
        <v>64</v>
      </c>
    </row>
    <row r="1266" spans="1:5" ht="14.25" customHeight="1" x14ac:dyDescent="0.2">
      <c r="A1266" s="27">
        <v>41906.5</v>
      </c>
      <c r="B1266" s="28">
        <v>2440.3553028374899</v>
      </c>
      <c r="C1266" s="29">
        <v>90.419166666666598</v>
      </c>
      <c r="D1266" s="30">
        <v>9</v>
      </c>
      <c r="E1266" s="30" t="s">
        <v>64</v>
      </c>
    </row>
    <row r="1267" spans="1:5" ht="14.25" customHeight="1" x14ac:dyDescent="0.2">
      <c r="A1267" s="27">
        <v>41907</v>
      </c>
      <c r="B1267" s="28">
        <v>2174.9172505541601</v>
      </c>
      <c r="C1267" s="29">
        <v>95.5891666666666</v>
      </c>
      <c r="D1267" s="30">
        <v>9</v>
      </c>
      <c r="E1267" s="30" t="s">
        <v>64</v>
      </c>
    </row>
    <row r="1268" spans="1:5" ht="14.25" customHeight="1" x14ac:dyDescent="0.2">
      <c r="A1268" s="27">
        <v>41907.5</v>
      </c>
      <c r="B1268" s="28">
        <v>2413.5105322916602</v>
      </c>
      <c r="C1268" s="29">
        <v>97.796666666666596</v>
      </c>
      <c r="D1268" s="30">
        <v>9</v>
      </c>
      <c r="E1268" s="30" t="s">
        <v>64</v>
      </c>
    </row>
    <row r="1269" spans="1:5" ht="14.25" customHeight="1" x14ac:dyDescent="0.2">
      <c r="A1269" s="27">
        <v>41908</v>
      </c>
      <c r="B1269" s="28">
        <v>2185.6362948291599</v>
      </c>
      <c r="C1269" s="29">
        <v>93.211666666666602</v>
      </c>
      <c r="D1269" s="30">
        <v>9</v>
      </c>
      <c r="E1269" s="30" t="s">
        <v>64</v>
      </c>
    </row>
    <row r="1270" spans="1:5" ht="14.25" customHeight="1" x14ac:dyDescent="0.2">
      <c r="A1270" s="27">
        <v>41908.5</v>
      </c>
      <c r="B1270" s="28">
        <v>2488.2033734500001</v>
      </c>
      <c r="C1270" s="29">
        <v>92.63</v>
      </c>
      <c r="D1270" s="30">
        <v>9</v>
      </c>
      <c r="E1270" s="30" t="s">
        <v>64</v>
      </c>
    </row>
    <row r="1271" spans="1:5" ht="14.25" customHeight="1" x14ac:dyDescent="0.2">
      <c r="A1271" s="27">
        <v>41909</v>
      </c>
      <c r="B1271" s="28">
        <v>2231.6066298124902</v>
      </c>
      <c r="C1271" s="29">
        <v>93.126666666666594</v>
      </c>
      <c r="D1271" s="30">
        <v>9</v>
      </c>
      <c r="E1271" s="30" t="s">
        <v>64</v>
      </c>
    </row>
    <row r="1272" spans="1:5" ht="14.25" customHeight="1" x14ac:dyDescent="0.2">
      <c r="A1272" s="27">
        <v>41909.5</v>
      </c>
      <c r="B1272" s="28">
        <v>2409.3805057374898</v>
      </c>
      <c r="C1272" s="29">
        <v>94.182499999999905</v>
      </c>
      <c r="D1272" s="30">
        <v>9</v>
      </c>
      <c r="E1272" s="30" t="s">
        <v>64</v>
      </c>
    </row>
    <row r="1273" spans="1:5" ht="14.25" customHeight="1" x14ac:dyDescent="0.2">
      <c r="A1273" s="27">
        <v>41910</v>
      </c>
      <c r="B1273" s="28">
        <v>1921.2692918958301</v>
      </c>
      <c r="C1273" s="29">
        <v>92.816666666666606</v>
      </c>
      <c r="D1273" s="30">
        <v>9</v>
      </c>
      <c r="E1273" s="30" t="s">
        <v>64</v>
      </c>
    </row>
    <row r="1274" spans="1:5" ht="14.25" customHeight="1" x14ac:dyDescent="0.2">
      <c r="A1274" s="27">
        <v>41910.5</v>
      </c>
      <c r="B1274" s="28">
        <v>2087.1779811166598</v>
      </c>
      <c r="C1274" s="29">
        <v>89.649166666666602</v>
      </c>
      <c r="D1274" s="30">
        <v>9</v>
      </c>
      <c r="E1274" s="30" t="s">
        <v>64</v>
      </c>
    </row>
    <row r="1275" spans="1:5" ht="14.25" customHeight="1" x14ac:dyDescent="0.2">
      <c r="A1275" s="27">
        <v>41911</v>
      </c>
      <c r="B1275" s="28">
        <v>1892.1575970958299</v>
      </c>
      <c r="C1275" s="29">
        <v>89.694999999999993</v>
      </c>
      <c r="D1275" s="30">
        <v>9</v>
      </c>
      <c r="E1275" s="30" t="s">
        <v>64</v>
      </c>
    </row>
    <row r="1276" spans="1:5" ht="14.25" customHeight="1" x14ac:dyDescent="0.2">
      <c r="A1276" s="27">
        <v>41911.5</v>
      </c>
      <c r="B1276" s="28">
        <v>2173.0139887708301</v>
      </c>
      <c r="C1276" s="29">
        <v>90.165000000000006</v>
      </c>
      <c r="D1276" s="30">
        <v>9</v>
      </c>
      <c r="E1276" s="30" t="s">
        <v>64</v>
      </c>
    </row>
    <row r="1277" spans="1:5" ht="14.25" customHeight="1" x14ac:dyDescent="0.2">
      <c r="A1277" s="27">
        <v>41912</v>
      </c>
      <c r="B1277" s="28">
        <v>1895.0546239416601</v>
      </c>
      <c r="C1277" s="29">
        <v>92.224999999999994</v>
      </c>
      <c r="D1277" s="30">
        <v>9</v>
      </c>
      <c r="E1277" s="30" t="s">
        <v>64</v>
      </c>
    </row>
    <row r="1278" spans="1:5" ht="14.25" customHeight="1" x14ac:dyDescent="0.2">
      <c r="A1278" s="27">
        <v>41912.5</v>
      </c>
      <c r="B1278" s="28">
        <v>2193.5688543291599</v>
      </c>
      <c r="C1278" s="29">
        <v>91.504999999999995</v>
      </c>
      <c r="D1278" s="30">
        <v>9</v>
      </c>
      <c r="E1278" s="30" t="s">
        <v>64</v>
      </c>
    </row>
    <row r="1279" spans="1:5" ht="14.25" customHeight="1" x14ac:dyDescent="0.2">
      <c r="A1279" s="27">
        <v>41913</v>
      </c>
      <c r="B1279" s="28">
        <v>2045.4487360916601</v>
      </c>
      <c r="C1279" s="29">
        <v>95.185833333333306</v>
      </c>
      <c r="D1279" s="30">
        <v>10</v>
      </c>
      <c r="E1279" s="30" t="s">
        <v>64</v>
      </c>
    </row>
    <row r="1280" spans="1:5" ht="14.25" customHeight="1" x14ac:dyDescent="0.2">
      <c r="A1280" s="27">
        <v>41913.5</v>
      </c>
      <c r="B1280" s="28">
        <v>2551.9848045416602</v>
      </c>
      <c r="C1280" s="29">
        <v>92.634166666666601</v>
      </c>
      <c r="D1280" s="30">
        <v>10</v>
      </c>
      <c r="E1280" s="30" t="s">
        <v>64</v>
      </c>
    </row>
    <row r="1281" spans="1:5" ht="14.25" customHeight="1" x14ac:dyDescent="0.2">
      <c r="A1281" s="27">
        <v>41914</v>
      </c>
      <c r="B1281" s="28">
        <v>2031.1868413249899</v>
      </c>
      <c r="C1281" s="29">
        <v>91.8541666666666</v>
      </c>
      <c r="D1281" s="30">
        <v>10</v>
      </c>
      <c r="E1281" s="30" t="s">
        <v>64</v>
      </c>
    </row>
    <row r="1282" spans="1:5" ht="14.25" customHeight="1" x14ac:dyDescent="0.2">
      <c r="A1282" s="27">
        <v>41914.5</v>
      </c>
      <c r="B1282" s="28">
        <v>2302.8370136041599</v>
      </c>
      <c r="C1282" s="29">
        <v>88.734166666666596</v>
      </c>
      <c r="D1282" s="30">
        <v>10</v>
      </c>
      <c r="E1282" s="30" t="s">
        <v>64</v>
      </c>
    </row>
    <row r="1283" spans="1:5" ht="14.25" customHeight="1" x14ac:dyDescent="0.2">
      <c r="A1283" s="27">
        <v>41915</v>
      </c>
      <c r="B1283" s="28">
        <v>2265.20051680714</v>
      </c>
      <c r="C1283" s="29">
        <v>97.854285714285695</v>
      </c>
      <c r="D1283" s="30">
        <v>10</v>
      </c>
      <c r="E1283" s="30" t="s">
        <v>64</v>
      </c>
    </row>
    <row r="1284" spans="1:5" ht="14.25" customHeight="1" x14ac:dyDescent="0.2">
      <c r="A1284" s="27">
        <v>41915.5</v>
      </c>
      <c r="B1284" s="28">
        <v>2274.5985309624898</v>
      </c>
      <c r="C1284" s="29">
        <v>90.266666666666595</v>
      </c>
      <c r="D1284" s="30">
        <v>10</v>
      </c>
      <c r="E1284" s="30" t="s">
        <v>64</v>
      </c>
    </row>
    <row r="1285" spans="1:5" ht="14.25" customHeight="1" x14ac:dyDescent="0.2">
      <c r="A1285" s="27">
        <v>41916</v>
      </c>
      <c r="B1285" s="28">
        <v>2135.9982475583301</v>
      </c>
      <c r="C1285" s="29">
        <v>93.316666666666606</v>
      </c>
      <c r="D1285" s="30">
        <v>10</v>
      </c>
      <c r="E1285" s="30" t="s">
        <v>64</v>
      </c>
    </row>
    <row r="1286" spans="1:5" ht="14.25" customHeight="1" x14ac:dyDescent="0.2">
      <c r="A1286" s="27">
        <v>41916.5</v>
      </c>
      <c r="B1286" s="28">
        <v>2375.1063702249899</v>
      </c>
      <c r="C1286" s="29">
        <v>91.059166666666599</v>
      </c>
      <c r="D1286" s="30">
        <v>10</v>
      </c>
      <c r="E1286" s="30" t="s">
        <v>64</v>
      </c>
    </row>
    <row r="1287" spans="1:5" ht="14.25" customHeight="1" x14ac:dyDescent="0.2">
      <c r="A1287" s="27">
        <v>41917</v>
      </c>
      <c r="B1287" s="28">
        <v>2001.9841070999901</v>
      </c>
      <c r="C1287" s="29">
        <v>96.3808333333333</v>
      </c>
      <c r="D1287" s="30">
        <v>10</v>
      </c>
      <c r="E1287" s="30" t="s">
        <v>64</v>
      </c>
    </row>
    <row r="1288" spans="1:5" ht="14.25" customHeight="1" x14ac:dyDescent="0.2">
      <c r="A1288" s="27">
        <v>41917.5</v>
      </c>
      <c r="B1288" s="28">
        <v>2222.6508015458298</v>
      </c>
      <c r="C1288" s="29">
        <v>94.445833333333297</v>
      </c>
      <c r="D1288" s="30">
        <v>10</v>
      </c>
      <c r="E1288" s="30" t="s">
        <v>64</v>
      </c>
    </row>
    <row r="1289" spans="1:5" ht="14.25" customHeight="1" x14ac:dyDescent="0.2">
      <c r="A1289" s="27">
        <v>41918</v>
      </c>
      <c r="B1289" s="28">
        <v>1869.44751362083</v>
      </c>
      <c r="C1289" s="29">
        <v>89.991666666666603</v>
      </c>
      <c r="D1289" s="30">
        <v>10</v>
      </c>
      <c r="E1289" s="30" t="s">
        <v>64</v>
      </c>
    </row>
    <row r="1290" spans="1:5" ht="14.25" customHeight="1" x14ac:dyDescent="0.2">
      <c r="A1290" s="27">
        <v>41918.5</v>
      </c>
      <c r="B1290" s="28">
        <v>2031.8905010416599</v>
      </c>
      <c r="C1290" s="29">
        <v>93.043333333333294</v>
      </c>
      <c r="D1290" s="30">
        <v>10</v>
      </c>
      <c r="E1290" s="30" t="s">
        <v>64</v>
      </c>
    </row>
    <row r="1291" spans="1:5" ht="14.25" customHeight="1" x14ac:dyDescent="0.2">
      <c r="A1291" s="27">
        <v>41919</v>
      </c>
      <c r="B1291" s="28">
        <v>2070.8754603000002</v>
      </c>
      <c r="C1291" s="29">
        <v>92.8</v>
      </c>
      <c r="D1291" s="30">
        <v>10</v>
      </c>
      <c r="E1291" s="30" t="s">
        <v>64</v>
      </c>
    </row>
    <row r="1292" spans="1:5" ht="14.25" customHeight="1" x14ac:dyDescent="0.2">
      <c r="A1292" s="27">
        <v>41919.5</v>
      </c>
      <c r="B1292" s="28">
        <v>2413.41911486249</v>
      </c>
      <c r="C1292" s="29">
        <v>92.62</v>
      </c>
      <c r="D1292" s="30">
        <v>10</v>
      </c>
      <c r="E1292" s="30" t="s">
        <v>64</v>
      </c>
    </row>
    <row r="1293" spans="1:5" ht="14.25" customHeight="1" x14ac:dyDescent="0.2">
      <c r="A1293" s="27">
        <v>41920</v>
      </c>
      <c r="B1293" s="28">
        <v>2139.0103975458301</v>
      </c>
      <c r="C1293" s="29">
        <v>89.626666666666594</v>
      </c>
      <c r="D1293" s="30">
        <v>10</v>
      </c>
      <c r="E1293" s="30" t="s">
        <v>64</v>
      </c>
    </row>
    <row r="1294" spans="1:5" ht="14.25" customHeight="1" x14ac:dyDescent="0.2">
      <c r="A1294" s="27">
        <v>41920.5</v>
      </c>
      <c r="B1294" s="28">
        <v>2448.6224742749901</v>
      </c>
      <c r="C1294" s="29">
        <v>96.4433333333333</v>
      </c>
      <c r="D1294" s="30">
        <v>10</v>
      </c>
      <c r="E1294" s="30" t="s">
        <v>64</v>
      </c>
    </row>
    <row r="1295" spans="1:5" ht="14.25" customHeight="1" x14ac:dyDescent="0.2">
      <c r="A1295" s="27">
        <v>41921</v>
      </c>
      <c r="B1295" s="28">
        <v>2178.94914845416</v>
      </c>
      <c r="C1295" s="29">
        <v>95.782499999999999</v>
      </c>
      <c r="D1295" s="30">
        <v>10</v>
      </c>
      <c r="E1295" s="30" t="s">
        <v>64</v>
      </c>
    </row>
    <row r="1296" spans="1:5" ht="14.25" customHeight="1" x14ac:dyDescent="0.2">
      <c r="A1296" s="27">
        <v>41921.5</v>
      </c>
      <c r="B1296" s="28">
        <v>2403.7327108333302</v>
      </c>
      <c r="C1296" s="29">
        <v>91.242500000000007</v>
      </c>
      <c r="D1296" s="30">
        <v>10</v>
      </c>
      <c r="E1296" s="30" t="s">
        <v>64</v>
      </c>
    </row>
    <row r="1297" spans="1:5" ht="14.25" customHeight="1" x14ac:dyDescent="0.2">
      <c r="A1297" s="27">
        <v>41922</v>
      </c>
      <c r="B1297" s="28">
        <v>2120.5494546333298</v>
      </c>
      <c r="C1297" s="29">
        <v>94.824999999999903</v>
      </c>
      <c r="D1297" s="30">
        <v>10</v>
      </c>
      <c r="E1297" s="30" t="s">
        <v>64</v>
      </c>
    </row>
    <row r="1298" spans="1:5" ht="14.25" customHeight="1" x14ac:dyDescent="0.2">
      <c r="A1298" s="27">
        <v>41922.5</v>
      </c>
      <c r="B1298" s="28">
        <v>2471.67496623749</v>
      </c>
      <c r="C1298" s="29">
        <v>97.902499999999904</v>
      </c>
      <c r="D1298" s="30">
        <v>10</v>
      </c>
      <c r="E1298" s="30" t="s">
        <v>64</v>
      </c>
    </row>
    <row r="1299" spans="1:5" ht="14.25" customHeight="1" x14ac:dyDescent="0.2">
      <c r="A1299" s="27">
        <v>41923</v>
      </c>
      <c r="B1299" s="28">
        <v>2086.25206199583</v>
      </c>
      <c r="C1299" s="29">
        <v>88.783333333333303</v>
      </c>
      <c r="D1299" s="30">
        <v>10</v>
      </c>
      <c r="E1299" s="30" t="s">
        <v>64</v>
      </c>
    </row>
    <row r="1300" spans="1:5" ht="14.25" customHeight="1" x14ac:dyDescent="0.2">
      <c r="A1300" s="27">
        <v>41923.5</v>
      </c>
      <c r="B1300" s="28">
        <v>2442.8866810416598</v>
      </c>
      <c r="C1300" s="29">
        <v>93.279999999999902</v>
      </c>
      <c r="D1300" s="30">
        <v>10</v>
      </c>
      <c r="E1300" s="30" t="s">
        <v>64</v>
      </c>
    </row>
    <row r="1301" spans="1:5" ht="14.25" customHeight="1" x14ac:dyDescent="0.2">
      <c r="A1301" s="27">
        <v>41924</v>
      </c>
      <c r="B1301" s="28">
        <v>1963.9878850208299</v>
      </c>
      <c r="C1301" s="29">
        <v>89.876666666666594</v>
      </c>
      <c r="D1301" s="30">
        <v>10</v>
      </c>
      <c r="E1301" s="30" t="s">
        <v>64</v>
      </c>
    </row>
    <row r="1302" spans="1:5" ht="14.25" customHeight="1" x14ac:dyDescent="0.2">
      <c r="A1302" s="27">
        <v>41924.5</v>
      </c>
      <c r="B1302" s="28">
        <v>2139.9399515208302</v>
      </c>
      <c r="C1302" s="29">
        <v>93.448333333333295</v>
      </c>
      <c r="D1302" s="30">
        <v>10</v>
      </c>
      <c r="E1302" s="30" t="s">
        <v>64</v>
      </c>
    </row>
    <row r="1303" spans="1:5" ht="14.25" customHeight="1" x14ac:dyDescent="0.2">
      <c r="A1303" s="27">
        <v>41925</v>
      </c>
      <c r="B1303" s="28">
        <v>1766.14336092083</v>
      </c>
      <c r="C1303" s="29">
        <v>89.710833333333298</v>
      </c>
      <c r="D1303" s="30">
        <v>10</v>
      </c>
      <c r="E1303" s="30" t="s">
        <v>64</v>
      </c>
    </row>
    <row r="1304" spans="1:5" ht="14.25" customHeight="1" x14ac:dyDescent="0.2">
      <c r="A1304" s="27">
        <v>41925.5</v>
      </c>
      <c r="B1304" s="28">
        <v>2132.2404888999999</v>
      </c>
      <c r="C1304" s="29">
        <v>93.548333333333304</v>
      </c>
      <c r="D1304" s="30">
        <v>10</v>
      </c>
      <c r="E1304" s="30" t="s">
        <v>64</v>
      </c>
    </row>
    <row r="1305" spans="1:5" ht="14.25" customHeight="1" x14ac:dyDescent="0.2">
      <c r="A1305" s="27">
        <v>41926</v>
      </c>
      <c r="B1305" s="28">
        <v>2083.7589468916599</v>
      </c>
      <c r="C1305" s="29">
        <v>97.102500000000006</v>
      </c>
      <c r="D1305" s="30">
        <v>10</v>
      </c>
      <c r="E1305" s="30" t="s">
        <v>64</v>
      </c>
    </row>
    <row r="1306" spans="1:5" ht="14.25" customHeight="1" x14ac:dyDescent="0.2">
      <c r="A1306" s="27">
        <v>41926.5</v>
      </c>
      <c r="B1306" s="28">
        <v>2341.1671416499998</v>
      </c>
      <c r="C1306" s="29">
        <v>93.54</v>
      </c>
      <c r="D1306" s="30">
        <v>10</v>
      </c>
      <c r="E1306" s="30" t="s">
        <v>64</v>
      </c>
    </row>
    <row r="1307" spans="1:5" ht="14.25" customHeight="1" x14ac:dyDescent="0.2">
      <c r="A1307" s="27">
        <v>41927</v>
      </c>
      <c r="B1307" s="28">
        <v>2093.52091827916</v>
      </c>
      <c r="C1307" s="29">
        <v>96.017499999999899</v>
      </c>
      <c r="D1307" s="30">
        <v>10</v>
      </c>
      <c r="E1307" s="30" t="s">
        <v>64</v>
      </c>
    </row>
    <row r="1308" spans="1:5" ht="14.25" customHeight="1" x14ac:dyDescent="0.2">
      <c r="A1308" s="27">
        <v>41927.5</v>
      </c>
      <c r="B1308" s="28">
        <v>2386.4904451791599</v>
      </c>
      <c r="C1308" s="29">
        <v>95.88</v>
      </c>
      <c r="D1308" s="30">
        <v>10</v>
      </c>
      <c r="E1308" s="30" t="s">
        <v>64</v>
      </c>
    </row>
    <row r="1309" spans="1:5" ht="14.25" customHeight="1" x14ac:dyDescent="0.2">
      <c r="A1309" s="27">
        <v>41928</v>
      </c>
      <c r="B1309" s="28">
        <v>2032.8935772208299</v>
      </c>
      <c r="C1309" s="29">
        <v>97.279166666666598</v>
      </c>
      <c r="D1309" s="30">
        <v>10</v>
      </c>
      <c r="E1309" s="30" t="s">
        <v>64</v>
      </c>
    </row>
    <row r="1310" spans="1:5" ht="14.25" customHeight="1" x14ac:dyDescent="0.2">
      <c r="A1310" s="27">
        <v>41928.5</v>
      </c>
      <c r="B1310" s="28">
        <v>2301.3289821916601</v>
      </c>
      <c r="C1310" s="29">
        <v>92.186666666666596</v>
      </c>
      <c r="D1310" s="30">
        <v>10</v>
      </c>
      <c r="E1310" s="30" t="s">
        <v>64</v>
      </c>
    </row>
    <row r="1311" spans="1:5" ht="14.25" customHeight="1" x14ac:dyDescent="0.2">
      <c r="A1311" s="27">
        <v>41929</v>
      </c>
      <c r="B1311" s="28">
        <v>2119.0852012249902</v>
      </c>
      <c r="C1311" s="29">
        <v>92.573333333333295</v>
      </c>
      <c r="D1311" s="30">
        <v>10</v>
      </c>
      <c r="E1311" s="30" t="s">
        <v>64</v>
      </c>
    </row>
    <row r="1312" spans="1:5" ht="14.25" customHeight="1" x14ac:dyDescent="0.2">
      <c r="A1312" s="27">
        <v>41929.5</v>
      </c>
      <c r="B1312" s="28">
        <v>2325.9137709333299</v>
      </c>
      <c r="C1312" s="29">
        <v>92.292499999999905</v>
      </c>
      <c r="D1312" s="30">
        <v>10</v>
      </c>
      <c r="E1312" s="30" t="s">
        <v>64</v>
      </c>
    </row>
    <row r="1313" spans="1:5" ht="14.25" customHeight="1" x14ac:dyDescent="0.2">
      <c r="A1313" s="27">
        <v>41930</v>
      </c>
      <c r="B1313" s="28">
        <v>2009.09985255833</v>
      </c>
      <c r="C1313" s="29">
        <v>89.856666666666598</v>
      </c>
      <c r="D1313" s="30">
        <v>10</v>
      </c>
      <c r="E1313" s="30" t="s">
        <v>64</v>
      </c>
    </row>
    <row r="1314" spans="1:5" ht="14.25" customHeight="1" x14ac:dyDescent="0.2">
      <c r="A1314" s="27">
        <v>41930.5</v>
      </c>
      <c r="B1314" s="28">
        <v>2283.4003024624899</v>
      </c>
      <c r="C1314" s="29">
        <v>95.3958333333333</v>
      </c>
      <c r="D1314" s="30">
        <v>10</v>
      </c>
      <c r="E1314" s="30" t="s">
        <v>64</v>
      </c>
    </row>
    <row r="1315" spans="1:5" ht="14.25" customHeight="1" x14ac:dyDescent="0.2">
      <c r="A1315" s="27">
        <v>41931</v>
      </c>
      <c r="B1315" s="28">
        <v>1919.3676576749899</v>
      </c>
      <c r="C1315" s="29">
        <v>90.515833333333305</v>
      </c>
      <c r="D1315" s="30">
        <v>10</v>
      </c>
      <c r="E1315" s="30" t="s">
        <v>64</v>
      </c>
    </row>
    <row r="1316" spans="1:5" ht="14.25" customHeight="1" x14ac:dyDescent="0.2">
      <c r="A1316" s="27">
        <v>41931.5</v>
      </c>
      <c r="B1316" s="28">
        <v>2286.60910756249</v>
      </c>
      <c r="C1316" s="29">
        <v>91.726666666666603</v>
      </c>
      <c r="D1316" s="30">
        <v>10</v>
      </c>
      <c r="E1316" s="30" t="s">
        <v>64</v>
      </c>
    </row>
    <row r="1317" spans="1:5" ht="14.25" customHeight="1" x14ac:dyDescent="0.2">
      <c r="A1317" s="27">
        <v>41932</v>
      </c>
      <c r="B1317" s="28">
        <v>1848.7247567541599</v>
      </c>
      <c r="C1317" s="29">
        <v>93.337499999999906</v>
      </c>
      <c r="D1317" s="30">
        <v>10</v>
      </c>
      <c r="E1317" s="30" t="s">
        <v>64</v>
      </c>
    </row>
    <row r="1318" spans="1:5" ht="14.25" customHeight="1" x14ac:dyDescent="0.2">
      <c r="A1318" s="27">
        <v>41932.5</v>
      </c>
      <c r="B1318" s="28">
        <v>2055.5258291749901</v>
      </c>
      <c r="C1318" s="29">
        <v>94.040833333333296</v>
      </c>
      <c r="D1318" s="30">
        <v>10</v>
      </c>
      <c r="E1318" s="30" t="s">
        <v>64</v>
      </c>
    </row>
    <row r="1319" spans="1:5" ht="14.25" customHeight="1" x14ac:dyDescent="0.2">
      <c r="A1319" s="27">
        <v>41933</v>
      </c>
      <c r="B1319" s="28">
        <v>2065.4158662874902</v>
      </c>
      <c r="C1319" s="29">
        <v>91.495833333333294</v>
      </c>
      <c r="D1319" s="30">
        <v>10</v>
      </c>
      <c r="E1319" s="30" t="s">
        <v>64</v>
      </c>
    </row>
    <row r="1320" spans="1:5" ht="14.25" customHeight="1" x14ac:dyDescent="0.2">
      <c r="A1320" s="27">
        <v>41933.5</v>
      </c>
      <c r="B1320" s="28">
        <v>2347.5712044791599</v>
      </c>
      <c r="C1320" s="29">
        <v>91.925833333333301</v>
      </c>
      <c r="D1320" s="30">
        <v>10</v>
      </c>
      <c r="E1320" s="30" t="s">
        <v>64</v>
      </c>
    </row>
    <row r="1321" spans="1:5" ht="14.25" customHeight="1" x14ac:dyDescent="0.2">
      <c r="A1321" s="27">
        <v>41934</v>
      </c>
      <c r="B1321" s="28">
        <v>1953.4718825083301</v>
      </c>
      <c r="C1321" s="29">
        <v>95.820833333333297</v>
      </c>
      <c r="D1321" s="30">
        <v>10</v>
      </c>
      <c r="E1321" s="30" t="s">
        <v>64</v>
      </c>
    </row>
    <row r="1322" spans="1:5" ht="14.25" customHeight="1" x14ac:dyDescent="0.2">
      <c r="A1322" s="27">
        <v>41934.5</v>
      </c>
      <c r="B1322" s="28">
        <v>2347.2038133833298</v>
      </c>
      <c r="C1322" s="29">
        <v>96.074166666666599</v>
      </c>
      <c r="D1322" s="30">
        <v>10</v>
      </c>
      <c r="E1322" s="30" t="s">
        <v>64</v>
      </c>
    </row>
    <row r="1323" spans="1:5" ht="14.25" customHeight="1" x14ac:dyDescent="0.2">
      <c r="A1323" s="27">
        <v>41935</v>
      </c>
      <c r="B1323" s="28">
        <v>2089.9674572541599</v>
      </c>
      <c r="C1323" s="29">
        <v>89.605000000000004</v>
      </c>
      <c r="D1323" s="30">
        <v>10</v>
      </c>
      <c r="E1323" s="30" t="s">
        <v>64</v>
      </c>
    </row>
    <row r="1324" spans="1:5" ht="14.25" customHeight="1" x14ac:dyDescent="0.2">
      <c r="A1324" s="27">
        <v>41935.5</v>
      </c>
      <c r="B1324" s="28">
        <v>2308.8326177374902</v>
      </c>
      <c r="C1324" s="29">
        <v>94.202500000000001</v>
      </c>
      <c r="D1324" s="30">
        <v>10</v>
      </c>
      <c r="E1324" s="30" t="s">
        <v>64</v>
      </c>
    </row>
    <row r="1325" spans="1:5" ht="14.25" customHeight="1" x14ac:dyDescent="0.2">
      <c r="A1325" s="27">
        <v>41936</v>
      </c>
      <c r="B1325" s="28">
        <v>2021.69496208333</v>
      </c>
      <c r="C1325" s="29">
        <v>94.43</v>
      </c>
      <c r="D1325" s="30">
        <v>10</v>
      </c>
      <c r="E1325" s="30" t="s">
        <v>64</v>
      </c>
    </row>
    <row r="1326" spans="1:5" ht="14.25" customHeight="1" x14ac:dyDescent="0.2">
      <c r="A1326" s="27">
        <v>41936.5</v>
      </c>
      <c r="B1326" s="28">
        <v>2344.4569725874899</v>
      </c>
      <c r="C1326" s="29">
        <v>92.056666666666601</v>
      </c>
      <c r="D1326" s="30">
        <v>10</v>
      </c>
      <c r="E1326" s="30" t="s">
        <v>64</v>
      </c>
    </row>
    <row r="1327" spans="1:5" ht="14.25" customHeight="1" x14ac:dyDescent="0.2">
      <c r="A1327" s="27">
        <v>41937</v>
      </c>
      <c r="B1327" s="28">
        <v>1995.2366470833299</v>
      </c>
      <c r="C1327" s="29">
        <v>93.225833333333298</v>
      </c>
      <c r="D1327" s="30">
        <v>10</v>
      </c>
      <c r="E1327" s="30" t="s">
        <v>64</v>
      </c>
    </row>
    <row r="1328" spans="1:5" ht="14.25" customHeight="1" x14ac:dyDescent="0.2">
      <c r="A1328" s="27">
        <v>41937.5</v>
      </c>
      <c r="B1328" s="28">
        <v>2290.1569567916599</v>
      </c>
      <c r="C1328" s="29">
        <v>89.435000000000002</v>
      </c>
      <c r="D1328" s="30">
        <v>10</v>
      </c>
      <c r="E1328" s="30" t="s">
        <v>64</v>
      </c>
    </row>
    <row r="1329" spans="1:5" ht="14.25" customHeight="1" x14ac:dyDescent="0.2">
      <c r="A1329" s="27">
        <v>41938</v>
      </c>
      <c r="B1329" s="28">
        <v>1905.2592441166601</v>
      </c>
      <c r="C1329" s="29">
        <v>89.132499999999993</v>
      </c>
      <c r="D1329" s="30">
        <v>10</v>
      </c>
      <c r="E1329" s="30" t="s">
        <v>64</v>
      </c>
    </row>
    <row r="1330" spans="1:5" ht="14.25" customHeight="1" x14ac:dyDescent="0.2">
      <c r="A1330" s="27">
        <v>41938.5</v>
      </c>
      <c r="B1330" s="28">
        <v>2075.94736607916</v>
      </c>
      <c r="C1330" s="29">
        <v>92.077499999999901</v>
      </c>
      <c r="D1330" s="30">
        <v>10</v>
      </c>
      <c r="E1330" s="30" t="s">
        <v>64</v>
      </c>
    </row>
    <row r="1331" spans="1:5" ht="14.25" customHeight="1" x14ac:dyDescent="0.2">
      <c r="A1331" s="27">
        <v>41939</v>
      </c>
      <c r="B1331" s="28">
        <v>1785.0475021541599</v>
      </c>
      <c r="C1331" s="29">
        <v>89.795833333333306</v>
      </c>
      <c r="D1331" s="30">
        <v>10</v>
      </c>
      <c r="E1331" s="30" t="s">
        <v>64</v>
      </c>
    </row>
    <row r="1332" spans="1:5" ht="14.25" customHeight="1" x14ac:dyDescent="0.2">
      <c r="A1332" s="27">
        <v>41939.5</v>
      </c>
      <c r="B1332" s="28">
        <v>2224.8661248083299</v>
      </c>
      <c r="C1332" s="29">
        <v>91.334999999999994</v>
      </c>
      <c r="D1332" s="30">
        <v>10</v>
      </c>
      <c r="E1332" s="30" t="s">
        <v>64</v>
      </c>
    </row>
    <row r="1333" spans="1:5" ht="14.25" customHeight="1" x14ac:dyDescent="0.2">
      <c r="A1333" s="27">
        <v>41940</v>
      </c>
      <c r="B1333" s="28">
        <v>2128.69922132499</v>
      </c>
      <c r="C1333" s="29">
        <v>91.149166666666602</v>
      </c>
      <c r="D1333" s="30">
        <v>10</v>
      </c>
      <c r="E1333" s="30" t="s">
        <v>64</v>
      </c>
    </row>
    <row r="1334" spans="1:5" ht="14.25" customHeight="1" x14ac:dyDescent="0.2">
      <c r="A1334" s="27">
        <v>41940.5</v>
      </c>
      <c r="B1334" s="28">
        <v>2480.6346454208301</v>
      </c>
      <c r="C1334" s="29">
        <v>91.080833333333302</v>
      </c>
      <c r="D1334" s="30">
        <v>10</v>
      </c>
      <c r="E1334" s="30" t="s">
        <v>64</v>
      </c>
    </row>
    <row r="1335" spans="1:5" ht="14.25" customHeight="1" x14ac:dyDescent="0.2">
      <c r="A1335" s="27">
        <v>41941</v>
      </c>
      <c r="B1335" s="28">
        <v>2124.5476204874999</v>
      </c>
      <c r="C1335" s="29">
        <v>93.509166666666601</v>
      </c>
      <c r="D1335" s="30">
        <v>10</v>
      </c>
      <c r="E1335" s="30" t="s">
        <v>64</v>
      </c>
    </row>
    <row r="1336" spans="1:5" ht="14.25" customHeight="1" x14ac:dyDescent="0.2">
      <c r="A1336" s="27">
        <v>41941.5</v>
      </c>
      <c r="B1336" s="28">
        <v>2571.44064713749</v>
      </c>
      <c r="C1336" s="29">
        <v>92.410833333333301</v>
      </c>
      <c r="D1336" s="30">
        <v>10</v>
      </c>
      <c r="E1336" s="30" t="s">
        <v>64</v>
      </c>
    </row>
    <row r="1337" spans="1:5" ht="14.25" customHeight="1" x14ac:dyDescent="0.2">
      <c r="A1337" s="27">
        <v>41942</v>
      </c>
      <c r="B1337" s="28">
        <v>2217.5268075249901</v>
      </c>
      <c r="C1337" s="29">
        <v>91.293333333333294</v>
      </c>
      <c r="D1337" s="30">
        <v>10</v>
      </c>
      <c r="E1337" s="30" t="s">
        <v>64</v>
      </c>
    </row>
    <row r="1338" spans="1:5" ht="14.25" customHeight="1" x14ac:dyDescent="0.2">
      <c r="A1338" s="27">
        <v>41942.5</v>
      </c>
      <c r="B1338" s="28">
        <v>2683.7011060749901</v>
      </c>
      <c r="C1338" s="29">
        <v>90.894166666666607</v>
      </c>
      <c r="D1338" s="30">
        <v>10</v>
      </c>
      <c r="E1338" s="30" t="s">
        <v>64</v>
      </c>
    </row>
    <row r="1339" spans="1:5" ht="14.25" customHeight="1" x14ac:dyDescent="0.2">
      <c r="A1339" s="27">
        <v>41943</v>
      </c>
      <c r="B1339" s="28">
        <v>2215.4528255416599</v>
      </c>
      <c r="C1339" s="29">
        <v>92.777499999999904</v>
      </c>
      <c r="D1339" s="30">
        <v>10</v>
      </c>
      <c r="E1339" s="30" t="s">
        <v>64</v>
      </c>
    </row>
    <row r="1340" spans="1:5" ht="14.25" customHeight="1" x14ac:dyDescent="0.2">
      <c r="A1340" s="27">
        <v>41943.5</v>
      </c>
      <c r="B1340" s="28">
        <v>2554.6916965374899</v>
      </c>
      <c r="C1340" s="29">
        <v>94.932500000000005</v>
      </c>
      <c r="D1340" s="30">
        <v>10</v>
      </c>
      <c r="E1340" s="30" t="s">
        <v>64</v>
      </c>
    </row>
    <row r="1341" spans="1:5" ht="14.25" customHeight="1" x14ac:dyDescent="0.2">
      <c r="A1341" s="27">
        <v>41944</v>
      </c>
      <c r="B1341" s="28">
        <v>2151.4010383208301</v>
      </c>
      <c r="C1341" s="29">
        <v>92.434166666666599</v>
      </c>
      <c r="D1341" s="30">
        <v>11</v>
      </c>
      <c r="E1341" s="30" t="s">
        <v>64</v>
      </c>
    </row>
    <row r="1342" spans="1:5" ht="14.25" customHeight="1" x14ac:dyDescent="0.2">
      <c r="A1342" s="27">
        <v>41944.5</v>
      </c>
      <c r="B1342" s="28">
        <v>2318.9251723624898</v>
      </c>
      <c r="C1342" s="29">
        <v>93.046666666666596</v>
      </c>
      <c r="D1342" s="30">
        <v>11</v>
      </c>
      <c r="E1342" s="30" t="s">
        <v>64</v>
      </c>
    </row>
    <row r="1343" spans="1:5" ht="14.25" customHeight="1" x14ac:dyDescent="0.2">
      <c r="A1343" s="27">
        <v>41945</v>
      </c>
      <c r="B1343" s="28">
        <v>1916.7523576624901</v>
      </c>
      <c r="C1343" s="29">
        <v>93.422499999999999</v>
      </c>
      <c r="D1343" s="30">
        <v>11</v>
      </c>
      <c r="E1343" s="30" t="s">
        <v>64</v>
      </c>
    </row>
    <row r="1344" spans="1:5" ht="14.25" customHeight="1" x14ac:dyDescent="0.2">
      <c r="A1344" s="27">
        <v>41945.5</v>
      </c>
      <c r="B1344" s="28">
        <v>2233.5855653583299</v>
      </c>
      <c r="C1344" s="29">
        <v>97.349166666666605</v>
      </c>
      <c r="D1344" s="30">
        <v>11</v>
      </c>
      <c r="E1344" s="30" t="s">
        <v>64</v>
      </c>
    </row>
    <row r="1345" spans="1:5" ht="14.25" customHeight="1" x14ac:dyDescent="0.2">
      <c r="A1345" s="27">
        <v>41946</v>
      </c>
      <c r="B1345" s="28">
        <v>1842.9941724181799</v>
      </c>
      <c r="C1345" s="29">
        <v>96.465454545454506</v>
      </c>
      <c r="D1345" s="30">
        <v>11</v>
      </c>
      <c r="E1345" s="30" t="s">
        <v>64</v>
      </c>
    </row>
    <row r="1346" spans="1:5" ht="14.25" customHeight="1" x14ac:dyDescent="0.2">
      <c r="A1346" s="27">
        <v>41946.5</v>
      </c>
      <c r="B1346" s="28">
        <v>2396.8332543874999</v>
      </c>
      <c r="C1346" s="29">
        <v>92.75</v>
      </c>
      <c r="D1346" s="30">
        <v>11</v>
      </c>
      <c r="E1346" s="30" t="s">
        <v>64</v>
      </c>
    </row>
    <row r="1347" spans="1:5" ht="14.25" customHeight="1" x14ac:dyDescent="0.2">
      <c r="A1347" s="27">
        <v>41947</v>
      </c>
      <c r="B1347" s="28">
        <v>2408.6852115666602</v>
      </c>
      <c r="C1347" s="29">
        <v>92.273333333333298</v>
      </c>
      <c r="D1347" s="30">
        <v>11</v>
      </c>
      <c r="E1347" s="30" t="s">
        <v>64</v>
      </c>
    </row>
    <row r="1348" spans="1:5" ht="14.25" customHeight="1" x14ac:dyDescent="0.2">
      <c r="A1348" s="27">
        <v>41947.5</v>
      </c>
      <c r="B1348" s="28">
        <v>2942.7936255916602</v>
      </c>
      <c r="C1348" s="29">
        <v>88.793333333333294</v>
      </c>
      <c r="D1348" s="30">
        <v>11</v>
      </c>
      <c r="E1348" s="30" t="s">
        <v>64</v>
      </c>
    </row>
    <row r="1349" spans="1:5" ht="14.25" customHeight="1" x14ac:dyDescent="0.2">
      <c r="A1349" s="27">
        <v>41948</v>
      </c>
      <c r="B1349" s="28">
        <v>2237.4565533958298</v>
      </c>
      <c r="C1349" s="29">
        <v>87.631666666666604</v>
      </c>
      <c r="D1349" s="30">
        <v>11</v>
      </c>
      <c r="E1349" s="30" t="s">
        <v>64</v>
      </c>
    </row>
    <row r="1350" spans="1:5" ht="14.25" customHeight="1" x14ac:dyDescent="0.2">
      <c r="A1350" s="27">
        <v>41948.5</v>
      </c>
      <c r="B1350" s="28">
        <v>2495.2396494291602</v>
      </c>
      <c r="C1350" s="29">
        <v>90.684166666666599</v>
      </c>
      <c r="D1350" s="30">
        <v>11</v>
      </c>
      <c r="E1350" s="30" t="s">
        <v>64</v>
      </c>
    </row>
    <row r="1351" spans="1:5" ht="14.25" customHeight="1" x14ac:dyDescent="0.2">
      <c r="A1351" s="27">
        <v>41949</v>
      </c>
      <c r="B1351" s="28">
        <v>2130.4837477833298</v>
      </c>
      <c r="C1351" s="29">
        <v>90.214999999999904</v>
      </c>
      <c r="D1351" s="30">
        <v>11</v>
      </c>
      <c r="E1351" s="30" t="s">
        <v>64</v>
      </c>
    </row>
    <row r="1352" spans="1:5" ht="14.25" customHeight="1" x14ac:dyDescent="0.2">
      <c r="A1352" s="27">
        <v>41949.5</v>
      </c>
      <c r="B1352" s="28">
        <v>2358.7742951124901</v>
      </c>
      <c r="C1352" s="29">
        <v>93.018333333333302</v>
      </c>
      <c r="D1352" s="30">
        <v>11</v>
      </c>
      <c r="E1352" s="30" t="s">
        <v>64</v>
      </c>
    </row>
    <row r="1353" spans="1:5" ht="14.25" customHeight="1" x14ac:dyDescent="0.2">
      <c r="A1353" s="27">
        <v>41950</v>
      </c>
      <c r="B1353" s="28">
        <v>2085.4095028833299</v>
      </c>
      <c r="C1353" s="29">
        <v>94.704999999999998</v>
      </c>
      <c r="D1353" s="30">
        <v>11</v>
      </c>
      <c r="E1353" s="30" t="s">
        <v>64</v>
      </c>
    </row>
    <row r="1354" spans="1:5" ht="14.25" customHeight="1" x14ac:dyDescent="0.2">
      <c r="A1354" s="27">
        <v>41950.5</v>
      </c>
      <c r="B1354" s="28">
        <v>2406.06192685</v>
      </c>
      <c r="C1354" s="29">
        <v>94.664166666666603</v>
      </c>
      <c r="D1354" s="30">
        <v>11</v>
      </c>
      <c r="E1354" s="30" t="s">
        <v>64</v>
      </c>
    </row>
    <row r="1355" spans="1:5" ht="14.25" customHeight="1" x14ac:dyDescent="0.2">
      <c r="A1355" s="27">
        <v>41951</v>
      </c>
      <c r="B1355" s="28">
        <v>2127.6195419083301</v>
      </c>
      <c r="C1355" s="29">
        <v>92.75</v>
      </c>
      <c r="D1355" s="30">
        <v>11</v>
      </c>
      <c r="E1355" s="30" t="s">
        <v>64</v>
      </c>
    </row>
    <row r="1356" spans="1:5" ht="14.25" customHeight="1" x14ac:dyDescent="0.2">
      <c r="A1356" s="27">
        <v>41951.5</v>
      </c>
      <c r="B1356" s="28">
        <v>2560.4690787166601</v>
      </c>
      <c r="C1356" s="29">
        <v>91.389999999999901</v>
      </c>
      <c r="D1356" s="30">
        <v>11</v>
      </c>
      <c r="E1356" s="30" t="s">
        <v>64</v>
      </c>
    </row>
    <row r="1357" spans="1:5" ht="14.25" customHeight="1" x14ac:dyDescent="0.2">
      <c r="A1357" s="27">
        <v>41952</v>
      </c>
      <c r="B1357" s="28">
        <v>1850.07687563749</v>
      </c>
      <c r="C1357" s="29">
        <v>93.83</v>
      </c>
      <c r="D1357" s="30">
        <v>11</v>
      </c>
      <c r="E1357" s="30" t="s">
        <v>64</v>
      </c>
    </row>
    <row r="1358" spans="1:5" ht="14.25" customHeight="1" x14ac:dyDescent="0.2">
      <c r="A1358" s="27">
        <v>41952.5</v>
      </c>
      <c r="B1358" s="28">
        <v>2426.7125137999901</v>
      </c>
      <c r="C1358" s="29">
        <v>92.7083333333333</v>
      </c>
      <c r="D1358" s="30">
        <v>11</v>
      </c>
      <c r="E1358" s="30" t="s">
        <v>64</v>
      </c>
    </row>
    <row r="1359" spans="1:5" ht="14.25" customHeight="1" x14ac:dyDescent="0.2">
      <c r="A1359" s="27">
        <v>41953</v>
      </c>
      <c r="B1359" s="28">
        <v>1944.93938328749</v>
      </c>
      <c r="C1359" s="29">
        <v>91.600833333333298</v>
      </c>
      <c r="D1359" s="30">
        <v>11</v>
      </c>
      <c r="E1359" s="30" t="s">
        <v>64</v>
      </c>
    </row>
    <row r="1360" spans="1:5" ht="14.25" customHeight="1" x14ac:dyDescent="0.2">
      <c r="A1360" s="27">
        <v>41953.5</v>
      </c>
      <c r="B1360" s="28">
        <v>2505.62112916666</v>
      </c>
      <c r="C1360" s="29">
        <v>89.942499999999995</v>
      </c>
      <c r="D1360" s="30">
        <v>11</v>
      </c>
      <c r="E1360" s="30" t="s">
        <v>64</v>
      </c>
    </row>
    <row r="1361" spans="1:5" ht="14.25" customHeight="1" x14ac:dyDescent="0.2">
      <c r="A1361" s="27">
        <v>41954</v>
      </c>
      <c r="B1361" s="28">
        <v>2269.7310178791599</v>
      </c>
      <c r="C1361" s="29">
        <v>96.827500000000001</v>
      </c>
      <c r="D1361" s="30">
        <v>11</v>
      </c>
      <c r="E1361" s="30" t="s">
        <v>64</v>
      </c>
    </row>
    <row r="1362" spans="1:5" ht="14.25" customHeight="1" x14ac:dyDescent="0.2">
      <c r="A1362" s="27">
        <v>41954.5</v>
      </c>
      <c r="B1362" s="28">
        <v>2653.8419085916598</v>
      </c>
      <c r="C1362" s="29">
        <v>95.646666666666604</v>
      </c>
      <c r="D1362" s="30">
        <v>11</v>
      </c>
      <c r="E1362" s="30" t="s">
        <v>64</v>
      </c>
    </row>
    <row r="1363" spans="1:5" ht="14.25" customHeight="1" x14ac:dyDescent="0.2">
      <c r="A1363" s="27">
        <v>41955</v>
      </c>
      <c r="B1363" s="28">
        <v>2142.6655492416598</v>
      </c>
      <c r="C1363" s="29">
        <v>91.236666666666594</v>
      </c>
      <c r="D1363" s="30">
        <v>11</v>
      </c>
      <c r="E1363" s="30" t="s">
        <v>64</v>
      </c>
    </row>
    <row r="1364" spans="1:5" ht="14.25" customHeight="1" x14ac:dyDescent="0.2">
      <c r="A1364" s="27">
        <v>41955.5</v>
      </c>
      <c r="B1364" s="28">
        <v>2586.2336037499899</v>
      </c>
      <c r="C1364" s="29">
        <v>91.305833333333297</v>
      </c>
      <c r="D1364" s="30">
        <v>11</v>
      </c>
      <c r="E1364" s="30" t="s">
        <v>64</v>
      </c>
    </row>
    <row r="1365" spans="1:5" ht="14.25" customHeight="1" x14ac:dyDescent="0.2">
      <c r="A1365" s="27">
        <v>41956</v>
      </c>
      <c r="B1365" s="28">
        <v>2057.5499015749901</v>
      </c>
      <c r="C1365" s="29">
        <v>90.596666666666593</v>
      </c>
      <c r="D1365" s="30">
        <v>11</v>
      </c>
      <c r="E1365" s="30" t="s">
        <v>64</v>
      </c>
    </row>
    <row r="1366" spans="1:5" ht="14.25" customHeight="1" x14ac:dyDescent="0.2">
      <c r="A1366" s="27">
        <v>41956.5</v>
      </c>
      <c r="B1366" s="28">
        <v>2420.3933309416602</v>
      </c>
      <c r="C1366" s="29">
        <v>95.46</v>
      </c>
      <c r="D1366" s="30">
        <v>11</v>
      </c>
      <c r="E1366" s="30" t="s">
        <v>64</v>
      </c>
    </row>
    <row r="1367" spans="1:5" ht="14.25" customHeight="1" x14ac:dyDescent="0.2">
      <c r="A1367" s="27">
        <v>41957</v>
      </c>
      <c r="B1367" s="28">
        <v>2060.3646132583299</v>
      </c>
      <c r="C1367" s="29">
        <v>95.662499999999895</v>
      </c>
      <c r="D1367" s="30">
        <v>11</v>
      </c>
      <c r="E1367" s="30" t="s">
        <v>64</v>
      </c>
    </row>
    <row r="1368" spans="1:5" ht="14.25" customHeight="1" x14ac:dyDescent="0.2">
      <c r="A1368" s="27">
        <v>41957.5</v>
      </c>
      <c r="B1368" s="28">
        <v>2679.9089147124901</v>
      </c>
      <c r="C1368" s="29">
        <v>97.945833333333297</v>
      </c>
      <c r="D1368" s="30">
        <v>11</v>
      </c>
      <c r="E1368" s="30" t="s">
        <v>64</v>
      </c>
    </row>
    <row r="1369" spans="1:5" ht="14.25" customHeight="1" x14ac:dyDescent="0.2">
      <c r="A1369" s="27">
        <v>41958</v>
      </c>
      <c r="B1369" s="28">
        <v>2216.1711631458302</v>
      </c>
      <c r="C1369" s="29">
        <v>92.997500000000002</v>
      </c>
      <c r="D1369" s="30">
        <v>11</v>
      </c>
      <c r="E1369" s="30" t="s">
        <v>64</v>
      </c>
    </row>
    <row r="1370" spans="1:5" ht="14.25" customHeight="1" x14ac:dyDescent="0.2">
      <c r="A1370" s="27">
        <v>41958.5</v>
      </c>
      <c r="B1370" s="28">
        <v>2859.29657275416</v>
      </c>
      <c r="C1370" s="29">
        <v>95.619166666666601</v>
      </c>
      <c r="D1370" s="30">
        <v>11</v>
      </c>
      <c r="E1370" s="30" t="s">
        <v>64</v>
      </c>
    </row>
    <row r="1371" spans="1:5" ht="14.25" customHeight="1" x14ac:dyDescent="0.2">
      <c r="A1371" s="27">
        <v>41959</v>
      </c>
      <c r="B1371" s="28">
        <v>2109.5862018166599</v>
      </c>
      <c r="C1371" s="29">
        <v>94.369166666666601</v>
      </c>
      <c r="D1371" s="30">
        <v>11</v>
      </c>
      <c r="E1371" s="30" t="s">
        <v>64</v>
      </c>
    </row>
    <row r="1372" spans="1:5" ht="14.25" customHeight="1" x14ac:dyDescent="0.2">
      <c r="A1372" s="27">
        <v>41959.5</v>
      </c>
      <c r="B1372" s="28">
        <v>2827.9392348166598</v>
      </c>
      <c r="C1372" s="29">
        <v>88.018333333333302</v>
      </c>
      <c r="D1372" s="30">
        <v>11</v>
      </c>
      <c r="E1372" s="30" t="s">
        <v>64</v>
      </c>
    </row>
    <row r="1373" spans="1:5" ht="14.25" customHeight="1" x14ac:dyDescent="0.2">
      <c r="A1373" s="27">
        <v>41960</v>
      </c>
      <c r="B1373" s="28">
        <v>2155.9553043333199</v>
      </c>
      <c r="C1373" s="29">
        <v>90.931666666666601</v>
      </c>
      <c r="D1373" s="30">
        <v>11</v>
      </c>
      <c r="E1373" s="30" t="s">
        <v>64</v>
      </c>
    </row>
    <row r="1374" spans="1:5" ht="14.25" customHeight="1" x14ac:dyDescent="0.2">
      <c r="A1374" s="27">
        <v>41960.5</v>
      </c>
      <c r="B1374" s="28">
        <v>2406.6276335666598</v>
      </c>
      <c r="C1374" s="29">
        <v>94.170833333333306</v>
      </c>
      <c r="D1374" s="30">
        <v>11</v>
      </c>
      <c r="E1374" s="30" t="s">
        <v>64</v>
      </c>
    </row>
    <row r="1375" spans="1:5" ht="14.25" customHeight="1" x14ac:dyDescent="0.2">
      <c r="A1375" s="27">
        <v>41961</v>
      </c>
      <c r="B1375" s="28">
        <v>2279.2814025999901</v>
      </c>
      <c r="C1375" s="29">
        <v>96.814166666666594</v>
      </c>
      <c r="D1375" s="30">
        <v>11</v>
      </c>
      <c r="E1375" s="30" t="s">
        <v>64</v>
      </c>
    </row>
    <row r="1376" spans="1:5" ht="14.25" customHeight="1" x14ac:dyDescent="0.2">
      <c r="A1376" s="27">
        <v>41961.5</v>
      </c>
      <c r="B1376" s="28">
        <v>2478.70375900416</v>
      </c>
      <c r="C1376" s="29">
        <v>92.745000000000005</v>
      </c>
      <c r="D1376" s="30">
        <v>11</v>
      </c>
      <c r="E1376" s="30" t="s">
        <v>64</v>
      </c>
    </row>
    <row r="1377" spans="1:5" ht="14.25" customHeight="1" x14ac:dyDescent="0.2">
      <c r="A1377" s="27">
        <v>41962</v>
      </c>
      <c r="B1377" s="28">
        <v>2198.4836424888799</v>
      </c>
      <c r="C1377" s="29">
        <v>89.886666666666599</v>
      </c>
      <c r="D1377" s="30">
        <v>11</v>
      </c>
      <c r="E1377" s="30" t="s">
        <v>64</v>
      </c>
    </row>
    <row r="1378" spans="1:5" ht="14.25" customHeight="1" x14ac:dyDescent="0.2">
      <c r="A1378" s="27">
        <v>41962.5</v>
      </c>
      <c r="B1378" s="28">
        <v>2294.2215229999902</v>
      </c>
      <c r="C1378" s="29">
        <v>91.894545454545394</v>
      </c>
      <c r="D1378" s="30">
        <v>11</v>
      </c>
      <c r="E1378" s="30" t="s">
        <v>64</v>
      </c>
    </row>
    <row r="1379" spans="1:5" ht="14.25" customHeight="1" x14ac:dyDescent="0.2">
      <c r="A1379" s="27">
        <v>41963</v>
      </c>
      <c r="B1379" s="28">
        <v>2159.42412805714</v>
      </c>
      <c r="C1379" s="29">
        <v>90.055714285714203</v>
      </c>
      <c r="D1379" s="30">
        <v>11</v>
      </c>
      <c r="E1379" s="30" t="s">
        <v>64</v>
      </c>
    </row>
    <row r="1380" spans="1:5" ht="14.25" customHeight="1" x14ac:dyDescent="0.2">
      <c r="A1380" s="27">
        <v>41963.5</v>
      </c>
      <c r="B1380" s="28">
        <v>2379.47266078749</v>
      </c>
      <c r="C1380" s="29">
        <v>92.525833333333296</v>
      </c>
      <c r="D1380" s="30">
        <v>11</v>
      </c>
      <c r="E1380" s="30" t="s">
        <v>64</v>
      </c>
    </row>
    <row r="1381" spans="1:5" ht="14.25" customHeight="1" x14ac:dyDescent="0.2">
      <c r="A1381" s="27">
        <v>41964</v>
      </c>
      <c r="B1381" s="28">
        <v>2352.6478747687402</v>
      </c>
      <c r="C1381" s="29">
        <v>93.71875</v>
      </c>
      <c r="D1381" s="30">
        <v>11</v>
      </c>
      <c r="E1381" s="30" t="s">
        <v>64</v>
      </c>
    </row>
    <row r="1382" spans="1:5" ht="14.25" customHeight="1" x14ac:dyDescent="0.2">
      <c r="A1382" s="27">
        <v>41964.5</v>
      </c>
      <c r="B1382" s="28">
        <v>2646.2014103333299</v>
      </c>
      <c r="C1382" s="29">
        <v>94.435833333333306</v>
      </c>
      <c r="D1382" s="30">
        <v>11</v>
      </c>
      <c r="E1382" s="30" t="s">
        <v>64</v>
      </c>
    </row>
    <row r="1383" spans="1:5" ht="14.25" customHeight="1" x14ac:dyDescent="0.2">
      <c r="A1383" s="27">
        <v>41965</v>
      </c>
      <c r="B1383" s="28">
        <v>2272.50585269166</v>
      </c>
      <c r="C1383" s="29">
        <v>95.419166666666598</v>
      </c>
      <c r="D1383" s="30">
        <v>11</v>
      </c>
      <c r="E1383" s="30" t="s">
        <v>64</v>
      </c>
    </row>
    <row r="1384" spans="1:5" ht="14.25" customHeight="1" x14ac:dyDescent="0.2">
      <c r="A1384" s="27">
        <v>41965.5</v>
      </c>
      <c r="B1384" s="28">
        <v>2652.7158889541602</v>
      </c>
      <c r="C1384" s="29">
        <v>94.839999999999904</v>
      </c>
      <c r="D1384" s="30">
        <v>11</v>
      </c>
      <c r="E1384" s="30" t="s">
        <v>64</v>
      </c>
    </row>
    <row r="1385" spans="1:5" ht="14.25" customHeight="1" x14ac:dyDescent="0.2">
      <c r="A1385" s="27">
        <v>41966</v>
      </c>
      <c r="B1385" s="28">
        <v>2005.0910042666601</v>
      </c>
      <c r="C1385" s="29">
        <v>90.721666666666593</v>
      </c>
      <c r="D1385" s="30">
        <v>11</v>
      </c>
      <c r="E1385" s="30" t="s">
        <v>64</v>
      </c>
    </row>
    <row r="1386" spans="1:5" ht="14.25" customHeight="1" x14ac:dyDescent="0.2">
      <c r="A1386" s="27">
        <v>41966.5</v>
      </c>
      <c r="B1386" s="28">
        <v>2234.64248065416</v>
      </c>
      <c r="C1386" s="29">
        <v>97.636666666666599</v>
      </c>
      <c r="D1386" s="30">
        <v>11</v>
      </c>
      <c r="E1386" s="30" t="s">
        <v>64</v>
      </c>
    </row>
    <row r="1387" spans="1:5" ht="14.25" customHeight="1" x14ac:dyDescent="0.2">
      <c r="A1387" s="27">
        <v>41967</v>
      </c>
      <c r="B1387" s="28">
        <v>1864.3924599833299</v>
      </c>
      <c r="C1387" s="29">
        <v>90.548333333333304</v>
      </c>
      <c r="D1387" s="30">
        <v>11</v>
      </c>
      <c r="E1387" s="30" t="s">
        <v>64</v>
      </c>
    </row>
    <row r="1388" spans="1:5" ht="14.25" customHeight="1" x14ac:dyDescent="0.2">
      <c r="A1388" s="27">
        <v>41967.5</v>
      </c>
      <c r="B1388" s="28">
        <v>2024.61291038333</v>
      </c>
      <c r="C1388" s="29">
        <v>91.250833333333304</v>
      </c>
      <c r="D1388" s="30">
        <v>11</v>
      </c>
      <c r="E1388" s="30" t="s">
        <v>64</v>
      </c>
    </row>
    <row r="1389" spans="1:5" ht="14.25" customHeight="1" x14ac:dyDescent="0.2">
      <c r="A1389" s="27">
        <v>41968</v>
      </c>
      <c r="B1389" s="28">
        <v>2005.26518903749</v>
      </c>
      <c r="C1389" s="29">
        <v>92.099166666666605</v>
      </c>
      <c r="D1389" s="30">
        <v>11</v>
      </c>
      <c r="E1389" s="30" t="s">
        <v>64</v>
      </c>
    </row>
    <row r="1390" spans="1:5" ht="14.25" customHeight="1" x14ac:dyDescent="0.2">
      <c r="A1390" s="27">
        <v>41968.5</v>
      </c>
      <c r="B1390" s="28">
        <v>2374.9275914636301</v>
      </c>
      <c r="C1390" s="29">
        <v>92.097272727272696</v>
      </c>
      <c r="D1390" s="30">
        <v>11</v>
      </c>
      <c r="E1390" s="30" t="s">
        <v>64</v>
      </c>
    </row>
    <row r="1391" spans="1:5" ht="14.25" customHeight="1" x14ac:dyDescent="0.2">
      <c r="A1391" s="27">
        <v>41969</v>
      </c>
      <c r="B1391" s="28">
        <v>2211.1820126428502</v>
      </c>
      <c r="C1391" s="29">
        <v>97.952857142857098</v>
      </c>
      <c r="D1391" s="30">
        <v>11</v>
      </c>
      <c r="E1391" s="30" t="s">
        <v>64</v>
      </c>
    </row>
    <row r="1392" spans="1:5" ht="14.25" customHeight="1" x14ac:dyDescent="0.2">
      <c r="A1392" s="27">
        <v>41969.5</v>
      </c>
      <c r="B1392" s="28">
        <v>2294.1619328166598</v>
      </c>
      <c r="C1392" s="29">
        <v>92.206666666666607</v>
      </c>
      <c r="D1392" s="30">
        <v>11</v>
      </c>
      <c r="E1392" s="30" t="s">
        <v>64</v>
      </c>
    </row>
    <row r="1393" spans="1:5" ht="14.25" customHeight="1" x14ac:dyDescent="0.2">
      <c r="A1393" s="27">
        <v>41970</v>
      </c>
      <c r="B1393" s="28">
        <v>2257.7592412888798</v>
      </c>
      <c r="C1393" s="29">
        <v>96.4433333333333</v>
      </c>
      <c r="D1393" s="30">
        <v>11</v>
      </c>
      <c r="E1393" s="30" t="s">
        <v>64</v>
      </c>
    </row>
    <row r="1394" spans="1:5" ht="14.25" customHeight="1" x14ac:dyDescent="0.2">
      <c r="A1394" s="27">
        <v>41970.5</v>
      </c>
      <c r="B1394" s="28">
        <v>2585.15837254999</v>
      </c>
      <c r="C1394" s="29">
        <v>94.2766666666666</v>
      </c>
      <c r="D1394" s="30">
        <v>11</v>
      </c>
      <c r="E1394" s="30" t="s">
        <v>64</v>
      </c>
    </row>
    <row r="1395" spans="1:5" ht="14.25" customHeight="1" x14ac:dyDescent="0.2">
      <c r="A1395" s="27">
        <v>41971</v>
      </c>
      <c r="B1395" s="28">
        <v>2375.3230907249999</v>
      </c>
      <c r="C1395" s="29">
        <v>90.676666666666605</v>
      </c>
      <c r="D1395" s="30">
        <v>11</v>
      </c>
      <c r="E1395" s="30" t="s">
        <v>64</v>
      </c>
    </row>
    <row r="1396" spans="1:5" ht="14.25" customHeight="1" x14ac:dyDescent="0.2">
      <c r="A1396" s="27">
        <v>41971.5</v>
      </c>
      <c r="B1396" s="28">
        <v>2790.3557368124998</v>
      </c>
      <c r="C1396" s="29">
        <v>92.789166666666603</v>
      </c>
      <c r="D1396" s="30">
        <v>11</v>
      </c>
      <c r="E1396" s="30" t="s">
        <v>64</v>
      </c>
    </row>
    <row r="1397" spans="1:5" ht="14.25" customHeight="1" x14ac:dyDescent="0.2">
      <c r="A1397" s="27">
        <v>41972</v>
      </c>
      <c r="B1397" s="28">
        <v>2180.8448973541599</v>
      </c>
      <c r="C1397" s="29">
        <v>87.263333333333307</v>
      </c>
      <c r="D1397" s="30">
        <v>11</v>
      </c>
      <c r="E1397" s="30" t="s">
        <v>64</v>
      </c>
    </row>
    <row r="1398" spans="1:5" ht="14.25" customHeight="1" x14ac:dyDescent="0.2">
      <c r="A1398" s="27">
        <v>41972.5</v>
      </c>
      <c r="B1398" s="28">
        <v>2363.5114587958301</v>
      </c>
      <c r="C1398" s="29">
        <v>91.471666666666593</v>
      </c>
      <c r="D1398" s="30">
        <v>11</v>
      </c>
      <c r="E1398" s="30" t="s">
        <v>64</v>
      </c>
    </row>
    <row r="1399" spans="1:5" ht="14.25" customHeight="1" x14ac:dyDescent="0.2">
      <c r="A1399" s="27">
        <v>41973</v>
      </c>
      <c r="B1399" s="28">
        <v>1955.8362672041601</v>
      </c>
      <c r="C1399" s="29">
        <v>96.064166666666594</v>
      </c>
      <c r="D1399" s="30">
        <v>11</v>
      </c>
      <c r="E1399" s="30" t="s">
        <v>64</v>
      </c>
    </row>
    <row r="1400" spans="1:5" ht="14.25" customHeight="1" x14ac:dyDescent="0.2">
      <c r="A1400" s="27">
        <v>41973.5</v>
      </c>
      <c r="B1400" s="28">
        <v>2182.4259742499898</v>
      </c>
      <c r="C1400" s="29">
        <v>95.494166666666601</v>
      </c>
      <c r="D1400" s="30">
        <v>11</v>
      </c>
      <c r="E1400" s="30" t="s">
        <v>64</v>
      </c>
    </row>
    <row r="1401" spans="1:5" ht="14.25" customHeight="1" x14ac:dyDescent="0.2">
      <c r="A1401" s="27">
        <v>41974</v>
      </c>
      <c r="B1401" s="28">
        <v>1895.8564256833299</v>
      </c>
      <c r="C1401" s="29">
        <v>94.431666666666601</v>
      </c>
      <c r="D1401" s="30">
        <v>12</v>
      </c>
      <c r="E1401" s="30" t="s">
        <v>64</v>
      </c>
    </row>
    <row r="1402" spans="1:5" ht="14.25" customHeight="1" x14ac:dyDescent="0.2">
      <c r="A1402" s="27">
        <v>41974.5</v>
      </c>
      <c r="B1402" s="28">
        <v>2189.5764108874901</v>
      </c>
      <c r="C1402" s="29">
        <v>92.842499999999902</v>
      </c>
      <c r="D1402" s="30">
        <v>12</v>
      </c>
      <c r="E1402" s="30" t="s">
        <v>64</v>
      </c>
    </row>
    <row r="1403" spans="1:5" ht="14.25" customHeight="1" x14ac:dyDescent="0.2">
      <c r="A1403" s="27">
        <v>41975</v>
      </c>
      <c r="B1403" s="28">
        <v>2183.9110040708301</v>
      </c>
      <c r="C1403" s="29">
        <v>97.060833333333306</v>
      </c>
      <c r="D1403" s="30">
        <v>12</v>
      </c>
      <c r="E1403" s="30" t="s">
        <v>64</v>
      </c>
    </row>
    <row r="1404" spans="1:5" ht="14.25" customHeight="1" x14ac:dyDescent="0.2">
      <c r="A1404" s="27">
        <v>41975.5</v>
      </c>
      <c r="B1404" s="28">
        <v>2385.10862179999</v>
      </c>
      <c r="C1404" s="29">
        <v>92.796666666666596</v>
      </c>
      <c r="D1404" s="30">
        <v>12</v>
      </c>
      <c r="E1404" s="30" t="s">
        <v>64</v>
      </c>
    </row>
    <row r="1405" spans="1:5" ht="14.25" customHeight="1" x14ac:dyDescent="0.2">
      <c r="A1405" s="27">
        <v>41976</v>
      </c>
      <c r="B1405" s="28">
        <v>2154.4983601099898</v>
      </c>
      <c r="C1405" s="29">
        <v>92.504999999999995</v>
      </c>
      <c r="D1405" s="30">
        <v>12</v>
      </c>
      <c r="E1405" s="30" t="s">
        <v>64</v>
      </c>
    </row>
    <row r="1406" spans="1:5" ht="14.25" customHeight="1" x14ac:dyDescent="0.2">
      <c r="A1406" s="27">
        <v>41976.5</v>
      </c>
      <c r="B1406" s="28">
        <v>2305.9135916333298</v>
      </c>
      <c r="C1406" s="29">
        <v>92.484166666666596</v>
      </c>
      <c r="D1406" s="30">
        <v>12</v>
      </c>
      <c r="E1406" s="30" t="s">
        <v>64</v>
      </c>
    </row>
    <row r="1407" spans="1:5" ht="14.25" customHeight="1" x14ac:dyDescent="0.2">
      <c r="A1407" s="27">
        <v>41977</v>
      </c>
      <c r="B1407" s="28">
        <v>2196.01977080999</v>
      </c>
      <c r="C1407" s="29">
        <v>91.757000000000005</v>
      </c>
      <c r="D1407" s="30">
        <v>12</v>
      </c>
      <c r="E1407" s="30" t="s">
        <v>64</v>
      </c>
    </row>
    <row r="1408" spans="1:5" ht="14.25" customHeight="1" x14ac:dyDescent="0.2">
      <c r="A1408" s="27">
        <v>41977.5</v>
      </c>
      <c r="B1408" s="28">
        <v>2522.4646424208299</v>
      </c>
      <c r="C1408" s="29">
        <v>93.080833333333302</v>
      </c>
      <c r="D1408" s="30">
        <v>12</v>
      </c>
      <c r="E1408" s="30" t="s">
        <v>64</v>
      </c>
    </row>
    <row r="1409" spans="1:5" ht="14.25" customHeight="1" x14ac:dyDescent="0.2">
      <c r="A1409" s="27">
        <v>41978</v>
      </c>
      <c r="B1409" s="28">
        <v>2208.3186528055498</v>
      </c>
      <c r="C1409" s="29">
        <v>92.68</v>
      </c>
      <c r="D1409" s="30">
        <v>12</v>
      </c>
      <c r="E1409" s="30" t="s">
        <v>64</v>
      </c>
    </row>
    <row r="1410" spans="1:5" ht="14.25" customHeight="1" x14ac:dyDescent="0.2">
      <c r="A1410" s="27">
        <v>41978.5</v>
      </c>
      <c r="B1410" s="28">
        <v>2698.2957979499902</v>
      </c>
      <c r="C1410" s="29">
        <v>91.634166666666601</v>
      </c>
      <c r="D1410" s="30">
        <v>12</v>
      </c>
      <c r="E1410" s="30" t="s">
        <v>64</v>
      </c>
    </row>
    <row r="1411" spans="1:5" ht="14.25" customHeight="1" x14ac:dyDescent="0.2">
      <c r="A1411" s="27">
        <v>41979</v>
      </c>
      <c r="B1411" s="28">
        <v>2409.15837637083</v>
      </c>
      <c r="C1411" s="29">
        <v>95.111666666666594</v>
      </c>
      <c r="D1411" s="30">
        <v>12</v>
      </c>
      <c r="E1411" s="30" t="s">
        <v>64</v>
      </c>
    </row>
    <row r="1412" spans="1:5" ht="14.25" customHeight="1" x14ac:dyDescent="0.2">
      <c r="A1412" s="27">
        <v>41979.5</v>
      </c>
      <c r="B1412" s="28">
        <v>2971.8434390499901</v>
      </c>
      <c r="C1412" s="29">
        <v>93.984999999999999</v>
      </c>
      <c r="D1412" s="30">
        <v>12</v>
      </c>
      <c r="E1412" s="30" t="s">
        <v>64</v>
      </c>
    </row>
    <row r="1413" spans="1:5" ht="14.25" customHeight="1" x14ac:dyDescent="0.2">
      <c r="A1413" s="27">
        <v>41980</v>
      </c>
      <c r="B1413" s="28">
        <v>2197.7155545416599</v>
      </c>
      <c r="C1413" s="29">
        <v>94.454999999999998</v>
      </c>
      <c r="D1413" s="30">
        <v>12</v>
      </c>
      <c r="E1413" s="30" t="s">
        <v>64</v>
      </c>
    </row>
    <row r="1414" spans="1:5" ht="14.25" customHeight="1" x14ac:dyDescent="0.2">
      <c r="A1414" s="27">
        <v>41980.5</v>
      </c>
      <c r="B1414" s="28">
        <v>2426.7325211499901</v>
      </c>
      <c r="C1414" s="29">
        <v>92.797499999999999</v>
      </c>
      <c r="D1414" s="30">
        <v>12</v>
      </c>
      <c r="E1414" s="30" t="s">
        <v>64</v>
      </c>
    </row>
    <row r="1415" spans="1:5" ht="14.25" customHeight="1" x14ac:dyDescent="0.2">
      <c r="A1415" s="27">
        <v>41981</v>
      </c>
      <c r="B1415" s="28">
        <v>1917.03239828749</v>
      </c>
      <c r="C1415" s="29">
        <v>93.024166666666602</v>
      </c>
      <c r="D1415" s="30">
        <v>12</v>
      </c>
      <c r="E1415" s="30" t="s">
        <v>64</v>
      </c>
    </row>
    <row r="1416" spans="1:5" ht="14.25" customHeight="1" x14ac:dyDescent="0.2">
      <c r="A1416" s="27">
        <v>41981.5</v>
      </c>
      <c r="B1416" s="28">
        <v>2237.1392458958298</v>
      </c>
      <c r="C1416" s="29">
        <v>92.905000000000001</v>
      </c>
      <c r="D1416" s="30">
        <v>12</v>
      </c>
      <c r="E1416" s="30" t="s">
        <v>64</v>
      </c>
    </row>
    <row r="1417" spans="1:5" ht="14.25" customHeight="1" x14ac:dyDescent="0.2">
      <c r="A1417" s="27">
        <v>41982</v>
      </c>
      <c r="B1417" s="28">
        <v>2091.6083745166602</v>
      </c>
      <c r="C1417" s="29">
        <v>92.018333333333302</v>
      </c>
      <c r="D1417" s="30">
        <v>12</v>
      </c>
      <c r="E1417" s="30" t="s">
        <v>64</v>
      </c>
    </row>
    <row r="1418" spans="1:5" ht="14.25" customHeight="1" x14ac:dyDescent="0.2">
      <c r="A1418" s="27">
        <v>41982.5</v>
      </c>
      <c r="B1418" s="28">
        <v>2455.1946747249899</v>
      </c>
      <c r="C1418" s="29">
        <v>94.912499999999994</v>
      </c>
      <c r="D1418" s="30">
        <v>12</v>
      </c>
      <c r="E1418" s="30" t="s">
        <v>64</v>
      </c>
    </row>
    <row r="1419" spans="1:5" ht="14.25" customHeight="1" x14ac:dyDescent="0.2">
      <c r="A1419" s="27">
        <v>41983</v>
      </c>
      <c r="B1419" s="28">
        <v>2079.37890237083</v>
      </c>
      <c r="C1419" s="29">
        <v>93.859166666666596</v>
      </c>
      <c r="D1419" s="30">
        <v>12</v>
      </c>
      <c r="E1419" s="30" t="s">
        <v>64</v>
      </c>
    </row>
    <row r="1420" spans="1:5" ht="14.25" customHeight="1" x14ac:dyDescent="0.2">
      <c r="A1420" s="27">
        <v>41983.5</v>
      </c>
      <c r="B1420" s="28">
        <v>2727.84421164166</v>
      </c>
      <c r="C1420" s="29">
        <v>91.686666666666596</v>
      </c>
      <c r="D1420" s="30">
        <v>12</v>
      </c>
      <c r="E1420" s="30" t="s">
        <v>64</v>
      </c>
    </row>
    <row r="1421" spans="1:5" ht="14.25" customHeight="1" x14ac:dyDescent="0.2">
      <c r="A1421" s="27">
        <v>41984</v>
      </c>
      <c r="B1421" s="28">
        <v>2275.3221316999902</v>
      </c>
      <c r="C1421" s="29">
        <v>93.885833333333295</v>
      </c>
      <c r="D1421" s="30">
        <v>12</v>
      </c>
      <c r="E1421" s="30" t="s">
        <v>64</v>
      </c>
    </row>
    <row r="1422" spans="1:5" ht="14.25" customHeight="1" x14ac:dyDescent="0.2">
      <c r="A1422" s="27">
        <v>41984.5</v>
      </c>
      <c r="B1422" s="28">
        <v>2934.10397338333</v>
      </c>
      <c r="C1422" s="29">
        <v>93.326666666666597</v>
      </c>
      <c r="D1422" s="30">
        <v>12</v>
      </c>
      <c r="E1422" s="30" t="s">
        <v>64</v>
      </c>
    </row>
    <row r="1423" spans="1:5" ht="14.25" customHeight="1" x14ac:dyDescent="0.2">
      <c r="A1423" s="27">
        <v>41985</v>
      </c>
      <c r="B1423" s="28">
        <v>2528.1358425708299</v>
      </c>
      <c r="C1423" s="29">
        <v>94.9375</v>
      </c>
      <c r="D1423" s="30">
        <v>12</v>
      </c>
      <c r="E1423" s="30" t="s">
        <v>64</v>
      </c>
    </row>
    <row r="1424" spans="1:5" ht="14.25" customHeight="1" x14ac:dyDescent="0.2">
      <c r="A1424" s="27">
        <v>41985.5</v>
      </c>
      <c r="B1424" s="28">
        <v>3237.7991635416602</v>
      </c>
      <c r="C1424" s="29">
        <v>94.245833333333294</v>
      </c>
      <c r="D1424" s="30">
        <v>12</v>
      </c>
      <c r="E1424" s="30" t="s">
        <v>64</v>
      </c>
    </row>
    <row r="1425" spans="1:5" ht="14.25" customHeight="1" x14ac:dyDescent="0.2">
      <c r="A1425" s="27">
        <v>41986</v>
      </c>
      <c r="B1425" s="28">
        <v>2579.88358816249</v>
      </c>
      <c r="C1425" s="29">
        <v>89.978333333333296</v>
      </c>
      <c r="D1425" s="30">
        <v>12</v>
      </c>
      <c r="E1425" s="30" t="s">
        <v>64</v>
      </c>
    </row>
    <row r="1426" spans="1:5" ht="14.25" customHeight="1" x14ac:dyDescent="0.2">
      <c r="A1426" s="27">
        <v>41986.5</v>
      </c>
      <c r="B1426" s="28">
        <v>3354.06702878333</v>
      </c>
      <c r="C1426" s="29">
        <v>93.031666666666595</v>
      </c>
      <c r="D1426" s="30">
        <v>12</v>
      </c>
      <c r="E1426" s="30" t="s">
        <v>64</v>
      </c>
    </row>
    <row r="1427" spans="1:5" ht="14.25" customHeight="1" x14ac:dyDescent="0.2">
      <c r="A1427" s="27">
        <v>41987</v>
      </c>
      <c r="B1427" s="28">
        <v>2559.6294510166599</v>
      </c>
      <c r="C1427" s="29">
        <v>92.2708333333333</v>
      </c>
      <c r="D1427" s="30">
        <v>12</v>
      </c>
      <c r="E1427" s="30" t="s">
        <v>64</v>
      </c>
    </row>
    <row r="1428" spans="1:5" ht="14.25" customHeight="1" x14ac:dyDescent="0.2">
      <c r="A1428" s="27">
        <v>41987.5</v>
      </c>
      <c r="B1428" s="28">
        <v>3264.2371815874999</v>
      </c>
      <c r="C1428" s="29">
        <v>93.975833333333298</v>
      </c>
      <c r="D1428" s="30">
        <v>12</v>
      </c>
      <c r="E1428" s="30" t="s">
        <v>64</v>
      </c>
    </row>
    <row r="1429" spans="1:5" ht="14.25" customHeight="1" x14ac:dyDescent="0.2">
      <c r="A1429" s="27">
        <v>41988</v>
      </c>
      <c r="B1429" s="28">
        <v>2490.9887963749902</v>
      </c>
      <c r="C1429" s="29">
        <v>91.39</v>
      </c>
      <c r="D1429" s="30">
        <v>12</v>
      </c>
      <c r="E1429" s="30" t="s">
        <v>64</v>
      </c>
    </row>
    <row r="1430" spans="1:5" ht="14.25" customHeight="1" x14ac:dyDescent="0.2">
      <c r="A1430" s="27">
        <v>41988.5</v>
      </c>
      <c r="B1430" s="28">
        <v>3251.3771467833299</v>
      </c>
      <c r="C1430" s="29">
        <v>89.696666666666601</v>
      </c>
      <c r="D1430" s="30">
        <v>12</v>
      </c>
      <c r="E1430" s="30" t="s">
        <v>64</v>
      </c>
    </row>
    <row r="1431" spans="1:5" ht="14.25" customHeight="1" x14ac:dyDescent="0.2">
      <c r="A1431" s="27">
        <v>41989</v>
      </c>
      <c r="B1431" s="28">
        <v>2665.4244438291598</v>
      </c>
      <c r="C1431" s="29">
        <v>94.949166666666599</v>
      </c>
      <c r="D1431" s="30">
        <v>12</v>
      </c>
      <c r="E1431" s="30" t="s">
        <v>64</v>
      </c>
    </row>
    <row r="1432" spans="1:5" ht="14.25" customHeight="1" x14ac:dyDescent="0.2">
      <c r="A1432" s="27">
        <v>41989.5</v>
      </c>
      <c r="B1432" s="28">
        <v>3741.0290686124899</v>
      </c>
      <c r="C1432" s="29">
        <v>93.538333333333298</v>
      </c>
      <c r="D1432" s="30">
        <v>12</v>
      </c>
      <c r="E1432" s="30" t="s">
        <v>64</v>
      </c>
    </row>
    <row r="1433" spans="1:5" ht="14.25" customHeight="1" x14ac:dyDescent="0.2">
      <c r="A1433" s="27">
        <v>41990</v>
      </c>
      <c r="B1433" s="28">
        <v>2649.4351034708302</v>
      </c>
      <c r="C1433" s="29">
        <v>93.586666666666602</v>
      </c>
      <c r="D1433" s="30">
        <v>12</v>
      </c>
      <c r="E1433" s="30" t="s">
        <v>64</v>
      </c>
    </row>
    <row r="1434" spans="1:5" ht="14.25" customHeight="1" x14ac:dyDescent="0.2">
      <c r="A1434" s="27">
        <v>41990.5</v>
      </c>
      <c r="B1434" s="28">
        <v>2959.3260986374898</v>
      </c>
      <c r="C1434" s="29">
        <v>91.453333333333305</v>
      </c>
      <c r="D1434" s="30">
        <v>12</v>
      </c>
      <c r="E1434" s="30" t="s">
        <v>64</v>
      </c>
    </row>
    <row r="1435" spans="1:5" ht="14.25" customHeight="1" x14ac:dyDescent="0.2">
      <c r="A1435" s="27">
        <v>41991</v>
      </c>
      <c r="B1435" s="28">
        <v>2373.5209118875</v>
      </c>
      <c r="C1435" s="29">
        <v>92.62</v>
      </c>
      <c r="D1435" s="30">
        <v>12</v>
      </c>
      <c r="E1435" s="30" t="s">
        <v>64</v>
      </c>
    </row>
    <row r="1436" spans="1:5" ht="14.25" customHeight="1" x14ac:dyDescent="0.2">
      <c r="A1436" s="27">
        <v>41991.5</v>
      </c>
      <c r="B1436" s="28">
        <v>2643.75417673333</v>
      </c>
      <c r="C1436" s="29">
        <v>95.298333333333304</v>
      </c>
      <c r="D1436" s="30">
        <v>12</v>
      </c>
      <c r="E1436" s="30" t="s">
        <v>64</v>
      </c>
    </row>
    <row r="1437" spans="1:5" ht="14.25" customHeight="1" x14ac:dyDescent="0.2">
      <c r="A1437" s="27">
        <v>41992</v>
      </c>
      <c r="B1437" s="28">
        <v>2349.5559309416599</v>
      </c>
      <c r="C1437" s="29">
        <v>92.412499999999994</v>
      </c>
      <c r="D1437" s="30">
        <v>12</v>
      </c>
      <c r="E1437" s="30" t="s">
        <v>64</v>
      </c>
    </row>
    <row r="1438" spans="1:5" ht="14.25" customHeight="1" x14ac:dyDescent="0.2">
      <c r="A1438" s="27">
        <v>41992.5</v>
      </c>
      <c r="B1438" s="28">
        <v>2650.2210921333299</v>
      </c>
      <c r="C1438" s="29">
        <v>90.366666666666603</v>
      </c>
      <c r="D1438" s="30">
        <v>12</v>
      </c>
      <c r="E1438" s="30" t="s">
        <v>64</v>
      </c>
    </row>
    <row r="1439" spans="1:5" ht="14.25" customHeight="1" x14ac:dyDescent="0.2">
      <c r="A1439" s="27">
        <v>41993</v>
      </c>
      <c r="B1439" s="28">
        <v>2229.1072341291601</v>
      </c>
      <c r="C1439" s="29">
        <v>92.250833333333304</v>
      </c>
      <c r="D1439" s="30">
        <v>12</v>
      </c>
      <c r="E1439" s="30" t="s">
        <v>64</v>
      </c>
    </row>
    <row r="1440" spans="1:5" ht="14.25" customHeight="1" x14ac:dyDescent="0.2">
      <c r="A1440" s="27">
        <v>41993.5</v>
      </c>
      <c r="B1440" s="28">
        <v>2575.2386780583302</v>
      </c>
      <c r="C1440" s="29">
        <v>91.97</v>
      </c>
      <c r="D1440" s="30">
        <v>12</v>
      </c>
      <c r="E1440" s="30" t="s">
        <v>64</v>
      </c>
    </row>
    <row r="1441" spans="1:5" ht="14.25" customHeight="1" x14ac:dyDescent="0.2">
      <c r="A1441" s="27">
        <v>41994</v>
      </c>
      <c r="B1441" s="28">
        <v>2011.6750117916599</v>
      </c>
      <c r="C1441" s="29">
        <v>93.757499999999993</v>
      </c>
      <c r="D1441" s="30">
        <v>12</v>
      </c>
      <c r="E1441" s="30" t="s">
        <v>64</v>
      </c>
    </row>
    <row r="1442" spans="1:5" ht="14.25" customHeight="1" x14ac:dyDescent="0.2">
      <c r="A1442" s="27">
        <v>41994.5</v>
      </c>
      <c r="B1442" s="28">
        <v>2307.4126483291602</v>
      </c>
      <c r="C1442" s="29">
        <v>95.6458333333333</v>
      </c>
      <c r="D1442" s="30">
        <v>12</v>
      </c>
      <c r="E1442" s="30" t="s">
        <v>64</v>
      </c>
    </row>
    <row r="1443" spans="1:5" ht="14.25" customHeight="1" x14ac:dyDescent="0.2">
      <c r="A1443" s="27">
        <v>41995</v>
      </c>
      <c r="B1443" s="28">
        <v>1953.2140380416599</v>
      </c>
      <c r="C1443" s="29">
        <v>92.878333333333302</v>
      </c>
      <c r="D1443" s="30">
        <v>12</v>
      </c>
      <c r="E1443" s="30" t="s">
        <v>64</v>
      </c>
    </row>
    <row r="1444" spans="1:5" ht="14.25" customHeight="1" x14ac:dyDescent="0.2">
      <c r="A1444" s="27">
        <v>41995.5</v>
      </c>
      <c r="B1444" s="28">
        <v>2361.0739734083299</v>
      </c>
      <c r="C1444" s="29">
        <v>92.855833333333294</v>
      </c>
      <c r="D1444" s="30">
        <v>12</v>
      </c>
      <c r="E1444" s="30" t="s">
        <v>64</v>
      </c>
    </row>
    <row r="1445" spans="1:5" ht="14.25" customHeight="1" x14ac:dyDescent="0.2">
      <c r="A1445" s="27">
        <v>41996</v>
      </c>
      <c r="B1445" s="28">
        <v>2209.59354426666</v>
      </c>
      <c r="C1445" s="29">
        <v>93.114999999999995</v>
      </c>
      <c r="D1445" s="30">
        <v>12</v>
      </c>
      <c r="E1445" s="30" t="s">
        <v>64</v>
      </c>
    </row>
    <row r="1446" spans="1:5" ht="14.25" customHeight="1" x14ac:dyDescent="0.2">
      <c r="A1446" s="27">
        <v>41996.5</v>
      </c>
      <c r="B1446" s="28">
        <v>2695.2328788791601</v>
      </c>
      <c r="C1446" s="29">
        <v>92.212499999999906</v>
      </c>
      <c r="D1446" s="30">
        <v>12</v>
      </c>
      <c r="E1446" s="30" t="s">
        <v>64</v>
      </c>
    </row>
    <row r="1447" spans="1:5" ht="14.25" customHeight="1" x14ac:dyDescent="0.2">
      <c r="A1447" s="27">
        <v>41997</v>
      </c>
      <c r="B1447" s="28">
        <v>2273.2429503499998</v>
      </c>
      <c r="C1447" s="29">
        <v>93.219166666666595</v>
      </c>
      <c r="D1447" s="30">
        <v>12</v>
      </c>
      <c r="E1447" s="30" t="s">
        <v>64</v>
      </c>
    </row>
    <row r="1448" spans="1:5" ht="14.25" customHeight="1" x14ac:dyDescent="0.2">
      <c r="A1448" s="27">
        <v>41997.5</v>
      </c>
      <c r="B1448" s="28">
        <v>2567.2627502791602</v>
      </c>
      <c r="C1448" s="29">
        <v>93.787499999999895</v>
      </c>
      <c r="D1448" s="30">
        <v>12</v>
      </c>
      <c r="E1448" s="30" t="s">
        <v>64</v>
      </c>
    </row>
    <row r="1449" spans="1:5" ht="14.25" customHeight="1" x14ac:dyDescent="0.2">
      <c r="A1449" s="27">
        <v>41998</v>
      </c>
      <c r="B1449" s="28">
        <v>2067.9224790958301</v>
      </c>
      <c r="C1449" s="29">
        <v>94.329999999999899</v>
      </c>
      <c r="D1449" s="30">
        <v>12</v>
      </c>
      <c r="E1449" s="30" t="s">
        <v>64</v>
      </c>
    </row>
    <row r="1450" spans="1:5" ht="14.25" customHeight="1" x14ac:dyDescent="0.2">
      <c r="A1450" s="27">
        <v>41998.5</v>
      </c>
      <c r="B1450" s="28">
        <v>2223.43608991666</v>
      </c>
      <c r="C1450" s="29">
        <v>95.224166666666605</v>
      </c>
      <c r="D1450" s="30">
        <v>12</v>
      </c>
      <c r="E1450" s="30" t="s">
        <v>64</v>
      </c>
    </row>
    <row r="1451" spans="1:5" ht="14.25" customHeight="1" x14ac:dyDescent="0.2">
      <c r="A1451" s="27">
        <v>41999</v>
      </c>
      <c r="B1451" s="28">
        <v>1903.0920479833301</v>
      </c>
      <c r="C1451" s="29">
        <v>92.940833333333302</v>
      </c>
      <c r="D1451" s="30">
        <v>12</v>
      </c>
      <c r="E1451" s="30" t="s">
        <v>64</v>
      </c>
    </row>
    <row r="1452" spans="1:5" ht="14.25" customHeight="1" x14ac:dyDescent="0.2">
      <c r="A1452" s="27">
        <v>41999.5</v>
      </c>
      <c r="B1452" s="28">
        <v>2306.4151266624899</v>
      </c>
      <c r="C1452" s="29">
        <v>90.131666666666604</v>
      </c>
      <c r="D1452" s="30">
        <v>12</v>
      </c>
      <c r="E1452" s="30" t="s">
        <v>64</v>
      </c>
    </row>
    <row r="1453" spans="1:5" ht="14.25" customHeight="1" x14ac:dyDescent="0.2">
      <c r="A1453" s="27">
        <v>42000</v>
      </c>
      <c r="B1453" s="28">
        <v>2159.7068845916601</v>
      </c>
      <c r="C1453" s="29">
        <v>90.2141666666666</v>
      </c>
      <c r="D1453" s="30">
        <v>12</v>
      </c>
      <c r="E1453" s="30" t="s">
        <v>64</v>
      </c>
    </row>
    <row r="1454" spans="1:5" ht="14.25" customHeight="1" x14ac:dyDescent="0.2">
      <c r="A1454" s="27">
        <v>42000.5</v>
      </c>
      <c r="B1454" s="28">
        <v>2454.2576683458301</v>
      </c>
      <c r="C1454" s="29">
        <v>91.858333333333306</v>
      </c>
      <c r="D1454" s="30">
        <v>12</v>
      </c>
      <c r="E1454" s="30" t="s">
        <v>64</v>
      </c>
    </row>
    <row r="1455" spans="1:5" ht="14.25" customHeight="1" x14ac:dyDescent="0.2">
      <c r="A1455" s="27">
        <v>42001</v>
      </c>
      <c r="B1455" s="28">
        <v>2020.5694791727201</v>
      </c>
      <c r="C1455" s="29">
        <v>96.48</v>
      </c>
      <c r="D1455" s="30">
        <v>12</v>
      </c>
      <c r="E1455" s="30" t="s">
        <v>64</v>
      </c>
    </row>
    <row r="1456" spans="1:5" ht="14.25" customHeight="1" x14ac:dyDescent="0.2">
      <c r="A1456" s="27">
        <v>42001.5</v>
      </c>
      <c r="B1456" s="28">
        <v>2363.03645631666</v>
      </c>
      <c r="C1456" s="29">
        <v>96.315833333333302</v>
      </c>
      <c r="D1456" s="30">
        <v>12</v>
      </c>
      <c r="E1456" s="30" t="s">
        <v>64</v>
      </c>
    </row>
    <row r="1457" spans="1:5" ht="14.25" customHeight="1" x14ac:dyDescent="0.2">
      <c r="A1457" s="27">
        <v>42002</v>
      </c>
      <c r="B1457" s="28">
        <v>1970.46141897499</v>
      </c>
      <c r="C1457" s="29">
        <v>95.259166666666601</v>
      </c>
      <c r="D1457" s="30">
        <v>12</v>
      </c>
      <c r="E1457" s="30" t="s">
        <v>64</v>
      </c>
    </row>
    <row r="1458" spans="1:5" ht="14.25" customHeight="1" x14ac:dyDescent="0.2">
      <c r="A1458" s="27">
        <v>42002.5</v>
      </c>
      <c r="B1458" s="28">
        <v>2549.5566624166599</v>
      </c>
      <c r="C1458" s="29">
        <v>95.25</v>
      </c>
      <c r="D1458" s="30">
        <v>12</v>
      </c>
      <c r="E1458" s="30" t="s">
        <v>64</v>
      </c>
    </row>
    <row r="1459" spans="1:5" ht="14.25" customHeight="1" x14ac:dyDescent="0.2">
      <c r="A1459" s="27">
        <v>42003</v>
      </c>
      <c r="B1459" s="28">
        <v>2301.8357706833299</v>
      </c>
      <c r="C1459" s="29">
        <v>94.122500000000002</v>
      </c>
      <c r="D1459" s="30">
        <v>12</v>
      </c>
      <c r="E1459" s="30" t="s">
        <v>64</v>
      </c>
    </row>
    <row r="1460" spans="1:5" ht="14.25" customHeight="1" x14ac:dyDescent="0.2">
      <c r="A1460" s="27">
        <v>42003.5</v>
      </c>
      <c r="B1460" s="28">
        <v>2660.8662708624902</v>
      </c>
      <c r="C1460" s="29">
        <v>92.79</v>
      </c>
      <c r="D1460" s="30">
        <v>12</v>
      </c>
      <c r="E1460" s="30" t="s">
        <v>64</v>
      </c>
    </row>
    <row r="1461" spans="1:5" ht="14.25" customHeight="1" x14ac:dyDescent="0.2">
      <c r="A1461" s="27">
        <v>42004</v>
      </c>
      <c r="B1461" s="28">
        <v>2197.6303354583301</v>
      </c>
      <c r="C1461" s="29">
        <v>90.688333333333304</v>
      </c>
      <c r="D1461" s="30">
        <v>12</v>
      </c>
      <c r="E1461" s="30" t="s">
        <v>64</v>
      </c>
    </row>
    <row r="1462" spans="1:5" ht="14.25" customHeight="1" x14ac:dyDescent="0.2">
      <c r="A1462" s="27">
        <v>42004.5</v>
      </c>
      <c r="B1462" s="28">
        <v>2379.96887625416</v>
      </c>
      <c r="C1462" s="29">
        <v>96.152500000000003</v>
      </c>
      <c r="D1462" s="30">
        <v>12</v>
      </c>
      <c r="E1462" s="30" t="s">
        <v>64</v>
      </c>
    </row>
  </sheetData>
  <phoneticPr fontId="50" type="noConversion"/>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E0B3"/>
  </sheetPr>
  <dimension ref="A1:Z1000"/>
  <sheetViews>
    <sheetView showGridLines="0" tabSelected="1" topLeftCell="A22" zoomScaleNormal="100" workbookViewId="0">
      <selection activeCell="E41" sqref="E41"/>
    </sheetView>
  </sheetViews>
  <sheetFormatPr baseColWidth="10" defaultColWidth="14.5" defaultRowHeight="15" customHeight="1" x14ac:dyDescent="0.2"/>
  <cols>
    <col min="1" max="1" width="11" customWidth="1"/>
    <col min="2" max="2" width="35.5" customWidth="1"/>
    <col min="3" max="3" width="17.5" customWidth="1"/>
    <col min="4" max="4" width="25.5" customWidth="1"/>
    <col min="5" max="5" width="22.1640625" customWidth="1"/>
    <col min="6" max="6" width="16.5" customWidth="1"/>
    <col min="7" max="11" width="14.5" customWidth="1"/>
    <col min="12" max="12" width="15.33203125" customWidth="1"/>
    <col min="13" max="13" width="14.5" customWidth="1"/>
    <col min="14" max="14" width="15.33203125" customWidth="1"/>
    <col min="15" max="17" width="14.5" customWidth="1"/>
    <col min="18" max="18" width="18.5" customWidth="1"/>
    <col min="19" max="26" width="8.6640625" customWidth="1"/>
  </cols>
  <sheetData>
    <row r="1" spans="1:26" ht="27.75" customHeight="1" x14ac:dyDescent="0.2">
      <c r="A1" s="31" t="s">
        <v>65</v>
      </c>
      <c r="B1" s="32"/>
      <c r="C1" s="32"/>
      <c r="D1" s="32"/>
      <c r="E1" s="32"/>
      <c r="F1" s="32"/>
      <c r="G1" s="32"/>
      <c r="H1" s="32"/>
      <c r="I1" s="32"/>
      <c r="J1" s="32"/>
      <c r="K1" s="32"/>
      <c r="L1" s="32"/>
      <c r="M1" s="32"/>
      <c r="N1" s="32"/>
      <c r="O1" s="32"/>
      <c r="P1" s="32"/>
      <c r="Q1" s="32"/>
      <c r="R1" s="32"/>
      <c r="S1" s="32"/>
      <c r="T1" s="32"/>
      <c r="U1" s="32"/>
      <c r="V1" s="32"/>
      <c r="W1" s="32"/>
      <c r="X1" s="32"/>
      <c r="Y1" s="32"/>
      <c r="Z1" s="32"/>
    </row>
    <row r="2" spans="1:26" ht="27.75" customHeight="1" x14ac:dyDescent="0.2">
      <c r="A2" s="7" t="s">
        <v>66</v>
      </c>
      <c r="B2" s="7"/>
      <c r="C2" s="7"/>
      <c r="D2" s="7"/>
      <c r="E2" s="7"/>
      <c r="F2" s="7"/>
      <c r="G2" s="7"/>
      <c r="H2" s="7"/>
      <c r="I2" s="7"/>
      <c r="J2" s="7"/>
      <c r="K2" s="7"/>
      <c r="L2" s="7"/>
      <c r="M2" s="7"/>
      <c r="N2" s="7"/>
      <c r="O2" s="7"/>
      <c r="P2" s="7"/>
      <c r="Q2" s="7"/>
      <c r="R2" s="7"/>
      <c r="S2" s="7"/>
      <c r="T2" s="7"/>
      <c r="U2" s="7"/>
      <c r="V2" s="7"/>
      <c r="W2" s="7"/>
      <c r="X2" s="7"/>
      <c r="Y2" s="7"/>
      <c r="Z2" s="7"/>
    </row>
    <row r="3" spans="1:26" ht="27.75" customHeight="1" x14ac:dyDescent="0.2">
      <c r="A3" s="7" t="s">
        <v>67</v>
      </c>
      <c r="B3" s="7"/>
      <c r="C3" s="7"/>
      <c r="D3" s="7"/>
      <c r="E3" s="7"/>
      <c r="F3" s="7"/>
      <c r="G3" s="7"/>
      <c r="H3" s="7"/>
      <c r="I3" s="7"/>
      <c r="J3" s="7"/>
      <c r="K3" s="7"/>
      <c r="L3" s="7"/>
      <c r="M3" s="7"/>
      <c r="N3" s="7"/>
      <c r="O3" s="7"/>
      <c r="P3" s="7"/>
      <c r="Q3" s="7"/>
      <c r="R3" s="7"/>
      <c r="S3" s="7"/>
      <c r="T3" s="7"/>
      <c r="U3" s="7"/>
      <c r="V3" s="7"/>
      <c r="W3" s="7"/>
      <c r="X3" s="7"/>
      <c r="Y3" s="7"/>
      <c r="Z3" s="7"/>
    </row>
    <row r="4" spans="1:26" ht="27.75" customHeight="1" x14ac:dyDescent="0.2">
      <c r="A4" s="7" t="s">
        <v>68</v>
      </c>
      <c r="B4" s="7"/>
      <c r="C4" s="7"/>
      <c r="D4" s="7"/>
      <c r="E4" s="7"/>
      <c r="F4" s="7"/>
      <c r="G4" s="7"/>
      <c r="H4" s="7"/>
      <c r="I4" s="7"/>
      <c r="J4" s="7"/>
      <c r="K4" s="7"/>
      <c r="L4" s="7"/>
      <c r="M4" s="7"/>
      <c r="N4" s="7"/>
      <c r="O4" s="7"/>
      <c r="P4" s="7"/>
      <c r="Q4" s="7"/>
      <c r="R4" s="7"/>
      <c r="S4" s="7"/>
      <c r="T4" s="7"/>
      <c r="U4" s="7"/>
      <c r="V4" s="7"/>
      <c r="W4" s="7"/>
      <c r="X4" s="7"/>
      <c r="Y4" s="7"/>
      <c r="Z4" s="7"/>
    </row>
    <row r="5" spans="1:26" ht="27.75" customHeight="1" x14ac:dyDescent="0.2">
      <c r="A5" s="7" t="s">
        <v>69</v>
      </c>
      <c r="B5" s="7"/>
      <c r="C5" s="7"/>
      <c r="D5" s="7"/>
      <c r="E5" s="7"/>
      <c r="F5" s="7"/>
      <c r="G5" s="7"/>
      <c r="H5" s="7"/>
      <c r="I5" s="7"/>
      <c r="J5" s="7"/>
      <c r="K5" s="7"/>
      <c r="L5" s="7"/>
      <c r="M5" s="7"/>
      <c r="N5" s="7"/>
      <c r="O5" s="7"/>
      <c r="P5" s="7"/>
      <c r="Q5" s="7"/>
      <c r="R5" s="7"/>
      <c r="S5" s="7"/>
      <c r="T5" s="7"/>
      <c r="U5" s="7"/>
      <c r="V5" s="7"/>
      <c r="W5" s="7"/>
      <c r="X5" s="7"/>
      <c r="Y5" s="7"/>
      <c r="Z5" s="7"/>
    </row>
    <row r="6" spans="1:26" ht="27.75" customHeight="1" x14ac:dyDescent="0.2">
      <c r="A6" s="166" t="s">
        <v>70</v>
      </c>
      <c r="B6" s="167"/>
      <c r="C6" s="167"/>
      <c r="D6" s="167"/>
      <c r="E6" s="167"/>
      <c r="F6" s="167"/>
      <c r="G6" s="167"/>
      <c r="H6" s="167"/>
      <c r="I6" s="167"/>
      <c r="J6" s="167"/>
      <c r="K6" s="167"/>
      <c r="L6" s="167"/>
      <c r="M6" s="167"/>
      <c r="N6" s="167"/>
      <c r="O6" s="167"/>
      <c r="P6" s="7"/>
      <c r="Q6" s="7"/>
      <c r="R6" s="7"/>
      <c r="S6" s="7"/>
      <c r="T6" s="7"/>
      <c r="U6" s="7"/>
      <c r="V6" s="7"/>
      <c r="W6" s="7"/>
      <c r="X6" s="7"/>
      <c r="Y6" s="7"/>
      <c r="Z6" s="7"/>
    </row>
    <row r="7" spans="1:26" ht="18.75" customHeight="1" x14ac:dyDescent="0.2">
      <c r="A7" s="166" t="s">
        <v>71</v>
      </c>
      <c r="B7" s="167"/>
      <c r="C7" s="167"/>
      <c r="D7" s="167"/>
      <c r="E7" s="167"/>
      <c r="F7" s="167"/>
      <c r="G7" s="167"/>
      <c r="H7" s="167"/>
      <c r="I7" s="167"/>
      <c r="J7" s="167"/>
      <c r="K7" s="167"/>
      <c r="L7" s="167"/>
      <c r="M7" s="167"/>
      <c r="N7" s="167"/>
      <c r="O7" s="167"/>
      <c r="P7" s="7"/>
      <c r="Q7" s="7"/>
      <c r="R7" s="7"/>
      <c r="S7" s="7"/>
      <c r="T7" s="7"/>
      <c r="U7" s="7"/>
      <c r="V7" s="7"/>
      <c r="W7" s="7"/>
      <c r="X7" s="7"/>
      <c r="Y7" s="7"/>
      <c r="Z7" s="7"/>
    </row>
    <row r="8" spans="1:26" ht="27.75" customHeight="1" x14ac:dyDescent="0.2">
      <c r="A8" s="33" t="s">
        <v>72</v>
      </c>
      <c r="B8" s="7"/>
      <c r="C8" s="7"/>
      <c r="D8" s="7"/>
      <c r="E8" s="7"/>
      <c r="F8" s="7"/>
      <c r="G8" s="7"/>
      <c r="H8" s="7"/>
      <c r="I8" s="7"/>
      <c r="J8" s="7"/>
      <c r="K8" s="7"/>
      <c r="L8" s="7"/>
      <c r="M8" s="7"/>
      <c r="N8" s="7"/>
      <c r="O8" s="7"/>
      <c r="P8" s="7"/>
      <c r="Q8" s="7"/>
      <c r="R8" s="7"/>
      <c r="S8" s="7"/>
      <c r="T8" s="7"/>
      <c r="U8" s="7"/>
      <c r="V8" s="7"/>
      <c r="W8" s="7"/>
      <c r="X8" s="7"/>
      <c r="Y8" s="7"/>
      <c r="Z8" s="7"/>
    </row>
    <row r="9" spans="1:26" ht="27.75" customHeight="1" x14ac:dyDescent="0.2">
      <c r="A9" s="7" t="s">
        <v>73</v>
      </c>
      <c r="B9" s="7"/>
      <c r="C9" s="7"/>
      <c r="D9" s="7"/>
      <c r="E9" s="7"/>
      <c r="F9" s="7"/>
      <c r="G9" s="7"/>
      <c r="H9" s="7"/>
      <c r="I9" s="7"/>
      <c r="J9" s="7"/>
      <c r="K9" s="7"/>
      <c r="L9" s="7"/>
      <c r="M9" s="7"/>
      <c r="N9" s="7"/>
      <c r="O9" s="7"/>
      <c r="P9" s="7"/>
      <c r="Q9" s="7"/>
      <c r="R9" s="7"/>
      <c r="S9" s="7"/>
      <c r="T9" s="7"/>
      <c r="U9" s="7"/>
      <c r="V9" s="7"/>
      <c r="W9" s="7"/>
      <c r="X9" s="7"/>
      <c r="Y9" s="7"/>
      <c r="Z9" s="7"/>
    </row>
    <row r="10" spans="1:26" ht="27.75" customHeight="1" x14ac:dyDescent="0.2">
      <c r="A10" s="7" t="s">
        <v>74</v>
      </c>
      <c r="B10" s="7"/>
      <c r="C10" s="7"/>
      <c r="D10" s="7"/>
      <c r="E10" s="7"/>
      <c r="F10" s="7"/>
      <c r="G10" s="7"/>
      <c r="H10" s="7"/>
      <c r="I10" s="7"/>
      <c r="J10" s="7"/>
      <c r="K10" s="7"/>
      <c r="L10" s="7"/>
      <c r="M10" s="7"/>
      <c r="N10" s="7"/>
      <c r="O10" s="7"/>
      <c r="P10" s="7"/>
      <c r="Q10" s="7"/>
      <c r="R10" s="7"/>
      <c r="S10" s="7"/>
      <c r="T10" s="7"/>
      <c r="U10" s="7"/>
      <c r="V10" s="7"/>
      <c r="W10" s="7"/>
      <c r="X10" s="7"/>
      <c r="Y10" s="7"/>
      <c r="Z10" s="7"/>
    </row>
    <row r="11" spans="1:26" ht="40.5" customHeight="1" x14ac:dyDescent="0.2">
      <c r="A11" s="164" t="s">
        <v>75</v>
      </c>
      <c r="B11" s="162"/>
      <c r="C11" s="162"/>
      <c r="D11" s="162"/>
      <c r="E11" s="162"/>
      <c r="F11" s="162"/>
      <c r="G11" s="162"/>
      <c r="H11" s="162"/>
      <c r="I11" s="162"/>
      <c r="J11" s="162"/>
      <c r="K11" s="162"/>
      <c r="L11" s="162"/>
      <c r="M11" s="162"/>
      <c r="N11" s="162"/>
      <c r="O11" s="162"/>
      <c r="P11" s="162"/>
      <c r="Q11" s="162"/>
      <c r="R11" s="162"/>
      <c r="S11" s="162"/>
      <c r="T11" s="162"/>
      <c r="U11" s="162"/>
      <c r="V11" s="162"/>
      <c r="W11" s="163"/>
      <c r="X11" s="34"/>
      <c r="Y11" s="34"/>
      <c r="Z11" s="34"/>
    </row>
    <row r="12" spans="1:26" ht="23.25" customHeight="1" x14ac:dyDescent="0.2">
      <c r="A12" s="164" t="s">
        <v>76</v>
      </c>
      <c r="B12" s="162"/>
      <c r="C12" s="162"/>
      <c r="D12" s="162"/>
      <c r="E12" s="162"/>
      <c r="F12" s="162"/>
      <c r="G12" s="162"/>
      <c r="H12" s="162"/>
      <c r="I12" s="162"/>
      <c r="J12" s="162"/>
      <c r="K12" s="162"/>
      <c r="L12" s="162"/>
      <c r="M12" s="162"/>
      <c r="N12" s="162"/>
      <c r="O12" s="162"/>
      <c r="P12" s="162"/>
      <c r="Q12" s="162"/>
      <c r="R12" s="162"/>
      <c r="S12" s="162"/>
      <c r="T12" s="162"/>
      <c r="U12" s="162"/>
      <c r="V12" s="162"/>
      <c r="W12" s="163"/>
      <c r="X12" s="34"/>
      <c r="Y12" s="34"/>
      <c r="Z12" s="34"/>
    </row>
    <row r="13" spans="1:26" ht="27.75" customHeight="1" x14ac:dyDescent="0.2">
      <c r="A13" s="35" t="s">
        <v>77</v>
      </c>
      <c r="B13" s="36"/>
      <c r="C13" s="37">
        <v>41640</v>
      </c>
      <c r="D13" s="37">
        <v>41671</v>
      </c>
      <c r="E13" s="37">
        <v>41699</v>
      </c>
      <c r="F13" s="37">
        <v>41730</v>
      </c>
      <c r="G13" s="37">
        <v>41760</v>
      </c>
      <c r="H13" s="37">
        <v>41791</v>
      </c>
      <c r="I13" s="37">
        <v>41821</v>
      </c>
      <c r="J13" s="37">
        <v>41852</v>
      </c>
      <c r="K13" s="37">
        <v>41883</v>
      </c>
      <c r="L13" s="37">
        <v>41913</v>
      </c>
      <c r="M13" s="37">
        <v>41944</v>
      </c>
      <c r="N13" s="37">
        <v>41974</v>
      </c>
      <c r="O13" s="38"/>
      <c r="P13" s="38"/>
      <c r="Q13" s="38"/>
      <c r="R13" s="38"/>
      <c r="S13" s="38"/>
      <c r="T13" s="38"/>
      <c r="U13" s="38"/>
      <c r="V13" s="38"/>
      <c r="W13" s="38"/>
      <c r="X13" s="38"/>
      <c r="Y13" s="38"/>
      <c r="Z13" s="38"/>
    </row>
    <row r="14" spans="1:26" ht="27.75" customHeight="1" x14ac:dyDescent="0.2">
      <c r="A14" s="38"/>
      <c r="B14" s="36" t="s">
        <v>78</v>
      </c>
      <c r="C14" s="36">
        <v>1</v>
      </c>
      <c r="D14" s="36">
        <v>2</v>
      </c>
      <c r="E14" s="36">
        <v>3</v>
      </c>
      <c r="F14" s="36">
        <v>4</v>
      </c>
      <c r="G14" s="36">
        <v>5</v>
      </c>
      <c r="H14" s="36">
        <v>6</v>
      </c>
      <c r="I14" s="36">
        <v>7</v>
      </c>
      <c r="J14" s="36">
        <v>8</v>
      </c>
      <c r="K14" s="36">
        <v>9</v>
      </c>
      <c r="L14" s="36">
        <v>10</v>
      </c>
      <c r="M14" s="36">
        <v>11</v>
      </c>
      <c r="N14" s="36">
        <v>12</v>
      </c>
      <c r="O14" s="39"/>
      <c r="P14" s="39"/>
      <c r="Q14" s="39"/>
      <c r="R14" s="36"/>
      <c r="S14" s="38"/>
      <c r="T14" s="38"/>
      <c r="U14" s="38"/>
      <c r="V14" s="38"/>
      <c r="W14" s="38"/>
      <c r="X14" s="38"/>
      <c r="Y14" s="38"/>
      <c r="Z14" s="38"/>
    </row>
    <row r="15" spans="1:26" ht="27.75" customHeight="1" x14ac:dyDescent="0.2">
      <c r="A15" s="40"/>
      <c r="B15" s="41" t="s">
        <v>79</v>
      </c>
      <c r="C15" s="42">
        <f>AVERAGEIFS('Water Trading Repository Table'!$C:$C,'Water Trading Repository Table'!$D:$D,C$14)</f>
        <v>86.391757235371969</v>
      </c>
      <c r="D15" s="42">
        <f>AVERAGEIFS('Water Trading Repository Table'!$C:$C,'Water Trading Repository Table'!$D:$D,D$14)</f>
        <v>86.829490475868141</v>
      </c>
      <c r="E15" s="42">
        <f>AVERAGEIFS('Water Trading Repository Table'!$C:$C,'Water Trading Repository Table'!$D:$D,E$14)</f>
        <v>81.49989122823844</v>
      </c>
      <c r="F15" s="42">
        <f>AVERAGEIFS('Water Trading Repository Table'!$C:$C,'Water Trading Repository Table'!$D:$D,F$14)</f>
        <v>72.569232168710826</v>
      </c>
      <c r="G15" s="42">
        <f>AVERAGEIFS('Water Trading Repository Table'!$C:$C,'Water Trading Repository Table'!$D:$D,G$14)</f>
        <v>71.259354341223244</v>
      </c>
      <c r="H15" s="42">
        <f>AVERAGEIFS('Water Trading Repository Table'!$C:$C,'Water Trading Repository Table'!$D:$D,H$14)</f>
        <v>72.156510799663252</v>
      </c>
      <c r="I15" s="42">
        <f>AVERAGEIFS('Water Trading Repository Table'!$C:$C,'Water Trading Repository Table'!$D:$D,I$14)</f>
        <v>76.602720430107496</v>
      </c>
      <c r="J15" s="42">
        <f>AVERAGEIFS('Water Trading Repository Table'!$C:$C,'Water Trading Repository Table'!$D:$D,J$14)</f>
        <v>74.932540098566292</v>
      </c>
      <c r="K15" s="42">
        <f>AVERAGEIFS('Water Trading Repository Table'!$C:$C,'Water Trading Repository Table'!$D:$D,K$14)</f>
        <v>74.066319823232305</v>
      </c>
      <c r="L15" s="42">
        <f>AVERAGEIFS('Water Trading Repository Table'!$C:$C,'Water Trading Repository Table'!$D:$D,L$14)</f>
        <v>75.093148943932377</v>
      </c>
      <c r="M15" s="42">
        <f>AVERAGEIFS('Water Trading Repository Table'!$C:$C,'Water Trading Repository Table'!$D:$D,M$14)</f>
        <v>73.700956254509322</v>
      </c>
      <c r="N15" s="42">
        <f>AVERAGEIFS('Water Trading Repository Table'!$C:$C,'Water Trading Repository Table'!$D:$D,N$14)</f>
        <v>74.376656830400748</v>
      </c>
      <c r="O15" s="43"/>
      <c r="P15" s="43"/>
      <c r="Q15" s="43"/>
      <c r="R15" s="43"/>
      <c r="S15" s="30"/>
      <c r="T15" s="30"/>
      <c r="U15" s="30"/>
      <c r="V15" s="30"/>
      <c r="W15" s="30"/>
      <c r="X15" s="30"/>
      <c r="Y15" s="30"/>
      <c r="Z15" s="30"/>
    </row>
    <row r="16" spans="1:26" ht="27.75" customHeight="1" x14ac:dyDescent="0.2">
      <c r="A16" s="30"/>
      <c r="B16" s="41" t="s">
        <v>80</v>
      </c>
      <c r="C16" s="44">
        <f>AVERAGEIFS('Water Trading Repository Table'!$B:$B,'Water Trading Repository Table'!$D:$D,C$14)</f>
        <v>2298.1901589653967</v>
      </c>
      <c r="D16" s="44">
        <f>AVERAGEIFS('Water Trading Repository Table'!$B:$B,'Water Trading Repository Table'!$D:$D,D$14)</f>
        <v>2406.0918962111036</v>
      </c>
      <c r="E16" s="44">
        <f>AVERAGEIFS('Water Trading Repository Table'!$B:$B,'Water Trading Repository Table'!$D:$D,E$14)</f>
        <v>2127.8145432709766</v>
      </c>
      <c r="F16" s="44">
        <f>AVERAGEIFS('Water Trading Repository Table'!$B:$B,'Water Trading Repository Table'!$D:$D,F$14)</f>
        <v>2185.7997542263706</v>
      </c>
      <c r="G16" s="44">
        <f>AVERAGEIFS('Water Trading Repository Table'!$B:$B,'Water Trading Repository Table'!$D:$D,G$14)</f>
        <v>2145.7837188661065</v>
      </c>
      <c r="H16" s="44">
        <f>AVERAGEIFS('Water Trading Repository Table'!$B:$B,'Water Trading Repository Table'!$D:$D,H$14)</f>
        <v>2229.7496611442612</v>
      </c>
      <c r="I16" s="44">
        <f>AVERAGEIFS('Water Trading Repository Table'!$B:$B,'Water Trading Repository Table'!$D:$D,I$14)</f>
        <v>2283.0502472527673</v>
      </c>
      <c r="J16" s="44">
        <f>AVERAGEIFS('Water Trading Repository Table'!$B:$B,'Water Trading Repository Table'!$D:$D,J$14)</f>
        <v>2201.0592458815067</v>
      </c>
      <c r="K16" s="44">
        <f>AVERAGEIFS('Water Trading Repository Table'!$B:$B,'Water Trading Repository Table'!$D:$D,K$14)</f>
        <v>2153.3431850899528</v>
      </c>
      <c r="L16" s="44">
        <f>AVERAGEIFS('Water Trading Repository Table'!$B:$B,'Water Trading Repository Table'!$D:$D,L$14)</f>
        <v>2098.9913812617792</v>
      </c>
      <c r="M16" s="44">
        <f>AVERAGEIFS('Water Trading Repository Table'!$B:$B,'Water Trading Repository Table'!$D:$D,M$14)</f>
        <v>2200.9293289926659</v>
      </c>
      <c r="N16" s="44">
        <f>AVERAGEIFS('Water Trading Repository Table'!$B:$B,'Water Trading Repository Table'!$D:$D,N$14)</f>
        <v>2312.1995397611418</v>
      </c>
      <c r="O16" s="43"/>
      <c r="P16" s="43"/>
      <c r="Q16" s="43"/>
      <c r="R16" s="43"/>
      <c r="S16" s="30"/>
      <c r="T16" s="30"/>
      <c r="U16" s="30"/>
      <c r="V16" s="30"/>
      <c r="W16" s="30"/>
      <c r="X16" s="30"/>
      <c r="Y16" s="30"/>
      <c r="Z16" s="30"/>
    </row>
    <row r="17" spans="1:26" ht="27" customHeight="1" x14ac:dyDescent="0.2">
      <c r="A17" s="35" t="s">
        <v>81</v>
      </c>
      <c r="B17" s="36"/>
      <c r="C17" s="45"/>
      <c r="D17" s="45"/>
      <c r="E17" s="45"/>
      <c r="F17" s="45"/>
      <c r="G17" s="45"/>
      <c r="H17" s="45"/>
      <c r="I17" s="45"/>
      <c r="J17" s="45"/>
      <c r="K17" s="45"/>
      <c r="L17" s="45"/>
      <c r="M17" s="45"/>
      <c r="N17" s="45"/>
      <c r="O17" s="46"/>
      <c r="P17" s="46"/>
      <c r="Q17" s="46"/>
      <c r="R17" s="46"/>
      <c r="S17" s="47"/>
      <c r="T17" s="47"/>
      <c r="U17" s="47"/>
      <c r="V17" s="47"/>
      <c r="W17" s="47"/>
      <c r="X17" s="47"/>
      <c r="Y17" s="47"/>
      <c r="Z17" s="47"/>
    </row>
    <row r="18" spans="1:26" ht="27.75" customHeight="1" x14ac:dyDescent="0.2">
      <c r="A18" s="48" t="s">
        <v>64</v>
      </c>
      <c r="B18" s="41" t="s">
        <v>79</v>
      </c>
      <c r="C18" s="42">
        <f>AVERAGEIFS('Water Trading Repository Table'!$C:$C,'Water Trading Repository Table'!$E:$E,'Water Trading Repository Table'!$E$733,'Water Trading Repository Table'!$D:$D,C$14)</f>
        <v>110.48381542382315</v>
      </c>
      <c r="D18" s="42">
        <f>AVERAGEIFS('Water Trading Repository Table'!$C:$C,'Water Trading Repository Table'!$E:$E,'Water Trading Repository Table'!$E$733,'Water Trading Repository Table'!$D:$D,D$14)</f>
        <v>110.62720422979757</v>
      </c>
      <c r="E18" s="42">
        <f>AVERAGEIFS('Water Trading Repository Table'!$C:$C,'Water Trading Repository Table'!$E:$E,'Water Trading Repository Table'!$E$733,'Water Trading Repository Table'!$D:$D,E$14)</f>
        <v>110.55818806730868</v>
      </c>
      <c r="F18" s="42">
        <f>AVERAGEIFS('Water Trading Repository Table'!$C:$C,'Water Trading Repository Table'!$E:$E,'Water Trading Repository Table'!$E$733,'Water Trading Repository Table'!$D:$D,F$14)</f>
        <v>93.17518584656078</v>
      </c>
      <c r="G18" s="42">
        <f>AVERAGEIFS('Water Trading Repository Table'!$C:$C,'Water Trading Repository Table'!$E:$E,'Water Trading Repository Table'!$E$733,'Water Trading Repository Table'!$D:$D,G$14)</f>
        <v>93.408910429176501</v>
      </c>
      <c r="H18" s="42">
        <f>AVERAGEIFS('Water Trading Repository Table'!$C:$C,'Water Trading Repository Table'!$E:$E,'Water Trading Repository Table'!$E$733,'Water Trading Repository Table'!$D:$D,H$14)</f>
        <v>92.851211447811423</v>
      </c>
      <c r="I18" s="42">
        <f>AVERAGEIFS('Water Trading Repository Table'!$C:$C,'Water Trading Repository Table'!$E:$E,'Water Trading Repository Table'!$E$733,'Water Trading Repository Table'!$D:$D,I$14)</f>
        <v>92.809567652329747</v>
      </c>
      <c r="J18" s="42">
        <f>AVERAGEIFS('Water Trading Repository Table'!$C:$C,'Water Trading Repository Table'!$E:$E,'Water Trading Repository Table'!$E$733,'Water Trading Repository Table'!$D:$D,J$14)</f>
        <v>93.14548020527856</v>
      </c>
      <c r="K18" s="42">
        <f>AVERAGEIFS('Water Trading Repository Table'!$C:$C,'Water Trading Repository Table'!$E:$E,'Water Trading Repository Table'!$E$733,'Water Trading Repository Table'!$D:$D,K$14)</f>
        <v>92.989220833333306</v>
      </c>
      <c r="L18" s="42">
        <f>AVERAGEIFS('Water Trading Repository Table'!$C:$C,'Water Trading Repository Table'!$E:$E,'Water Trading Repository Table'!$E$733,'Water Trading Repository Table'!$D:$D,L$14)</f>
        <v>92.823577188940064</v>
      </c>
      <c r="M18" s="42">
        <f>AVERAGEIFS('Water Trading Repository Table'!$C:$C,'Water Trading Repository Table'!$E:$E,'Water Trading Repository Table'!$E$733,'Water Trading Repository Table'!$D:$D,M$14)</f>
        <v>93.029854347041791</v>
      </c>
      <c r="N18" s="42">
        <f>AVERAGEIFS('Water Trading Repository Table'!$C:$C,'Water Trading Repository Table'!$E:$E,'Water Trading Repository Table'!$E$733,'Water Trading Repository Table'!$D:$D,N$14)</f>
        <v>93.232935483870918</v>
      </c>
      <c r="O18" s="43"/>
      <c r="P18" s="43"/>
      <c r="Q18" s="43"/>
      <c r="R18" s="43"/>
      <c r="S18" s="30"/>
      <c r="T18" s="30"/>
      <c r="U18" s="30"/>
      <c r="V18" s="30"/>
      <c r="W18" s="30"/>
      <c r="X18" s="30"/>
      <c r="Y18" s="30"/>
      <c r="Z18" s="30"/>
    </row>
    <row r="19" spans="1:26" ht="27.75" customHeight="1" x14ac:dyDescent="0.2">
      <c r="A19" s="30"/>
      <c r="B19" s="41" t="s">
        <v>82</v>
      </c>
      <c r="C19" s="44">
        <f>AVERAGEIFS('Water Trading Repository Table'!$B:$B,'Water Trading Repository Table'!$E:$E,"Hard",'Water Trading Repository Table'!$D:$D,C$14)</f>
        <v>2391.3758824827114</v>
      </c>
      <c r="D19" s="44">
        <f>AVERAGEIFS('Water Trading Repository Table'!$B:$B,'Water Trading Repository Table'!$E:$E,"Hard",'Water Trading Repository Table'!$D:$D,D$14)</f>
        <v>2533.2689003303749</v>
      </c>
      <c r="E19" s="44">
        <f>AVERAGEIFS('Water Trading Repository Table'!$B:$B,'Water Trading Repository Table'!$E:$E,"Hard",'Water Trading Repository Table'!$D:$D,E$14)</f>
        <v>2203.7442618771042</v>
      </c>
      <c r="F19" s="44">
        <f>AVERAGEIFS('Water Trading Repository Table'!$B:$B,'Water Trading Repository Table'!$E:$E,"Hard",'Water Trading Repository Table'!$D:$D,F$14)</f>
        <v>2349.5141185681864</v>
      </c>
      <c r="G19" s="44">
        <f>AVERAGEIFS('Water Trading Repository Table'!$B:$B,'Water Trading Repository Table'!$E:$E,"Hard",'Water Trading Repository Table'!$D:$D,G$14)</f>
        <v>2243.584512119523</v>
      </c>
      <c r="H19" s="44">
        <f>AVERAGEIFS('Water Trading Repository Table'!$B:$B,'Water Trading Repository Table'!$E:$E,"Hard",'Water Trading Repository Table'!$D:$D,H$14)</f>
        <v>2359.3149577593058</v>
      </c>
      <c r="I19" s="44">
        <f>AVERAGEIFS('Water Trading Repository Table'!$B:$B,'Water Trading Repository Table'!$E:$E,"Hard",'Water Trading Repository Table'!$D:$D,I$14)</f>
        <v>2443.2652008227428</v>
      </c>
      <c r="J19" s="44">
        <f>AVERAGEIFS('Water Trading Repository Table'!$B:$B,'Water Trading Repository Table'!$E:$E,"Hard",'Water Trading Repository Table'!$D:$D,J$14)</f>
        <v>2300.8485926974759</v>
      </c>
      <c r="K19" s="44">
        <f>AVERAGEIFS('Water Trading Repository Table'!$B:$B,'Water Trading Repository Table'!$E:$E,"Hard",'Water Trading Repository Table'!$D:$D,K$14)</f>
        <v>2261.3424374589526</v>
      </c>
      <c r="L19" s="44">
        <f>AVERAGEIFS('Water Trading Repository Table'!$B:$B,'Water Trading Repository Table'!$E:$E,"Hard",'Water Trading Repository Table'!$D:$D,L$14)</f>
        <v>2188.7956099697999</v>
      </c>
      <c r="M19" s="44">
        <f>AVERAGEIFS('Water Trading Repository Table'!$B:$B,'Water Trading Repository Table'!$E:$E,"Hard",'Water Trading Repository Table'!$D:$D,M$14)</f>
        <v>2303.4374718156046</v>
      </c>
      <c r="N19" s="44">
        <f>AVERAGEIFS('Water Trading Repository Table'!$B:$B,'Water Trading Repository Table'!$E:$E,"Hard",'Water Trading Repository Table'!$D:$D,N$14)</f>
        <v>2443.6005061474129</v>
      </c>
      <c r="O19" s="43"/>
      <c r="P19" s="43"/>
      <c r="Q19" s="43"/>
      <c r="R19" s="43"/>
      <c r="S19" s="30"/>
      <c r="T19" s="30"/>
      <c r="U19" s="30"/>
      <c r="V19" s="30"/>
      <c r="W19" s="30"/>
      <c r="X19" s="30"/>
      <c r="Y19" s="30"/>
      <c r="Z19" s="30"/>
    </row>
    <row r="20" spans="1:26" ht="27.75" customHeight="1" x14ac:dyDescent="0.2">
      <c r="A20" s="35" t="s">
        <v>83</v>
      </c>
      <c r="B20" s="38"/>
      <c r="C20" s="38"/>
      <c r="D20" s="38"/>
      <c r="E20" s="38"/>
      <c r="F20" s="46"/>
      <c r="G20" s="46"/>
      <c r="H20" s="46"/>
      <c r="I20" s="46"/>
      <c r="J20" s="46"/>
      <c r="K20" s="46"/>
      <c r="L20" s="46"/>
      <c r="M20" s="46"/>
      <c r="N20" s="46"/>
      <c r="O20" s="46"/>
      <c r="P20" s="46"/>
      <c r="Q20" s="46"/>
      <c r="R20" s="46"/>
      <c r="S20" s="47"/>
      <c r="T20" s="47"/>
      <c r="U20" s="47"/>
      <c r="V20" s="47"/>
      <c r="W20" s="47"/>
      <c r="X20" s="47"/>
      <c r="Y20" s="47"/>
      <c r="Z20" s="47"/>
    </row>
    <row r="21" spans="1:26" ht="27.75" customHeight="1" x14ac:dyDescent="0.2">
      <c r="A21" s="48" t="s">
        <v>63</v>
      </c>
      <c r="B21" s="41" t="s">
        <v>79</v>
      </c>
      <c r="C21" s="42">
        <f>AVERAGEIFS('Water Trading Repository Table'!$C:$C,'Water Trading Repository Table'!$E:$E,'Water Trading Repository Table'!$E$3,'Water Trading Repository Table'!$D:$D,C$14)</f>
        <v>62.299699046920772</v>
      </c>
      <c r="D21" s="42">
        <f>AVERAGEIFS('Water Trading Repository Table'!$C:$C,'Water Trading Repository Table'!$E:$E,'Water Trading Repository Table'!$E$3,'Water Trading Repository Table'!$D:$D,D$14)</f>
        <v>63.031776721938691</v>
      </c>
      <c r="E21" s="42">
        <f>AVERAGEIFS('Water Trading Repository Table'!$C:$C,'Water Trading Repository Table'!$E:$E,'Water Trading Repository Table'!$E$3,'Water Trading Repository Table'!$D:$D,E$14)</f>
        <v>52.441594389168138</v>
      </c>
      <c r="F21" s="42">
        <f>AVERAGEIFS('Water Trading Repository Table'!$C:$C,'Water Trading Repository Table'!$E:$E,'Water Trading Repository Table'!$E$3,'Water Trading Repository Table'!$D:$D,F$14)</f>
        <v>51.963278490860944</v>
      </c>
      <c r="G21" s="42">
        <f>AVERAGEIFS('Water Trading Repository Table'!$C:$C,'Water Trading Repository Table'!$E:$E,'Water Trading Repository Table'!$E$3,'Water Trading Repository Table'!$D:$D,G$14)</f>
        <v>49.10979825327</v>
      </c>
      <c r="H21" s="42">
        <f>AVERAGEIFS('Water Trading Repository Table'!$C:$C,'Water Trading Repository Table'!$E:$E,'Water Trading Repository Table'!$E$3,'Water Trading Repository Table'!$D:$D,H$14)</f>
        <v>51.461810151515095</v>
      </c>
      <c r="I21" s="42">
        <f>AVERAGEIFS('Water Trading Repository Table'!$C:$C,'Water Trading Repository Table'!$E:$E,'Water Trading Repository Table'!$E$3,'Water Trading Repository Table'!$D:$D,I$14)</f>
        <v>60.395873207885266</v>
      </c>
      <c r="J21" s="42">
        <f>AVERAGEIFS('Water Trading Repository Table'!$C:$C,'Water Trading Repository Table'!$E:$E,'Water Trading Repository Table'!$E$3,'Water Trading Repository Table'!$D:$D,J$14)</f>
        <v>56.719599991853968</v>
      </c>
      <c r="K21" s="42">
        <f>AVERAGEIFS('Water Trading Repository Table'!$C:$C,'Water Trading Repository Table'!$E:$E,'Water Trading Repository Table'!$E$3,'Water Trading Repository Table'!$D:$D,K$14)</f>
        <v>55.143418813131255</v>
      </c>
      <c r="L21" s="42">
        <f>AVERAGEIFS('Water Trading Repository Table'!$C:$C,'Water Trading Repository Table'!$E:$E,'Water Trading Repository Table'!$E$3,'Water Trading Repository Table'!$D:$D,L$14)</f>
        <v>57.362720698924704</v>
      </c>
      <c r="M21" s="42">
        <f>AVERAGEIFS('Water Trading Repository Table'!$C:$C,'Water Trading Repository Table'!$E:$E,'Water Trading Repository Table'!$E$3,'Water Trading Repository Table'!$D:$D,M$14)</f>
        <v>54.372058161976852</v>
      </c>
      <c r="N21" s="42">
        <f>AVERAGEIFS('Water Trading Repository Table'!$C:$C,'Water Trading Repository Table'!$E:$E,'Water Trading Repository Table'!$E$3,'Water Trading Repository Table'!$D:$D,N$14)</f>
        <v>55.520378176930556</v>
      </c>
      <c r="O21" s="43"/>
      <c r="P21" s="43"/>
      <c r="Q21" s="43"/>
      <c r="R21" s="43"/>
      <c r="S21" s="30"/>
      <c r="T21" s="30"/>
      <c r="U21" s="30"/>
      <c r="V21" s="30"/>
      <c r="W21" s="30"/>
      <c r="X21" s="30"/>
      <c r="Y21" s="30"/>
      <c r="Z21" s="30"/>
    </row>
    <row r="22" spans="1:26" ht="27.75" customHeight="1" x14ac:dyDescent="0.2">
      <c r="A22" s="30"/>
      <c r="B22" s="41" t="s">
        <v>84</v>
      </c>
      <c r="C22" s="44">
        <f>AVERAGEIFS('Water Trading Repository Table'!$B:$B,'Water Trading Repository Table'!$E:$E,'Water Trading Repository Table'!$E$3,'Water Trading Repository Table'!$D:$D,C$14)</f>
        <v>2205.0044354480824</v>
      </c>
      <c r="D22" s="44">
        <f>AVERAGEIFS('Water Trading Repository Table'!$B:$B,'Water Trading Repository Table'!$E:$E,'Water Trading Repository Table'!$E$3,'Water Trading Repository Table'!$D:$D,D$14)</f>
        <v>2278.9148920918328</v>
      </c>
      <c r="E22" s="44">
        <f>AVERAGEIFS('Water Trading Repository Table'!$B:$B,'Water Trading Repository Table'!$E:$E,'Water Trading Repository Table'!$E$3,'Water Trading Repository Table'!$D:$D,E$14)</f>
        <v>2051.8848246648477</v>
      </c>
      <c r="F22" s="44">
        <f>AVERAGEIFS('Water Trading Repository Table'!$B:$B,'Water Trading Repository Table'!$E:$E,'Water Trading Repository Table'!$E$3,'Water Trading Repository Table'!$D:$D,F$14)</f>
        <v>2022.0853898845555</v>
      </c>
      <c r="G22" s="44">
        <f>AVERAGEIFS('Water Trading Repository Table'!$B:$B,'Water Trading Repository Table'!$E:$E,'Water Trading Repository Table'!$E$3,'Water Trading Repository Table'!$D:$D,G$14)</f>
        <v>2047.9829256126895</v>
      </c>
      <c r="H22" s="44">
        <f>AVERAGEIFS('Water Trading Repository Table'!$B:$B,'Water Trading Repository Table'!$E:$E,'Water Trading Repository Table'!$E$3,'Water Trading Repository Table'!$D:$D,H$14)</f>
        <v>2100.1843645292161</v>
      </c>
      <c r="I22" s="44">
        <f>AVERAGEIFS('Water Trading Repository Table'!$B:$B,'Water Trading Repository Table'!$E:$E,'Water Trading Repository Table'!$E$3,'Water Trading Repository Table'!$D:$D,I$14)</f>
        <v>2122.8352936827923</v>
      </c>
      <c r="J22" s="44">
        <f>AVERAGEIFS('Water Trading Repository Table'!$B:$B,'Water Trading Repository Table'!$E:$E,'Water Trading Repository Table'!$E$3,'Water Trading Repository Table'!$D:$D,J$14)</f>
        <v>2101.2698990655363</v>
      </c>
      <c r="K22" s="44">
        <f>AVERAGEIFS('Water Trading Repository Table'!$B:$B,'Water Trading Repository Table'!$E:$E,'Water Trading Repository Table'!$E$3,'Water Trading Repository Table'!$D:$D,K$14)</f>
        <v>2045.3439327209553</v>
      </c>
      <c r="L22" s="44">
        <f>AVERAGEIFS('Water Trading Repository Table'!$B:$B,'Water Trading Repository Table'!$E:$E,'Water Trading Repository Table'!$E$3,'Water Trading Repository Table'!$D:$D,L$14)</f>
        <v>2009.1871525537595</v>
      </c>
      <c r="M22" s="44">
        <f>AVERAGEIFS('Water Trading Repository Table'!$B:$B,'Water Trading Repository Table'!$E:$E,'Water Trading Repository Table'!$E$3,'Water Trading Repository Table'!$D:$D,M$14)</f>
        <v>2098.4211861697281</v>
      </c>
      <c r="N22" s="44">
        <f>AVERAGEIFS('Water Trading Repository Table'!$B:$B,'Water Trading Repository Table'!$E:$E,'Water Trading Repository Table'!$E$3,'Water Trading Repository Table'!$D:$D,N$14)</f>
        <v>2180.7985733748733</v>
      </c>
      <c r="O22" s="43"/>
      <c r="P22" s="43"/>
      <c r="Q22" s="43"/>
      <c r="R22" s="43"/>
      <c r="S22" s="30"/>
      <c r="T22" s="30"/>
      <c r="U22" s="30"/>
      <c r="V22" s="30"/>
      <c r="W22" s="30"/>
      <c r="X22" s="30"/>
      <c r="Y22" s="30"/>
      <c r="Z22" s="30"/>
    </row>
    <row r="23" spans="1:26" ht="27.75" customHeight="1" x14ac:dyDescent="0.2">
      <c r="A23" s="47"/>
      <c r="B23" s="38"/>
      <c r="C23" s="38"/>
      <c r="D23" s="38"/>
      <c r="E23" s="38"/>
      <c r="F23" s="47"/>
      <c r="G23" s="47"/>
      <c r="H23" s="47"/>
      <c r="I23" s="47"/>
      <c r="J23" s="47"/>
      <c r="K23" s="47"/>
      <c r="L23" s="47"/>
      <c r="M23" s="47"/>
      <c r="N23" s="47"/>
      <c r="O23" s="47"/>
      <c r="P23" s="47"/>
      <c r="Q23" s="47"/>
      <c r="R23" s="47"/>
      <c r="S23" s="47"/>
      <c r="T23" s="47"/>
      <c r="U23" s="47"/>
      <c r="V23" s="47"/>
      <c r="W23" s="47"/>
      <c r="X23" s="47"/>
      <c r="Y23" s="47"/>
      <c r="Z23" s="47"/>
    </row>
    <row r="24" spans="1:26" ht="27.75" customHeight="1" x14ac:dyDescent="0.2">
      <c r="A24" s="49" t="s">
        <v>252</v>
      </c>
      <c r="B24" s="50"/>
      <c r="C24" s="50"/>
      <c r="D24" s="50"/>
      <c r="E24" s="50"/>
      <c r="F24" s="49"/>
      <c r="G24" s="49"/>
      <c r="H24" s="49"/>
      <c r="I24" s="49"/>
      <c r="J24" s="49"/>
      <c r="K24" s="49"/>
      <c r="L24" s="49"/>
      <c r="M24" s="49"/>
      <c r="N24" s="49"/>
      <c r="O24" s="49"/>
      <c r="P24" s="49"/>
      <c r="Q24" s="49"/>
      <c r="R24" s="49"/>
      <c r="S24" s="49"/>
      <c r="T24" s="49"/>
      <c r="U24" s="49"/>
      <c r="V24" s="49"/>
      <c r="W24" s="49"/>
      <c r="X24" s="49"/>
      <c r="Y24" s="49"/>
      <c r="Z24" s="49"/>
    </row>
    <row r="25" spans="1:26" ht="27.75" customHeight="1"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02" customHeight="1" x14ac:dyDescent="0.2">
      <c r="A26" s="164" t="s">
        <v>85</v>
      </c>
      <c r="B26" s="162"/>
      <c r="C26" s="162"/>
      <c r="D26" s="162"/>
      <c r="E26" s="162"/>
      <c r="F26" s="162"/>
      <c r="G26" s="162"/>
      <c r="H26" s="162"/>
      <c r="I26" s="162"/>
      <c r="J26" s="162"/>
      <c r="K26" s="162"/>
      <c r="L26" s="162"/>
      <c r="M26" s="162"/>
      <c r="N26" s="162"/>
      <c r="O26" s="162"/>
      <c r="P26" s="162"/>
      <c r="Q26" s="162"/>
      <c r="R26" s="162"/>
      <c r="S26" s="162"/>
      <c r="T26" s="162"/>
      <c r="U26" s="162"/>
      <c r="V26" s="163"/>
      <c r="W26" s="51"/>
      <c r="X26" s="52"/>
      <c r="Y26" s="52"/>
      <c r="Z26" s="52"/>
    </row>
    <row r="27" spans="1:26" ht="21" customHeight="1" x14ac:dyDescent="0.2">
      <c r="A27" s="164"/>
      <c r="B27" s="162"/>
      <c r="C27" s="162"/>
      <c r="D27" s="162"/>
      <c r="E27" s="162"/>
      <c r="F27" s="162"/>
      <c r="G27" s="162"/>
      <c r="H27" s="162"/>
      <c r="I27" s="162"/>
      <c r="J27" s="162"/>
      <c r="K27" s="162"/>
      <c r="L27" s="162"/>
      <c r="M27" s="162"/>
      <c r="N27" s="162"/>
      <c r="O27" s="162"/>
      <c r="P27" s="162"/>
      <c r="Q27" s="162"/>
      <c r="R27" s="162"/>
      <c r="S27" s="162"/>
      <c r="T27" s="162"/>
      <c r="U27" s="162"/>
      <c r="V27" s="162"/>
      <c r="W27" s="163"/>
      <c r="X27" s="52"/>
      <c r="Y27" s="52"/>
      <c r="Z27" s="52"/>
    </row>
    <row r="28" spans="1:26" ht="27.75" customHeight="1" x14ac:dyDescent="0.2">
      <c r="A28" s="35" t="s">
        <v>86</v>
      </c>
      <c r="B28" s="36"/>
      <c r="C28" s="36"/>
      <c r="D28" s="36"/>
      <c r="E28" s="47"/>
      <c r="F28" s="37"/>
      <c r="G28" s="37"/>
      <c r="H28" s="37"/>
      <c r="I28" s="37"/>
      <c r="J28" s="37"/>
      <c r="K28" s="37"/>
      <c r="L28" s="37"/>
      <c r="M28" s="37"/>
      <c r="N28" s="37"/>
      <c r="O28" s="37"/>
      <c r="P28" s="37"/>
      <c r="Q28" s="37"/>
      <c r="R28" s="47"/>
      <c r="S28" s="47"/>
      <c r="T28" s="47"/>
      <c r="U28" s="47"/>
      <c r="V28" s="47"/>
      <c r="W28" s="47"/>
      <c r="X28" s="47"/>
      <c r="Y28" s="47"/>
      <c r="Z28" s="47"/>
    </row>
    <row r="29" spans="1:26" ht="27.75" customHeight="1" x14ac:dyDescent="0.2">
      <c r="A29" s="35" t="s">
        <v>87</v>
      </c>
      <c r="B29" s="36"/>
      <c r="C29" s="36"/>
      <c r="D29" s="36"/>
      <c r="E29" s="35" t="s">
        <v>88</v>
      </c>
      <c r="F29" s="47"/>
      <c r="G29" s="47"/>
      <c r="H29" s="47"/>
      <c r="I29" s="47"/>
      <c r="J29" s="47"/>
      <c r="K29" s="35" t="s">
        <v>89</v>
      </c>
      <c r="L29" s="47"/>
      <c r="M29" s="47"/>
      <c r="N29" s="47"/>
      <c r="O29" s="47"/>
      <c r="P29" s="47"/>
      <c r="Q29" s="47"/>
      <c r="R29" s="35"/>
      <c r="S29" s="47"/>
      <c r="T29" s="47"/>
      <c r="U29" s="47"/>
      <c r="V29" s="47"/>
      <c r="W29" s="47"/>
      <c r="X29" s="47"/>
      <c r="Y29" s="47"/>
      <c r="Z29" s="47"/>
    </row>
    <row r="30" spans="1:26" ht="27.75" customHeight="1" x14ac:dyDescent="0.2">
      <c r="A30" s="30"/>
      <c r="B30" s="16"/>
      <c r="C30" s="16"/>
      <c r="D30" s="16"/>
      <c r="E30" s="30"/>
      <c r="F30" s="43"/>
      <c r="G30" s="43"/>
      <c r="H30" s="43"/>
      <c r="I30" s="43"/>
      <c r="J30" s="43"/>
      <c r="K30" s="43"/>
      <c r="L30" s="43"/>
      <c r="M30" s="43"/>
      <c r="N30" s="43"/>
      <c r="O30" s="43"/>
      <c r="P30" s="43"/>
      <c r="Q30" s="43"/>
      <c r="R30" s="43"/>
      <c r="S30" s="30"/>
      <c r="T30" s="30"/>
      <c r="U30" s="30"/>
      <c r="V30" s="30"/>
      <c r="W30" s="30"/>
      <c r="X30" s="30"/>
      <c r="Y30" s="30"/>
      <c r="Z30" s="30"/>
    </row>
    <row r="31" spans="1:26" ht="27.75" customHeight="1" x14ac:dyDescent="0.2">
      <c r="A31" s="30"/>
      <c r="B31" s="16"/>
      <c r="C31" s="16"/>
      <c r="D31" s="16"/>
      <c r="E31" s="30"/>
      <c r="F31" s="43"/>
      <c r="G31" s="43"/>
      <c r="H31" s="43"/>
      <c r="I31" s="43"/>
      <c r="J31" s="43"/>
      <c r="K31" s="43"/>
      <c r="L31" s="43"/>
      <c r="M31" s="43"/>
      <c r="N31" s="43"/>
      <c r="O31" s="43"/>
      <c r="P31" s="43"/>
      <c r="Q31" s="43"/>
      <c r="R31" s="43"/>
      <c r="S31" s="30"/>
      <c r="T31" s="30"/>
      <c r="U31" s="30"/>
      <c r="V31" s="30"/>
      <c r="W31" s="30"/>
      <c r="X31" s="30"/>
      <c r="Y31" s="30"/>
      <c r="Z31" s="30"/>
    </row>
    <row r="32" spans="1:26" ht="27.75" customHeight="1" x14ac:dyDescent="0.2">
      <c r="A32" s="30"/>
      <c r="B32" s="16"/>
      <c r="C32" s="16"/>
      <c r="D32" s="16"/>
      <c r="E32" s="30"/>
      <c r="F32" s="43"/>
      <c r="G32" s="43"/>
      <c r="H32" s="43"/>
      <c r="I32" s="43"/>
      <c r="J32" s="43"/>
      <c r="K32" s="43"/>
      <c r="L32" s="43"/>
      <c r="M32" s="43"/>
      <c r="N32" s="43"/>
      <c r="O32" s="43"/>
      <c r="P32" s="43"/>
      <c r="Q32" s="43"/>
      <c r="R32" s="43"/>
      <c r="S32" s="30"/>
      <c r="T32" s="30"/>
      <c r="U32" s="30"/>
      <c r="V32" s="30"/>
      <c r="W32" s="30"/>
      <c r="X32" s="30"/>
      <c r="Y32" s="30"/>
      <c r="Z32" s="30"/>
    </row>
    <row r="33" spans="1:26" ht="27.75" customHeight="1" x14ac:dyDescent="0.2">
      <c r="A33" s="30"/>
      <c r="B33" s="16"/>
      <c r="C33" s="16"/>
      <c r="D33" s="16"/>
      <c r="E33" s="30"/>
      <c r="F33" s="43"/>
      <c r="G33" s="43"/>
      <c r="H33" s="43"/>
      <c r="I33" s="43"/>
      <c r="J33" s="43"/>
      <c r="K33" s="43"/>
      <c r="L33" s="43"/>
      <c r="M33" s="43"/>
      <c r="N33" s="43"/>
      <c r="O33" s="43"/>
      <c r="P33" s="43"/>
      <c r="Q33" s="43"/>
      <c r="R33" s="43"/>
      <c r="S33" s="30"/>
      <c r="T33" s="30"/>
      <c r="U33" s="30"/>
      <c r="V33" s="30"/>
      <c r="W33" s="30"/>
      <c r="X33" s="30"/>
      <c r="Y33" s="30"/>
      <c r="Z33" s="30"/>
    </row>
    <row r="34" spans="1:26" ht="27.75" customHeight="1" x14ac:dyDescent="0.2">
      <c r="A34" s="30"/>
      <c r="B34" s="16"/>
      <c r="C34" s="16"/>
      <c r="D34" s="16"/>
      <c r="E34" s="30"/>
      <c r="F34" s="43"/>
      <c r="G34" s="43"/>
      <c r="H34" s="43"/>
      <c r="I34" s="43"/>
      <c r="J34" s="43"/>
      <c r="K34" s="43"/>
      <c r="L34" s="43"/>
      <c r="M34" s="43"/>
      <c r="N34" s="43"/>
      <c r="O34" s="43"/>
      <c r="P34" s="43"/>
      <c r="Q34" s="43"/>
      <c r="R34" s="43"/>
      <c r="S34" s="30"/>
      <c r="T34" s="30"/>
      <c r="U34" s="30"/>
      <c r="V34" s="30"/>
      <c r="W34" s="30"/>
      <c r="X34" s="30"/>
      <c r="Y34" s="30"/>
      <c r="Z34" s="30"/>
    </row>
    <row r="35" spans="1:26" ht="27.75" customHeight="1" x14ac:dyDescent="0.2">
      <c r="A35" s="30"/>
      <c r="B35" s="16"/>
      <c r="C35" s="16"/>
      <c r="D35" s="16"/>
      <c r="E35" s="30"/>
      <c r="F35" s="43"/>
      <c r="G35" s="43"/>
      <c r="H35" s="43"/>
      <c r="I35" s="43"/>
      <c r="J35" s="43"/>
      <c r="K35" s="43"/>
      <c r="L35" s="43"/>
      <c r="M35" s="43"/>
      <c r="N35" s="43"/>
      <c r="O35" s="43"/>
      <c r="P35" s="43"/>
      <c r="Q35" s="43"/>
      <c r="R35" s="43"/>
      <c r="S35" s="30"/>
      <c r="T35" s="30"/>
      <c r="U35" s="30"/>
      <c r="V35" s="30"/>
      <c r="W35" s="30"/>
      <c r="X35" s="30"/>
      <c r="Y35" s="30"/>
      <c r="Z35" s="30"/>
    </row>
    <row r="36" spans="1:26" ht="27.75" customHeight="1" x14ac:dyDescent="0.2">
      <c r="A36" s="30"/>
      <c r="B36" s="16"/>
      <c r="C36" s="16"/>
      <c r="D36" s="16"/>
      <c r="E36" s="30"/>
      <c r="F36" s="43"/>
      <c r="G36" s="43"/>
      <c r="H36" s="43"/>
      <c r="I36" s="43"/>
      <c r="J36" s="43"/>
      <c r="K36" s="43"/>
      <c r="L36" s="43"/>
      <c r="M36" s="43"/>
      <c r="N36" s="43"/>
      <c r="O36" s="43"/>
      <c r="P36" s="43"/>
      <c r="Q36" s="43"/>
      <c r="R36" s="43"/>
      <c r="S36" s="30"/>
      <c r="T36" s="30"/>
      <c r="U36" s="30"/>
      <c r="V36" s="30"/>
      <c r="W36" s="30"/>
      <c r="X36" s="30"/>
      <c r="Y36" s="30"/>
      <c r="Z36" s="30"/>
    </row>
    <row r="37" spans="1:26" ht="27.75" customHeight="1" x14ac:dyDescent="0.2">
      <c r="A37" s="30"/>
      <c r="B37" s="16"/>
      <c r="C37" s="16"/>
      <c r="D37" s="16"/>
      <c r="E37" s="30"/>
      <c r="F37" s="43"/>
      <c r="G37" s="43"/>
      <c r="H37" s="43"/>
      <c r="I37" s="43"/>
      <c r="J37" s="43"/>
      <c r="K37" s="43"/>
      <c r="L37" s="43"/>
      <c r="M37" s="43"/>
      <c r="N37" s="43"/>
      <c r="O37" s="43"/>
      <c r="P37" s="43"/>
      <c r="Q37" s="43"/>
      <c r="R37" s="43"/>
      <c r="S37" s="30"/>
      <c r="T37" s="30"/>
      <c r="U37" s="30"/>
      <c r="V37" s="30"/>
      <c r="W37" s="30"/>
      <c r="X37" s="30"/>
      <c r="Y37" s="30"/>
      <c r="Z37" s="30"/>
    </row>
    <row r="38" spans="1:26" ht="27.75" customHeight="1" x14ac:dyDescent="0.2">
      <c r="A38" s="30"/>
      <c r="B38" s="16"/>
      <c r="C38" s="16"/>
      <c r="D38" s="16"/>
      <c r="E38" s="30"/>
      <c r="F38" s="43"/>
      <c r="G38" s="43"/>
      <c r="H38" s="43"/>
      <c r="I38" s="43"/>
      <c r="J38" s="43"/>
      <c r="K38" s="43"/>
      <c r="L38" s="43"/>
      <c r="M38" s="43"/>
      <c r="N38" s="43"/>
      <c r="O38" s="43"/>
      <c r="P38" s="43"/>
      <c r="Q38" s="43"/>
      <c r="R38" s="43"/>
      <c r="S38" s="30"/>
      <c r="T38" s="30"/>
      <c r="U38" s="30"/>
      <c r="V38" s="30"/>
      <c r="W38" s="30"/>
      <c r="X38" s="30"/>
      <c r="Y38" s="30"/>
      <c r="Z38" s="30"/>
    </row>
    <row r="39" spans="1:26" ht="57" customHeight="1" x14ac:dyDescent="0.2">
      <c r="A39" s="33" t="s">
        <v>90</v>
      </c>
      <c r="B39" s="16"/>
      <c r="C39" s="16"/>
      <c r="D39" s="16"/>
      <c r="E39" s="33" t="s">
        <v>90</v>
      </c>
      <c r="F39" s="43"/>
      <c r="G39" s="43"/>
      <c r="H39" s="43"/>
      <c r="I39" s="43"/>
      <c r="J39" s="33" t="s">
        <v>90</v>
      </c>
      <c r="K39" s="43"/>
      <c r="L39" s="43"/>
      <c r="M39" s="43"/>
      <c r="N39" s="43"/>
      <c r="O39" s="43"/>
      <c r="P39" s="43"/>
      <c r="Q39" s="43"/>
      <c r="R39" s="43"/>
      <c r="S39" s="30"/>
      <c r="T39" s="30"/>
      <c r="U39" s="30"/>
      <c r="V39" s="30"/>
      <c r="W39" s="30"/>
      <c r="X39" s="30"/>
      <c r="Y39" s="30"/>
      <c r="Z39" s="30"/>
    </row>
    <row r="40" spans="1:26" ht="40" customHeight="1" x14ac:dyDescent="0.2">
      <c r="A40" s="161" t="s">
        <v>250</v>
      </c>
      <c r="B40" s="162"/>
      <c r="C40" s="163"/>
      <c r="D40" s="16"/>
      <c r="E40" s="165" t="s">
        <v>263</v>
      </c>
      <c r="F40" s="165"/>
      <c r="G40" s="165"/>
      <c r="H40" s="165"/>
      <c r="I40" s="43"/>
      <c r="J40" s="161" t="s">
        <v>251</v>
      </c>
      <c r="K40" s="162"/>
      <c r="L40" s="162"/>
      <c r="M40" s="162"/>
      <c r="N40" s="163"/>
      <c r="O40" s="43"/>
      <c r="P40" s="43"/>
      <c r="Q40" s="43"/>
      <c r="R40" s="43"/>
      <c r="S40" s="30"/>
      <c r="T40" s="30"/>
      <c r="U40" s="30"/>
      <c r="V40" s="30"/>
      <c r="W40" s="30"/>
      <c r="X40" s="30"/>
      <c r="Y40" s="30"/>
      <c r="Z40" s="30"/>
    </row>
    <row r="41" spans="1:26" ht="34.5" customHeight="1" x14ac:dyDescent="0.2">
      <c r="A41" s="53"/>
      <c r="B41" s="34"/>
      <c r="C41" s="34"/>
      <c r="D41" s="16"/>
      <c r="E41" s="53"/>
      <c r="F41" s="34"/>
      <c r="G41" s="34"/>
      <c r="H41" s="17"/>
      <c r="I41" s="43"/>
      <c r="J41" s="53"/>
      <c r="K41" s="34"/>
      <c r="L41" s="34"/>
      <c r="M41" s="17"/>
      <c r="N41" s="17"/>
      <c r="O41" s="43"/>
      <c r="P41" s="43"/>
      <c r="Q41" s="43"/>
      <c r="R41" s="43"/>
      <c r="S41" s="30"/>
      <c r="T41" s="30"/>
      <c r="U41" s="30"/>
      <c r="V41" s="30"/>
      <c r="W41" s="30"/>
      <c r="X41" s="30"/>
      <c r="Y41" s="30"/>
      <c r="Z41" s="30"/>
    </row>
    <row r="42" spans="1:26" ht="162" customHeight="1" x14ac:dyDescent="0.2">
      <c r="A42" s="164" t="s">
        <v>91</v>
      </c>
      <c r="B42" s="162"/>
      <c r="C42" s="162"/>
      <c r="D42" s="162"/>
      <c r="E42" s="162"/>
      <c r="F42" s="162"/>
      <c r="G42" s="162"/>
      <c r="H42" s="162"/>
      <c r="I42" s="162"/>
      <c r="J42" s="162"/>
      <c r="K42" s="162"/>
      <c r="L42" s="162"/>
      <c r="M42" s="162"/>
      <c r="N42" s="162"/>
      <c r="O42" s="162"/>
      <c r="P42" s="162"/>
      <c r="Q42" s="162"/>
      <c r="R42" s="162"/>
      <c r="S42" s="162"/>
      <c r="T42" s="162"/>
      <c r="U42" s="162"/>
      <c r="V42" s="163"/>
      <c r="W42" s="51"/>
      <c r="X42" s="52"/>
      <c r="Y42" s="52"/>
      <c r="Z42" s="52"/>
    </row>
    <row r="43" spans="1:26" ht="27.75" customHeight="1" x14ac:dyDescent="0.2">
      <c r="A43" s="35" t="s">
        <v>92</v>
      </c>
      <c r="B43" s="36"/>
      <c r="C43" s="36"/>
      <c r="D43" s="36"/>
      <c r="E43" s="47"/>
      <c r="F43" s="37"/>
      <c r="G43" s="37"/>
      <c r="H43" s="37"/>
      <c r="I43" s="37"/>
      <c r="J43" s="37"/>
      <c r="K43" s="37"/>
      <c r="L43" s="37"/>
      <c r="M43" s="37"/>
      <c r="N43" s="37"/>
      <c r="O43" s="37"/>
      <c r="P43" s="37"/>
      <c r="Q43" s="37"/>
      <c r="R43" s="47"/>
      <c r="S43" s="47"/>
      <c r="T43" s="47"/>
      <c r="U43" s="47"/>
      <c r="V43" s="47"/>
      <c r="W43" s="47"/>
      <c r="X43" s="47"/>
      <c r="Y43" s="47"/>
      <c r="Z43" s="47"/>
    </row>
    <row r="44" spans="1:26" ht="27.75" customHeight="1" x14ac:dyDescent="0.2">
      <c r="A44" s="35" t="s">
        <v>87</v>
      </c>
      <c r="B44" s="36"/>
      <c r="C44" s="36"/>
      <c r="D44" s="36"/>
      <c r="E44" s="35" t="s">
        <v>88</v>
      </c>
      <c r="F44" s="47"/>
      <c r="G44" s="47"/>
      <c r="H44" s="47"/>
      <c r="I44" s="47"/>
      <c r="J44" s="47"/>
      <c r="K44" s="35" t="s">
        <v>89</v>
      </c>
      <c r="L44" s="47"/>
      <c r="M44" s="47"/>
      <c r="N44" s="47"/>
      <c r="O44" s="47"/>
      <c r="P44" s="47"/>
      <c r="Q44" s="47"/>
      <c r="R44" s="35"/>
      <c r="S44" s="47"/>
      <c r="T44" s="47"/>
      <c r="U44" s="47"/>
      <c r="V44" s="47"/>
      <c r="W44" s="47"/>
      <c r="X44" s="47"/>
      <c r="Y44" s="47"/>
      <c r="Z44" s="47"/>
    </row>
    <row r="45" spans="1:26" ht="27.75" customHeight="1" x14ac:dyDescent="0.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27.75" customHeight="1" x14ac:dyDescent="0.2">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27.75" customHeight="1" x14ac:dyDescent="0.2">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27.75" customHeight="1" x14ac:dyDescent="0.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27.75" customHeight="1" x14ac:dyDescent="0.2">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27.75" customHeight="1" x14ac:dyDescent="0.2">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27.75" customHeight="1" x14ac:dyDescent="0.2">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27.75" customHeight="1"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27.75" customHeight="1"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27.75" customHeight="1" x14ac:dyDescent="0.2">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27.75" customHeight="1" x14ac:dyDescent="0.2">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27.75" customHeight="1" x14ac:dyDescent="0.2">
      <c r="A56" s="33" t="s">
        <v>90</v>
      </c>
      <c r="B56" s="16"/>
      <c r="C56" s="16"/>
      <c r="D56" s="16"/>
      <c r="E56" s="33" t="s">
        <v>90</v>
      </c>
      <c r="F56" s="43"/>
      <c r="G56" s="43"/>
      <c r="H56" s="43"/>
      <c r="I56" s="43"/>
      <c r="J56" s="33" t="s">
        <v>90</v>
      </c>
      <c r="K56" s="43"/>
      <c r="L56" s="43"/>
      <c r="M56" s="43"/>
      <c r="N56" s="43"/>
      <c r="O56" s="43"/>
      <c r="P56" s="43"/>
      <c r="Q56" s="43"/>
      <c r="R56" s="43"/>
      <c r="S56" s="30"/>
      <c r="T56" s="30"/>
      <c r="U56" s="30"/>
      <c r="V56" s="30"/>
      <c r="W56" s="30"/>
      <c r="X56" s="30"/>
      <c r="Y56" s="30"/>
      <c r="Z56" s="30"/>
    </row>
    <row r="57" spans="1:26" ht="36" customHeight="1" x14ac:dyDescent="0.2">
      <c r="A57" s="161" t="s">
        <v>254</v>
      </c>
      <c r="B57" s="162"/>
      <c r="C57" s="163"/>
      <c r="D57" s="16"/>
      <c r="E57" s="161" t="s">
        <v>253</v>
      </c>
      <c r="F57" s="162"/>
      <c r="G57" s="162"/>
      <c r="H57" s="163"/>
      <c r="I57" s="43"/>
      <c r="J57" s="161" t="s">
        <v>255</v>
      </c>
      <c r="K57" s="162"/>
      <c r="L57" s="162"/>
      <c r="M57" s="162"/>
      <c r="N57" s="163"/>
      <c r="O57" s="43"/>
      <c r="P57" s="43"/>
      <c r="Q57" s="43"/>
      <c r="R57" s="43"/>
      <c r="S57" s="30"/>
      <c r="T57" s="30"/>
      <c r="U57" s="30"/>
      <c r="V57" s="30"/>
      <c r="W57" s="30"/>
      <c r="X57" s="30"/>
      <c r="Y57" s="30"/>
      <c r="Z57" s="30"/>
    </row>
    <row r="58" spans="1:26" ht="27.75" customHeight="1"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27.75" customHeight="1"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27.75" customHeight="1"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27.75" customHeight="1"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27.75" customHeight="1"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27.75" customHeight="1"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27.75" customHeight="1"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27.75" customHeight="1"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27.75" customHeight="1"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27.75" customHeight="1"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27.75" customHeight="1"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27.75" customHeight="1"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27.75" customHeight="1"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27.75" customHeight="1"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27.75" customHeight="1"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27.75" customHeight="1"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27.75" customHeight="1"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27.75" customHeight="1"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27.75" customHeight="1"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27.75" customHeight="1"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27.75" customHeight="1"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27.75" customHeight="1" x14ac:dyDescent="0.2">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27.75" customHeight="1"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27.75" customHeight="1"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27.75" customHeight="1"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27.75" customHeight="1"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27.75" customHeight="1"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27.75" customHeight="1"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27.75" customHeight="1"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27.75" customHeight="1"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27.75" customHeight="1"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27.75" customHeight="1"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27.75" customHeight="1" x14ac:dyDescent="0.2">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27.75" customHeight="1" x14ac:dyDescent="0.2">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27.75" customHeight="1" x14ac:dyDescent="0.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27.75" customHeight="1" x14ac:dyDescent="0.2">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27.75" customHeight="1" x14ac:dyDescent="0.2">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27.75" customHeight="1" x14ac:dyDescent="0.2">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27.75" customHeight="1" x14ac:dyDescent="0.2">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27.75" customHeight="1" x14ac:dyDescent="0.2">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27.75" customHeight="1" x14ac:dyDescent="0.2">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27.75" customHeight="1" x14ac:dyDescent="0.2">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27.75" customHeight="1" x14ac:dyDescent="0.2">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27.75" customHeight="1" x14ac:dyDescent="0.2">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27.75" customHeight="1" x14ac:dyDescent="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27.75" customHeight="1" x14ac:dyDescent="0.2">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27.75" customHeight="1" x14ac:dyDescent="0.2">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27.75" customHeight="1" x14ac:dyDescent="0.2">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27.75" customHeight="1" x14ac:dyDescent="0.2">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27.75" customHeight="1" x14ac:dyDescent="0.2">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27.75" customHeight="1" x14ac:dyDescent="0.2">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27.75" customHeight="1" x14ac:dyDescent="0.2">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27.75" customHeight="1" x14ac:dyDescent="0.2">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27.75" customHeight="1" x14ac:dyDescent="0.2">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27.75" customHeight="1" x14ac:dyDescent="0.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27.75" customHeight="1" x14ac:dyDescent="0.2">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27.75" customHeight="1" x14ac:dyDescent="0.2">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27.75" customHeight="1" x14ac:dyDescent="0.2">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27.75" customHeight="1" x14ac:dyDescent="0.2">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27.75" customHeight="1" x14ac:dyDescent="0.2">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27.75" customHeight="1" x14ac:dyDescent="0.2">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27.75" customHeight="1" x14ac:dyDescent="0.2">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27.75" customHeight="1" x14ac:dyDescent="0.2">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27.75" customHeight="1" x14ac:dyDescent="0.2">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27.75" customHeight="1" x14ac:dyDescent="0.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27.75" customHeight="1" x14ac:dyDescent="0.2">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27.75" customHeight="1" x14ac:dyDescent="0.2">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27.75" customHeight="1" x14ac:dyDescent="0.2">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27.75" customHeight="1" x14ac:dyDescent="0.2">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27.75" customHeight="1" x14ac:dyDescent="0.2">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27.75" customHeight="1" x14ac:dyDescent="0.2">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27.75" customHeight="1" x14ac:dyDescent="0.2">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27.75" customHeight="1" x14ac:dyDescent="0.2">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27.75" customHeight="1" x14ac:dyDescent="0.2">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27.75" customHeight="1" x14ac:dyDescent="0.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27.75" customHeight="1" x14ac:dyDescent="0.2">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27.75" customHeight="1" x14ac:dyDescent="0.2">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27.75" customHeight="1" x14ac:dyDescent="0.2">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27.75" customHeight="1" x14ac:dyDescent="0.2">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27.75" customHeight="1" x14ac:dyDescent="0.2">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27.75" customHeight="1" x14ac:dyDescent="0.2">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27.75" customHeight="1" x14ac:dyDescent="0.2">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27.75" customHeight="1" x14ac:dyDescent="0.2">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27.75" customHeight="1" x14ac:dyDescent="0.2">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27.75" customHeight="1" x14ac:dyDescent="0.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27.75" customHeight="1" x14ac:dyDescent="0.2">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27.75" customHeight="1" x14ac:dyDescent="0.2">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27.75" customHeight="1" x14ac:dyDescent="0.2">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27.75" customHeight="1" x14ac:dyDescent="0.2">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27.75" customHeight="1" x14ac:dyDescent="0.2">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27.75" customHeight="1" x14ac:dyDescent="0.2">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27.75" customHeight="1" x14ac:dyDescent="0.2">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27.75" customHeight="1" x14ac:dyDescent="0.2">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27.75" customHeight="1" x14ac:dyDescent="0.2">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27.75" customHeight="1" x14ac:dyDescent="0.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27.75" customHeight="1" x14ac:dyDescent="0.2">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27.75" customHeight="1" x14ac:dyDescent="0.2">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27.75" customHeight="1" x14ac:dyDescent="0.2">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27.75" customHeight="1" x14ac:dyDescent="0.2">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27.75" customHeight="1" x14ac:dyDescent="0.2">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27.75" customHeight="1" x14ac:dyDescent="0.2">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27.75" customHeight="1" x14ac:dyDescent="0.2">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27.75" customHeight="1" x14ac:dyDescent="0.2">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27.75" customHeight="1" x14ac:dyDescent="0.2">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27.75" customHeight="1" x14ac:dyDescent="0.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27.75" customHeight="1" x14ac:dyDescent="0.2">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27.75" customHeight="1" x14ac:dyDescent="0.2">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27.75" customHeight="1" x14ac:dyDescent="0.2">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27.75" customHeight="1" x14ac:dyDescent="0.2">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27.75" customHeight="1" x14ac:dyDescent="0.2">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27.75" customHeight="1" x14ac:dyDescent="0.2">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27.75" customHeight="1" x14ac:dyDescent="0.2">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27.75" customHeight="1"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27.75" customHeight="1" x14ac:dyDescent="0.2">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27.75" customHeight="1" x14ac:dyDescent="0.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27.75" customHeight="1" x14ac:dyDescent="0.2">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27.75" customHeight="1" x14ac:dyDescent="0.2">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27.75" customHeight="1" x14ac:dyDescent="0.2">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27.75" customHeight="1" x14ac:dyDescent="0.2">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27.75" customHeight="1" x14ac:dyDescent="0.2">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27.75" customHeight="1" x14ac:dyDescent="0.2">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27.75" customHeight="1" x14ac:dyDescent="0.2">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27.75" customHeight="1" x14ac:dyDescent="0.2">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27.75" customHeight="1" x14ac:dyDescent="0.2">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27.75" customHeight="1" x14ac:dyDescent="0.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27.75" customHeight="1" x14ac:dyDescent="0.2">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27.75" customHeight="1" x14ac:dyDescent="0.2">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27.75" customHeight="1" x14ac:dyDescent="0.2">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27.75" customHeight="1" x14ac:dyDescent="0.2">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27.75" customHeight="1" x14ac:dyDescent="0.2">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27.75" customHeight="1" x14ac:dyDescent="0.2">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27.75" customHeight="1" x14ac:dyDescent="0.2">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27.75" customHeight="1" x14ac:dyDescent="0.2">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27.75" customHeight="1" x14ac:dyDescent="0.2">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27.75" customHeight="1" x14ac:dyDescent="0.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27.75" customHeight="1" x14ac:dyDescent="0.2">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27.75" customHeight="1" x14ac:dyDescent="0.2">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27.75" customHeight="1" x14ac:dyDescent="0.2">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27.75" customHeight="1" x14ac:dyDescent="0.2">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27.75" customHeight="1" x14ac:dyDescent="0.2">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27.75" customHeight="1"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27.75" customHeight="1" x14ac:dyDescent="0.2">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27.75" customHeight="1" x14ac:dyDescent="0.2">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27.75" customHeight="1" x14ac:dyDescent="0.2">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27.75" customHeight="1" x14ac:dyDescent="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27.75" customHeight="1" x14ac:dyDescent="0.2">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27.75" customHeight="1" x14ac:dyDescent="0.2">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27.75" customHeight="1" x14ac:dyDescent="0.2">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27.75" customHeight="1" x14ac:dyDescent="0.2">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27.75" customHeight="1" x14ac:dyDescent="0.2">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27.75" customHeight="1" x14ac:dyDescent="0.2">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27.75" customHeight="1" x14ac:dyDescent="0.2">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27.75" customHeight="1" x14ac:dyDescent="0.2">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27.75" customHeight="1" x14ac:dyDescent="0.2">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27.75" customHeight="1" x14ac:dyDescent="0.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27.75" customHeight="1" x14ac:dyDescent="0.2">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27.75" customHeight="1" x14ac:dyDescent="0.2">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27.75" customHeight="1" x14ac:dyDescent="0.2">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27.75" customHeight="1" x14ac:dyDescent="0.2">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27.75" customHeight="1" x14ac:dyDescent="0.2">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27.75" customHeight="1" x14ac:dyDescent="0.2">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27.75" customHeight="1" x14ac:dyDescent="0.2">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27.75" customHeight="1" x14ac:dyDescent="0.2">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27.75" customHeight="1" x14ac:dyDescent="0.2">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27.75" customHeight="1"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27.75" customHeight="1" x14ac:dyDescent="0.2">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27.75" customHeight="1" x14ac:dyDescent="0.2">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27.75" customHeight="1" x14ac:dyDescent="0.2">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27.75" customHeight="1" x14ac:dyDescent="0.2">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27.75" customHeight="1"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27.75" customHeight="1" x14ac:dyDescent="0.2">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27.75" customHeight="1"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27.75" customHeight="1" x14ac:dyDescent="0.2">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27.75" customHeight="1" x14ac:dyDescent="0.2">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27.75" customHeight="1" x14ac:dyDescent="0.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27.75" customHeight="1" x14ac:dyDescent="0.2">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27.75" customHeight="1"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27.75" customHeight="1" x14ac:dyDescent="0.2">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27.75" customHeight="1" x14ac:dyDescent="0.2">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27.75" customHeight="1" x14ac:dyDescent="0.2">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27.75" customHeight="1"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27.75" customHeight="1" x14ac:dyDescent="0.2">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27.75" customHeight="1" x14ac:dyDescent="0.2">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27.75" customHeight="1" x14ac:dyDescent="0.2">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27.75" customHeight="1" x14ac:dyDescent="0.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27.75" customHeight="1" x14ac:dyDescent="0.2">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27.75" customHeight="1" x14ac:dyDescent="0.2">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27.75" customHeight="1" x14ac:dyDescent="0.2">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27.75" customHeight="1" x14ac:dyDescent="0.2">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27.75" customHeight="1" x14ac:dyDescent="0.2">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27.75" customHeight="1" x14ac:dyDescent="0.2">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27.75" customHeight="1" x14ac:dyDescent="0.2">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27.75" customHeight="1" x14ac:dyDescent="0.2">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27.75" customHeight="1"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27.75" customHeight="1" x14ac:dyDescent="0.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27.75" customHeight="1" x14ac:dyDescent="0.2">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27.75" customHeight="1" x14ac:dyDescent="0.2">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27.75" customHeight="1" x14ac:dyDescent="0.2">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27.75" customHeight="1" x14ac:dyDescent="0.2">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27.75" customHeight="1" x14ac:dyDescent="0.2">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27.75" customHeight="1"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27.75" customHeight="1" x14ac:dyDescent="0.2">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27.75" customHeight="1" x14ac:dyDescent="0.2">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27.75" customHeight="1" x14ac:dyDescent="0.2">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27.75" customHeight="1" x14ac:dyDescent="0.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27.75" customHeight="1"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27.75" customHeight="1" x14ac:dyDescent="0.2">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27.75" customHeight="1" x14ac:dyDescent="0.2">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27.75" customHeight="1" x14ac:dyDescent="0.2">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27.75" customHeight="1"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27.75" customHeight="1" x14ac:dyDescent="0.2">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27.75" customHeight="1" x14ac:dyDescent="0.2">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27.75" customHeight="1" x14ac:dyDescent="0.2">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27.75" customHeight="1" x14ac:dyDescent="0.2">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27.75" customHeight="1" x14ac:dyDescent="0.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27.75" customHeight="1" x14ac:dyDescent="0.2">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27.75" customHeight="1" x14ac:dyDescent="0.2">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27.75" customHeight="1" x14ac:dyDescent="0.2">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27.75" customHeight="1" x14ac:dyDescent="0.2">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27.75" customHeight="1" x14ac:dyDescent="0.2">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27.75" customHeight="1" x14ac:dyDescent="0.2">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27.75" customHeight="1" x14ac:dyDescent="0.2">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27.75" customHeight="1" x14ac:dyDescent="0.2">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27.75" customHeight="1" x14ac:dyDescent="0.2">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27.75" customHeight="1" x14ac:dyDescent="0.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27.75" customHeight="1" x14ac:dyDescent="0.2">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27.75" customHeight="1" x14ac:dyDescent="0.2">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27.75" customHeight="1" x14ac:dyDescent="0.2">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27.75" customHeight="1" x14ac:dyDescent="0.2">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27.75" customHeight="1" x14ac:dyDescent="0.2">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27.75" customHeight="1" x14ac:dyDescent="0.2">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27.75" customHeight="1" x14ac:dyDescent="0.2">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27.75" customHeight="1" x14ac:dyDescent="0.2">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27.75" customHeight="1" x14ac:dyDescent="0.2">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27.75" customHeight="1" x14ac:dyDescent="0.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27.75" customHeight="1" x14ac:dyDescent="0.2">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27.75" customHeight="1" x14ac:dyDescent="0.2">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27.75" customHeight="1" x14ac:dyDescent="0.2">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27.75" customHeight="1" x14ac:dyDescent="0.2">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27.75" customHeight="1" x14ac:dyDescent="0.2">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27.75" customHeight="1" x14ac:dyDescent="0.2">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27.75" customHeight="1" x14ac:dyDescent="0.2">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27.75" customHeight="1" x14ac:dyDescent="0.2">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27.75" customHeight="1" x14ac:dyDescent="0.2">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27.75" customHeight="1" x14ac:dyDescent="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27.75" customHeight="1" x14ac:dyDescent="0.2">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27.75" customHeight="1" x14ac:dyDescent="0.2">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27.75" customHeight="1" x14ac:dyDescent="0.2">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27.75" customHeight="1" x14ac:dyDescent="0.2">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27.75" customHeight="1" x14ac:dyDescent="0.2">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27.75" customHeight="1" x14ac:dyDescent="0.2">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27.75" customHeight="1" x14ac:dyDescent="0.2">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27.75" customHeight="1" x14ac:dyDescent="0.2">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27.75" customHeight="1" x14ac:dyDescent="0.2">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27.75" customHeight="1" x14ac:dyDescent="0.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27.75" customHeight="1" x14ac:dyDescent="0.2">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27.75" customHeight="1" x14ac:dyDescent="0.2">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27.75" customHeight="1" x14ac:dyDescent="0.2">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27.75" customHeight="1" x14ac:dyDescent="0.2">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27.75" customHeight="1" x14ac:dyDescent="0.2">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27.75" customHeight="1" x14ac:dyDescent="0.2">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27.75" customHeight="1" x14ac:dyDescent="0.2">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27.75" customHeight="1" x14ac:dyDescent="0.2">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27.75" customHeight="1" x14ac:dyDescent="0.2">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27.75" customHeight="1" x14ac:dyDescent="0.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27.75" customHeight="1" x14ac:dyDescent="0.2">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27.75" customHeight="1" x14ac:dyDescent="0.2">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27.75" customHeight="1" x14ac:dyDescent="0.2">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27.75" customHeight="1" x14ac:dyDescent="0.2">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27.75" customHeight="1" x14ac:dyDescent="0.2">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27.75" customHeight="1" x14ac:dyDescent="0.2">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27.75" customHeight="1" x14ac:dyDescent="0.2">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27.75" customHeight="1" x14ac:dyDescent="0.2">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27.75" customHeight="1" x14ac:dyDescent="0.2">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27.75" customHeight="1" x14ac:dyDescent="0.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27.75" customHeight="1" x14ac:dyDescent="0.2">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27.75" customHeight="1" x14ac:dyDescent="0.2">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27.75" customHeight="1" x14ac:dyDescent="0.2">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27.75" customHeight="1" x14ac:dyDescent="0.2">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27.75" customHeight="1" x14ac:dyDescent="0.2">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27.75" customHeight="1" x14ac:dyDescent="0.2">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27.75" customHeight="1" x14ac:dyDescent="0.2">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27.75" customHeight="1" x14ac:dyDescent="0.2">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27.75" customHeight="1" x14ac:dyDescent="0.2">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27.75" customHeight="1" x14ac:dyDescent="0.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27.75" customHeight="1" x14ac:dyDescent="0.2">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27.75" customHeight="1" x14ac:dyDescent="0.2">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27.75" customHeight="1" x14ac:dyDescent="0.2">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27.75" customHeight="1" x14ac:dyDescent="0.2">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27.75" customHeight="1" x14ac:dyDescent="0.2">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27.75" customHeight="1" x14ac:dyDescent="0.2">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27.75" customHeight="1" x14ac:dyDescent="0.2">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27.75" customHeight="1" x14ac:dyDescent="0.2">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27.75" customHeight="1" x14ac:dyDescent="0.2">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27.75" customHeight="1" x14ac:dyDescent="0.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27.75" customHeight="1" x14ac:dyDescent="0.2">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27.75" customHeight="1" x14ac:dyDescent="0.2">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27.75" customHeight="1" x14ac:dyDescent="0.2">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27.75" customHeight="1" x14ac:dyDescent="0.2">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27.75" customHeight="1" x14ac:dyDescent="0.2">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27.75" customHeight="1" x14ac:dyDescent="0.2">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27.75" customHeight="1" x14ac:dyDescent="0.2">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27.75" customHeight="1" x14ac:dyDescent="0.2">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27.75" customHeight="1" x14ac:dyDescent="0.2">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27.75" customHeight="1" x14ac:dyDescent="0.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27.75" customHeight="1" x14ac:dyDescent="0.2">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27.75" customHeight="1" x14ac:dyDescent="0.2">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27.75" customHeight="1" x14ac:dyDescent="0.2">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27.75" customHeight="1" x14ac:dyDescent="0.2">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27.75" customHeight="1" x14ac:dyDescent="0.2">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27.75" customHeight="1" x14ac:dyDescent="0.2">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27.75" customHeight="1" x14ac:dyDescent="0.2">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27.75" customHeight="1" x14ac:dyDescent="0.2">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27.75" customHeight="1" x14ac:dyDescent="0.2">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27.75" customHeight="1" x14ac:dyDescent="0.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27.75" customHeight="1" x14ac:dyDescent="0.2">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27.75" customHeight="1" x14ac:dyDescent="0.2">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27.75" customHeight="1" x14ac:dyDescent="0.2">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27.75" customHeight="1" x14ac:dyDescent="0.2">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27.75" customHeight="1" x14ac:dyDescent="0.2">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27.75" customHeight="1" x14ac:dyDescent="0.2">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27.75" customHeight="1" x14ac:dyDescent="0.2">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27.75" customHeight="1" x14ac:dyDescent="0.2">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27.75" customHeight="1" x14ac:dyDescent="0.2">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27.75" customHeight="1" x14ac:dyDescent="0.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27.75" customHeight="1" x14ac:dyDescent="0.2">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27.75" customHeight="1" x14ac:dyDescent="0.2">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27.75" customHeight="1" x14ac:dyDescent="0.2">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27.75" customHeight="1" x14ac:dyDescent="0.2">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27.75" customHeight="1" x14ac:dyDescent="0.2">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27.75" customHeight="1" x14ac:dyDescent="0.2">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27.75" customHeight="1" x14ac:dyDescent="0.2">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27.75" customHeight="1" x14ac:dyDescent="0.2">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27.75" customHeight="1" x14ac:dyDescent="0.2">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27.75" customHeight="1" x14ac:dyDescent="0.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27.75" customHeight="1" x14ac:dyDescent="0.2">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27.75" customHeight="1" x14ac:dyDescent="0.2">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27.75" customHeight="1" x14ac:dyDescent="0.2">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27.75" customHeight="1" x14ac:dyDescent="0.2">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27.75" customHeight="1" x14ac:dyDescent="0.2">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27.75" customHeight="1" x14ac:dyDescent="0.2">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27.75" customHeight="1" x14ac:dyDescent="0.2">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27.75" customHeight="1" x14ac:dyDescent="0.2">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27.75" customHeight="1" x14ac:dyDescent="0.2">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27.75" customHeight="1" x14ac:dyDescent="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27.75" customHeight="1" x14ac:dyDescent="0.2">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27.75" customHeight="1" x14ac:dyDescent="0.2">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27.75" customHeight="1" x14ac:dyDescent="0.2">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27.75" customHeight="1" x14ac:dyDescent="0.2">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27.75" customHeight="1" x14ac:dyDescent="0.2">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27.75" customHeight="1" x14ac:dyDescent="0.2">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27.75" customHeight="1" x14ac:dyDescent="0.2">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27.75" customHeight="1" x14ac:dyDescent="0.2">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27.75" customHeight="1" x14ac:dyDescent="0.2">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27.75" customHeight="1" x14ac:dyDescent="0.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27.75" customHeight="1" x14ac:dyDescent="0.2">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27.75" customHeight="1" x14ac:dyDescent="0.2">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27.75" customHeight="1" x14ac:dyDescent="0.2">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27.75" customHeight="1" x14ac:dyDescent="0.2">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27.75" customHeight="1" x14ac:dyDescent="0.2">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27.75" customHeight="1" x14ac:dyDescent="0.2">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27.75" customHeight="1" x14ac:dyDescent="0.2">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27.75" customHeight="1" x14ac:dyDescent="0.2">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27.75" customHeight="1" x14ac:dyDescent="0.2">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27.75" customHeight="1" x14ac:dyDescent="0.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27.75" customHeight="1" x14ac:dyDescent="0.2">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27.75" customHeight="1" x14ac:dyDescent="0.2">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27.75" customHeight="1" x14ac:dyDescent="0.2">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27.75" customHeight="1" x14ac:dyDescent="0.2">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27.75" customHeight="1" x14ac:dyDescent="0.2">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27.75" customHeight="1" x14ac:dyDescent="0.2">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27.75" customHeight="1" x14ac:dyDescent="0.2">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27.75" customHeight="1" x14ac:dyDescent="0.2">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27.75" customHeight="1" x14ac:dyDescent="0.2">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27.75" customHeight="1" x14ac:dyDescent="0.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27.75" customHeight="1" x14ac:dyDescent="0.2">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27.75" customHeight="1" x14ac:dyDescent="0.2">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27.75" customHeight="1" x14ac:dyDescent="0.2">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27.75" customHeight="1" x14ac:dyDescent="0.2">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27.75" customHeight="1" x14ac:dyDescent="0.2">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27.75" customHeight="1" x14ac:dyDescent="0.2">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27.75" customHeight="1" x14ac:dyDescent="0.2">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27.75" customHeight="1" x14ac:dyDescent="0.2">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27.75" customHeight="1" x14ac:dyDescent="0.2">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27.75" customHeight="1" x14ac:dyDescent="0.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27.75" customHeight="1" x14ac:dyDescent="0.2">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27.75" customHeight="1" x14ac:dyDescent="0.2">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27.75" customHeight="1" x14ac:dyDescent="0.2">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27.75" customHeight="1" x14ac:dyDescent="0.2">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27.75" customHeight="1" x14ac:dyDescent="0.2">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27.75" customHeight="1" x14ac:dyDescent="0.2">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27.75" customHeight="1" x14ac:dyDescent="0.2">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27.75" customHeight="1" x14ac:dyDescent="0.2">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27.75" customHeight="1" x14ac:dyDescent="0.2">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27.75" customHeight="1" x14ac:dyDescent="0.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27.75" customHeight="1" x14ac:dyDescent="0.2">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27.75" customHeight="1" x14ac:dyDescent="0.2">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27.75" customHeight="1" x14ac:dyDescent="0.2">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27.75" customHeight="1" x14ac:dyDescent="0.2">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27.75" customHeight="1" x14ac:dyDescent="0.2">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27.75" customHeight="1" x14ac:dyDescent="0.2">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27.75" customHeight="1" x14ac:dyDescent="0.2">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27.75" customHeight="1" x14ac:dyDescent="0.2">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27.75" customHeight="1" x14ac:dyDescent="0.2">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27.75" customHeight="1" x14ac:dyDescent="0.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27.75" customHeight="1" x14ac:dyDescent="0.2">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27.75" customHeight="1" x14ac:dyDescent="0.2">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27.75" customHeight="1" x14ac:dyDescent="0.2">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27.75" customHeight="1" x14ac:dyDescent="0.2">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27.75" customHeight="1" x14ac:dyDescent="0.2">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27.75" customHeight="1" x14ac:dyDescent="0.2">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27.75" customHeight="1" x14ac:dyDescent="0.2">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27.75" customHeight="1" x14ac:dyDescent="0.2">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27.75" customHeight="1" x14ac:dyDescent="0.2">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27.75" customHeight="1" x14ac:dyDescent="0.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27.75" customHeight="1" x14ac:dyDescent="0.2">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27.75" customHeight="1" x14ac:dyDescent="0.2">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27.75" customHeight="1"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27.75" customHeight="1"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27.75" customHeight="1"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27.75" customHeight="1"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27.75" customHeight="1"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27.75" customHeight="1"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27.75" customHeight="1"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27.75" customHeight="1"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27.75" customHeight="1"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27.75" customHeight="1"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27.75" customHeight="1"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27.75" customHeight="1"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27.75" customHeight="1"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27.75" customHeight="1"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27.75" customHeight="1"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27.75" customHeight="1"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27.75" customHeight="1"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27.75" customHeight="1"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27.75" customHeight="1"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27.75" customHeight="1"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27.75" customHeight="1"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27.75" customHeight="1"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27.75" customHeight="1"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27.75" customHeight="1"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27.75" customHeight="1"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27.75" customHeight="1"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27.75" customHeight="1"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27.75" customHeight="1"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27.75" customHeight="1"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27.75" customHeight="1"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27.75" customHeight="1"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27.75" customHeight="1"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27.75" customHeight="1"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27.75" customHeight="1"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27.75" customHeight="1"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27.75" customHeight="1"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27.75" customHeight="1"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27.75" customHeight="1"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27.75" customHeight="1"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27.75" customHeight="1"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27.75" customHeight="1"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27.75" customHeight="1"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27.75" customHeight="1"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27.75" customHeight="1"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27.75" customHeight="1"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27.75" customHeight="1"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27.75" customHeight="1"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27.75" customHeight="1"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27.75" customHeight="1"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27.75" customHeight="1"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27.75" customHeight="1"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27.75" customHeight="1"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27.75" customHeight="1"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27.75" customHeight="1"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27.75" customHeight="1"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27.75" customHeight="1"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27.75" customHeight="1"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27.75" customHeight="1"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27.75" customHeight="1"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27.75" customHeight="1"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27.75" customHeight="1"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27.75" customHeight="1"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27.75" customHeight="1"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27.75" customHeight="1"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27.75" customHeight="1"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27.75" customHeight="1"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27.75" customHeight="1"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27.75" customHeight="1"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27.75" customHeight="1"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27.75" customHeight="1"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27.75" customHeight="1"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27.75" customHeight="1"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27.75" customHeight="1"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27.75" customHeight="1"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27.75" customHeight="1"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27.75" customHeight="1"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27.75" customHeight="1"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27.75" customHeight="1"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27.75" customHeight="1"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27.75" customHeight="1"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27.75" customHeight="1"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27.75" customHeight="1"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27.75" customHeight="1"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27.75" customHeight="1"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27.75" customHeight="1"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27.75" customHeight="1"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27.75" customHeight="1"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27.75" customHeight="1"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27.75" customHeight="1"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27.75" customHeight="1"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27.75" customHeight="1"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27.75" customHeight="1"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27.75" customHeight="1"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27.75" customHeight="1"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27.75" customHeight="1"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27.75" customHeight="1"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27.75" customHeight="1"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27.75" customHeight="1"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27.75" customHeight="1"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27.75" customHeight="1"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27.75" customHeight="1"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27.75" customHeight="1"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27.75" customHeight="1"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27.75" customHeight="1"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27.75" customHeight="1"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27.75" customHeight="1"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27.75" customHeight="1"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27.75" customHeight="1"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27.75" customHeight="1"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27.75" customHeight="1"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27.75" customHeight="1"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27.75" customHeight="1"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27.75" customHeight="1"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27.75" customHeight="1"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27.75" customHeight="1"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27.75" customHeight="1"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27.75" customHeight="1"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27.75" customHeight="1"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27.75" customHeight="1"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27.75" customHeight="1"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27.75" customHeight="1"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27.75" customHeight="1"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27.75" customHeight="1"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27.75" customHeight="1"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27.75" customHeight="1"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27.75" customHeight="1"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27.75" customHeight="1"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27.75" customHeight="1"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27.75" customHeight="1"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27.75" customHeight="1"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27.75" customHeight="1"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27.75" customHeight="1"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27.75" customHeight="1"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27.75" customHeight="1"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27.75" customHeight="1"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27.75" customHeight="1"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27.75" customHeight="1"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27.75" customHeight="1"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27.75" customHeight="1"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27.75" customHeight="1"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27.75" customHeight="1"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27.75" customHeight="1"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27.75" customHeight="1"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27.75" customHeight="1"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27.75" customHeight="1"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27.75" customHeight="1"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27.75" customHeight="1"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27.75" customHeight="1"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27.75" customHeight="1"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27.75" customHeight="1"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27.75" customHeight="1"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27.75" customHeight="1"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27.75" customHeight="1"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27.75" customHeight="1"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27.75" customHeight="1"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27.75" customHeight="1"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27.75" customHeight="1"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27.75" customHeight="1"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27.75" customHeight="1"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27.75" customHeight="1"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27.75" customHeight="1"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27.75" customHeight="1"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27.75" customHeight="1"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27.75" customHeight="1"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27.75" customHeight="1"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27.75" customHeight="1"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27.75" customHeight="1"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27.75" customHeight="1"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27.75" customHeight="1"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27.75" customHeight="1"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27.75" customHeight="1"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27.75" customHeight="1"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27.75" customHeight="1"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27.75" customHeight="1"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27.75" customHeight="1"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27.75" customHeight="1"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27.75" customHeight="1"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27.75" customHeight="1"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27.75" customHeight="1"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27.75" customHeight="1"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27.75" customHeight="1"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27.75" customHeight="1"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27.75" customHeight="1"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27.75" customHeight="1"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27.75" customHeight="1"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27.75" customHeight="1"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27.75" customHeight="1"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27.75" customHeight="1"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27.75" customHeight="1"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27.75" customHeight="1"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27.75" customHeight="1"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27.75" customHeight="1"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27.75" customHeight="1"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27.75" customHeight="1"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27.75" customHeight="1"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27.75" customHeight="1"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27.75" customHeight="1"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27.75" customHeight="1"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27.75" customHeight="1"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27.75" customHeight="1"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27.75" customHeight="1"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27.75" customHeight="1"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27.75" customHeight="1"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27.75" customHeight="1"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27.75" customHeight="1"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27.75" customHeight="1"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27.75" customHeight="1"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27.75" customHeight="1"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27.75" customHeight="1"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27.75" customHeight="1"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27.75" customHeight="1"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27.75" customHeight="1"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27.75" customHeight="1"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27.75" customHeight="1"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27.75" customHeight="1"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27.75" customHeight="1"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27.75" customHeight="1"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27.75" customHeight="1"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27.75" customHeight="1"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27.75" customHeight="1"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27.75" customHeight="1"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27.75" customHeight="1"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27.75" customHeight="1"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27.75" customHeight="1"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27.75" customHeight="1"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27.75" customHeight="1"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27.75" customHeight="1"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27.75" customHeight="1"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27.75" customHeight="1"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27.75" customHeight="1"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27.75" customHeight="1"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27.75" customHeight="1"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27.75" customHeight="1"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27.75" customHeight="1"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27.75" customHeight="1"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27.75" customHeight="1"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27.75" customHeight="1"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27.75" customHeight="1"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27.75" customHeight="1"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27.75" customHeight="1"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27.75" customHeight="1"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27.75" customHeight="1"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27.75" customHeight="1"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27.75" customHeight="1"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27.75" customHeight="1"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27.75" customHeight="1"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27.75" customHeight="1"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27.75" customHeight="1"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27.75" customHeight="1"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27.75" customHeight="1"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27.75" customHeight="1"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27.75" customHeight="1"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27.75" customHeight="1"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27.75" customHeight="1"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27.75" customHeight="1"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27.75" customHeight="1"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27.75" customHeight="1"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27.75" customHeight="1"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27.75" customHeight="1"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27.75" customHeight="1"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27.75" customHeight="1"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27.75" customHeight="1"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27.75" customHeight="1"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27.75" customHeight="1"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27.75" customHeight="1"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27.75" customHeight="1"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27.75" customHeight="1"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27.75" customHeight="1"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27.75" customHeight="1"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27.75" customHeight="1"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27.75" customHeight="1"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27.75" customHeight="1"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27.75" customHeight="1"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27.75" customHeight="1"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27.75" customHeight="1"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27.75" customHeight="1"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27.75" customHeight="1"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27.75" customHeight="1"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27.75" customHeight="1"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27.75" customHeight="1"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27.75" customHeight="1"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27.75" customHeight="1"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27.75" customHeight="1"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27.75" customHeight="1"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27.75" customHeight="1"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27.75" customHeight="1"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27.75" customHeight="1"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27.75" customHeight="1"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27.75" customHeight="1"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27.75" customHeight="1"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27.75" customHeight="1"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27.75" customHeight="1"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27.75" customHeight="1"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27.75" customHeight="1"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27.75" customHeight="1"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27.75" customHeight="1"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27.75" customHeight="1"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27.75" customHeight="1"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27.75" customHeight="1"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27.75" customHeight="1"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27.75" customHeight="1"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27.75" customHeight="1"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27.75" customHeight="1"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27.75" customHeight="1"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27.75" customHeight="1"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27.75" customHeight="1"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27.75" customHeight="1"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27.75" customHeight="1"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27.75" customHeight="1"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27.75" customHeight="1"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27.75" customHeight="1"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27.75" customHeight="1"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27.75" customHeight="1"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27.75" customHeight="1"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27.75" customHeight="1"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27.75" customHeight="1"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27.75" customHeight="1"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27.75" customHeight="1"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27.75" customHeight="1"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27.75" customHeight="1"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27.75" customHeight="1"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27.75" customHeight="1"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27.75" customHeight="1"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27.75" customHeight="1"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27.75" customHeight="1"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27.75" customHeight="1"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27.75" customHeight="1"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27.75" customHeight="1"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27.75" customHeight="1"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27.75" customHeight="1"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27.75" customHeight="1"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27.75" customHeight="1"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27.75" customHeight="1"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27.75" customHeight="1"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27.75" customHeight="1"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27.75" customHeight="1"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27.75" customHeight="1"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27.75" customHeight="1"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27.75" customHeight="1"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27.75" customHeight="1"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27.75" customHeight="1"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27.75" customHeight="1"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27.75" customHeight="1"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27.75" customHeight="1"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27.75" customHeight="1"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27.75" customHeight="1"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27.75" customHeight="1"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27.75" customHeight="1"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27.75" customHeight="1"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27.75" customHeight="1"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27.75" customHeight="1"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27.75" customHeight="1"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27.75" customHeight="1"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27.75" customHeight="1"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27.75" customHeight="1"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27.75" customHeight="1"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27.75" customHeight="1"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27.75" customHeight="1"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27.75" customHeight="1"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27.75" customHeight="1"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27.75" customHeight="1"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27.75" customHeight="1"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27.75" customHeight="1"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27.75" customHeight="1"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27.75" customHeight="1"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27.75" customHeight="1"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27.75" customHeight="1"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27.75" customHeight="1"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27.75" customHeight="1"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27.75" customHeight="1"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27.75" customHeight="1"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27.75" customHeight="1"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27.75" customHeight="1"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27.75" customHeight="1"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27.75" customHeight="1"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27.75" customHeight="1"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27.75" customHeight="1"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27.75" customHeight="1"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27.75" customHeight="1"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27.75" customHeight="1"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27.75" customHeight="1"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27.75" customHeight="1"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27.75" customHeight="1"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27.75" customHeight="1"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27.75" customHeight="1"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27.75" customHeight="1"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27.75" customHeight="1"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27.75" customHeight="1"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27.75" customHeight="1"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27.75" customHeight="1"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27.75" customHeight="1"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27.75" customHeight="1"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27.75" customHeight="1"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27.75" customHeight="1"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27.75" customHeight="1"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27.75" customHeight="1"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27.75" customHeight="1"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27.75" customHeight="1"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27.75" customHeight="1"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27.75" customHeight="1"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27.75" customHeight="1"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27.75" customHeight="1"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27.75" customHeight="1"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27.75" customHeight="1"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27.75" customHeight="1"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27.75" customHeight="1"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27.75" customHeight="1"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27.75" customHeight="1"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27.75" customHeight="1"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27.75" customHeight="1"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27.75" customHeight="1"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27.75" customHeight="1"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27.75" customHeight="1"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27.75" customHeight="1"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27.75" customHeight="1"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27.75" customHeight="1"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27.75" customHeight="1"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27.75" customHeight="1"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27.75" customHeight="1"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27.75" customHeight="1"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27.75" customHeight="1"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27.75" customHeight="1"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27.75" customHeight="1"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27.75" customHeight="1"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27.75" customHeight="1"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27.75" customHeight="1"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27.75" customHeight="1"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27.75" customHeight="1"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27.75" customHeight="1"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27.75" customHeight="1"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27.75" customHeight="1"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27.75" customHeight="1"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27.75" customHeight="1"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27.75" customHeight="1"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27.75" customHeight="1"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27.75" customHeight="1"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27.75" customHeight="1"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27.75" customHeight="1"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27.75" customHeight="1"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27.75" customHeight="1"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27.75" customHeight="1"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27.75" customHeight="1"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27.75" customHeight="1"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27.75" customHeight="1"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27.75" customHeight="1"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27.75" customHeight="1"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27.75" customHeight="1"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27.75" customHeight="1"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27.75" customHeight="1"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27.75" customHeight="1"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27.75" customHeight="1"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27.75" customHeight="1"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27.75" customHeight="1"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27.75" customHeight="1"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27.75" customHeight="1"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27.75" customHeight="1"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27.75" customHeight="1"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27.75" customHeight="1"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27.75" customHeight="1"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27.75" customHeight="1"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27.75" customHeight="1"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27.75" customHeight="1"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27.75" customHeight="1"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27.75" customHeight="1"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27.75" customHeight="1"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27.75" customHeight="1"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27.75" customHeight="1"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27.75" customHeight="1"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27.75" customHeight="1"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27.75" customHeight="1"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27.75" customHeight="1"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27.75" customHeight="1"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27.75" customHeight="1"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27.75" customHeight="1"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27.75" customHeight="1"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27.75" customHeight="1"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27.75" customHeight="1"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27.75" customHeight="1"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27.75" customHeight="1"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27.75" customHeight="1"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27.75" customHeight="1"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27.75" customHeight="1"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27.75" customHeight="1"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27.75" customHeight="1"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27.75" customHeight="1"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27.75" customHeight="1"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27.75" customHeight="1"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27.75" customHeight="1"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27.75" customHeight="1"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27.75" customHeight="1"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27.75" customHeight="1"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27.75" customHeight="1"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27.75" customHeight="1"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27.75" customHeight="1"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27.75" customHeight="1"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27.75" customHeight="1"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27.75" customHeight="1"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27.75" customHeight="1"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27.75" customHeight="1"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27.75" customHeight="1"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27.75" customHeight="1"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27.75" customHeight="1"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27.75" customHeight="1"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27.75" customHeight="1"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27.75" customHeight="1"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27.75" customHeight="1"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27.75" customHeight="1"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27.75" customHeight="1"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27.75" customHeight="1"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27.75" customHeight="1"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27.75" customHeight="1"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27.75" customHeight="1"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27.75" customHeight="1" x14ac:dyDescent="0.2">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27.75" customHeight="1" x14ac:dyDescent="0.2">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27.75" customHeight="1" x14ac:dyDescent="0.2">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27.75" customHeight="1" x14ac:dyDescent="0.2">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27.75" customHeight="1" x14ac:dyDescent="0.2">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27.75" customHeight="1" x14ac:dyDescent="0.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27.75" customHeight="1" x14ac:dyDescent="0.2">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27.75" customHeight="1" x14ac:dyDescent="0.2">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27.75" customHeight="1" x14ac:dyDescent="0.2">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27.75" customHeight="1" x14ac:dyDescent="0.2">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27.75" customHeight="1" x14ac:dyDescent="0.2">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27.75" customHeight="1" x14ac:dyDescent="0.2">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27.75" customHeight="1" x14ac:dyDescent="0.2">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27.75" customHeight="1" x14ac:dyDescent="0.2">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13">
    <mergeCell ref="A6:O6"/>
    <mergeCell ref="A7:O7"/>
    <mergeCell ref="A11:W11"/>
    <mergeCell ref="A12:W12"/>
    <mergeCell ref="A26:V26"/>
    <mergeCell ref="A57:C57"/>
    <mergeCell ref="E57:H57"/>
    <mergeCell ref="J57:N57"/>
    <mergeCell ref="A27:W27"/>
    <mergeCell ref="A40:C40"/>
    <mergeCell ref="A42:V42"/>
    <mergeCell ref="E40:H40"/>
    <mergeCell ref="J40:N40"/>
  </mergeCells>
  <conditionalFormatting sqref="C18:N18">
    <cfRule type="colorScale" priority="1">
      <colorScale>
        <cfvo type="min"/>
        <cfvo type="percentile" val="50"/>
        <cfvo type="max"/>
        <color rgb="FFF8696B"/>
        <color rgb="FFFCFCFF"/>
        <color rgb="FF5A8AC6"/>
      </colorScale>
    </cfRule>
  </conditionalFormatting>
  <conditionalFormatting sqref="C21:N21">
    <cfRule type="colorScale" priority="2">
      <colorScale>
        <cfvo type="min"/>
        <cfvo type="percentile" val="50"/>
        <cfvo type="max"/>
        <color rgb="FFF8696B"/>
        <color rgb="FFFCFCFF"/>
        <color rgb="FF5A8AC6"/>
      </colorScale>
    </cfRule>
  </conditionalFormatting>
  <conditionalFormatting sqref="C16:N17">
    <cfRule type="colorScale" priority="3">
      <colorScale>
        <cfvo type="min"/>
        <cfvo type="percentile" val="50"/>
        <cfvo type="max"/>
        <color rgb="FFF8696B"/>
        <color rgb="FFFCFCFF"/>
        <color rgb="FF5A8AC6"/>
      </colorScale>
    </cfRule>
  </conditionalFormatting>
  <conditionalFormatting sqref="C15:N15">
    <cfRule type="colorScale" priority="4">
      <colorScale>
        <cfvo type="min"/>
        <cfvo type="percentile" val="50"/>
        <cfvo type="max"/>
        <color rgb="FFF8696B"/>
        <color rgb="FFFCFCFF"/>
        <color rgb="FF5A8AC6"/>
      </colorScale>
    </cfRule>
  </conditionalFormatting>
  <conditionalFormatting sqref="O15:Q17">
    <cfRule type="colorScale" priority="5">
      <colorScale>
        <cfvo type="min"/>
        <cfvo type="percentile" val="50"/>
        <cfvo type="max"/>
        <color rgb="FFF8696B"/>
        <color rgb="FFFCFCFF"/>
        <color rgb="FF5A8AC6"/>
      </colorScale>
    </cfRule>
  </conditionalFormatting>
  <conditionalFormatting sqref="C19:N19">
    <cfRule type="colorScale" priority="6">
      <colorScale>
        <cfvo type="min"/>
        <cfvo type="percentile" val="50"/>
        <cfvo type="max"/>
        <color rgb="FFF8696B"/>
        <color rgb="FFFCFCFF"/>
        <color rgb="FF5A8AC6"/>
      </colorScale>
    </cfRule>
  </conditionalFormatting>
  <conditionalFormatting sqref="F20:Q20 O18:Q19 O21:Q22">
    <cfRule type="colorScale" priority="7">
      <colorScale>
        <cfvo type="min"/>
        <cfvo type="percentile" val="50"/>
        <cfvo type="max"/>
        <color rgb="FFF8696B"/>
        <color rgb="FFFCFCFF"/>
        <color rgb="FF5A8AC6"/>
      </colorScale>
    </cfRule>
  </conditionalFormatting>
  <conditionalFormatting sqref="C22:N22">
    <cfRule type="colorScale" priority="8">
      <colorScale>
        <cfvo type="min"/>
        <cfvo type="percentile" val="50"/>
        <cfvo type="max"/>
        <color rgb="FFF8696B"/>
        <color rgb="FFFCFCFF"/>
        <color rgb="FF5A8AC6"/>
      </colorScale>
    </cfRule>
  </conditionalFormatting>
  <conditionalFormatting sqref="F56:I56 I57 K56:Q56 O57:Q57">
    <cfRule type="colorScale" priority="9">
      <colorScale>
        <cfvo type="min"/>
        <cfvo type="percentile" val="50"/>
        <cfvo type="max"/>
        <color rgb="FFF8696B"/>
        <color rgb="FFFCFCFF"/>
        <color rgb="FF5A8AC6"/>
      </colorScale>
    </cfRule>
  </conditionalFormatting>
  <conditionalFormatting sqref="F30:Q38 I40:I41 F39:I39 K39:Q39 O40:Q41">
    <cfRule type="colorScale" priority="10">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E0B3"/>
  </sheetPr>
  <dimension ref="A1:AL1000"/>
  <sheetViews>
    <sheetView showGridLines="0" topLeftCell="A58" zoomScale="110" zoomScaleNormal="110" workbookViewId="0">
      <selection activeCell="H239" sqref="H239"/>
    </sheetView>
  </sheetViews>
  <sheetFormatPr baseColWidth="10" defaultColWidth="14.5" defaultRowHeight="15" customHeight="1" x14ac:dyDescent="0.2"/>
  <cols>
    <col min="1" max="1" width="19.83203125" customWidth="1"/>
    <col min="2" max="2" width="12.83203125" customWidth="1"/>
    <col min="3" max="3" width="33.1640625" customWidth="1"/>
    <col min="4" max="5" width="21.5" customWidth="1"/>
    <col min="6" max="17" width="13.5" customWidth="1"/>
    <col min="18" max="18" width="14.5" customWidth="1"/>
    <col min="19" max="19" width="14.6640625" customWidth="1"/>
    <col min="20" max="20" width="16.5" customWidth="1"/>
    <col min="21" max="38" width="8.6640625" customWidth="1"/>
  </cols>
  <sheetData>
    <row r="1" spans="1:38" ht="14.25" customHeight="1" x14ac:dyDescent="0.2">
      <c r="A1" s="31" t="s">
        <v>93</v>
      </c>
      <c r="B1" s="32"/>
      <c r="E1" s="17"/>
      <c r="F1" s="7"/>
      <c r="G1" s="7"/>
      <c r="H1" s="7"/>
      <c r="I1" s="7"/>
      <c r="J1" s="7"/>
      <c r="K1" s="7"/>
      <c r="L1" s="7"/>
      <c r="M1" s="7"/>
      <c r="N1" s="7"/>
      <c r="O1" s="7"/>
      <c r="P1" s="7"/>
      <c r="Q1" s="7"/>
      <c r="R1" s="7"/>
    </row>
    <row r="2" spans="1:38" ht="14.25" customHeight="1" x14ac:dyDescent="0.2">
      <c r="A2" s="7" t="s">
        <v>94</v>
      </c>
      <c r="B2" s="7"/>
      <c r="E2" s="17"/>
      <c r="F2" s="7"/>
      <c r="G2" s="7"/>
      <c r="H2" s="7"/>
      <c r="I2" s="7"/>
      <c r="J2" s="7"/>
      <c r="K2" s="7"/>
      <c r="L2" s="7"/>
      <c r="M2" s="7"/>
      <c r="N2" s="7"/>
      <c r="O2" s="7"/>
      <c r="P2" s="7"/>
      <c r="Q2" s="7"/>
      <c r="R2" s="7"/>
    </row>
    <row r="3" spans="1:38" ht="14.25" customHeight="1" x14ac:dyDescent="0.2">
      <c r="A3" s="7" t="s">
        <v>95</v>
      </c>
      <c r="B3" s="7"/>
      <c r="E3" s="17"/>
      <c r="F3" s="7"/>
      <c r="G3" s="7"/>
      <c r="H3" s="7"/>
      <c r="I3" s="7"/>
      <c r="J3" s="7"/>
      <c r="K3" s="7"/>
      <c r="L3" s="7"/>
      <c r="M3" s="7"/>
      <c r="N3" s="7"/>
      <c r="O3" s="7"/>
      <c r="P3" s="7"/>
      <c r="Q3" s="7"/>
      <c r="R3" s="7"/>
    </row>
    <row r="4" spans="1:38" ht="41.25" customHeight="1" x14ac:dyDescent="0.2">
      <c r="A4" s="168" t="s">
        <v>96</v>
      </c>
      <c r="B4" s="167"/>
      <c r="C4" s="167"/>
      <c r="D4" s="167"/>
      <c r="E4" s="167"/>
      <c r="F4" s="167"/>
      <c r="G4" s="167"/>
      <c r="H4" s="167"/>
      <c r="I4" s="167"/>
      <c r="J4" s="167"/>
      <c r="K4" s="167"/>
      <c r="L4" s="167"/>
      <c r="M4" s="167"/>
      <c r="N4" s="167"/>
      <c r="O4" s="167"/>
      <c r="P4" s="7"/>
      <c r="Q4" s="7"/>
      <c r="R4" s="7"/>
    </row>
    <row r="5" spans="1:38" ht="27" customHeight="1" x14ac:dyDescent="0.2">
      <c r="A5" s="166" t="s">
        <v>97</v>
      </c>
      <c r="B5" s="167"/>
      <c r="C5" s="167"/>
      <c r="D5" s="167"/>
      <c r="E5" s="167"/>
      <c r="F5" s="167"/>
      <c r="G5" s="167"/>
      <c r="H5" s="167"/>
      <c r="I5" s="167"/>
      <c r="J5" s="167"/>
      <c r="K5" s="167"/>
      <c r="L5" s="167"/>
      <c r="M5" s="167"/>
      <c r="N5" s="167"/>
      <c r="O5" s="167"/>
      <c r="P5" s="167"/>
      <c r="Q5" s="7"/>
      <c r="R5" s="7"/>
    </row>
    <row r="6" spans="1:38" ht="14.25" customHeight="1" x14ac:dyDescent="0.2">
      <c r="B6" s="7"/>
      <c r="E6" s="17"/>
      <c r="F6" s="7"/>
      <c r="G6" s="7"/>
      <c r="H6" s="7"/>
      <c r="I6" s="7"/>
      <c r="J6" s="7"/>
      <c r="K6" s="7"/>
      <c r="L6" s="7"/>
      <c r="M6" s="7"/>
      <c r="N6" s="7"/>
      <c r="O6" s="7"/>
      <c r="P6" s="7"/>
      <c r="Q6" s="7"/>
      <c r="R6" s="7"/>
    </row>
    <row r="7" spans="1:38" ht="14.25" customHeight="1" x14ac:dyDescent="0.2">
      <c r="A7" s="7" t="s">
        <v>74</v>
      </c>
      <c r="E7" s="17"/>
      <c r="F7" s="7"/>
      <c r="G7" s="7"/>
      <c r="H7" s="7"/>
      <c r="I7" s="7"/>
      <c r="J7" s="7"/>
      <c r="K7" s="7"/>
      <c r="L7" s="7"/>
      <c r="M7" s="7"/>
      <c r="N7" s="7"/>
      <c r="O7" s="7"/>
      <c r="P7" s="7"/>
      <c r="Q7" s="7"/>
      <c r="R7" s="7"/>
    </row>
    <row r="8" spans="1:38" ht="82.5" customHeight="1" x14ac:dyDescent="0.2">
      <c r="A8" s="169" t="s">
        <v>98</v>
      </c>
      <c r="B8" s="162"/>
      <c r="C8" s="162"/>
      <c r="D8" s="162"/>
      <c r="E8" s="162"/>
      <c r="F8" s="162"/>
      <c r="G8" s="162"/>
      <c r="H8" s="162"/>
      <c r="I8" s="162"/>
      <c r="J8" s="162"/>
      <c r="K8" s="162"/>
      <c r="L8" s="162"/>
      <c r="M8" s="162"/>
      <c r="N8" s="162"/>
      <c r="O8" s="162"/>
      <c r="P8" s="162"/>
      <c r="Q8" s="162"/>
      <c r="R8" s="162"/>
      <c r="S8" s="162"/>
      <c r="T8" s="162"/>
      <c r="U8" s="162"/>
      <c r="V8" s="163"/>
      <c r="W8" s="54"/>
    </row>
    <row r="9" spans="1:38" ht="14.25" customHeight="1" x14ac:dyDescent="0.2">
      <c r="A9" s="169" t="s">
        <v>99</v>
      </c>
      <c r="B9" s="162"/>
      <c r="C9" s="162"/>
      <c r="D9" s="162"/>
      <c r="E9" s="162"/>
      <c r="F9" s="162"/>
      <c r="G9" s="162"/>
      <c r="H9" s="162"/>
      <c r="I9" s="162"/>
      <c r="J9" s="162"/>
      <c r="K9" s="162"/>
      <c r="L9" s="162"/>
      <c r="M9" s="162"/>
      <c r="N9" s="162"/>
      <c r="O9" s="162"/>
      <c r="P9" s="162"/>
      <c r="Q9" s="162"/>
      <c r="R9" s="162"/>
      <c r="S9" s="162"/>
      <c r="T9" s="162"/>
      <c r="U9" s="162"/>
      <c r="V9" s="162"/>
      <c r="W9" s="163"/>
    </row>
    <row r="10" spans="1:38" ht="14.25" customHeight="1" x14ac:dyDescent="0.2">
      <c r="A10" s="36" t="s">
        <v>2</v>
      </c>
      <c r="B10" s="36" t="s">
        <v>6</v>
      </c>
      <c r="C10" s="36" t="s">
        <v>100</v>
      </c>
      <c r="D10" s="36" t="s">
        <v>45</v>
      </c>
      <c r="E10" s="36" t="s">
        <v>101</v>
      </c>
      <c r="F10" s="36"/>
      <c r="G10" s="55">
        <v>41456</v>
      </c>
      <c r="H10" s="55">
        <v>41487</v>
      </c>
      <c r="I10" s="55">
        <v>41518</v>
      </c>
      <c r="J10" s="55">
        <v>41548</v>
      </c>
      <c r="K10" s="55">
        <v>41579</v>
      </c>
      <c r="L10" s="55">
        <v>41609</v>
      </c>
      <c r="M10" s="55">
        <v>41640</v>
      </c>
      <c r="N10" s="55">
        <v>41671</v>
      </c>
      <c r="O10" s="55">
        <v>41699</v>
      </c>
      <c r="P10" s="55">
        <v>41730</v>
      </c>
      <c r="Q10" s="55">
        <v>41760</v>
      </c>
      <c r="R10" s="55">
        <v>41791</v>
      </c>
      <c r="S10" s="56" t="s">
        <v>102</v>
      </c>
      <c r="T10" s="38"/>
      <c r="U10" s="38"/>
      <c r="V10" s="38"/>
      <c r="W10" s="38"/>
    </row>
    <row r="11" spans="1:38" ht="14.25" customHeight="1" x14ac:dyDescent="0.2">
      <c r="A11" s="36"/>
      <c r="B11" s="36"/>
      <c r="C11" s="36"/>
      <c r="D11" s="36"/>
      <c r="E11" s="36"/>
      <c r="F11" s="36"/>
      <c r="G11" s="57"/>
      <c r="H11" s="57"/>
      <c r="I11" s="57"/>
      <c r="J11" s="57"/>
      <c r="K11" s="57"/>
      <c r="L11" s="57"/>
      <c r="M11" s="57"/>
      <c r="N11" s="57"/>
      <c r="O11" s="57"/>
      <c r="P11" s="57"/>
      <c r="Q11" s="57"/>
      <c r="R11" s="57"/>
      <c r="S11" s="56"/>
      <c r="T11" s="38"/>
      <c r="U11" s="38"/>
      <c r="V11" s="38"/>
      <c r="W11" s="38"/>
    </row>
    <row r="12" spans="1:38" ht="14.25" customHeight="1" x14ac:dyDescent="0.2">
      <c r="A12" s="36"/>
      <c r="B12" s="36"/>
      <c r="C12" s="36"/>
      <c r="D12" s="36"/>
      <c r="E12" s="36"/>
      <c r="F12" s="36"/>
      <c r="G12" s="57"/>
      <c r="H12" s="57"/>
      <c r="I12" s="57"/>
      <c r="J12" s="57"/>
      <c r="K12" s="57"/>
      <c r="L12" s="57"/>
      <c r="M12" s="57"/>
      <c r="N12" s="57"/>
      <c r="O12" s="57"/>
      <c r="P12" s="57"/>
      <c r="Q12" s="57"/>
      <c r="R12" s="57"/>
      <c r="S12" s="58"/>
      <c r="T12" s="38"/>
      <c r="U12" s="38"/>
      <c r="V12" s="38"/>
      <c r="W12" s="38"/>
      <c r="X12" s="17"/>
      <c r="Y12" s="17"/>
      <c r="Z12" s="17"/>
      <c r="AA12" s="17"/>
      <c r="AB12" s="17"/>
      <c r="AC12" s="17"/>
      <c r="AD12" s="17"/>
      <c r="AE12" s="17"/>
      <c r="AF12" s="17"/>
      <c r="AG12" s="17"/>
      <c r="AH12" s="17"/>
      <c r="AI12" s="17"/>
      <c r="AJ12" s="17"/>
      <c r="AK12" s="17"/>
      <c r="AL12" s="17"/>
    </row>
    <row r="13" spans="1:38" ht="14.25" customHeight="1" x14ac:dyDescent="0.2">
      <c r="A13" s="16" t="s">
        <v>32</v>
      </c>
      <c r="B13" s="16" t="s">
        <v>34</v>
      </c>
      <c r="C13" s="16" t="s">
        <v>44</v>
      </c>
      <c r="D13" s="16" t="s">
        <v>46</v>
      </c>
      <c r="E13" s="16" t="s">
        <v>47</v>
      </c>
      <c r="F13" s="59"/>
      <c r="G13" s="60">
        <f>SUMIFS('Data Repository Table'!$J:$J,'Data Repository Table'!$G:$G,$D13,'Data Repository Table'!$H:$H,$E13,'Data Repository Table'!$C:$C,$B13,'Data Repository Table'!$A:$A,$A13,'Data Repository Table'!$B:$B,$C13,'Data Repository Table'!$D:$D,G$10)</f>
        <v>593751.84077137313</v>
      </c>
      <c r="H13" s="60">
        <f>SUMIFS('Data Repository Table'!$J:$J,'Data Repository Table'!$G:$G,$D13,'Data Repository Table'!$H:$H,$E13,'Data Repository Table'!$C:$C,$B13,'Data Repository Table'!$A:$A,$A13,'Data Repository Table'!$B:$B,$C13,'Data Repository Table'!$D:$D,H$10)</f>
        <v>820393.03401412489</v>
      </c>
      <c r="I13" s="60">
        <f>SUMIFS('Data Repository Table'!$J:$J,'Data Repository Table'!$G:$G,$D13,'Data Repository Table'!$H:$H,$E13,'Data Repository Table'!$C:$C,$B13,'Data Repository Table'!$A:$A,$A13,'Data Repository Table'!$B:$B,$C13,'Data Repository Table'!$D:$D,I$10)</f>
        <v>642291.58212862327</v>
      </c>
      <c r="J13" s="60">
        <f>SUMIFS('Data Repository Table'!$J:$J,'Data Repository Table'!$G:$G,$D13,'Data Repository Table'!$H:$H,$E13,'Data Repository Table'!$C:$C,$B13,'Data Repository Table'!$A:$A,$A13,'Data Repository Table'!$B:$B,$C13,'Data Repository Table'!$D:$D,J$10)</f>
        <v>609639.97288837493</v>
      </c>
      <c r="K13" s="60">
        <f>SUMIFS('Data Repository Table'!$J:$J,'Data Repository Table'!$G:$G,$D13,'Data Repository Table'!$H:$H,$E13,'Data Repository Table'!$C:$C,$B13,'Data Repository Table'!$A:$A,$A13,'Data Repository Table'!$B:$B,$C13,'Data Repository Table'!$D:$D,K$10)</f>
        <v>626073.16897124995</v>
      </c>
      <c r="L13" s="60">
        <f>SUMIFS('Data Repository Table'!$J:$J,'Data Repository Table'!$G:$G,$D13,'Data Repository Table'!$H:$H,$E13,'Data Repository Table'!$C:$C,$B13,'Data Repository Table'!$A:$A,$A13,'Data Repository Table'!$B:$B,$C13,'Data Repository Table'!$D:$D,L$10)</f>
        <v>602153.37789750006</v>
      </c>
      <c r="M13" s="60">
        <f>SUMIFS('Data Repository Table'!$J:$J,'Data Repository Table'!$G:$G,$D13,'Data Repository Table'!$H:$H,$E13,'Data Repository Table'!$C:$C,$B13,'Data Repository Table'!$A:$A,$A13,'Data Repository Table'!$B:$B,$C13,'Data Repository Table'!$D:$D,M$10)</f>
        <v>1146143.9846999997</v>
      </c>
      <c r="N13" s="60">
        <f>SUMIFS('Data Repository Table'!$J:$J,'Data Repository Table'!$G:$G,$D13,'Data Repository Table'!$H:$H,$E13,'Data Repository Table'!$C:$C,$B13,'Data Repository Table'!$A:$A,$A13,'Data Repository Table'!$B:$B,$C13,'Data Repository Table'!$D:$D,N$10)</f>
        <v>964931.83751249989</v>
      </c>
      <c r="O13" s="60">
        <f>SUMIFS('Data Repository Table'!$J:$J,'Data Repository Table'!$G:$G,$D13,'Data Repository Table'!$H:$H,$E13,'Data Repository Table'!$C:$C,$B13,'Data Repository Table'!$A:$A,$A13,'Data Repository Table'!$B:$B,$C13,'Data Repository Table'!$D:$D,O$10)</f>
        <v>962733.95790000004</v>
      </c>
      <c r="P13" s="60">
        <f>SUMIFS('Data Repository Table'!$J:$J,'Data Repository Table'!$G:$G,$D13,'Data Repository Table'!$H:$H,$E13,'Data Repository Table'!$C:$C,$B13,'Data Repository Table'!$A:$A,$A13,'Data Repository Table'!$B:$B,$C13,'Data Repository Table'!$D:$D,P$10)</f>
        <v>964825.21760624985</v>
      </c>
      <c r="Q13" s="60">
        <f>SUMIFS('Data Repository Table'!$J:$J,'Data Repository Table'!$G:$G,$D13,'Data Repository Table'!$H:$H,$E13,'Data Repository Table'!$C:$C,$B13,'Data Repository Table'!$A:$A,$A13,'Data Repository Table'!$B:$B,$C13,'Data Repository Table'!$D:$D,Q$10)</f>
        <v>1024534.78359375</v>
      </c>
      <c r="R13" s="60">
        <f>SUMIFS('Data Repository Table'!$J:$J,'Data Repository Table'!$G:$G,$D13,'Data Repository Table'!$H:$H,$E13,'Data Repository Table'!$C:$C,$B13,'Data Repository Table'!$A:$A,$A13,'Data Repository Table'!$B:$B,$C13,'Data Repository Table'!$D:$D,R$10)</f>
        <v>1168045.22566875</v>
      </c>
      <c r="S13" s="60">
        <f>SUM(G13:R13)</f>
        <v>10125517.983652497</v>
      </c>
      <c r="T13" s="30"/>
      <c r="U13" s="30"/>
      <c r="V13" s="30"/>
      <c r="W13" s="30"/>
    </row>
    <row r="14" spans="1:38" ht="14.25" customHeight="1" x14ac:dyDescent="0.2">
      <c r="A14" s="16" t="s">
        <v>32</v>
      </c>
      <c r="B14" s="16" t="s">
        <v>34</v>
      </c>
      <c r="C14" s="16" t="s">
        <v>44</v>
      </c>
      <c r="D14" s="16" t="s">
        <v>48</v>
      </c>
      <c r="E14" s="16" t="s">
        <v>49</v>
      </c>
      <c r="F14" s="59"/>
      <c r="G14" s="60">
        <f>SUMIFS('Data Repository Table'!$J:$J,'Data Repository Table'!$G:$G,$D14,'Data Repository Table'!$H:$H,$E14,'Data Repository Table'!$C:$C,$B14,'Data Repository Table'!$A:$A,$A14,'Data Repository Table'!$B:$B,$C14,'Data Repository Table'!$D:$D,G$10)</f>
        <v>276807.38497499918</v>
      </c>
      <c r="H14" s="60">
        <f>SUMIFS('Data Repository Table'!$J:$J,'Data Repository Table'!$G:$G,$D14,'Data Repository Table'!$H:$H,$E14,'Data Repository Table'!$C:$C,$B14,'Data Repository Table'!$A:$A,$A14,'Data Repository Table'!$B:$B,$C14,'Data Repository Table'!$D:$D,H$10)</f>
        <v>382467.614925</v>
      </c>
      <c r="I14" s="60">
        <f>SUMIFS('Data Repository Table'!$J:$J,'Data Repository Table'!$G:$G,$D14,'Data Repository Table'!$H:$H,$E14,'Data Repository Table'!$C:$C,$B14,'Data Repository Table'!$A:$A,$A14,'Data Repository Table'!$B:$B,$C14,'Data Repository Table'!$D:$D,I$10)</f>
        <v>299436.63502499921</v>
      </c>
      <c r="J14" s="60">
        <f>SUMIFS('Data Repository Table'!$J:$J,'Data Repository Table'!$G:$G,$D14,'Data Repository Table'!$H:$H,$E14,'Data Repository Table'!$C:$C,$B14,'Data Repository Table'!$A:$A,$A14,'Data Repository Table'!$B:$B,$C14,'Data Repository Table'!$D:$D,J$10)</f>
        <v>284214.43957499997</v>
      </c>
      <c r="K14" s="60">
        <f>SUMIFS('Data Repository Table'!$J:$J,'Data Repository Table'!$G:$G,$D14,'Data Repository Table'!$H:$H,$E14,'Data Repository Table'!$C:$C,$B14,'Data Repository Table'!$A:$A,$A14,'Data Repository Table'!$B:$B,$C14,'Data Repository Table'!$D:$D,K$10)</f>
        <v>291875.60325000004</v>
      </c>
      <c r="L14" s="60">
        <f>SUMIFS('Data Repository Table'!$J:$J,'Data Repository Table'!$G:$G,$D14,'Data Repository Table'!$H:$H,$E14,'Data Repository Table'!$C:$C,$B14,'Data Repository Table'!$A:$A,$A14,'Data Repository Table'!$B:$B,$C14,'Data Repository Table'!$D:$D,L$10)</f>
        <v>280724.18550000002</v>
      </c>
      <c r="M14" s="60">
        <f>SUMIFS('Data Repository Table'!$J:$J,'Data Repository Table'!$G:$G,$D14,'Data Repository Table'!$H:$H,$E14,'Data Repository Table'!$C:$C,$B14,'Data Repository Table'!$A:$A,$A14,'Data Repository Table'!$B:$B,$C14,'Data Repository Table'!$D:$D,M$10)</f>
        <v>534332.85999999987</v>
      </c>
      <c r="N14" s="60">
        <f>SUMIFS('Data Repository Table'!$J:$J,'Data Repository Table'!$G:$G,$D14,'Data Repository Table'!$H:$H,$E14,'Data Repository Table'!$C:$C,$B14,'Data Repository Table'!$A:$A,$A14,'Data Repository Table'!$B:$B,$C14,'Data Repository Table'!$D:$D,N$10)</f>
        <v>449851.67249999999</v>
      </c>
      <c r="O14" s="60">
        <f>SUMIFS('Data Repository Table'!$J:$J,'Data Repository Table'!$G:$G,$D14,'Data Repository Table'!$H:$H,$E14,'Data Repository Table'!$C:$C,$B14,'Data Repository Table'!$A:$A,$A14,'Data Repository Table'!$B:$B,$C14,'Data Repository Table'!$D:$D,O$10)</f>
        <v>448827.02</v>
      </c>
      <c r="P14" s="60">
        <f>SUMIFS('Data Repository Table'!$J:$J,'Data Repository Table'!$G:$G,$D14,'Data Repository Table'!$H:$H,$E14,'Data Repository Table'!$C:$C,$B14,'Data Repository Table'!$A:$A,$A14,'Data Repository Table'!$B:$B,$C14,'Data Repository Table'!$D:$D,P$10)</f>
        <v>449801.96625</v>
      </c>
      <c r="Q14" s="60">
        <f>SUMIFS('Data Repository Table'!$J:$J,'Data Repository Table'!$G:$G,$D14,'Data Repository Table'!$H:$H,$E14,'Data Repository Table'!$C:$C,$B14,'Data Repository Table'!$A:$A,$A14,'Data Repository Table'!$B:$B,$C14,'Data Repository Table'!$D:$D,Q$10)</f>
        <v>477638.59375</v>
      </c>
      <c r="R14" s="60">
        <f>SUMIFS('Data Repository Table'!$J:$J,'Data Repository Table'!$G:$G,$D14,'Data Repository Table'!$H:$H,$E14,'Data Repository Table'!$C:$C,$B14,'Data Repository Table'!$A:$A,$A14,'Data Repository Table'!$B:$B,$C14,'Data Repository Table'!$D:$D,R$10)</f>
        <v>544543.22875000001</v>
      </c>
      <c r="S14" s="60">
        <f t="shared" ref="S14:S21" si="0">SUM(G14:R14)</f>
        <v>4720521.2044999981</v>
      </c>
      <c r="T14" s="30"/>
      <c r="U14" s="30"/>
      <c r="V14" s="30"/>
      <c r="W14" s="30"/>
    </row>
    <row r="15" spans="1:38" ht="14.25" customHeight="1" x14ac:dyDescent="0.2">
      <c r="A15" s="16" t="s">
        <v>32</v>
      </c>
      <c r="B15" s="16" t="s">
        <v>34</v>
      </c>
      <c r="C15" s="16" t="s">
        <v>44</v>
      </c>
      <c r="D15" s="16" t="s">
        <v>48</v>
      </c>
      <c r="E15" s="16" t="s">
        <v>50</v>
      </c>
      <c r="F15" s="59"/>
      <c r="G15" s="60">
        <f>SUMIFS('Data Repository Table'!$J:$J,'Data Repository Table'!$G:$G,$D15,'Data Repository Table'!$H:$H,$E15,'Data Repository Table'!$C:$C,$B15,'Data Repository Table'!$A:$A,$A15,'Data Repository Table'!$B:$B,$C15,'Data Repository Table'!$D:$D,G$10)</f>
        <v>415211.07746249868</v>
      </c>
      <c r="H15" s="60">
        <f>SUMIFS('Data Repository Table'!$J:$J,'Data Repository Table'!$G:$G,$D15,'Data Repository Table'!$H:$H,$E15,'Data Repository Table'!$C:$C,$B15,'Data Repository Table'!$A:$A,$A15,'Data Repository Table'!$B:$B,$C15,'Data Repository Table'!$D:$D,H$10)</f>
        <v>573701.42238750006</v>
      </c>
      <c r="I15" s="60">
        <f>SUMIFS('Data Repository Table'!$J:$J,'Data Repository Table'!$G:$G,$D15,'Data Repository Table'!$H:$H,$E15,'Data Repository Table'!$C:$C,$B15,'Data Repository Table'!$A:$A,$A15,'Data Repository Table'!$B:$B,$C15,'Data Repository Table'!$D:$D,I$10)</f>
        <v>449154.95253749873</v>
      </c>
      <c r="J15" s="60">
        <f>SUMIFS('Data Repository Table'!$J:$J,'Data Repository Table'!$G:$G,$D15,'Data Repository Table'!$H:$H,$E15,'Data Repository Table'!$C:$C,$B15,'Data Repository Table'!$A:$A,$A15,'Data Repository Table'!$B:$B,$C15,'Data Repository Table'!$D:$D,J$10)</f>
        <v>426321.65936249989</v>
      </c>
      <c r="K15" s="60">
        <f>SUMIFS('Data Repository Table'!$J:$J,'Data Repository Table'!$G:$G,$D15,'Data Repository Table'!$H:$H,$E15,'Data Repository Table'!$C:$C,$B15,'Data Repository Table'!$A:$A,$A15,'Data Repository Table'!$B:$B,$C15,'Data Repository Table'!$D:$D,K$10)</f>
        <v>437813.40487499995</v>
      </c>
      <c r="L15" s="60">
        <f>SUMIFS('Data Repository Table'!$J:$J,'Data Repository Table'!$G:$G,$D15,'Data Repository Table'!$H:$H,$E15,'Data Repository Table'!$C:$C,$B15,'Data Repository Table'!$A:$A,$A15,'Data Repository Table'!$B:$B,$C15,'Data Repository Table'!$D:$D,L$10)</f>
        <v>421086.27824999997</v>
      </c>
      <c r="M15" s="60">
        <f>SUMIFS('Data Repository Table'!$J:$J,'Data Repository Table'!$G:$G,$D15,'Data Repository Table'!$H:$H,$E15,'Data Repository Table'!$C:$C,$B15,'Data Repository Table'!$A:$A,$A15,'Data Repository Table'!$B:$B,$C15,'Data Repository Table'!$D:$D,M$10)</f>
        <v>801499.2899999998</v>
      </c>
      <c r="N15" s="60">
        <f>SUMIFS('Data Repository Table'!$J:$J,'Data Repository Table'!$G:$G,$D15,'Data Repository Table'!$H:$H,$E15,'Data Repository Table'!$C:$C,$B15,'Data Repository Table'!$A:$A,$A15,'Data Repository Table'!$B:$B,$C15,'Data Repository Table'!$D:$D,N$10)</f>
        <v>674777.50874999992</v>
      </c>
      <c r="O15" s="60">
        <f>SUMIFS('Data Repository Table'!$J:$J,'Data Repository Table'!$G:$G,$D15,'Data Repository Table'!$H:$H,$E15,'Data Repository Table'!$C:$C,$B15,'Data Repository Table'!$A:$A,$A15,'Data Repository Table'!$B:$B,$C15,'Data Repository Table'!$D:$D,O$10)</f>
        <v>673240.53</v>
      </c>
      <c r="P15" s="60">
        <f>SUMIFS('Data Repository Table'!$J:$J,'Data Repository Table'!$G:$G,$D15,'Data Repository Table'!$H:$H,$E15,'Data Repository Table'!$C:$C,$B15,'Data Repository Table'!$A:$A,$A15,'Data Repository Table'!$B:$B,$C15,'Data Repository Table'!$D:$D,P$10)</f>
        <v>674702.94937499997</v>
      </c>
      <c r="Q15" s="60">
        <f>SUMIFS('Data Repository Table'!$J:$J,'Data Repository Table'!$G:$G,$D15,'Data Repository Table'!$H:$H,$E15,'Data Repository Table'!$C:$C,$B15,'Data Repository Table'!$A:$A,$A15,'Data Repository Table'!$B:$B,$C15,'Data Repository Table'!$D:$D,Q$10)</f>
        <v>716457.890625</v>
      </c>
      <c r="R15" s="60">
        <f>SUMIFS('Data Repository Table'!$J:$J,'Data Repository Table'!$G:$G,$D15,'Data Repository Table'!$H:$H,$E15,'Data Repository Table'!$C:$C,$B15,'Data Repository Table'!$A:$A,$A15,'Data Repository Table'!$B:$B,$C15,'Data Repository Table'!$D:$D,R$10)</f>
        <v>816814.8431249999</v>
      </c>
      <c r="S15" s="60">
        <f t="shared" si="0"/>
        <v>7080781.8067499967</v>
      </c>
      <c r="T15" s="30"/>
      <c r="U15" s="30"/>
      <c r="V15" s="30"/>
      <c r="W15" s="30"/>
    </row>
    <row r="16" spans="1:38" ht="14.25" customHeight="1" x14ac:dyDescent="0.2">
      <c r="A16" s="16" t="s">
        <v>32</v>
      </c>
      <c r="B16" s="16" t="s">
        <v>34</v>
      </c>
      <c r="C16" s="16" t="s">
        <v>44</v>
      </c>
      <c r="D16" s="16" t="s">
        <v>51</v>
      </c>
      <c r="E16" s="16" t="s">
        <v>52</v>
      </c>
      <c r="F16" s="59"/>
      <c r="G16" s="60">
        <f>SUMIFS('Data Repository Table'!$J:$J,'Data Repository Table'!$G:$G,$D16,'Data Repository Table'!$H:$H,$E16,'Data Repository Table'!$C:$C,$B16,'Data Repository Table'!$A:$A,$A16,'Data Repository Table'!$B:$B,$C16,'Data Repository Table'!$D:$D,G$10)</f>
        <v>360688.41072499886</v>
      </c>
      <c r="H16" s="60">
        <f>SUMIFS('Data Repository Table'!$J:$J,'Data Repository Table'!$G:$G,$D16,'Data Repository Table'!$H:$H,$E16,'Data Repository Table'!$C:$C,$B16,'Data Repository Table'!$A:$A,$A16,'Data Repository Table'!$B:$B,$C16,'Data Repository Table'!$D:$D,H$10)</f>
        <v>498366.89217499993</v>
      </c>
      <c r="I16" s="60">
        <f>SUMIFS('Data Repository Table'!$J:$J,'Data Repository Table'!$G:$G,$D16,'Data Repository Table'!$H:$H,$E16,'Data Repository Table'!$C:$C,$B16,'Data Repository Table'!$A:$A,$A16,'Data Repository Table'!$B:$B,$C16,'Data Repository Table'!$D:$D,I$10)</f>
        <v>390175.00927499885</v>
      </c>
      <c r="J16" s="60">
        <f>SUMIFS('Data Repository Table'!$J:$J,'Data Repository Table'!$G:$G,$D16,'Data Repository Table'!$H:$H,$E16,'Data Repository Table'!$C:$C,$B16,'Data Repository Table'!$A:$A,$A16,'Data Repository Table'!$B:$B,$C16,'Data Repository Table'!$D:$D,J$10)</f>
        <v>370340.02732499992</v>
      </c>
      <c r="K16" s="60">
        <f>SUMIFS('Data Repository Table'!$J:$J,'Data Repository Table'!$G:$G,$D16,'Data Repository Table'!$H:$H,$E16,'Data Repository Table'!$C:$C,$B16,'Data Repository Table'!$A:$A,$A16,'Data Repository Table'!$B:$B,$C16,'Data Repository Table'!$D:$D,K$10)</f>
        <v>380322.75574999995</v>
      </c>
      <c r="L16" s="60">
        <f>SUMIFS('Data Repository Table'!$J:$J,'Data Repository Table'!$G:$G,$D16,'Data Repository Table'!$H:$H,$E16,'Data Repository Table'!$C:$C,$B16,'Data Repository Table'!$A:$A,$A16,'Data Repository Table'!$B:$B,$C16,'Data Repository Table'!$D:$D,L$10)</f>
        <v>365792.12049999996</v>
      </c>
      <c r="M16" s="60">
        <f>SUMIFS('Data Repository Table'!$J:$J,'Data Repository Table'!$G:$G,$D16,'Data Repository Table'!$H:$H,$E16,'Data Repository Table'!$C:$C,$B16,'Data Repository Table'!$A:$A,$A16,'Data Repository Table'!$B:$B,$C16,'Data Repository Table'!$D:$D,M$10)</f>
        <v>459526.25959999987</v>
      </c>
      <c r="N16" s="60">
        <f>SUMIFS('Data Repository Table'!$J:$J,'Data Repository Table'!$G:$G,$D16,'Data Repository Table'!$H:$H,$E16,'Data Repository Table'!$C:$C,$B16,'Data Repository Table'!$A:$A,$A16,'Data Repository Table'!$B:$B,$C16,'Data Repository Table'!$D:$D,N$10)</f>
        <v>386872.43834999995</v>
      </c>
      <c r="O16" s="60">
        <f>SUMIFS('Data Repository Table'!$J:$J,'Data Repository Table'!$G:$G,$D16,'Data Repository Table'!$H:$H,$E16,'Data Repository Table'!$C:$C,$B16,'Data Repository Table'!$A:$A,$A16,'Data Repository Table'!$B:$B,$C16,'Data Repository Table'!$D:$D,O$10)</f>
        <v>385991.23719999997</v>
      </c>
      <c r="P16" s="60">
        <f>SUMIFS('Data Repository Table'!$J:$J,'Data Repository Table'!$G:$G,$D16,'Data Repository Table'!$H:$H,$E16,'Data Repository Table'!$C:$C,$B16,'Data Repository Table'!$A:$A,$A16,'Data Repository Table'!$B:$B,$C16,'Data Repository Table'!$D:$D,P$10)</f>
        <v>386829.69097499992</v>
      </c>
      <c r="Q16" s="60">
        <f>SUMIFS('Data Repository Table'!$J:$J,'Data Repository Table'!$G:$G,$D16,'Data Repository Table'!$H:$H,$E16,'Data Repository Table'!$C:$C,$B16,'Data Repository Table'!$A:$A,$A16,'Data Repository Table'!$B:$B,$C16,'Data Repository Table'!$D:$D,Q$10)</f>
        <v>410769.19062499999</v>
      </c>
      <c r="R16" s="60">
        <f>SUMIFS('Data Repository Table'!$J:$J,'Data Repository Table'!$G:$G,$D16,'Data Repository Table'!$H:$H,$E16,'Data Repository Table'!$C:$C,$B16,'Data Repository Table'!$A:$A,$A16,'Data Repository Table'!$B:$B,$C16,'Data Repository Table'!$D:$D,R$10)</f>
        <v>468307.17672499991</v>
      </c>
      <c r="S16" s="60">
        <f t="shared" si="0"/>
        <v>4863981.2092249971</v>
      </c>
      <c r="T16" s="30"/>
      <c r="U16" s="30"/>
      <c r="V16" s="30"/>
      <c r="W16" s="30"/>
    </row>
    <row r="17" spans="1:38" ht="14.25" customHeight="1" x14ac:dyDescent="0.2">
      <c r="A17" s="16" t="s">
        <v>32</v>
      </c>
      <c r="B17" s="16" t="s">
        <v>34</v>
      </c>
      <c r="C17" s="16" t="s">
        <v>44</v>
      </c>
      <c r="D17" s="16" t="s">
        <v>51</v>
      </c>
      <c r="E17" s="16" t="s">
        <v>53</v>
      </c>
      <c r="F17" s="59"/>
      <c r="G17" s="60">
        <f>SUMIFS('Data Repository Table'!$J:$J,'Data Repository Table'!$G:$G,$D17,'Data Repository Table'!$H:$H,$E17,'Data Repository Table'!$C:$C,$B17,'Data Repository Table'!$A:$A,$A17,'Data Repository Table'!$B:$B,$C17,'Data Repository Table'!$D:$D,G$10)</f>
        <v>226478.76952499934</v>
      </c>
      <c r="H17" s="60">
        <f>SUMIFS('Data Repository Table'!$J:$J,'Data Repository Table'!$G:$G,$D17,'Data Repository Table'!$H:$H,$E17,'Data Repository Table'!$C:$C,$B17,'Data Repository Table'!$A:$A,$A17,'Data Repository Table'!$B:$B,$C17,'Data Repository Table'!$D:$D,H$10)</f>
        <v>312928.04857500002</v>
      </c>
      <c r="I17" s="60">
        <f>SUMIFS('Data Repository Table'!$J:$J,'Data Repository Table'!$G:$G,$D17,'Data Repository Table'!$H:$H,$E17,'Data Repository Table'!$C:$C,$B17,'Data Repository Table'!$A:$A,$A17,'Data Repository Table'!$B:$B,$C17,'Data Repository Table'!$D:$D,I$10)</f>
        <v>244993.61047499935</v>
      </c>
      <c r="J17" s="60">
        <f>SUMIFS('Data Repository Table'!$J:$J,'Data Repository Table'!$G:$G,$D17,'Data Repository Table'!$H:$H,$E17,'Data Repository Table'!$C:$C,$B17,'Data Repository Table'!$A:$A,$A17,'Data Repository Table'!$B:$B,$C17,'Data Repository Table'!$D:$D,J$10)</f>
        <v>232539.08692499998</v>
      </c>
      <c r="K17" s="60">
        <f>SUMIFS('Data Repository Table'!$J:$J,'Data Repository Table'!$G:$G,$D17,'Data Repository Table'!$H:$H,$E17,'Data Repository Table'!$C:$C,$B17,'Data Repository Table'!$A:$A,$A17,'Data Repository Table'!$B:$B,$C17,'Data Repository Table'!$D:$D,K$10)</f>
        <v>238807.31175000002</v>
      </c>
      <c r="L17" s="60">
        <f>SUMIFS('Data Repository Table'!$J:$J,'Data Repository Table'!$G:$G,$D17,'Data Repository Table'!$H:$H,$E17,'Data Repository Table'!$C:$C,$B17,'Data Repository Table'!$A:$A,$A17,'Data Repository Table'!$B:$B,$C17,'Data Repository Table'!$D:$D,L$10)</f>
        <v>229683.42450000002</v>
      </c>
      <c r="M17" s="60">
        <f>SUMIFS('Data Repository Table'!$J:$J,'Data Repository Table'!$G:$G,$D17,'Data Repository Table'!$H:$H,$E17,'Data Repository Table'!$C:$C,$B17,'Data Repository Table'!$A:$A,$A17,'Data Repository Table'!$B:$B,$C17,'Data Repository Table'!$D:$D,M$10)</f>
        <v>288539.74439999997</v>
      </c>
      <c r="N17" s="60">
        <f>SUMIFS('Data Repository Table'!$J:$J,'Data Repository Table'!$G:$G,$D17,'Data Repository Table'!$H:$H,$E17,'Data Repository Table'!$C:$C,$B17,'Data Repository Table'!$A:$A,$A17,'Data Repository Table'!$B:$B,$C17,'Data Repository Table'!$D:$D,N$10)</f>
        <v>242919.90315</v>
      </c>
      <c r="O17" s="60">
        <f>SUMIFS('Data Repository Table'!$J:$J,'Data Repository Table'!$G:$G,$D17,'Data Repository Table'!$H:$H,$E17,'Data Repository Table'!$C:$C,$B17,'Data Repository Table'!$A:$A,$A17,'Data Repository Table'!$B:$B,$C17,'Data Repository Table'!$D:$D,O$10)</f>
        <v>242366.59080000003</v>
      </c>
      <c r="P17" s="60">
        <f>SUMIFS('Data Repository Table'!$J:$J,'Data Repository Table'!$G:$G,$D17,'Data Repository Table'!$H:$H,$E17,'Data Repository Table'!$C:$C,$B17,'Data Repository Table'!$A:$A,$A17,'Data Repository Table'!$B:$B,$C17,'Data Repository Table'!$D:$D,P$10)</f>
        <v>242893.06177500001</v>
      </c>
      <c r="Q17" s="60">
        <f>SUMIFS('Data Repository Table'!$J:$J,'Data Repository Table'!$G:$G,$D17,'Data Repository Table'!$H:$H,$E17,'Data Repository Table'!$C:$C,$B17,'Data Repository Table'!$A:$A,$A17,'Data Repository Table'!$B:$B,$C17,'Data Repository Table'!$D:$D,Q$10)</f>
        <v>257924.84062500004</v>
      </c>
      <c r="R17" s="60">
        <f>SUMIFS('Data Repository Table'!$J:$J,'Data Repository Table'!$G:$G,$D17,'Data Repository Table'!$H:$H,$E17,'Data Repository Table'!$C:$C,$B17,'Data Repository Table'!$A:$A,$A17,'Data Repository Table'!$B:$B,$C17,'Data Repository Table'!$D:$D,R$10)</f>
        <v>294053.34352500003</v>
      </c>
      <c r="S17" s="60">
        <f t="shared" si="0"/>
        <v>3054127.7360249986</v>
      </c>
      <c r="T17" s="30"/>
      <c r="U17" s="30"/>
      <c r="V17" s="30"/>
      <c r="W17" s="30"/>
    </row>
    <row r="18" spans="1:38" ht="14.25" customHeight="1" x14ac:dyDescent="0.2">
      <c r="A18" s="16" t="s">
        <v>32</v>
      </c>
      <c r="B18" s="16" t="s">
        <v>34</v>
      </c>
      <c r="C18" s="16" t="s">
        <v>44</v>
      </c>
      <c r="D18" s="16" t="s">
        <v>51</v>
      </c>
      <c r="E18" s="16" t="s">
        <v>54</v>
      </c>
      <c r="F18" s="59"/>
      <c r="G18" s="60">
        <f>SUMIFS('Data Repository Table'!$J:$J,'Data Repository Table'!$G:$G,$D18,'Data Repository Table'!$H:$H,$E18,'Data Repository Table'!$C:$C,$B18,'Data Repository Table'!$A:$A,$A18,'Data Repository Table'!$B:$B,$C18,'Data Repository Table'!$D:$D,G$10)</f>
        <v>255837.1285374992</v>
      </c>
      <c r="H18" s="60">
        <f>SUMIFS('Data Repository Table'!$J:$J,'Data Repository Table'!$G:$G,$D18,'Data Repository Table'!$H:$H,$E18,'Data Repository Table'!$C:$C,$B18,'Data Repository Table'!$A:$A,$A18,'Data Repository Table'!$B:$B,$C18,'Data Repository Table'!$D:$D,H$10)</f>
        <v>353492.79561249999</v>
      </c>
      <c r="I18" s="60">
        <f>SUMIFS('Data Repository Table'!$J:$J,'Data Repository Table'!$G:$G,$D18,'Data Repository Table'!$H:$H,$E18,'Data Repository Table'!$C:$C,$B18,'Data Repository Table'!$A:$A,$A18,'Data Repository Table'!$B:$B,$C18,'Data Repository Table'!$D:$D,I$10)</f>
        <v>276752.04146249924</v>
      </c>
      <c r="J18" s="60">
        <f>SUMIFS('Data Repository Table'!$J:$J,'Data Repository Table'!$G:$G,$D18,'Data Repository Table'!$H:$H,$E18,'Data Repository Table'!$C:$C,$B18,'Data Repository Table'!$A:$A,$A18,'Data Repository Table'!$B:$B,$C18,'Data Repository Table'!$D:$D,J$10)</f>
        <v>262683.04263749992</v>
      </c>
      <c r="K18" s="60">
        <f>SUMIFS('Data Repository Table'!$J:$J,'Data Repository Table'!$G:$G,$D18,'Data Repository Table'!$H:$H,$E18,'Data Repository Table'!$C:$C,$B18,'Data Repository Table'!$A:$A,$A18,'Data Repository Table'!$B:$B,$C18,'Data Repository Table'!$D:$D,K$10)</f>
        <v>269763.81512500002</v>
      </c>
      <c r="L18" s="60">
        <f>SUMIFS('Data Repository Table'!$J:$J,'Data Repository Table'!$G:$G,$D18,'Data Repository Table'!$H:$H,$E18,'Data Repository Table'!$C:$C,$B18,'Data Repository Table'!$A:$A,$A18,'Data Repository Table'!$B:$B,$C18,'Data Repository Table'!$D:$D,L$10)</f>
        <v>259457.20175000001</v>
      </c>
      <c r="M18" s="60">
        <f>SUMIFS('Data Repository Table'!$J:$J,'Data Repository Table'!$G:$G,$D18,'Data Repository Table'!$H:$H,$E18,'Data Repository Table'!$C:$C,$B18,'Data Repository Table'!$A:$A,$A18,'Data Repository Table'!$B:$B,$C18,'Data Repository Table'!$D:$D,M$10)</f>
        <v>325943.04459999991</v>
      </c>
      <c r="N18" s="60">
        <f>SUMIFS('Data Repository Table'!$J:$J,'Data Repository Table'!$G:$G,$D18,'Data Repository Table'!$H:$H,$E18,'Data Repository Table'!$C:$C,$B18,'Data Repository Table'!$A:$A,$A18,'Data Repository Table'!$B:$B,$C18,'Data Repository Table'!$D:$D,N$10)</f>
        <v>274409.52022499999</v>
      </c>
      <c r="O18" s="60">
        <f>SUMIFS('Data Repository Table'!$J:$J,'Data Repository Table'!$G:$G,$D18,'Data Repository Table'!$H:$H,$E18,'Data Repository Table'!$C:$C,$B18,'Data Repository Table'!$A:$A,$A18,'Data Repository Table'!$B:$B,$C18,'Data Repository Table'!$D:$D,O$10)</f>
        <v>273784.48220000003</v>
      </c>
      <c r="P18" s="60">
        <f>SUMIFS('Data Repository Table'!$J:$J,'Data Repository Table'!$G:$G,$D18,'Data Repository Table'!$H:$H,$E18,'Data Repository Table'!$C:$C,$B18,'Data Repository Table'!$A:$A,$A18,'Data Repository Table'!$B:$B,$C18,'Data Repository Table'!$D:$D,P$10)</f>
        <v>274379.19941249996</v>
      </c>
      <c r="Q18" s="60">
        <f>SUMIFS('Data Repository Table'!$J:$J,'Data Repository Table'!$G:$G,$D18,'Data Repository Table'!$H:$H,$E18,'Data Repository Table'!$C:$C,$B18,'Data Repository Table'!$A:$A,$A18,'Data Repository Table'!$B:$B,$C18,'Data Repository Table'!$D:$D,Q$10)</f>
        <v>291359.54218749999</v>
      </c>
      <c r="R18" s="60">
        <f>SUMIFS('Data Repository Table'!$J:$J,'Data Repository Table'!$G:$G,$D18,'Data Repository Table'!$H:$H,$E18,'Data Repository Table'!$C:$C,$B18,'Data Repository Table'!$A:$A,$A18,'Data Repository Table'!$B:$B,$C18,'Data Repository Table'!$D:$D,R$10)</f>
        <v>332171.36953749997</v>
      </c>
      <c r="S18" s="60">
        <f t="shared" si="0"/>
        <v>3450033.1832874976</v>
      </c>
      <c r="T18" s="30"/>
      <c r="U18" s="30"/>
      <c r="V18" s="30"/>
      <c r="W18" s="30"/>
      <c r="X18" s="17"/>
      <c r="Y18" s="17"/>
      <c r="Z18" s="17"/>
      <c r="AA18" s="17"/>
      <c r="AB18" s="17"/>
      <c r="AC18" s="17"/>
      <c r="AD18" s="17"/>
      <c r="AE18" s="17"/>
      <c r="AF18" s="17"/>
      <c r="AG18" s="17"/>
      <c r="AH18" s="17"/>
      <c r="AI18" s="17"/>
      <c r="AJ18" s="17"/>
      <c r="AK18" s="17"/>
      <c r="AL18" s="17"/>
    </row>
    <row r="19" spans="1:38" ht="14.25" customHeight="1" x14ac:dyDescent="0.2">
      <c r="A19" s="16" t="s">
        <v>32</v>
      </c>
      <c r="B19" s="16" t="s">
        <v>34</v>
      </c>
      <c r="C19" s="16" t="s">
        <v>44</v>
      </c>
      <c r="D19" s="16" t="s">
        <v>51</v>
      </c>
      <c r="E19" s="16" t="s">
        <v>55</v>
      </c>
      <c r="F19" s="59"/>
      <c r="G19" s="60">
        <f>SUMIFS('Data Repository Table'!$J:$J,'Data Repository Table'!$G:$G,$D19,'Data Repository Table'!$H:$H,$E19,'Data Repository Table'!$C:$C,$B19,'Data Repository Table'!$A:$A,$A19,'Data Repository Table'!$B:$B,$C19,'Data Repository Table'!$D:$D,G$10)</f>
        <v>176150.15407499947</v>
      </c>
      <c r="H19" s="60">
        <f>SUMIFS('Data Repository Table'!$J:$J,'Data Repository Table'!$G:$G,$D19,'Data Repository Table'!$H:$H,$E19,'Data Repository Table'!$C:$C,$B19,'Data Repository Table'!$A:$A,$A19,'Data Repository Table'!$B:$B,$C19,'Data Repository Table'!$D:$D,H$10)</f>
        <v>243388.48222500001</v>
      </c>
      <c r="I19" s="60">
        <f>SUMIFS('Data Repository Table'!$J:$J,'Data Repository Table'!$G:$G,$D19,'Data Repository Table'!$H:$H,$E19,'Data Repository Table'!$C:$C,$B19,'Data Repository Table'!$A:$A,$A19,'Data Repository Table'!$B:$B,$C19,'Data Repository Table'!$D:$D,I$10)</f>
        <v>190550.58592499947</v>
      </c>
      <c r="J19" s="60">
        <f>SUMIFS('Data Repository Table'!$J:$J,'Data Repository Table'!$G:$G,$D19,'Data Repository Table'!$H:$H,$E19,'Data Repository Table'!$C:$C,$B19,'Data Repository Table'!$A:$A,$A19,'Data Repository Table'!$B:$B,$C19,'Data Repository Table'!$D:$D,J$10)</f>
        <v>180863.73427499997</v>
      </c>
      <c r="K19" s="60">
        <f>SUMIFS('Data Repository Table'!$J:$J,'Data Repository Table'!$G:$G,$D19,'Data Repository Table'!$H:$H,$E19,'Data Repository Table'!$C:$C,$B19,'Data Repository Table'!$A:$A,$A19,'Data Repository Table'!$B:$B,$C19,'Data Repository Table'!$D:$D,K$10)</f>
        <v>185739.02025</v>
      </c>
      <c r="L19" s="60">
        <f>SUMIFS('Data Repository Table'!$J:$J,'Data Repository Table'!$G:$G,$D19,'Data Repository Table'!$H:$H,$E19,'Data Repository Table'!$C:$C,$B19,'Data Repository Table'!$A:$A,$A19,'Data Repository Table'!$B:$B,$C19,'Data Repository Table'!$D:$D,L$10)</f>
        <v>178642.66350000002</v>
      </c>
      <c r="M19" s="60">
        <f>SUMIFS('Data Repository Table'!$J:$J,'Data Repository Table'!$G:$G,$D19,'Data Repository Table'!$H:$H,$E19,'Data Repository Table'!$C:$C,$B19,'Data Repository Table'!$A:$A,$A19,'Data Repository Table'!$B:$B,$C19,'Data Repository Table'!$D:$D,M$10)</f>
        <v>224419.80119999996</v>
      </c>
      <c r="N19" s="60">
        <f>SUMIFS('Data Repository Table'!$J:$J,'Data Repository Table'!$G:$G,$D19,'Data Repository Table'!$H:$H,$E19,'Data Repository Table'!$C:$C,$B19,'Data Repository Table'!$A:$A,$A19,'Data Repository Table'!$B:$B,$C19,'Data Repository Table'!$D:$D,N$10)</f>
        <v>188937.70244999998</v>
      </c>
      <c r="O19" s="60">
        <f>SUMIFS('Data Repository Table'!$J:$J,'Data Repository Table'!$G:$G,$D19,'Data Repository Table'!$H:$H,$E19,'Data Repository Table'!$C:$C,$B19,'Data Repository Table'!$A:$A,$A19,'Data Repository Table'!$B:$B,$C19,'Data Repository Table'!$D:$D,O$10)</f>
        <v>188507.34840000002</v>
      </c>
      <c r="P19" s="60">
        <f>SUMIFS('Data Repository Table'!$J:$J,'Data Repository Table'!$G:$G,$D19,'Data Repository Table'!$H:$H,$E19,'Data Repository Table'!$C:$C,$B19,'Data Repository Table'!$A:$A,$A19,'Data Repository Table'!$B:$B,$C19,'Data Repository Table'!$D:$D,P$10)</f>
        <v>188916.82582500001</v>
      </c>
      <c r="Q19" s="60">
        <f>SUMIFS('Data Repository Table'!$J:$J,'Data Repository Table'!$G:$G,$D19,'Data Repository Table'!$H:$H,$E19,'Data Repository Table'!$C:$C,$B19,'Data Repository Table'!$A:$A,$A19,'Data Repository Table'!$B:$B,$C19,'Data Repository Table'!$D:$D,Q$10)</f>
        <v>200608.20937500001</v>
      </c>
      <c r="R19" s="60">
        <f>SUMIFS('Data Repository Table'!$J:$J,'Data Repository Table'!$G:$G,$D19,'Data Repository Table'!$H:$H,$E19,'Data Repository Table'!$C:$C,$B19,'Data Repository Table'!$A:$A,$A19,'Data Repository Table'!$B:$B,$C19,'Data Repository Table'!$D:$D,R$10)</f>
        <v>228708.15607500001</v>
      </c>
      <c r="S19" s="60">
        <f t="shared" si="0"/>
        <v>2375432.6835749988</v>
      </c>
      <c r="T19" s="30"/>
      <c r="U19" s="30"/>
      <c r="V19" s="30"/>
      <c r="W19" s="30"/>
      <c r="X19" s="17"/>
      <c r="Y19" s="17"/>
      <c r="Z19" s="17"/>
      <c r="AA19" s="17"/>
      <c r="AB19" s="17"/>
      <c r="AC19" s="17"/>
      <c r="AD19" s="17"/>
      <c r="AE19" s="17"/>
      <c r="AF19" s="17"/>
      <c r="AG19" s="17"/>
      <c r="AH19" s="17"/>
      <c r="AI19" s="17"/>
      <c r="AJ19" s="17"/>
      <c r="AK19" s="17"/>
      <c r="AL19" s="17"/>
    </row>
    <row r="20" spans="1:38" ht="14.25" customHeight="1" x14ac:dyDescent="0.2">
      <c r="A20" s="16" t="s">
        <v>32</v>
      </c>
      <c r="B20" s="16" t="s">
        <v>34</v>
      </c>
      <c r="C20" s="16" t="s">
        <v>44</v>
      </c>
      <c r="D20" s="16" t="s">
        <v>56</v>
      </c>
      <c r="E20" s="16" t="s">
        <v>57</v>
      </c>
      <c r="F20" s="61"/>
      <c r="G20" s="60">
        <f>SUMIFS('Data Repository Table'!$J:$J,'Data Repository Table'!$G:$G,$D20,'Data Repository Table'!$H:$H,$E20,'Data Repository Table'!$C:$C,$B20,'Data Repository Table'!$A:$A,$A20,'Data Repository Table'!$B:$B,$C20,'Data Repository Table'!$D:$D,G$10)</f>
        <v>1153364.1040624965</v>
      </c>
      <c r="H20" s="60">
        <f>SUMIFS('Data Repository Table'!$J:$J,'Data Repository Table'!$G:$G,$D20,'Data Repository Table'!$H:$H,$E20,'Data Repository Table'!$C:$C,$B20,'Data Repository Table'!$A:$A,$A20,'Data Repository Table'!$B:$B,$C20,'Data Repository Table'!$D:$D,H$10)</f>
        <v>1593615.0621875001</v>
      </c>
      <c r="I20" s="60">
        <f>SUMIFS('Data Repository Table'!$J:$J,'Data Repository Table'!$G:$G,$D20,'Data Repository Table'!$H:$H,$E20,'Data Repository Table'!$C:$C,$B20,'Data Repository Table'!$A:$A,$A20,'Data Repository Table'!$B:$B,$C20,'Data Repository Table'!$D:$D,I$10)</f>
        <v>1247652.6459374966</v>
      </c>
      <c r="J20" s="60">
        <f>SUMIFS('Data Repository Table'!$J:$J,'Data Repository Table'!$G:$G,$D20,'Data Repository Table'!$H:$H,$E20,'Data Repository Table'!$C:$C,$B20,'Data Repository Table'!$A:$A,$A20,'Data Repository Table'!$B:$B,$C20,'Data Repository Table'!$D:$D,J$10)</f>
        <v>1184226.8315625</v>
      </c>
      <c r="K20" s="60">
        <f>SUMIFS('Data Repository Table'!$J:$J,'Data Repository Table'!$G:$G,$D20,'Data Repository Table'!$H:$H,$E20,'Data Repository Table'!$C:$C,$B20,'Data Repository Table'!$A:$A,$A20,'Data Repository Table'!$B:$B,$C20,'Data Repository Table'!$D:$D,K$10)</f>
        <v>1216148.346875</v>
      </c>
      <c r="L20" s="60">
        <f>SUMIFS('Data Repository Table'!$J:$J,'Data Repository Table'!$G:$G,$D20,'Data Repository Table'!$H:$H,$E20,'Data Repository Table'!$C:$C,$B20,'Data Repository Table'!$A:$A,$A20,'Data Repository Table'!$B:$B,$C20,'Data Repository Table'!$D:$D,L$10)</f>
        <v>1169684.1062500002</v>
      </c>
      <c r="M20" s="60">
        <f>SUMIFS('Data Repository Table'!$J:$J,'Data Repository Table'!$G:$G,$D20,'Data Repository Table'!$H:$H,$E20,'Data Repository Table'!$C:$C,$B20,'Data Repository Table'!$A:$A,$A20,'Data Repository Table'!$B:$B,$C20,'Data Repository Table'!$D:$D,M$10)</f>
        <v>1469415.3649999998</v>
      </c>
      <c r="N20" s="60">
        <f>SUMIFS('Data Repository Table'!$J:$J,'Data Repository Table'!$G:$G,$D20,'Data Repository Table'!$H:$H,$E20,'Data Repository Table'!$C:$C,$B20,'Data Repository Table'!$A:$A,$A20,'Data Repository Table'!$B:$B,$C20,'Data Repository Table'!$D:$D,N$10)</f>
        <v>1237092.099375</v>
      </c>
      <c r="O20" s="60">
        <f>SUMIFS('Data Repository Table'!$J:$J,'Data Repository Table'!$G:$G,$D20,'Data Repository Table'!$H:$H,$E20,'Data Repository Table'!$C:$C,$B20,'Data Repository Table'!$A:$A,$A20,'Data Repository Table'!$B:$B,$C20,'Data Repository Table'!$D:$D,O$10)</f>
        <v>1234274.3050000002</v>
      </c>
      <c r="P20" s="60">
        <f>SUMIFS('Data Repository Table'!$J:$J,'Data Repository Table'!$G:$G,$D20,'Data Repository Table'!$H:$H,$E20,'Data Repository Table'!$C:$C,$B20,'Data Repository Table'!$A:$A,$A20,'Data Repository Table'!$B:$B,$C20,'Data Repository Table'!$D:$D,P$10)</f>
        <v>1236955.4071875</v>
      </c>
      <c r="Q20" s="60">
        <f>SUMIFS('Data Repository Table'!$J:$J,'Data Repository Table'!$G:$G,$D20,'Data Repository Table'!$H:$H,$E20,'Data Repository Table'!$C:$C,$B20,'Data Repository Table'!$A:$A,$A20,'Data Repository Table'!$B:$B,$C20,'Data Repository Table'!$D:$D,Q$10)</f>
        <v>1313506.1328125</v>
      </c>
      <c r="R20" s="60">
        <f>SUMIFS('Data Repository Table'!$J:$J,'Data Repository Table'!$G:$G,$D20,'Data Repository Table'!$H:$H,$E20,'Data Repository Table'!$C:$C,$B20,'Data Repository Table'!$A:$A,$A20,'Data Repository Table'!$B:$B,$C20,'Data Repository Table'!$D:$D,R$10)</f>
        <v>1497493.8790625001</v>
      </c>
      <c r="S20" s="60">
        <f t="shared" si="0"/>
        <v>15553428.285312492</v>
      </c>
      <c r="T20" s="30"/>
      <c r="U20" s="30"/>
      <c r="V20" s="30"/>
      <c r="W20" s="30"/>
      <c r="X20" s="17"/>
      <c r="Y20" s="17"/>
      <c r="Z20" s="17"/>
      <c r="AA20" s="17"/>
      <c r="AB20" s="17"/>
      <c r="AC20" s="17"/>
      <c r="AD20" s="17"/>
      <c r="AE20" s="17"/>
      <c r="AF20" s="17"/>
      <c r="AG20" s="17"/>
      <c r="AH20" s="17"/>
      <c r="AI20" s="17"/>
      <c r="AJ20" s="17"/>
      <c r="AK20" s="17"/>
      <c r="AL20" s="17"/>
    </row>
    <row r="21" spans="1:38" ht="14.25" customHeight="1" thickBot="1" x14ac:dyDescent="0.25">
      <c r="A21" s="16" t="s">
        <v>59</v>
      </c>
      <c r="B21" s="16" t="s">
        <v>34</v>
      </c>
      <c r="C21" s="16"/>
      <c r="D21" s="16"/>
      <c r="E21" s="16"/>
      <c r="F21" s="61"/>
      <c r="G21" s="60">
        <f>SUMIFS('Data Repository Table'!$J:$J,'Data Repository Table'!$A:$A,$A$21,'Data Repository Table'!$C:$C,$B$21,'Data Repository Table'!$D:$D,G$10)*1000</f>
        <v>181933.291</v>
      </c>
      <c r="H21" s="60">
        <f>SUMIFS('Data Repository Table'!$J:$J,'Data Repository Table'!$A:$A,$A$21,'Data Repository Table'!$C:$C,$B$21,'Data Repository Table'!$D:$D,H$10)*1000</f>
        <v>187443.943</v>
      </c>
      <c r="I21" s="60">
        <f>SUMIFS('Data Repository Table'!$J:$J,'Data Repository Table'!$A:$A,$A$21,'Data Repository Table'!$C:$C,$B$21,'Data Repository Table'!$D:$D,I$10)*1000</f>
        <v>184773.65699999998</v>
      </c>
      <c r="J21" s="60">
        <f>SUMIFS('Data Repository Table'!$J:$J,'Data Repository Table'!$A:$A,$A$21,'Data Repository Table'!$C:$C,$B$21,'Data Repository Table'!$D:$D,J$10)*1000</f>
        <v>191541.09299999999</v>
      </c>
      <c r="K21" s="60">
        <f>SUMIFS('Data Repository Table'!$J:$J,'Data Repository Table'!$A:$A,$A$21,'Data Repository Table'!$C:$C,$B$21,'Data Repository Table'!$D:$D,K$10)*1000</f>
        <v>98096.062000000005</v>
      </c>
      <c r="L21" s="60">
        <f>SUMIFS('Data Repository Table'!$J:$J,'Data Repository Table'!$A:$A,$A$21,'Data Repository Table'!$C:$C,$B$21,'Data Repository Table'!$D:$D,L$10)*1000</f>
        <v>185306.853</v>
      </c>
      <c r="M21" s="60">
        <f>SUMIFS('Data Repository Table'!$J:$J,'Data Repository Table'!$A:$A,$A$21,'Data Repository Table'!$C:$C,$B$21,'Data Repository Table'!$D:$D,M$10)*1000</f>
        <v>186901.43900000001</v>
      </c>
      <c r="N21" s="60">
        <f>SUMIFS('Data Repository Table'!$J:$J,'Data Repository Table'!$A:$A,$A$21,'Data Repository Table'!$C:$C,$B$21,'Data Repository Table'!$D:$D,N$10)*1000</f>
        <v>158586.76500000001</v>
      </c>
      <c r="O21" s="60">
        <f>SUMIFS('Data Repository Table'!$J:$J,'Data Repository Table'!$A:$A,$A$21,'Data Repository Table'!$C:$C,$B$21,'Data Repository Table'!$D:$D,O$10)*1000</f>
        <v>191403.67599999998</v>
      </c>
      <c r="P21" s="60">
        <f>SUMIFS('Data Repository Table'!$J:$J,'Data Repository Table'!$A:$A,$A$21,'Data Repository Table'!$C:$C,$B$21,'Data Repository Table'!$D:$D,P$10)*1000</f>
        <v>171057.864</v>
      </c>
      <c r="Q21" s="60">
        <f>SUMIFS('Data Repository Table'!$J:$J,'Data Repository Table'!$A:$A,$A$21,'Data Repository Table'!$C:$C,$B$21,'Data Repository Table'!$D:$D,Q$10)*1000</f>
        <v>169286.99900000001</v>
      </c>
      <c r="R21" s="60">
        <f>SUMIFS('Data Repository Table'!$J:$J,'Data Repository Table'!$A:$A,$A$21,'Data Repository Table'!$C:$C,$B$21,'Data Repository Table'!$D:$D,R$10)*1000</f>
        <v>142508.717</v>
      </c>
      <c r="S21" s="60">
        <f t="shared" si="0"/>
        <v>2048840.3590000002</v>
      </c>
      <c r="T21" s="30"/>
      <c r="U21" s="30"/>
      <c r="V21" s="30"/>
      <c r="W21" s="30"/>
      <c r="X21" s="17"/>
      <c r="Y21" s="17"/>
      <c r="Z21" s="17"/>
      <c r="AA21" s="17"/>
      <c r="AB21" s="17"/>
      <c r="AC21" s="17"/>
      <c r="AD21" s="17"/>
      <c r="AE21" s="17"/>
      <c r="AF21" s="17"/>
      <c r="AG21" s="17"/>
      <c r="AH21" s="17"/>
      <c r="AI21" s="17"/>
      <c r="AJ21" s="17"/>
      <c r="AK21" s="17"/>
      <c r="AL21" s="17"/>
    </row>
    <row r="22" spans="1:38" ht="14.25" customHeight="1" thickTop="1" thickBot="1" x14ac:dyDescent="0.25">
      <c r="A22" s="62"/>
      <c r="B22" s="63" t="s">
        <v>34</v>
      </c>
      <c r="C22" s="64"/>
      <c r="D22" s="64"/>
      <c r="E22" s="63" t="s">
        <v>103</v>
      </c>
      <c r="F22" s="64"/>
      <c r="G22" s="159">
        <f>SUM(G13:G20)/G21</f>
        <v>19.008554460403097</v>
      </c>
      <c r="H22" s="159">
        <f t="shared" ref="H22:J22" si="1">SUM(H13:H20)/H21</f>
        <v>25.492172623052561</v>
      </c>
      <c r="I22" s="159">
        <f t="shared" si="1"/>
        <v>20.246430814356369</v>
      </c>
      <c r="J22" s="159">
        <f t="shared" si="1"/>
        <v>18.538208897820557</v>
      </c>
      <c r="K22" s="159">
        <f t="shared" ref="K22" si="2">SUM(K13:K20)/K21</f>
        <v>37.173188734592117</v>
      </c>
      <c r="L22" s="159">
        <f t="shared" ref="L22:M22" si="3">SUM(L13:L20)/L21</f>
        <v>18.926571259334377</v>
      </c>
      <c r="M22" s="159">
        <f t="shared" si="3"/>
        <v>28.088710165040506</v>
      </c>
      <c r="N22" s="159">
        <f t="shared" ref="N22" si="4">SUM(N13:N20)/N21</f>
        <v>27.869870996564565</v>
      </c>
      <c r="O22" s="159">
        <f t="shared" ref="O22" si="5">SUM(O13:O20)/O21</f>
        <v>23.038875551690033</v>
      </c>
      <c r="P22" s="159">
        <f>SUM(P13:P20)/P21</f>
        <v>25.83514265328515</v>
      </c>
      <c r="Q22" s="159">
        <f t="shared" ref="Q22" si="6">SUM(Q13:Q20)/Q21</f>
        <v>27.720966236714666</v>
      </c>
      <c r="R22" s="159">
        <f t="shared" ref="R22" si="7">SUM(R13:R20)/R21</f>
        <v>37.542526065045898</v>
      </c>
      <c r="S22" s="65">
        <f>SUM(S13:S20)/S21</f>
        <v>25.001374005209875</v>
      </c>
      <c r="T22" s="66"/>
      <c r="U22" s="66"/>
      <c r="V22" s="66"/>
      <c r="W22" s="66"/>
      <c r="X22" s="67"/>
      <c r="Y22" s="67"/>
      <c r="Z22" s="67"/>
      <c r="AA22" s="67"/>
      <c r="AB22" s="67"/>
      <c r="AC22" s="67"/>
      <c r="AD22" s="67"/>
      <c r="AE22" s="67"/>
      <c r="AF22" s="67"/>
      <c r="AG22" s="67"/>
      <c r="AH22" s="67"/>
      <c r="AI22" s="67"/>
      <c r="AJ22" s="67"/>
      <c r="AK22" s="67"/>
      <c r="AL22" s="67"/>
    </row>
    <row r="23" spans="1:38" ht="14.25" customHeight="1" thickTop="1" x14ac:dyDescent="0.2">
      <c r="A23" s="38"/>
      <c r="B23" s="38"/>
      <c r="C23" s="38"/>
      <c r="D23" s="38"/>
      <c r="E23" s="38"/>
      <c r="F23" s="68"/>
      <c r="G23" s="68"/>
      <c r="H23" s="68"/>
      <c r="I23" s="68"/>
      <c r="J23" s="68"/>
      <c r="K23" s="68"/>
      <c r="L23" s="68"/>
      <c r="M23" s="68"/>
      <c r="N23" s="68"/>
      <c r="O23" s="68"/>
      <c r="P23" s="68"/>
      <c r="Q23" s="68"/>
      <c r="R23" s="68"/>
      <c r="S23" s="47"/>
      <c r="T23" s="47"/>
      <c r="U23" s="47"/>
      <c r="V23" s="47"/>
      <c r="W23" s="47"/>
      <c r="X23" s="17"/>
      <c r="Y23" s="17"/>
      <c r="Z23" s="17"/>
      <c r="AA23" s="17"/>
      <c r="AB23" s="17"/>
      <c r="AC23" s="17"/>
      <c r="AD23" s="17"/>
      <c r="AE23" s="17"/>
      <c r="AF23" s="17"/>
      <c r="AG23" s="17"/>
      <c r="AH23" s="17"/>
      <c r="AI23" s="17"/>
      <c r="AJ23" s="17"/>
      <c r="AK23" s="17"/>
      <c r="AL23" s="17"/>
    </row>
    <row r="24" spans="1:38" ht="14.25" customHeight="1" x14ac:dyDescent="0.2">
      <c r="A24" s="16" t="s">
        <v>32</v>
      </c>
      <c r="B24" s="16" t="s">
        <v>42</v>
      </c>
      <c r="C24" s="16" t="s">
        <v>44</v>
      </c>
      <c r="D24" s="16" t="s">
        <v>46</v>
      </c>
      <c r="E24" s="16" t="s">
        <v>47</v>
      </c>
      <c r="F24" s="59"/>
      <c r="G24" s="60">
        <f>SUMIFS('Data Repository Table'!$J:$J,'Data Repository Table'!$G:$G,$D24,'Data Repository Table'!$H:$H,$E24,'Data Repository Table'!$C:$C,$B24,'Data Repository Table'!$A:$A,$A24,'Data Repository Table'!$B:$B,$C24,'Data Repository Table'!$D:$D,G$10)</f>
        <v>2533034.5131168002</v>
      </c>
      <c r="H24" s="60">
        <f>SUMIFS('Data Repository Table'!$J:$J,'Data Repository Table'!$G:$G,$D24,'Data Repository Table'!$H:$H,$E24,'Data Repository Table'!$C:$C,$B24,'Data Repository Table'!$A:$A,$A24,'Data Repository Table'!$B:$B,$C24,'Data Repository Table'!$D:$D,H$10)</f>
        <v>3051574.1625600001</v>
      </c>
      <c r="I24" s="60">
        <f>SUMIFS('Data Repository Table'!$J:$J,'Data Repository Table'!$G:$G,$D24,'Data Repository Table'!$H:$H,$E24,'Data Repository Table'!$C:$C,$B24,'Data Repository Table'!$A:$A,$A24,'Data Repository Table'!$B:$B,$C24,'Data Repository Table'!$D:$D,I$10)</f>
        <v>3084202.7580672004</v>
      </c>
      <c r="J24" s="60">
        <f>SUMIFS('Data Repository Table'!$J:$J,'Data Repository Table'!$G:$G,$D24,'Data Repository Table'!$H:$H,$E24,'Data Repository Table'!$C:$C,$B24,'Data Repository Table'!$A:$A,$A24,'Data Repository Table'!$B:$B,$C24,'Data Repository Table'!$D:$D,J$10)</f>
        <v>4135202.765971201</v>
      </c>
      <c r="K24" s="60">
        <f>SUMIFS('Data Repository Table'!$J:$J,'Data Repository Table'!$G:$G,$D24,'Data Repository Table'!$H:$H,$E24,'Data Repository Table'!$C:$C,$B24,'Data Repository Table'!$A:$A,$A24,'Data Repository Table'!$B:$B,$C24,'Data Repository Table'!$D:$D,K$10)</f>
        <v>4473275.8948415993</v>
      </c>
      <c r="L24" s="60">
        <f>SUMIFS('Data Repository Table'!$J:$J,'Data Repository Table'!$G:$G,$D24,'Data Repository Table'!$H:$H,$E24,'Data Repository Table'!$C:$C,$B24,'Data Repository Table'!$A:$A,$A24,'Data Repository Table'!$B:$B,$C24,'Data Repository Table'!$D:$D,L$10)</f>
        <v>3464957.9260800011</v>
      </c>
      <c r="M24" s="60">
        <f>SUMIFS('Data Repository Table'!$J:$J,'Data Repository Table'!$G:$G,$D24,'Data Repository Table'!$H:$H,$E24,'Data Repository Table'!$C:$C,$B24,'Data Repository Table'!$A:$A,$A24,'Data Repository Table'!$B:$B,$C24,'Data Repository Table'!$D:$D,M$10)</f>
        <v>4049642.8266000003</v>
      </c>
      <c r="N24" s="60">
        <f>SUMIFS('Data Repository Table'!$J:$J,'Data Repository Table'!$G:$G,$D24,'Data Repository Table'!$H:$H,$E24,'Data Repository Table'!$C:$C,$B24,'Data Repository Table'!$A:$A,$A24,'Data Repository Table'!$B:$B,$C24,'Data Repository Table'!$D:$D,N$10)</f>
        <v>4767948.2214000002</v>
      </c>
      <c r="O24" s="60">
        <f>SUMIFS('Data Repository Table'!$J:$J,'Data Repository Table'!$G:$G,$D24,'Data Repository Table'!$H:$H,$E24,'Data Repository Table'!$C:$C,$B24,'Data Repository Table'!$A:$A,$A24,'Data Repository Table'!$B:$B,$C24,'Data Repository Table'!$D:$D,O$10)</f>
        <v>4346722.8083999995</v>
      </c>
      <c r="P24" s="60">
        <f>SUMIFS('Data Repository Table'!$J:$J,'Data Repository Table'!$G:$G,$D24,'Data Repository Table'!$H:$H,$E24,'Data Repository Table'!$C:$C,$B24,'Data Repository Table'!$A:$A,$A24,'Data Repository Table'!$B:$B,$C24,'Data Repository Table'!$D:$D,P$10)</f>
        <v>4671541.1274000006</v>
      </c>
      <c r="Q24" s="60">
        <f>SUMIFS('Data Repository Table'!$J:$J,'Data Repository Table'!$G:$G,$D24,'Data Repository Table'!$H:$H,$E24,'Data Repository Table'!$C:$C,$B24,'Data Repository Table'!$A:$A,$A24,'Data Repository Table'!$B:$B,$C24,'Data Repository Table'!$D:$D,Q$10)</f>
        <v>5478104.6040000012</v>
      </c>
      <c r="R24" s="60">
        <f>SUMIFS('Data Repository Table'!$J:$J,'Data Repository Table'!$G:$G,$D24,'Data Repository Table'!$H:$H,$E24,'Data Repository Table'!$C:$C,$B24,'Data Repository Table'!$A:$A,$A24,'Data Repository Table'!$B:$B,$C24,'Data Repository Table'!$D:$D,R$10)</f>
        <v>2269805.1667200001</v>
      </c>
      <c r="S24" s="60">
        <f>SUM(G24:R24)</f>
        <v>46326012.775156811</v>
      </c>
      <c r="T24" s="30"/>
      <c r="U24" s="30"/>
      <c r="V24" s="30"/>
      <c r="W24" s="30"/>
    </row>
    <row r="25" spans="1:38" ht="14.25" customHeight="1" x14ac:dyDescent="0.2">
      <c r="A25" s="16" t="s">
        <v>32</v>
      </c>
      <c r="B25" s="16" t="s">
        <v>42</v>
      </c>
      <c r="C25" s="16" t="s">
        <v>44</v>
      </c>
      <c r="D25" s="16" t="s">
        <v>48</v>
      </c>
      <c r="E25" s="16" t="s">
        <v>49</v>
      </c>
      <c r="F25" s="59"/>
      <c r="G25" s="60">
        <f>SUMIFS('Data Repository Table'!$J:$J,'Data Repository Table'!$G:$G,$D25,'Data Repository Table'!$H:$H,$E25,'Data Repository Table'!$C:$C,$B25,'Data Repository Table'!$A:$A,$A25,'Data Repository Table'!$B:$B,$C25,'Data Repository Table'!$D:$D,G$10)</f>
        <v>1266517.2565584001</v>
      </c>
      <c r="H25" s="60">
        <f>SUMIFS('Data Repository Table'!$J:$J,'Data Repository Table'!$G:$G,$D25,'Data Repository Table'!$H:$H,$E25,'Data Repository Table'!$C:$C,$B25,'Data Repository Table'!$A:$A,$A25,'Data Repository Table'!$B:$B,$C25,'Data Repository Table'!$D:$D,H$10)</f>
        <v>1525787.08128</v>
      </c>
      <c r="I25" s="60">
        <f>SUMIFS('Data Repository Table'!$J:$J,'Data Repository Table'!$G:$G,$D25,'Data Repository Table'!$H:$H,$E25,'Data Repository Table'!$C:$C,$B25,'Data Repository Table'!$A:$A,$A25,'Data Repository Table'!$B:$B,$C25,'Data Repository Table'!$D:$D,I$10)</f>
        <v>1542101.3790336002</v>
      </c>
      <c r="J25" s="60">
        <f>SUMIFS('Data Repository Table'!$J:$J,'Data Repository Table'!$G:$G,$D25,'Data Repository Table'!$H:$H,$E25,'Data Repository Table'!$C:$C,$B25,'Data Repository Table'!$A:$A,$A25,'Data Repository Table'!$B:$B,$C25,'Data Repository Table'!$D:$D,J$10)</f>
        <v>2067601.3829856005</v>
      </c>
      <c r="K25" s="60">
        <f>SUMIFS('Data Repository Table'!$J:$J,'Data Repository Table'!$G:$G,$D25,'Data Repository Table'!$H:$H,$E25,'Data Repository Table'!$C:$C,$B25,'Data Repository Table'!$A:$A,$A25,'Data Repository Table'!$B:$B,$C25,'Data Repository Table'!$D:$D,K$10)</f>
        <v>2236637.9474207996</v>
      </c>
      <c r="L25" s="60">
        <f>SUMIFS('Data Repository Table'!$J:$J,'Data Repository Table'!$G:$G,$D25,'Data Repository Table'!$H:$H,$E25,'Data Repository Table'!$C:$C,$B25,'Data Repository Table'!$A:$A,$A25,'Data Repository Table'!$B:$B,$C25,'Data Repository Table'!$D:$D,L$10)</f>
        <v>1732478.9630400005</v>
      </c>
      <c r="M25" s="60">
        <f>SUMIFS('Data Repository Table'!$J:$J,'Data Repository Table'!$G:$G,$D25,'Data Repository Table'!$H:$H,$E25,'Data Repository Table'!$C:$C,$B25,'Data Repository Table'!$A:$A,$A25,'Data Repository Table'!$B:$B,$C25,'Data Repository Table'!$D:$D,M$10)</f>
        <v>2024821.4133000001</v>
      </c>
      <c r="N25" s="60">
        <f>SUMIFS('Data Repository Table'!$J:$J,'Data Repository Table'!$G:$G,$D25,'Data Repository Table'!$H:$H,$E25,'Data Repository Table'!$C:$C,$B25,'Data Repository Table'!$A:$A,$A25,'Data Repository Table'!$B:$B,$C25,'Data Repository Table'!$D:$D,N$10)</f>
        <v>2383974.1107000001</v>
      </c>
      <c r="O25" s="60">
        <f>SUMIFS('Data Repository Table'!$J:$J,'Data Repository Table'!$G:$G,$D25,'Data Repository Table'!$H:$H,$E25,'Data Repository Table'!$C:$C,$B25,'Data Repository Table'!$A:$A,$A25,'Data Repository Table'!$B:$B,$C25,'Data Repository Table'!$D:$D,O$10)</f>
        <v>2173361.4041999998</v>
      </c>
      <c r="P25" s="60">
        <f>SUMIFS('Data Repository Table'!$J:$J,'Data Repository Table'!$G:$G,$D25,'Data Repository Table'!$H:$H,$E25,'Data Repository Table'!$C:$C,$B25,'Data Repository Table'!$A:$A,$A25,'Data Repository Table'!$B:$B,$C25,'Data Repository Table'!$D:$D,P$10)</f>
        <v>2335770.5637000003</v>
      </c>
      <c r="Q25" s="60">
        <f>SUMIFS('Data Repository Table'!$J:$J,'Data Repository Table'!$G:$G,$D25,'Data Repository Table'!$H:$H,$E25,'Data Repository Table'!$C:$C,$B25,'Data Repository Table'!$A:$A,$A25,'Data Repository Table'!$B:$B,$C25,'Data Repository Table'!$D:$D,Q$10)</f>
        <v>2739052.3020000006</v>
      </c>
      <c r="R25" s="60">
        <f>SUMIFS('Data Repository Table'!$J:$J,'Data Repository Table'!$G:$G,$D25,'Data Repository Table'!$H:$H,$E25,'Data Repository Table'!$C:$C,$B25,'Data Repository Table'!$A:$A,$A25,'Data Repository Table'!$B:$B,$C25,'Data Repository Table'!$D:$D,R$10)</f>
        <v>1134902.58336</v>
      </c>
      <c r="S25" s="60">
        <f t="shared" ref="S25:S30" si="8">SUM(G25:R25)</f>
        <v>23163006.387578405</v>
      </c>
      <c r="T25" s="30"/>
      <c r="U25" s="30"/>
      <c r="V25" s="30"/>
      <c r="W25" s="30"/>
    </row>
    <row r="26" spans="1:38" ht="14.25" customHeight="1" x14ac:dyDescent="0.2">
      <c r="A26" s="16" t="s">
        <v>32</v>
      </c>
      <c r="B26" s="16" t="s">
        <v>42</v>
      </c>
      <c r="C26" s="16" t="s">
        <v>44</v>
      </c>
      <c r="D26" s="16" t="s">
        <v>48</v>
      </c>
      <c r="E26" s="16" t="s">
        <v>50</v>
      </c>
      <c r="F26" s="59"/>
      <c r="G26" s="60">
        <f>SUMIFS('Data Repository Table'!$J:$J,'Data Repository Table'!$G:$G,$D26,'Data Repository Table'!$H:$H,$E26,'Data Repository Table'!$C:$C,$B26,'Data Repository Table'!$A:$A,$A26,'Data Repository Table'!$B:$B,$C26,'Data Repository Table'!$D:$D,G$10)</f>
        <v>1055431.0471320001</v>
      </c>
      <c r="H26" s="60">
        <f>SUMIFS('Data Repository Table'!$J:$J,'Data Repository Table'!$G:$G,$D26,'Data Repository Table'!$H:$H,$E26,'Data Repository Table'!$C:$C,$B26,'Data Repository Table'!$A:$A,$A26,'Data Repository Table'!$B:$B,$C26,'Data Repository Table'!$D:$D,H$10)</f>
        <v>1271489.2344000002</v>
      </c>
      <c r="I26" s="60">
        <f>SUMIFS('Data Repository Table'!$J:$J,'Data Repository Table'!$G:$G,$D26,'Data Repository Table'!$H:$H,$E26,'Data Repository Table'!$C:$C,$B26,'Data Repository Table'!$A:$A,$A26,'Data Repository Table'!$B:$B,$C26,'Data Repository Table'!$D:$D,I$10)</f>
        <v>1285084.4825280001</v>
      </c>
      <c r="J26" s="60">
        <f>SUMIFS('Data Repository Table'!$J:$J,'Data Repository Table'!$G:$G,$D26,'Data Repository Table'!$H:$H,$E26,'Data Repository Table'!$C:$C,$B26,'Data Repository Table'!$A:$A,$A26,'Data Repository Table'!$B:$B,$C26,'Data Repository Table'!$D:$D,J$10)</f>
        <v>1723001.1524880002</v>
      </c>
      <c r="K26" s="60">
        <f>SUMIFS('Data Repository Table'!$J:$J,'Data Repository Table'!$G:$G,$D26,'Data Repository Table'!$H:$H,$E26,'Data Repository Table'!$C:$C,$B26,'Data Repository Table'!$A:$A,$A26,'Data Repository Table'!$B:$B,$C26,'Data Repository Table'!$D:$D,K$10)</f>
        <v>1863864.9561839998</v>
      </c>
      <c r="L26" s="60">
        <f>SUMIFS('Data Repository Table'!$J:$J,'Data Repository Table'!$G:$G,$D26,'Data Repository Table'!$H:$H,$E26,'Data Repository Table'!$C:$C,$B26,'Data Repository Table'!$A:$A,$A26,'Data Repository Table'!$B:$B,$C26,'Data Repository Table'!$D:$D,L$10)</f>
        <v>1443732.4692000004</v>
      </c>
      <c r="M26" s="60">
        <f>SUMIFS('Data Repository Table'!$J:$J,'Data Repository Table'!$G:$G,$D26,'Data Repository Table'!$H:$H,$E26,'Data Repository Table'!$C:$C,$B26,'Data Repository Table'!$A:$A,$A26,'Data Repository Table'!$B:$B,$C26,'Data Repository Table'!$D:$D,M$10)</f>
        <v>1687351.1777500003</v>
      </c>
      <c r="N26" s="60">
        <f>SUMIFS('Data Repository Table'!$J:$J,'Data Repository Table'!$G:$G,$D26,'Data Repository Table'!$H:$H,$E26,'Data Repository Table'!$C:$C,$B26,'Data Repository Table'!$A:$A,$A26,'Data Repository Table'!$B:$B,$C26,'Data Repository Table'!$D:$D,N$10)</f>
        <v>1986645.0922500002</v>
      </c>
      <c r="O26" s="60">
        <f>SUMIFS('Data Repository Table'!$J:$J,'Data Repository Table'!$G:$G,$D26,'Data Repository Table'!$H:$H,$E26,'Data Repository Table'!$C:$C,$B26,'Data Repository Table'!$A:$A,$A26,'Data Repository Table'!$B:$B,$C26,'Data Repository Table'!$D:$D,O$10)</f>
        <v>1811134.5035000001</v>
      </c>
      <c r="P26" s="60">
        <f>SUMIFS('Data Repository Table'!$J:$J,'Data Repository Table'!$G:$G,$D26,'Data Repository Table'!$H:$H,$E26,'Data Repository Table'!$C:$C,$B26,'Data Repository Table'!$A:$A,$A26,'Data Repository Table'!$B:$B,$C26,'Data Repository Table'!$D:$D,P$10)</f>
        <v>1946475.4697500004</v>
      </c>
      <c r="Q26" s="60">
        <f>SUMIFS('Data Repository Table'!$J:$J,'Data Repository Table'!$G:$G,$D26,'Data Repository Table'!$H:$H,$E26,'Data Repository Table'!$C:$C,$B26,'Data Repository Table'!$A:$A,$A26,'Data Repository Table'!$B:$B,$C26,'Data Repository Table'!$D:$D,Q$10)</f>
        <v>2282543.5850000004</v>
      </c>
      <c r="R26" s="60">
        <f>SUMIFS('Data Repository Table'!$J:$J,'Data Repository Table'!$G:$G,$D26,'Data Repository Table'!$H:$H,$E26,'Data Repository Table'!$C:$C,$B26,'Data Repository Table'!$A:$A,$A26,'Data Repository Table'!$B:$B,$C26,'Data Repository Table'!$D:$D,R$10)</f>
        <v>945752.15280000004</v>
      </c>
      <c r="S26" s="60">
        <f t="shared" si="8"/>
        <v>19302505.322982002</v>
      </c>
      <c r="T26" s="30"/>
      <c r="U26" s="30"/>
      <c r="V26" s="30"/>
      <c r="W26" s="30"/>
    </row>
    <row r="27" spans="1:38" ht="14.25" customHeight="1" x14ac:dyDescent="0.2">
      <c r="A27" s="16" t="s">
        <v>32</v>
      </c>
      <c r="B27" s="16" t="s">
        <v>42</v>
      </c>
      <c r="C27" s="16" t="s">
        <v>44</v>
      </c>
      <c r="D27" s="16" t="s">
        <v>51</v>
      </c>
      <c r="E27" s="16" t="s">
        <v>52</v>
      </c>
      <c r="F27" s="59"/>
      <c r="G27" s="60">
        <f>SUMIFS('Data Repository Table'!$J:$J,'Data Repository Table'!$G:$G,$D27,'Data Repository Table'!$H:$H,$E27,'Data Repository Table'!$C:$C,$B27,'Data Repository Table'!$A:$A,$A27,'Data Repository Table'!$B:$B,$C27,'Data Repository Table'!$D:$D,G$10)</f>
        <v>996326.908492608</v>
      </c>
      <c r="H27" s="60">
        <f>SUMIFS('Data Repository Table'!$J:$J,'Data Repository Table'!$G:$G,$D27,'Data Repository Table'!$H:$H,$E27,'Data Repository Table'!$C:$C,$B27,'Data Repository Table'!$A:$A,$A27,'Data Repository Table'!$B:$B,$C27,'Data Repository Table'!$D:$D,H$10)</f>
        <v>1200285.8372736</v>
      </c>
      <c r="I27" s="60">
        <f>SUMIFS('Data Repository Table'!$J:$J,'Data Repository Table'!$G:$G,$D27,'Data Repository Table'!$H:$H,$E27,'Data Repository Table'!$C:$C,$B27,'Data Repository Table'!$A:$A,$A27,'Data Repository Table'!$B:$B,$C27,'Data Repository Table'!$D:$D,I$10)</f>
        <v>1213119.7515064322</v>
      </c>
      <c r="J27" s="60">
        <f>SUMIFS('Data Repository Table'!$J:$J,'Data Repository Table'!$G:$G,$D27,'Data Repository Table'!$H:$H,$E27,'Data Repository Table'!$C:$C,$B27,'Data Repository Table'!$A:$A,$A27,'Data Repository Table'!$B:$B,$C27,'Data Repository Table'!$D:$D,J$10)</f>
        <v>1626513.0879486722</v>
      </c>
      <c r="K27" s="60">
        <f>SUMIFS('Data Repository Table'!$J:$J,'Data Repository Table'!$G:$G,$D27,'Data Repository Table'!$H:$H,$E27,'Data Repository Table'!$C:$C,$B27,'Data Repository Table'!$A:$A,$A27,'Data Repository Table'!$B:$B,$C27,'Data Repository Table'!$D:$D,K$10)</f>
        <v>1759488.5186376958</v>
      </c>
      <c r="L27" s="60">
        <f>SUMIFS('Data Repository Table'!$J:$J,'Data Repository Table'!$G:$G,$D27,'Data Repository Table'!$H:$H,$E27,'Data Repository Table'!$C:$C,$B27,'Data Repository Table'!$A:$A,$A27,'Data Repository Table'!$B:$B,$C27,'Data Repository Table'!$D:$D,L$10)</f>
        <v>1362883.4509248002</v>
      </c>
      <c r="M27" s="60">
        <f>SUMIFS('Data Repository Table'!$J:$J,'Data Repository Table'!$G:$G,$D27,'Data Repository Table'!$H:$H,$E27,'Data Repository Table'!$C:$C,$B27,'Data Repository Table'!$A:$A,$A27,'Data Repository Table'!$B:$B,$C27,'Data Repository Table'!$D:$D,M$10)</f>
        <v>1592859.5117959999</v>
      </c>
      <c r="N27" s="60">
        <f>SUMIFS('Data Repository Table'!$J:$J,'Data Repository Table'!$G:$G,$D27,'Data Repository Table'!$H:$H,$E27,'Data Repository Table'!$C:$C,$B27,'Data Repository Table'!$A:$A,$A27,'Data Repository Table'!$B:$B,$C27,'Data Repository Table'!$D:$D,N$10)</f>
        <v>1875392.9670840001</v>
      </c>
      <c r="O27" s="60">
        <f>SUMIFS('Data Repository Table'!$J:$J,'Data Repository Table'!$G:$G,$D27,'Data Repository Table'!$H:$H,$E27,'Data Repository Table'!$C:$C,$B27,'Data Repository Table'!$A:$A,$A27,'Data Repository Table'!$B:$B,$C27,'Data Repository Table'!$D:$D,O$10)</f>
        <v>1709710.9713039999</v>
      </c>
      <c r="P27" s="60">
        <f>SUMIFS('Data Repository Table'!$J:$J,'Data Repository Table'!$G:$G,$D27,'Data Repository Table'!$H:$H,$E27,'Data Repository Table'!$C:$C,$B27,'Data Repository Table'!$A:$A,$A27,'Data Repository Table'!$B:$B,$C27,'Data Repository Table'!$D:$D,P$10)</f>
        <v>1837472.8434440002</v>
      </c>
      <c r="Q27" s="60">
        <f>SUMIFS('Data Repository Table'!$J:$J,'Data Repository Table'!$G:$G,$D27,'Data Repository Table'!$H:$H,$E27,'Data Repository Table'!$C:$C,$B27,'Data Repository Table'!$A:$A,$A27,'Data Repository Table'!$B:$B,$C27,'Data Repository Table'!$D:$D,Q$10)</f>
        <v>2154721.1442400003</v>
      </c>
      <c r="R27" s="60">
        <f>SUMIFS('Data Repository Table'!$J:$J,'Data Repository Table'!$G:$G,$D27,'Data Repository Table'!$H:$H,$E27,'Data Repository Table'!$C:$C,$B27,'Data Repository Table'!$A:$A,$A27,'Data Repository Table'!$B:$B,$C27,'Data Repository Table'!$D:$D,R$10)</f>
        <v>892790.0322432</v>
      </c>
      <c r="S27" s="60">
        <f t="shared" si="8"/>
        <v>18221565.024895009</v>
      </c>
      <c r="T27" s="30"/>
      <c r="U27" s="30"/>
      <c r="V27" s="30"/>
      <c r="W27" s="30"/>
    </row>
    <row r="28" spans="1:38" ht="14.25" customHeight="1" x14ac:dyDescent="0.2">
      <c r="A28" s="16" t="s">
        <v>32</v>
      </c>
      <c r="B28" s="16" t="s">
        <v>42</v>
      </c>
      <c r="C28" s="16" t="s">
        <v>44</v>
      </c>
      <c r="D28" s="16" t="s">
        <v>51</v>
      </c>
      <c r="E28" s="16" t="s">
        <v>53</v>
      </c>
      <c r="F28" s="59"/>
      <c r="G28" s="60">
        <f>SUMIFS('Data Repository Table'!$J:$J,'Data Repository Table'!$G:$G,$D28,'Data Repository Table'!$H:$H,$E28,'Data Repository Table'!$C:$C,$B28,'Data Repository Table'!$A:$A,$A28,'Data Repository Table'!$B:$B,$C28,'Data Repository Table'!$D:$D,G$10)</f>
        <v>869931.04490880016</v>
      </c>
      <c r="H28" s="60">
        <f>SUMIFS('Data Repository Table'!$J:$J,'Data Repository Table'!$G:$G,$D28,'Data Repository Table'!$H:$H,$E28,'Data Repository Table'!$C:$C,$B28,'Data Repository Table'!$A:$A,$A28,'Data Repository Table'!$B:$B,$C28,'Data Repository Table'!$D:$D,H$10)</f>
        <v>1048015.3689600001</v>
      </c>
      <c r="I28" s="60">
        <f>SUMIFS('Data Repository Table'!$J:$J,'Data Repository Table'!$G:$G,$D28,'Data Repository Table'!$H:$H,$E28,'Data Repository Table'!$C:$C,$B28,'Data Repository Table'!$A:$A,$A28,'Data Repository Table'!$B:$B,$C28,'Data Repository Table'!$D:$D,I$10)</f>
        <v>1059221.1492352001</v>
      </c>
      <c r="J28" s="60">
        <f>SUMIFS('Data Repository Table'!$J:$J,'Data Repository Table'!$G:$G,$D28,'Data Repository Table'!$H:$H,$E28,'Data Repository Table'!$C:$C,$B28,'Data Repository Table'!$A:$A,$A28,'Data Repository Table'!$B:$B,$C28,'Data Repository Table'!$D:$D,J$10)</f>
        <v>1420170.6468992003</v>
      </c>
      <c r="K28" s="60">
        <f>SUMIFS('Data Repository Table'!$J:$J,'Data Repository Table'!$G:$G,$D28,'Data Repository Table'!$H:$H,$E28,'Data Repository Table'!$C:$C,$B28,'Data Repository Table'!$A:$A,$A28,'Data Repository Table'!$B:$B,$C28,'Data Repository Table'!$D:$D,K$10)</f>
        <v>1536276.5699455999</v>
      </c>
      <c r="L28" s="60">
        <f>SUMIFS('Data Repository Table'!$J:$J,'Data Repository Table'!$G:$G,$D28,'Data Repository Table'!$H:$H,$E28,'Data Repository Table'!$C:$C,$B28,'Data Repository Table'!$A:$A,$A28,'Data Repository Table'!$B:$B,$C28,'Data Repository Table'!$D:$D,L$10)</f>
        <v>785390.46324480022</v>
      </c>
      <c r="M28" s="60">
        <f>SUMIFS('Data Repository Table'!$J:$J,'Data Repository Table'!$G:$G,$D28,'Data Repository Table'!$H:$H,$E28,'Data Repository Table'!$C:$C,$B28,'Data Repository Table'!$A:$A,$A28,'Data Repository Table'!$B:$B,$C28,'Data Repository Table'!$D:$D,M$10)</f>
        <v>734335.23255680013</v>
      </c>
      <c r="N28" s="60">
        <f>SUMIFS('Data Repository Table'!$J:$J,'Data Repository Table'!$G:$G,$D28,'Data Repository Table'!$H:$H,$E28,'Data Repository Table'!$C:$C,$B28,'Data Repository Table'!$A:$A,$A28,'Data Repository Table'!$B:$B,$C28,'Data Repository Table'!$D:$D,N$10)</f>
        <v>864587.94414720009</v>
      </c>
      <c r="O28" s="60">
        <f>SUMIFS('Data Repository Table'!$J:$J,'Data Repository Table'!$G:$G,$D28,'Data Repository Table'!$H:$H,$E28,'Data Repository Table'!$C:$C,$B28,'Data Repository Table'!$A:$A,$A28,'Data Repository Table'!$B:$B,$C28,'Data Repository Table'!$D:$D,O$10)</f>
        <v>788205.73592320003</v>
      </c>
      <c r="P28" s="60">
        <f>SUMIFS('Data Repository Table'!$J:$J,'Data Repository Table'!$G:$G,$D28,'Data Repository Table'!$H:$H,$E28,'Data Repository Table'!$C:$C,$B28,'Data Repository Table'!$A:$A,$A28,'Data Repository Table'!$B:$B,$C28,'Data Repository Table'!$D:$D,P$10)</f>
        <v>847106.12443520024</v>
      </c>
      <c r="Q28" s="60">
        <f>SUMIFS('Data Repository Table'!$J:$J,'Data Repository Table'!$G:$G,$D28,'Data Repository Table'!$H:$H,$E28,'Data Repository Table'!$C:$C,$B28,'Data Repository Table'!$A:$A,$A28,'Data Repository Table'!$B:$B,$C28,'Data Repository Table'!$D:$D,Q$10)</f>
        <v>993362.96819200017</v>
      </c>
      <c r="R28" s="60">
        <f>SUMIFS('Data Repository Table'!$J:$J,'Data Repository Table'!$G:$G,$D28,'Data Repository Table'!$H:$H,$E28,'Data Repository Table'!$C:$C,$B28,'Data Repository Table'!$A:$A,$A28,'Data Repository Table'!$B:$B,$C28,'Data Repository Table'!$D:$D,R$10)</f>
        <v>514489.17112320004</v>
      </c>
      <c r="S28" s="60">
        <f t="shared" si="8"/>
        <v>11461092.4195712</v>
      </c>
      <c r="T28" s="30"/>
      <c r="U28" s="30"/>
      <c r="V28" s="30"/>
      <c r="W28" s="30"/>
    </row>
    <row r="29" spans="1:38" ht="14.25" customHeight="1" x14ac:dyDescent="0.2">
      <c r="A29" s="16" t="s">
        <v>32</v>
      </c>
      <c r="B29" s="16" t="s">
        <v>42</v>
      </c>
      <c r="C29" s="16" t="s">
        <v>44</v>
      </c>
      <c r="D29" s="16" t="s">
        <v>51</v>
      </c>
      <c r="E29" s="16" t="s">
        <v>54</v>
      </c>
      <c r="F29" s="59"/>
      <c r="G29" s="60">
        <f>SUMIFS('Data Repository Table'!$J:$J,'Data Repository Table'!$G:$G,$D29,'Data Repository Table'!$H:$H,$E29,'Data Repository Table'!$C:$C,$B29,'Data Repository Table'!$A:$A,$A29,'Data Repository Table'!$B:$B,$C29,'Data Repository Table'!$D:$D,G$10)</f>
        <v>921103.45931519999</v>
      </c>
      <c r="H29" s="60">
        <f>SUMIFS('Data Repository Table'!$J:$J,'Data Repository Table'!$G:$G,$D29,'Data Repository Table'!$H:$H,$E29,'Data Repository Table'!$C:$C,$B29,'Data Repository Table'!$A:$A,$A29,'Data Repository Table'!$B:$B,$C29,'Data Repository Table'!$D:$D,H$10)</f>
        <v>1109663.3318399999</v>
      </c>
      <c r="I29" s="60">
        <f>SUMIFS('Data Repository Table'!$J:$J,'Data Repository Table'!$G:$G,$D29,'Data Repository Table'!$H:$H,$E29,'Data Repository Table'!$C:$C,$B29,'Data Repository Table'!$A:$A,$A29,'Data Repository Table'!$B:$B,$C29,'Data Repository Table'!$D:$D,I$10)</f>
        <v>1121528.2756608</v>
      </c>
      <c r="J29" s="60">
        <f>SUMIFS('Data Repository Table'!$J:$J,'Data Repository Table'!$G:$G,$D29,'Data Repository Table'!$H:$H,$E29,'Data Repository Table'!$C:$C,$B29,'Data Repository Table'!$A:$A,$A29,'Data Repository Table'!$B:$B,$C29,'Data Repository Table'!$D:$D,J$10)</f>
        <v>1503710.0967168</v>
      </c>
      <c r="K29" s="60">
        <f>SUMIFS('Data Repository Table'!$J:$J,'Data Repository Table'!$G:$G,$D29,'Data Repository Table'!$H:$H,$E29,'Data Repository Table'!$C:$C,$B29,'Data Repository Table'!$A:$A,$A29,'Data Repository Table'!$B:$B,$C29,'Data Repository Table'!$D:$D,K$10)</f>
        <v>1626645.7799423998</v>
      </c>
      <c r="L29" s="60">
        <f>SUMIFS('Data Repository Table'!$J:$J,'Data Repository Table'!$G:$G,$D29,'Data Repository Table'!$H:$H,$E29,'Data Repository Table'!$C:$C,$B29,'Data Repository Table'!$A:$A,$A29,'Data Repository Table'!$B:$B,$C29,'Data Repository Table'!$D:$D,L$10)</f>
        <v>831589.90225920011</v>
      </c>
      <c r="M29" s="60">
        <f>SUMIFS('Data Repository Table'!$J:$J,'Data Repository Table'!$G:$G,$D29,'Data Repository Table'!$H:$H,$E29,'Data Repository Table'!$C:$C,$B29,'Data Repository Table'!$A:$A,$A29,'Data Repository Table'!$B:$B,$C29,'Data Repository Table'!$D:$D,M$10)</f>
        <v>777531.42270720005</v>
      </c>
      <c r="N29" s="60">
        <f>SUMIFS('Data Repository Table'!$J:$J,'Data Repository Table'!$G:$G,$D29,'Data Repository Table'!$H:$H,$E29,'Data Repository Table'!$C:$C,$B29,'Data Repository Table'!$A:$A,$A29,'Data Repository Table'!$B:$B,$C29,'Data Repository Table'!$D:$D,N$10)</f>
        <v>915446.05850879999</v>
      </c>
      <c r="O29" s="60">
        <f>SUMIFS('Data Repository Table'!$J:$J,'Data Repository Table'!$G:$G,$D29,'Data Repository Table'!$H:$H,$E29,'Data Repository Table'!$C:$C,$B29,'Data Repository Table'!$A:$A,$A29,'Data Repository Table'!$B:$B,$C29,'Data Repository Table'!$D:$D,O$10)</f>
        <v>834570.77921279997</v>
      </c>
      <c r="P29" s="60">
        <f>SUMIFS('Data Repository Table'!$J:$J,'Data Repository Table'!$G:$G,$D29,'Data Repository Table'!$H:$H,$E29,'Data Repository Table'!$C:$C,$B29,'Data Repository Table'!$A:$A,$A29,'Data Repository Table'!$B:$B,$C29,'Data Repository Table'!$D:$D,P$10)</f>
        <v>896935.89646080008</v>
      </c>
      <c r="Q29" s="60">
        <f>SUMIFS('Data Repository Table'!$J:$J,'Data Repository Table'!$G:$G,$D29,'Data Repository Table'!$H:$H,$E29,'Data Repository Table'!$C:$C,$B29,'Data Repository Table'!$A:$A,$A29,'Data Repository Table'!$B:$B,$C29,'Data Repository Table'!$D:$D,Q$10)</f>
        <v>1051796.083968</v>
      </c>
      <c r="R29" s="60">
        <f>SUMIFS('Data Repository Table'!$J:$J,'Data Repository Table'!$G:$G,$D29,'Data Repository Table'!$H:$H,$E29,'Data Repository Table'!$C:$C,$B29,'Data Repository Table'!$A:$A,$A29,'Data Repository Table'!$B:$B,$C29,'Data Repository Table'!$D:$D,R$10)</f>
        <v>544753.24001279997</v>
      </c>
      <c r="S29" s="60">
        <f t="shared" si="8"/>
        <v>12135274.3266048</v>
      </c>
      <c r="T29" s="30"/>
      <c r="U29" s="30"/>
      <c r="V29" s="30"/>
      <c r="W29" s="30"/>
      <c r="X29" s="17"/>
      <c r="Y29" s="17"/>
      <c r="Z29" s="17"/>
      <c r="AA29" s="17"/>
      <c r="AB29" s="17"/>
      <c r="AC29" s="17"/>
      <c r="AD29" s="17"/>
      <c r="AE29" s="17"/>
      <c r="AF29" s="17"/>
      <c r="AG29" s="17"/>
      <c r="AH29" s="17"/>
      <c r="AI29" s="17"/>
      <c r="AJ29" s="17"/>
      <c r="AK29" s="17"/>
      <c r="AL29" s="17"/>
    </row>
    <row r="30" spans="1:38" ht="14.25" customHeight="1" x14ac:dyDescent="0.2">
      <c r="A30" s="16" t="s">
        <v>32</v>
      </c>
      <c r="B30" s="16" t="s">
        <v>42</v>
      </c>
      <c r="C30" s="16" t="s">
        <v>44</v>
      </c>
      <c r="D30" s="16" t="s">
        <v>51</v>
      </c>
      <c r="E30" s="16" t="s">
        <v>55</v>
      </c>
      <c r="F30" s="59"/>
      <c r="G30" s="60">
        <f>SUMIFS('Data Repository Table'!$J:$J,'Data Repository Table'!$G:$G,$D30,'Data Repository Table'!$H:$H,$E30,'Data Repository Table'!$C:$C,$B30,'Data Repository Table'!$A:$A,$A30,'Data Repository Table'!$B:$B,$C30,'Data Repository Table'!$D:$D,G$10)</f>
        <v>498931.04046240001</v>
      </c>
      <c r="H30" s="60">
        <f>SUMIFS('Data Repository Table'!$J:$J,'Data Repository Table'!$G:$G,$D30,'Data Repository Table'!$H:$H,$E30,'Data Repository Table'!$C:$C,$B30,'Data Repository Table'!$A:$A,$A30,'Data Repository Table'!$B:$B,$C30,'Data Repository Table'!$D:$D,H$10)</f>
        <v>601067.63808000006</v>
      </c>
      <c r="I30" s="60">
        <f>SUMIFS('Data Repository Table'!$J:$J,'Data Repository Table'!$G:$G,$D30,'Data Repository Table'!$H:$H,$E30,'Data Repository Table'!$C:$C,$B30,'Data Repository Table'!$A:$A,$A30,'Data Repository Table'!$B:$B,$C30,'Data Repository Table'!$D:$D,I$10)</f>
        <v>607494.48264960002</v>
      </c>
      <c r="J30" s="60">
        <f>SUMIFS('Data Repository Table'!$J:$J,'Data Repository Table'!$G:$G,$D30,'Data Repository Table'!$H:$H,$E30,'Data Repository Table'!$C:$C,$B30,'Data Repository Table'!$A:$A,$A30,'Data Repository Table'!$B:$B,$C30,'Data Repository Table'!$D:$D,J$10)</f>
        <v>814509.63572160015</v>
      </c>
      <c r="K30" s="60">
        <f>SUMIFS('Data Repository Table'!$J:$J,'Data Repository Table'!$G:$G,$D30,'Data Repository Table'!$H:$H,$E30,'Data Repository Table'!$C:$C,$B30,'Data Repository Table'!$A:$A,$A30,'Data Repository Table'!$B:$B,$C30,'Data Repository Table'!$D:$D,K$10)</f>
        <v>881099.79746879986</v>
      </c>
      <c r="L30" s="60">
        <f>SUMIFS('Data Repository Table'!$J:$J,'Data Repository Table'!$G:$G,$D30,'Data Repository Table'!$H:$H,$E30,'Data Repository Table'!$C:$C,$B30,'Data Repository Table'!$A:$A,$A30,'Data Repository Table'!$B:$B,$C30,'Data Repository Table'!$D:$D,L$10)</f>
        <v>450444.53039040015</v>
      </c>
      <c r="M30" s="60">
        <f>SUMIFS('Data Repository Table'!$J:$J,'Data Repository Table'!$G:$G,$D30,'Data Repository Table'!$H:$H,$E30,'Data Repository Table'!$C:$C,$B30,'Data Repository Table'!$A:$A,$A30,'Data Repository Table'!$B:$B,$C30,'Data Repository Table'!$D:$D,M$10)</f>
        <v>421162.85396640003</v>
      </c>
      <c r="N30" s="60">
        <f>SUMIFS('Data Repository Table'!$J:$J,'Data Repository Table'!$G:$G,$D30,'Data Repository Table'!$H:$H,$E30,'Data Repository Table'!$C:$C,$B30,'Data Repository Table'!$A:$A,$A30,'Data Repository Table'!$B:$B,$C30,'Data Repository Table'!$D:$D,N$10)</f>
        <v>495866.61502560001</v>
      </c>
      <c r="O30" s="60">
        <f>SUMIFS('Data Repository Table'!$J:$J,'Data Repository Table'!$G:$G,$D30,'Data Repository Table'!$H:$H,$E30,'Data Repository Table'!$C:$C,$B30,'Data Repository Table'!$A:$A,$A30,'Data Repository Table'!$B:$B,$C30,'Data Repository Table'!$D:$D,O$10)</f>
        <v>452059.1720736</v>
      </c>
      <c r="P30" s="60">
        <f>SUMIFS('Data Repository Table'!$J:$J,'Data Repository Table'!$G:$G,$D30,'Data Repository Table'!$H:$H,$E30,'Data Repository Table'!$C:$C,$B30,'Data Repository Table'!$A:$A,$A30,'Data Repository Table'!$B:$B,$C30,'Data Repository Table'!$D:$D,P$10)</f>
        <v>485840.2772496001</v>
      </c>
      <c r="Q30" s="60">
        <f>SUMIFS('Data Repository Table'!$J:$J,'Data Repository Table'!$G:$G,$D30,'Data Repository Table'!$H:$H,$E30,'Data Repository Table'!$C:$C,$B30,'Data Repository Table'!$A:$A,$A30,'Data Repository Table'!$B:$B,$C30,'Data Repository Table'!$D:$D,Q$10)</f>
        <v>569722.87881600007</v>
      </c>
      <c r="R30" s="60">
        <f>SUMIFS('Data Repository Table'!$J:$J,'Data Repository Table'!$G:$G,$D30,'Data Repository Table'!$H:$H,$E30,'Data Repository Table'!$C:$C,$B30,'Data Repository Table'!$A:$A,$A30,'Data Repository Table'!$B:$B,$C30,'Data Repository Table'!$D:$D,R$10)</f>
        <v>295074.67167360004</v>
      </c>
      <c r="S30" s="60">
        <f t="shared" si="8"/>
        <v>6573273.5935776001</v>
      </c>
      <c r="T30" s="30"/>
      <c r="U30" s="30"/>
      <c r="V30" s="30"/>
      <c r="W30" s="30"/>
      <c r="X30" s="17"/>
      <c r="Y30" s="17"/>
      <c r="Z30" s="17"/>
      <c r="AA30" s="17"/>
      <c r="AB30" s="17"/>
      <c r="AC30" s="17"/>
      <c r="AD30" s="17"/>
      <c r="AE30" s="17"/>
      <c r="AF30" s="17"/>
      <c r="AG30" s="17"/>
      <c r="AH30" s="17"/>
      <c r="AI30" s="17"/>
      <c r="AJ30" s="17"/>
      <c r="AK30" s="17"/>
      <c r="AL30" s="17"/>
    </row>
    <row r="31" spans="1:38" ht="14.25" customHeight="1" x14ac:dyDescent="0.2">
      <c r="A31" s="16" t="s">
        <v>32</v>
      </c>
      <c r="B31" s="16" t="s">
        <v>42</v>
      </c>
      <c r="C31" s="16" t="s">
        <v>44</v>
      </c>
      <c r="D31" s="16" t="s">
        <v>56</v>
      </c>
      <c r="E31" s="16" t="s">
        <v>57</v>
      </c>
      <c r="F31" s="61"/>
      <c r="G31" s="60">
        <f>SUMIFS('Data Repository Table'!$J:$J,'Data Repository Table'!$G:$G,$D31,'Data Repository Table'!$H:$H,$E31,'Data Repository Table'!$C:$C,$B31,'Data Repository Table'!$A:$A,$A31,'Data Repository Table'!$B:$B,$C31,'Data Repository Table'!$D:$D,G$10)</f>
        <v>3198275.9004000002</v>
      </c>
      <c r="H31" s="60">
        <f>SUMIFS('Data Repository Table'!$J:$J,'Data Repository Table'!$G:$G,$D31,'Data Repository Table'!$H:$H,$E31,'Data Repository Table'!$C:$C,$B31,'Data Repository Table'!$A:$A,$A31,'Data Repository Table'!$B:$B,$C31,'Data Repository Table'!$D:$D,H$10)</f>
        <v>3852997.68</v>
      </c>
      <c r="I31" s="60">
        <f>SUMIFS('Data Repository Table'!$J:$J,'Data Repository Table'!$G:$G,$D31,'Data Repository Table'!$H:$H,$E31,'Data Repository Table'!$C:$C,$B31,'Data Repository Table'!$A:$A,$A31,'Data Repository Table'!$B:$B,$C31,'Data Repository Table'!$D:$D,I$10)</f>
        <v>3894195.4016000004</v>
      </c>
      <c r="J31" s="60">
        <f>SUMIFS('Data Repository Table'!$J:$J,'Data Repository Table'!$G:$G,$D31,'Data Repository Table'!$H:$H,$E31,'Data Repository Table'!$C:$C,$B31,'Data Repository Table'!$A:$A,$A31,'Data Repository Table'!$B:$B,$C31,'Data Repository Table'!$D:$D,J$10)</f>
        <v>5221215.6136000007</v>
      </c>
      <c r="K31" s="60">
        <f>SUMIFS('Data Repository Table'!$J:$J,'Data Repository Table'!$G:$G,$D31,'Data Repository Table'!$H:$H,$E31,'Data Repository Table'!$C:$C,$B31,'Data Repository Table'!$A:$A,$A31,'Data Repository Table'!$B:$B,$C31,'Data Repository Table'!$D:$D,K$10)</f>
        <v>5648075.6247999994</v>
      </c>
      <c r="L31" s="60">
        <f>SUMIFS('Data Repository Table'!$J:$J,'Data Repository Table'!$G:$G,$D31,'Data Repository Table'!$H:$H,$E31,'Data Repository Table'!$C:$C,$B31,'Data Repository Table'!$A:$A,$A31,'Data Repository Table'!$B:$B,$C31,'Data Repository Table'!$D:$D,L$10)</f>
        <v>2887464.9384000008</v>
      </c>
      <c r="M31" s="60">
        <f>SUMIFS('Data Repository Table'!$J:$J,'Data Repository Table'!$G:$G,$D31,'Data Repository Table'!$H:$H,$E31,'Data Repository Table'!$C:$C,$B31,'Data Repository Table'!$A:$A,$A31,'Data Repository Table'!$B:$B,$C31,'Data Repository Table'!$D:$D,M$10)</f>
        <v>2699761.8844000003</v>
      </c>
      <c r="N31" s="60">
        <f>SUMIFS('Data Repository Table'!$J:$J,'Data Repository Table'!$G:$G,$D31,'Data Repository Table'!$H:$H,$E31,'Data Repository Table'!$C:$C,$B31,'Data Repository Table'!$A:$A,$A31,'Data Repository Table'!$B:$B,$C31,'Data Repository Table'!$D:$D,N$10)</f>
        <v>3178632.1476000003</v>
      </c>
      <c r="O31" s="60">
        <f>SUMIFS('Data Repository Table'!$J:$J,'Data Repository Table'!$G:$G,$D31,'Data Repository Table'!$H:$H,$E31,'Data Repository Table'!$C:$C,$B31,'Data Repository Table'!$A:$A,$A31,'Data Repository Table'!$B:$B,$C31,'Data Repository Table'!$D:$D,O$10)</f>
        <v>2897815.2056</v>
      </c>
      <c r="P31" s="60">
        <f>SUMIFS('Data Repository Table'!$J:$J,'Data Repository Table'!$G:$G,$D31,'Data Repository Table'!$H:$H,$E31,'Data Repository Table'!$C:$C,$B31,'Data Repository Table'!$A:$A,$A31,'Data Repository Table'!$B:$B,$C31,'Data Repository Table'!$D:$D,P$10)</f>
        <v>3114360.7516000005</v>
      </c>
      <c r="Q31" s="60">
        <f>SUMIFS('Data Repository Table'!$J:$J,'Data Repository Table'!$G:$G,$D31,'Data Repository Table'!$H:$H,$E31,'Data Repository Table'!$C:$C,$B31,'Data Repository Table'!$A:$A,$A31,'Data Repository Table'!$B:$B,$C31,'Data Repository Table'!$D:$D,Q$10)</f>
        <v>3652069.7360000005</v>
      </c>
      <c r="R31" s="60">
        <f>SUMIFS('Data Repository Table'!$J:$J,'Data Repository Table'!$G:$G,$D31,'Data Repository Table'!$H:$H,$E31,'Data Repository Table'!$C:$C,$B31,'Data Repository Table'!$A:$A,$A31,'Data Repository Table'!$B:$B,$C31,'Data Repository Table'!$D:$D,R$10)</f>
        <v>1891504.3056000001</v>
      </c>
      <c r="S31" s="60">
        <f>SUM(G31:R31)</f>
        <v>42136369.189600006</v>
      </c>
      <c r="T31" s="30"/>
      <c r="U31" s="30"/>
      <c r="V31" s="30"/>
      <c r="W31" s="30"/>
      <c r="X31" s="17"/>
      <c r="Y31" s="17"/>
      <c r="Z31" s="17"/>
      <c r="AA31" s="17"/>
      <c r="AB31" s="17"/>
      <c r="AC31" s="17"/>
      <c r="AD31" s="17"/>
      <c r="AE31" s="17"/>
      <c r="AF31" s="17"/>
      <c r="AG31" s="17"/>
      <c r="AH31" s="17"/>
      <c r="AI31" s="17"/>
      <c r="AJ31" s="17"/>
      <c r="AK31" s="17"/>
      <c r="AL31" s="17"/>
    </row>
    <row r="32" spans="1:38" ht="14.25" customHeight="1" thickBot="1" x14ac:dyDescent="0.25">
      <c r="A32" s="16" t="s">
        <v>59</v>
      </c>
      <c r="B32" s="16" t="s">
        <v>42</v>
      </c>
      <c r="C32" s="16"/>
      <c r="D32" s="16"/>
      <c r="E32" s="16"/>
      <c r="F32" s="61"/>
      <c r="G32" s="60">
        <f>SUMIFS('Data Repository Table'!$J:$J,'Data Repository Table'!$A:$A,$A$32,'Data Repository Table'!$C:$C,$B$32,'Data Repository Table'!$D:$D,G$10)*1000</f>
        <v>214968.99900000001</v>
      </c>
      <c r="H32" s="60">
        <f>SUMIFS('Data Repository Table'!$J:$J,'Data Repository Table'!$A:$A,$A$32,'Data Repository Table'!$C:$C,$B$32,'Data Repository Table'!$D:$D,H$10)*1000</f>
        <v>228199.05100000001</v>
      </c>
      <c r="I32" s="60">
        <f>SUMIFS('Data Repository Table'!$J:$J,'Data Repository Table'!$A:$A,$A$32,'Data Repository Table'!$C:$C,$B$32,'Data Repository Table'!$D:$D,I$10)*1000</f>
        <v>216536.467</v>
      </c>
      <c r="J32" s="60">
        <f>SUMIFS('Data Repository Table'!$J:$J,'Data Repository Table'!$A:$A,$A$32,'Data Repository Table'!$C:$C,$B$32,'Data Repository Table'!$D:$D,J$10)*1000</f>
        <v>236760.27600000001</v>
      </c>
      <c r="K32" s="60">
        <f>SUMIFS('Data Repository Table'!$J:$J,'Data Repository Table'!$A:$A,$A$32,'Data Repository Table'!$C:$C,$B$32,'Data Repository Table'!$D:$D,K$10)*1000</f>
        <v>232052.864</v>
      </c>
      <c r="L32" s="60">
        <f>SUMIFS('Data Repository Table'!$J:$J,'Data Repository Table'!$A:$A,$A$32,'Data Repository Table'!$C:$C,$B$32,'Data Repository Table'!$D:$D,L$10)*1000</f>
        <v>240210.16</v>
      </c>
      <c r="M32" s="60">
        <f>SUMIFS('Data Repository Table'!$J:$J,'Data Repository Table'!$A:$A,$A$32,'Data Repository Table'!$C:$C,$B$32,'Data Repository Table'!$D:$D,M$10)*1000</f>
        <v>288160.549</v>
      </c>
      <c r="N32" s="60">
        <f>SUMIFS('Data Repository Table'!$J:$J,'Data Repository Table'!$A:$A,$A$32,'Data Repository Table'!$C:$C,$B$32,'Data Repository Table'!$D:$D,N$10)*1000</f>
        <v>306884.52399999998</v>
      </c>
      <c r="O32" s="60">
        <f>SUMIFS('Data Repository Table'!$J:$J,'Data Repository Table'!$A:$A,$A$32,'Data Repository Table'!$C:$C,$B$32,'Data Repository Table'!$D:$D,O$10)*1000</f>
        <v>367651.00600000005</v>
      </c>
      <c r="P32" s="60">
        <f>SUMIFS('Data Repository Table'!$J:$J,'Data Repository Table'!$A:$A,$A$32,'Data Repository Table'!$C:$C,$B$32,'Data Repository Table'!$D:$D,P$10)*1000</f>
        <v>351990.16599999997</v>
      </c>
      <c r="Q32" s="60">
        <f>SUMIFS('Data Repository Table'!$J:$J,'Data Repository Table'!$A:$A,$A$32,'Data Repository Table'!$C:$C,$B$32,'Data Repository Table'!$D:$D,Q$10)*1000</f>
        <v>362822</v>
      </c>
      <c r="R32" s="60">
        <f>SUMIFS('Data Repository Table'!$J:$J,'Data Repository Table'!$A:$A,$A$32,'Data Repository Table'!$C:$C,$B$32,'Data Repository Table'!$D:$D,R$10)*1000</f>
        <v>260312.3</v>
      </c>
      <c r="S32" s="15">
        <f>SUM(G32:R32)</f>
        <v>3306548.3619999997</v>
      </c>
      <c r="T32" s="30"/>
      <c r="U32" s="30"/>
      <c r="V32" s="30"/>
      <c r="W32" s="30"/>
      <c r="X32" s="17"/>
      <c r="Y32" s="17"/>
      <c r="Z32" s="17"/>
      <c r="AA32" s="17"/>
      <c r="AB32" s="17"/>
      <c r="AC32" s="17"/>
      <c r="AD32" s="17"/>
      <c r="AE32" s="17"/>
      <c r="AF32" s="17"/>
      <c r="AG32" s="17"/>
      <c r="AH32" s="17"/>
      <c r="AI32" s="17"/>
      <c r="AJ32" s="17"/>
      <c r="AK32" s="17"/>
      <c r="AL32" s="17"/>
    </row>
    <row r="33" spans="1:38" ht="14.25" customHeight="1" thickTop="1" thickBot="1" x14ac:dyDescent="0.25">
      <c r="A33" s="62"/>
      <c r="B33" s="63"/>
      <c r="C33" s="64"/>
      <c r="D33" s="64"/>
      <c r="E33" s="63" t="s">
        <v>103</v>
      </c>
      <c r="F33" s="64"/>
      <c r="G33" s="159">
        <f>SUM(G24:G31)/G32</f>
        <v>52.749704483604205</v>
      </c>
      <c r="H33" s="159">
        <f t="shared" ref="H33:R33" si="9">SUM(H24:H31)/H32</f>
        <v>59.863878813385597</v>
      </c>
      <c r="I33" s="159">
        <f t="shared" si="9"/>
        <v>63.762690282929732</v>
      </c>
      <c r="J33" s="159">
        <f t="shared" si="9"/>
        <v>78.188472724753353</v>
      </c>
      <c r="K33" s="159">
        <f t="shared" si="9"/>
        <v>86.296565119062237</v>
      </c>
      <c r="L33" s="159">
        <f t="shared" si="9"/>
        <v>53.948353573134469</v>
      </c>
      <c r="M33" s="159">
        <f t="shared" si="9"/>
        <v>48.540531907011328</v>
      </c>
      <c r="N33" s="159">
        <f t="shared" si="9"/>
        <v>53.6634853464152</v>
      </c>
      <c r="O33" s="159">
        <f t="shared" si="9"/>
        <v>40.836500744441324</v>
      </c>
      <c r="P33" s="159">
        <f t="shared" si="9"/>
        <v>45.840777989347593</v>
      </c>
      <c r="Q33" s="159">
        <f t="shared" si="9"/>
        <v>52.15056777763202</v>
      </c>
      <c r="R33" s="159">
        <f t="shared" si="9"/>
        <v>32.611103369040954</v>
      </c>
      <c r="S33" s="69">
        <f>SUM(S24:S31)/S32</f>
        <v>54.231506516209812</v>
      </c>
      <c r="T33" s="66"/>
      <c r="U33" s="66"/>
      <c r="V33" s="66"/>
      <c r="W33" s="66"/>
      <c r="X33" s="67"/>
      <c r="Y33" s="67"/>
      <c r="Z33" s="67"/>
      <c r="AA33" s="67"/>
      <c r="AB33" s="67"/>
      <c r="AC33" s="67"/>
      <c r="AD33" s="67"/>
      <c r="AE33" s="67"/>
      <c r="AF33" s="67"/>
      <c r="AG33" s="67"/>
      <c r="AH33" s="67"/>
      <c r="AI33" s="67"/>
      <c r="AJ33" s="67"/>
      <c r="AK33" s="67"/>
      <c r="AL33" s="67"/>
    </row>
    <row r="34" spans="1:38" ht="14.25" customHeight="1" thickTop="1" x14ac:dyDescent="0.2">
      <c r="A34" s="38"/>
      <c r="B34" s="38"/>
      <c r="C34" s="38"/>
      <c r="D34" s="38"/>
      <c r="E34" s="38"/>
      <c r="F34" s="68"/>
      <c r="G34" s="68"/>
      <c r="H34" s="68"/>
      <c r="I34" s="68"/>
      <c r="J34" s="68"/>
      <c r="K34" s="68"/>
      <c r="L34" s="68"/>
      <c r="M34" s="68"/>
      <c r="N34" s="68"/>
      <c r="O34" s="68"/>
      <c r="P34" s="68"/>
      <c r="Q34" s="68"/>
      <c r="R34" s="68"/>
      <c r="S34" s="47"/>
      <c r="T34" s="47"/>
      <c r="U34" s="47"/>
      <c r="V34" s="47"/>
      <c r="W34" s="47"/>
      <c r="X34" s="17"/>
      <c r="Y34" s="17"/>
      <c r="Z34" s="17"/>
      <c r="AA34" s="17"/>
      <c r="AB34" s="17"/>
      <c r="AC34" s="17"/>
      <c r="AD34" s="17"/>
      <c r="AE34" s="17"/>
      <c r="AF34" s="17"/>
      <c r="AG34" s="17"/>
      <c r="AH34" s="17"/>
      <c r="AI34" s="17"/>
      <c r="AJ34" s="17"/>
      <c r="AK34" s="17"/>
      <c r="AL34" s="17"/>
    </row>
    <row r="35" spans="1:38" ht="14.25" customHeight="1" x14ac:dyDescent="0.2">
      <c r="A35" s="16" t="s">
        <v>32</v>
      </c>
      <c r="B35" s="16" t="s">
        <v>43</v>
      </c>
      <c r="C35" s="16" t="s">
        <v>44</v>
      </c>
      <c r="D35" s="16" t="s">
        <v>46</v>
      </c>
      <c r="E35" s="16" t="s">
        <v>47</v>
      </c>
      <c r="F35" s="59"/>
      <c r="G35" s="60">
        <f>SUMIFS('Data Repository Table'!$J:$J,'Data Repository Table'!$G:$G,$D35,'Data Repository Table'!$H:$H,$E35,'Data Repository Table'!$C:$C,$B35,'Data Repository Table'!$A:$A,$A35,'Data Repository Table'!$B:$B,$C35,'Data Repository Table'!$D:$D,G$10)</f>
        <v>1625596.3356633</v>
      </c>
      <c r="H35" s="60">
        <f>SUMIFS('Data Repository Table'!$J:$J,'Data Repository Table'!$G:$G,$D35,'Data Repository Table'!$H:$H,$E35,'Data Repository Table'!$C:$C,$B35,'Data Repository Table'!$A:$A,$A35,'Data Repository Table'!$B:$B,$C35,'Data Repository Table'!$D:$D,H$10)</f>
        <v>1295067.8472731998</v>
      </c>
      <c r="I35" s="60">
        <f>SUMIFS('Data Repository Table'!$J:$J,'Data Repository Table'!$G:$G,$D35,'Data Repository Table'!$H:$H,$E35,'Data Repository Table'!$C:$C,$B35,'Data Repository Table'!$A:$A,$A35,'Data Repository Table'!$B:$B,$C35,'Data Repository Table'!$D:$D,I$10)</f>
        <v>1750624.8818057997</v>
      </c>
      <c r="J35" s="60">
        <f>SUMIFS('Data Repository Table'!$J:$J,'Data Repository Table'!$G:$G,$D35,'Data Repository Table'!$H:$H,$E35,'Data Repository Table'!$C:$C,$B35,'Data Repository Table'!$A:$A,$A35,'Data Repository Table'!$B:$B,$C35,'Data Repository Table'!$D:$D,J$10)</f>
        <v>1472529.3869285996</v>
      </c>
      <c r="K35" s="60">
        <f>SUMIFS('Data Repository Table'!$J:$J,'Data Repository Table'!$G:$G,$D35,'Data Repository Table'!$H:$H,$E35,'Data Repository Table'!$C:$C,$B35,'Data Repository Table'!$A:$A,$A35,'Data Repository Table'!$B:$B,$C35,'Data Repository Table'!$D:$D,K$10)</f>
        <v>1252200.4923928501</v>
      </c>
      <c r="L35" s="60">
        <f>SUMIFS('Data Repository Table'!$J:$J,'Data Repository Table'!$G:$G,$D35,'Data Repository Table'!$H:$H,$E35,'Data Repository Table'!$C:$C,$B35,'Data Repository Table'!$A:$A,$A35,'Data Repository Table'!$B:$B,$C35,'Data Repository Table'!$D:$D,L$10)</f>
        <v>1406782.6738875001</v>
      </c>
      <c r="M35" s="60">
        <f>SUMIFS('Data Repository Table'!$J:$J,'Data Repository Table'!$G:$G,$D35,'Data Repository Table'!$H:$H,$E35,'Data Repository Table'!$C:$C,$B35,'Data Repository Table'!$A:$A,$A35,'Data Repository Table'!$B:$B,$C35,'Data Repository Table'!$D:$D,M$10)</f>
        <v>1877449.5046125001</v>
      </c>
      <c r="N35" s="60">
        <f>SUMIFS('Data Repository Table'!$J:$J,'Data Repository Table'!$G:$G,$D35,'Data Repository Table'!$H:$H,$E35,'Data Repository Table'!$C:$C,$B35,'Data Repository Table'!$A:$A,$A35,'Data Repository Table'!$B:$B,$C35,'Data Repository Table'!$D:$D,N$10)</f>
        <v>1912219.1750437501</v>
      </c>
      <c r="O35" s="60">
        <f>SUMIFS('Data Repository Table'!$J:$J,'Data Repository Table'!$G:$G,$D35,'Data Repository Table'!$H:$H,$E35,'Data Repository Table'!$C:$C,$B35,'Data Repository Table'!$A:$A,$A35,'Data Repository Table'!$B:$B,$C35,'Data Repository Table'!$D:$D,O$10)</f>
        <v>2266625.1980531253</v>
      </c>
      <c r="P35" s="60">
        <f>SUMIFS('Data Repository Table'!$J:$J,'Data Repository Table'!$G:$G,$D35,'Data Repository Table'!$H:$H,$E35,'Data Repository Table'!$C:$C,$B35,'Data Repository Table'!$A:$A,$A35,'Data Repository Table'!$B:$B,$C35,'Data Repository Table'!$D:$D,P$10)</f>
        <v>2234200.5744250002</v>
      </c>
      <c r="Q35" s="60">
        <f>SUMIFS('Data Repository Table'!$J:$J,'Data Repository Table'!$G:$G,$D35,'Data Repository Table'!$H:$H,$E35,'Data Repository Table'!$C:$C,$B35,'Data Repository Table'!$A:$A,$A35,'Data Repository Table'!$B:$B,$C35,'Data Repository Table'!$D:$D,Q$10)</f>
        <v>2593715.6428375002</v>
      </c>
      <c r="R35" s="60">
        <f>SUMIFS('Data Repository Table'!$J:$J,'Data Repository Table'!$G:$G,$D35,'Data Repository Table'!$H:$H,$E35,'Data Repository Table'!$C:$C,$B35,'Data Repository Table'!$A:$A,$A35,'Data Repository Table'!$B:$B,$C35,'Data Repository Table'!$D:$D,R$10)</f>
        <v>2274807.7859325004</v>
      </c>
      <c r="S35" s="60">
        <f>SUM(G35:R35)</f>
        <v>21961819.498855624</v>
      </c>
      <c r="T35" s="30"/>
      <c r="U35" s="30"/>
      <c r="V35" s="30"/>
      <c r="W35" s="30"/>
    </row>
    <row r="36" spans="1:38" ht="14.25" customHeight="1" x14ac:dyDescent="0.2">
      <c r="A36" s="16" t="s">
        <v>32</v>
      </c>
      <c r="B36" s="16" t="s">
        <v>43</v>
      </c>
      <c r="C36" s="16" t="s">
        <v>44</v>
      </c>
      <c r="D36" s="16" t="s">
        <v>48</v>
      </c>
      <c r="E36" s="16" t="s">
        <v>49</v>
      </c>
      <c r="F36" s="59"/>
      <c r="G36" s="60">
        <f>SUMIFS('Data Repository Table'!$J:$J,'Data Repository Table'!$G:$G,$D36,'Data Repository Table'!$H:$H,$E36,'Data Repository Table'!$C:$C,$B36,'Data Repository Table'!$A:$A,$A36,'Data Repository Table'!$B:$B,$C36,'Data Repository Table'!$D:$D,G$10)</f>
        <v>895736.75638589996</v>
      </c>
      <c r="H36" s="60">
        <f>SUMIFS('Data Repository Table'!$J:$J,'Data Repository Table'!$G:$G,$D36,'Data Repository Table'!$H:$H,$E36,'Data Repository Table'!$C:$C,$B36,'Data Repository Table'!$A:$A,$A36,'Data Repository Table'!$B:$B,$C36,'Data Repository Table'!$D:$D,H$10)</f>
        <v>713608.81380359991</v>
      </c>
      <c r="I36" s="60">
        <f>SUMIFS('Data Repository Table'!$J:$J,'Data Repository Table'!$G:$G,$D36,'Data Repository Table'!$H:$H,$E36,'Data Repository Table'!$C:$C,$B36,'Data Repository Table'!$A:$A,$A36,'Data Repository Table'!$B:$B,$C36,'Data Repository Table'!$D:$D,I$10)</f>
        <v>964630.03691340005</v>
      </c>
      <c r="J36" s="60">
        <f>SUMIFS('Data Repository Table'!$J:$J,'Data Repository Table'!$G:$G,$D36,'Data Repository Table'!$H:$H,$E36,'Data Repository Table'!$C:$C,$B36,'Data Repository Table'!$A:$A,$A36,'Data Repository Table'!$B:$B,$C36,'Data Repository Table'!$D:$D,J$10)</f>
        <v>811393.74381779996</v>
      </c>
      <c r="K36" s="60">
        <f>SUMIFS('Data Repository Table'!$J:$J,'Data Repository Table'!$G:$G,$D36,'Data Repository Table'!$H:$H,$E36,'Data Repository Table'!$C:$C,$B36,'Data Repository Table'!$A:$A,$A36,'Data Repository Table'!$B:$B,$C36,'Data Repository Table'!$D:$D,K$10)</f>
        <v>689988.02642055007</v>
      </c>
      <c r="L36" s="60">
        <f>SUMIFS('Data Repository Table'!$J:$J,'Data Repository Table'!$G:$G,$D36,'Data Repository Table'!$H:$H,$E36,'Data Repository Table'!$C:$C,$B36,'Data Repository Table'!$A:$A,$A36,'Data Repository Table'!$B:$B,$C36,'Data Repository Table'!$D:$D,L$10)</f>
        <v>775165.96316250006</v>
      </c>
      <c r="M36" s="60">
        <f>SUMIFS('Data Repository Table'!$J:$J,'Data Repository Table'!$G:$G,$D36,'Data Repository Table'!$H:$H,$E36,'Data Repository Table'!$C:$C,$B36,'Data Repository Table'!$A:$A,$A36,'Data Repository Table'!$B:$B,$C36,'Data Repository Table'!$D:$D,M$10)</f>
        <v>1034512.9923375</v>
      </c>
      <c r="N36" s="60">
        <f>SUMIFS('Data Repository Table'!$J:$J,'Data Repository Table'!$G:$G,$D36,'Data Repository Table'!$H:$H,$E36,'Data Repository Table'!$C:$C,$B36,'Data Repository Table'!$A:$A,$A36,'Data Repository Table'!$B:$B,$C36,'Data Repository Table'!$D:$D,N$10)</f>
        <v>888365.66788124992</v>
      </c>
      <c r="O36" s="60">
        <f>SUMIFS('Data Repository Table'!$J:$J,'Data Repository Table'!$G:$G,$D36,'Data Repository Table'!$H:$H,$E36,'Data Repository Table'!$C:$C,$B36,'Data Repository Table'!$A:$A,$A36,'Data Repository Table'!$B:$B,$C36,'Data Repository Table'!$D:$D,O$10)</f>
        <v>1248956.7417843752</v>
      </c>
      <c r="P36" s="60">
        <f>SUMIFS('Data Repository Table'!$J:$J,'Data Repository Table'!$G:$G,$D36,'Data Repository Table'!$H:$H,$E36,'Data Repository Table'!$C:$C,$B36,'Data Repository Table'!$A:$A,$A36,'Data Repository Table'!$B:$B,$C36,'Data Repository Table'!$D:$D,P$10)</f>
        <v>680069.70427499991</v>
      </c>
      <c r="Q36" s="60">
        <f>SUMIFS('Data Repository Table'!$J:$J,'Data Repository Table'!$G:$G,$D36,'Data Repository Table'!$H:$H,$E36,'Data Repository Table'!$C:$C,$B36,'Data Repository Table'!$A:$A,$A36,'Data Repository Table'!$B:$B,$C36,'Data Repository Table'!$D:$D,Q$10)</f>
        <v>878169.84401249979</v>
      </c>
      <c r="R36" s="60">
        <f>SUMIFS('Data Repository Table'!$J:$J,'Data Repository Table'!$G:$G,$D36,'Data Repository Table'!$H:$H,$E36,'Data Repository Table'!$C:$C,$B36,'Data Repository Table'!$A:$A,$A36,'Data Repository Table'!$B:$B,$C36,'Data Repository Table'!$D:$D,R$10)</f>
        <v>1253465.5146975003</v>
      </c>
      <c r="S36" s="60">
        <f t="shared" ref="S36:S43" si="10">SUM(G36:R36)</f>
        <v>10834063.805491872</v>
      </c>
      <c r="T36" s="30"/>
      <c r="U36" s="30"/>
      <c r="V36" s="30"/>
      <c r="W36" s="30"/>
    </row>
    <row r="37" spans="1:38" ht="14.25" customHeight="1" x14ac:dyDescent="0.2">
      <c r="A37" s="16" t="s">
        <v>32</v>
      </c>
      <c r="B37" s="16" t="s">
        <v>43</v>
      </c>
      <c r="C37" s="16" t="s">
        <v>44</v>
      </c>
      <c r="D37" s="16" t="s">
        <v>48</v>
      </c>
      <c r="E37" s="16" t="s">
        <v>50</v>
      </c>
      <c r="F37" s="59"/>
      <c r="G37" s="60">
        <f>SUMIFS('Data Repository Table'!$J:$J,'Data Repository Table'!$G:$G,$D37,'Data Repository Table'!$H:$H,$E37,'Data Repository Table'!$C:$C,$B37,'Data Repository Table'!$A:$A,$A37,'Data Repository Table'!$B:$B,$C37,'Data Repository Table'!$D:$D,G$10)</f>
        <v>829385.88554250007</v>
      </c>
      <c r="H37" s="60">
        <f>SUMIFS('Data Repository Table'!$J:$J,'Data Repository Table'!$G:$G,$D37,'Data Repository Table'!$H:$H,$E37,'Data Repository Table'!$C:$C,$B37,'Data Repository Table'!$A:$A,$A37,'Data Repository Table'!$B:$B,$C37,'Data Repository Table'!$D:$D,H$10)</f>
        <v>660748.90166999993</v>
      </c>
      <c r="I37" s="60">
        <f>SUMIFS('Data Repository Table'!$J:$J,'Data Repository Table'!$G:$G,$D37,'Data Repository Table'!$H:$H,$E37,'Data Repository Table'!$C:$C,$B37,'Data Repository Table'!$A:$A,$A37,'Data Repository Table'!$B:$B,$C37,'Data Repository Table'!$D:$D,I$10)</f>
        <v>893175.96010499995</v>
      </c>
      <c r="J37" s="60">
        <f>SUMIFS('Data Repository Table'!$J:$J,'Data Repository Table'!$G:$G,$D37,'Data Repository Table'!$H:$H,$E37,'Data Repository Table'!$C:$C,$B37,'Data Repository Table'!$A:$A,$A37,'Data Repository Table'!$B:$B,$C37,'Data Repository Table'!$D:$D,J$10)</f>
        <v>751290.50353499991</v>
      </c>
      <c r="K37" s="60">
        <f>SUMIFS('Data Repository Table'!$J:$J,'Data Repository Table'!$G:$G,$D37,'Data Repository Table'!$H:$H,$E37,'Data Repository Table'!$C:$C,$B37,'Data Repository Table'!$A:$A,$A37,'Data Repository Table'!$B:$B,$C37,'Data Repository Table'!$D:$D,K$10)</f>
        <v>638877.80224125006</v>
      </c>
      <c r="L37" s="60">
        <f>SUMIFS('Data Repository Table'!$J:$J,'Data Repository Table'!$G:$G,$D37,'Data Repository Table'!$H:$H,$E37,'Data Repository Table'!$C:$C,$B37,'Data Repository Table'!$A:$A,$A37,'Data Repository Table'!$B:$B,$C37,'Data Repository Table'!$D:$D,L$10)</f>
        <v>717746.26218750002</v>
      </c>
      <c r="M37" s="60">
        <f>SUMIFS('Data Repository Table'!$J:$J,'Data Repository Table'!$G:$G,$D37,'Data Repository Table'!$H:$H,$E37,'Data Repository Table'!$C:$C,$B37,'Data Repository Table'!$A:$A,$A37,'Data Repository Table'!$B:$B,$C37,'Data Repository Table'!$D:$D,M$10)</f>
        <v>957882.40031249996</v>
      </c>
      <c r="N37" s="60">
        <f>SUMIFS('Data Repository Table'!$J:$J,'Data Repository Table'!$G:$G,$D37,'Data Repository Table'!$H:$H,$E37,'Data Repository Table'!$C:$C,$B37,'Data Repository Table'!$A:$A,$A37,'Data Repository Table'!$B:$B,$C37,'Data Repository Table'!$D:$D,N$10)</f>
        <v>822560.80359374988</v>
      </c>
      <c r="O37" s="60">
        <f>SUMIFS('Data Repository Table'!$J:$J,'Data Repository Table'!$G:$G,$D37,'Data Repository Table'!$H:$H,$E37,'Data Repository Table'!$C:$C,$B37,'Data Repository Table'!$A:$A,$A37,'Data Repository Table'!$B:$B,$C37,'Data Repository Table'!$D:$D,O$10)</f>
        <v>1156441.4275781249</v>
      </c>
      <c r="P37" s="60">
        <f>SUMIFS('Data Repository Table'!$J:$J,'Data Repository Table'!$G:$G,$D37,'Data Repository Table'!$H:$H,$E37,'Data Repository Table'!$C:$C,$B37,'Data Repository Table'!$A:$A,$A37,'Data Repository Table'!$B:$B,$C37,'Data Repository Table'!$D:$D,P$10)</f>
        <v>629694.17062500003</v>
      </c>
      <c r="Q37" s="60">
        <f>SUMIFS('Data Repository Table'!$J:$J,'Data Repository Table'!$G:$G,$D37,'Data Repository Table'!$H:$H,$E37,'Data Repository Table'!$C:$C,$B37,'Data Repository Table'!$A:$A,$A37,'Data Repository Table'!$B:$B,$C37,'Data Repository Table'!$D:$D,Q$10)</f>
        <v>813120.22593749978</v>
      </c>
      <c r="R37" s="60">
        <f>SUMIFS('Data Repository Table'!$J:$J,'Data Repository Table'!$G:$G,$D37,'Data Repository Table'!$H:$H,$E37,'Data Repository Table'!$C:$C,$B37,'Data Repository Table'!$A:$A,$A37,'Data Repository Table'!$B:$B,$C37,'Data Repository Table'!$D:$D,R$10)</f>
        <v>1160616.2173125001</v>
      </c>
      <c r="S37" s="60">
        <f t="shared" si="10"/>
        <v>10031540.560640626</v>
      </c>
      <c r="T37" s="30"/>
      <c r="U37" s="30"/>
      <c r="V37" s="30"/>
      <c r="W37" s="30"/>
    </row>
    <row r="38" spans="1:38" ht="14.25" customHeight="1" x14ac:dyDescent="0.2">
      <c r="A38" s="16" t="s">
        <v>32</v>
      </c>
      <c r="B38" s="16" t="s">
        <v>43</v>
      </c>
      <c r="C38" s="16" t="s">
        <v>44</v>
      </c>
      <c r="D38" s="16" t="s">
        <v>51</v>
      </c>
      <c r="E38" s="16" t="s">
        <v>52</v>
      </c>
      <c r="F38" s="59"/>
      <c r="G38" s="60">
        <f>SUMIFS('Data Repository Table'!$J:$J,'Data Repository Table'!$G:$G,$D38,'Data Repository Table'!$H:$H,$E38,'Data Repository Table'!$C:$C,$B38,'Data Repository Table'!$A:$A,$A38,'Data Repository Table'!$B:$B,$C38,'Data Repository Table'!$D:$D,G$10)</f>
        <v>716589.40510871995</v>
      </c>
      <c r="H38" s="60">
        <f>SUMIFS('Data Repository Table'!$J:$J,'Data Repository Table'!$G:$G,$D38,'Data Repository Table'!$H:$H,$E38,'Data Repository Table'!$C:$C,$B38,'Data Repository Table'!$A:$A,$A38,'Data Repository Table'!$B:$B,$C38,'Data Repository Table'!$D:$D,H$10)</f>
        <v>570887.05104287993</v>
      </c>
      <c r="I38" s="60">
        <f>SUMIFS('Data Repository Table'!$J:$J,'Data Repository Table'!$G:$G,$D38,'Data Repository Table'!$H:$H,$E38,'Data Repository Table'!$C:$C,$B38,'Data Repository Table'!$A:$A,$A38,'Data Repository Table'!$B:$B,$C38,'Data Repository Table'!$D:$D,I$10)</f>
        <v>771704.02953071985</v>
      </c>
      <c r="J38" s="60">
        <f>SUMIFS('Data Repository Table'!$J:$J,'Data Repository Table'!$G:$G,$D38,'Data Repository Table'!$H:$H,$E38,'Data Repository Table'!$C:$C,$B38,'Data Repository Table'!$A:$A,$A38,'Data Repository Table'!$B:$B,$C38,'Data Repository Table'!$D:$D,J$10)</f>
        <v>649114.99505423987</v>
      </c>
      <c r="K38" s="60">
        <f>SUMIFS('Data Repository Table'!$J:$J,'Data Repository Table'!$G:$G,$D38,'Data Repository Table'!$H:$H,$E38,'Data Repository Table'!$C:$C,$B38,'Data Repository Table'!$A:$A,$A38,'Data Repository Table'!$B:$B,$C38,'Data Repository Table'!$D:$D,K$10)</f>
        <v>551990.42113644001</v>
      </c>
      <c r="L38" s="60">
        <f>SUMIFS('Data Repository Table'!$J:$J,'Data Repository Table'!$G:$G,$D38,'Data Repository Table'!$H:$H,$E38,'Data Repository Table'!$C:$C,$B38,'Data Repository Table'!$A:$A,$A38,'Data Repository Table'!$B:$B,$C38,'Data Repository Table'!$D:$D,L$10)</f>
        <v>620132.77052999998</v>
      </c>
      <c r="M38" s="60">
        <f>SUMIFS('Data Repository Table'!$J:$J,'Data Repository Table'!$G:$G,$D38,'Data Repository Table'!$H:$H,$E38,'Data Repository Table'!$C:$C,$B38,'Data Repository Table'!$A:$A,$A38,'Data Repository Table'!$B:$B,$C38,'Data Repository Table'!$D:$D,M$10)</f>
        <v>827610.39387000003</v>
      </c>
      <c r="N38" s="60">
        <f>SUMIFS('Data Repository Table'!$J:$J,'Data Repository Table'!$G:$G,$D38,'Data Repository Table'!$H:$H,$E38,'Data Repository Table'!$C:$C,$B38,'Data Repository Table'!$A:$A,$A38,'Data Repository Table'!$B:$B,$C38,'Data Repository Table'!$D:$D,N$10)</f>
        <v>710692.53430499986</v>
      </c>
      <c r="O38" s="60">
        <f>SUMIFS('Data Repository Table'!$J:$J,'Data Repository Table'!$G:$G,$D38,'Data Repository Table'!$H:$H,$E38,'Data Repository Table'!$C:$C,$B38,'Data Repository Table'!$A:$A,$A38,'Data Repository Table'!$B:$B,$C38,'Data Repository Table'!$D:$D,O$10)</f>
        <v>999165.39342749992</v>
      </c>
      <c r="P38" s="60">
        <f>SUMIFS('Data Repository Table'!$J:$J,'Data Repository Table'!$G:$G,$D38,'Data Repository Table'!$H:$H,$E38,'Data Repository Table'!$C:$C,$B38,'Data Repository Table'!$A:$A,$A38,'Data Repository Table'!$B:$B,$C38,'Data Repository Table'!$D:$D,P$10)</f>
        <v>544055.76341999997</v>
      </c>
      <c r="Q38" s="60">
        <f>SUMIFS('Data Repository Table'!$J:$J,'Data Repository Table'!$G:$G,$D38,'Data Repository Table'!$H:$H,$E38,'Data Repository Table'!$C:$C,$B38,'Data Repository Table'!$A:$A,$A38,'Data Repository Table'!$B:$B,$C38,'Data Repository Table'!$D:$D,Q$10)</f>
        <v>702535.87520999974</v>
      </c>
      <c r="R38" s="60">
        <f>SUMIFS('Data Repository Table'!$J:$J,'Data Repository Table'!$G:$G,$D38,'Data Repository Table'!$H:$H,$E38,'Data Repository Table'!$C:$C,$B38,'Data Repository Table'!$A:$A,$A38,'Data Repository Table'!$B:$B,$C38,'Data Repository Table'!$D:$D,R$10)</f>
        <v>1002772.411758</v>
      </c>
      <c r="S38" s="60">
        <f t="shared" si="10"/>
        <v>8667251.0443934985</v>
      </c>
      <c r="T38" s="30"/>
      <c r="U38" s="30"/>
      <c r="V38" s="30"/>
      <c r="W38" s="30"/>
    </row>
    <row r="39" spans="1:38" ht="14.25" customHeight="1" x14ac:dyDescent="0.2">
      <c r="A39" s="16" t="s">
        <v>32</v>
      </c>
      <c r="B39" s="16" t="s">
        <v>43</v>
      </c>
      <c r="C39" s="16" t="s">
        <v>44</v>
      </c>
      <c r="D39" s="16" t="s">
        <v>51</v>
      </c>
      <c r="E39" s="16" t="s">
        <v>53</v>
      </c>
      <c r="F39" s="59"/>
      <c r="G39" s="60">
        <f>SUMIFS('Data Repository Table'!$J:$J,'Data Repository Table'!$G:$G,$D39,'Data Repository Table'!$H:$H,$E39,'Data Repository Table'!$C:$C,$B39,'Data Repository Table'!$A:$A,$A39,'Data Repository Table'!$B:$B,$C39,'Data Repository Table'!$D:$D,G$10)</f>
        <v>251329.05622500001</v>
      </c>
      <c r="H39" s="60">
        <f>SUMIFS('Data Repository Table'!$J:$J,'Data Repository Table'!$G:$G,$D39,'Data Repository Table'!$H:$H,$E39,'Data Repository Table'!$C:$C,$B39,'Data Repository Table'!$A:$A,$A39,'Data Repository Table'!$B:$B,$C39,'Data Repository Table'!$D:$D,H$10)</f>
        <v>200226.9399</v>
      </c>
      <c r="I39" s="60">
        <f>SUMIFS('Data Repository Table'!$J:$J,'Data Repository Table'!$G:$G,$D39,'Data Repository Table'!$H:$H,$E39,'Data Repository Table'!$C:$C,$B39,'Data Repository Table'!$A:$A,$A39,'Data Repository Table'!$B:$B,$C39,'Data Repository Table'!$D:$D,I$10)</f>
        <v>270659.38184999995</v>
      </c>
      <c r="J39" s="60">
        <f>SUMIFS('Data Repository Table'!$J:$J,'Data Repository Table'!$G:$G,$D39,'Data Repository Table'!$H:$H,$E39,'Data Repository Table'!$C:$C,$B39,'Data Repository Table'!$A:$A,$A39,'Data Repository Table'!$B:$B,$C39,'Data Repository Table'!$D:$D,J$10)</f>
        <v>227663.78894999996</v>
      </c>
      <c r="K39" s="60">
        <f>SUMIFS('Data Repository Table'!$J:$J,'Data Repository Table'!$G:$G,$D39,'Data Repository Table'!$H:$H,$E39,'Data Repository Table'!$C:$C,$B39,'Data Repository Table'!$A:$A,$A39,'Data Repository Table'!$B:$B,$C39,'Data Repository Table'!$D:$D,K$10)</f>
        <v>193599.33401250001</v>
      </c>
      <c r="L39" s="60">
        <f>SUMIFS('Data Repository Table'!$J:$J,'Data Repository Table'!$G:$G,$D39,'Data Repository Table'!$H:$H,$E39,'Data Repository Table'!$C:$C,$B39,'Data Repository Table'!$A:$A,$A39,'Data Repository Table'!$B:$B,$C39,'Data Repository Table'!$D:$D,L$10)</f>
        <v>143549.25243750002</v>
      </c>
      <c r="M39" s="60">
        <f>SUMIFS('Data Repository Table'!$J:$J,'Data Repository Table'!$G:$G,$D39,'Data Repository Table'!$H:$H,$E39,'Data Repository Table'!$C:$C,$B39,'Data Repository Table'!$A:$A,$A39,'Data Repository Table'!$B:$B,$C39,'Data Repository Table'!$D:$D,M$10)</f>
        <v>153261.18405000001</v>
      </c>
      <c r="N39" s="60">
        <f>SUMIFS('Data Repository Table'!$J:$J,'Data Repository Table'!$G:$G,$D39,'Data Repository Table'!$H:$H,$E39,'Data Repository Table'!$C:$C,$B39,'Data Repository Table'!$A:$A,$A39,'Data Repository Table'!$B:$B,$C39,'Data Repository Table'!$D:$D,N$10)</f>
        <v>131609.72857499999</v>
      </c>
      <c r="O39" s="60">
        <f>SUMIFS('Data Repository Table'!$J:$J,'Data Repository Table'!$G:$G,$D39,'Data Repository Table'!$H:$H,$E39,'Data Repository Table'!$C:$C,$B39,'Data Repository Table'!$A:$A,$A39,'Data Repository Table'!$B:$B,$C39,'Data Repository Table'!$D:$D,O$10)</f>
        <v>185030.62841250002</v>
      </c>
      <c r="P39" s="60">
        <f>SUMIFS('Data Repository Table'!$J:$J,'Data Repository Table'!$G:$G,$D39,'Data Repository Table'!$H:$H,$E39,'Data Repository Table'!$C:$C,$B39,'Data Repository Table'!$A:$A,$A39,'Data Repository Table'!$B:$B,$C39,'Data Repository Table'!$D:$D,P$10)</f>
        <v>100751.0673</v>
      </c>
      <c r="Q39" s="60">
        <f>SUMIFS('Data Repository Table'!$J:$J,'Data Repository Table'!$G:$G,$D39,'Data Repository Table'!$H:$H,$E39,'Data Repository Table'!$C:$C,$B39,'Data Repository Table'!$A:$A,$A39,'Data Repository Table'!$B:$B,$C39,'Data Repository Table'!$D:$D,Q$10)</f>
        <v>130099.23614999997</v>
      </c>
      <c r="R39" s="60">
        <f>SUMIFS('Data Repository Table'!$J:$J,'Data Repository Table'!$G:$G,$D39,'Data Repository Table'!$H:$H,$E39,'Data Repository Table'!$C:$C,$B39,'Data Repository Table'!$A:$A,$A39,'Data Repository Table'!$B:$B,$C39,'Data Repository Table'!$D:$D,R$10)</f>
        <v>232123.24346250005</v>
      </c>
      <c r="S39" s="60">
        <f t="shared" si="10"/>
        <v>2219902.8413250004</v>
      </c>
      <c r="T39" s="30"/>
      <c r="U39" s="30"/>
      <c r="V39" s="30"/>
      <c r="W39" s="30"/>
    </row>
    <row r="40" spans="1:38" ht="14.25" customHeight="1" x14ac:dyDescent="0.2">
      <c r="A40" s="16" t="s">
        <v>32</v>
      </c>
      <c r="B40" s="16" t="s">
        <v>43</v>
      </c>
      <c r="C40" s="16" t="s">
        <v>44</v>
      </c>
      <c r="D40" s="16" t="s">
        <v>51</v>
      </c>
      <c r="E40" s="16" t="s">
        <v>54</v>
      </c>
      <c r="F40" s="59"/>
      <c r="G40" s="60">
        <f>SUMIFS('Data Repository Table'!$J:$J,'Data Repository Table'!$G:$G,$D40,'Data Repository Table'!$H:$H,$E40,'Data Repository Table'!$C:$C,$B40,'Data Repository Table'!$A:$A,$A40,'Data Repository Table'!$B:$B,$C40,'Data Repository Table'!$D:$D,G$10)</f>
        <v>623296.05943799997</v>
      </c>
      <c r="H40" s="60">
        <f>SUMIFS('Data Repository Table'!$J:$J,'Data Repository Table'!$G:$G,$D40,'Data Repository Table'!$H:$H,$E40,'Data Repository Table'!$C:$C,$B40,'Data Repository Table'!$A:$A,$A40,'Data Repository Table'!$B:$B,$C40,'Data Repository Table'!$D:$D,H$10)</f>
        <v>496562.81095199991</v>
      </c>
      <c r="I40" s="60">
        <f>SUMIFS('Data Repository Table'!$J:$J,'Data Repository Table'!$G:$G,$D40,'Data Repository Table'!$H:$H,$E40,'Data Repository Table'!$C:$C,$B40,'Data Repository Table'!$A:$A,$A40,'Data Repository Table'!$B:$B,$C40,'Data Repository Table'!$D:$D,I$10)</f>
        <v>671235.2669879999</v>
      </c>
      <c r="J40" s="60">
        <f>SUMIFS('Data Repository Table'!$J:$J,'Data Repository Table'!$G:$G,$D40,'Data Repository Table'!$H:$H,$E40,'Data Repository Table'!$C:$C,$B40,'Data Repository Table'!$A:$A,$A40,'Data Repository Table'!$B:$B,$C40,'Data Repository Table'!$D:$D,J$10)</f>
        <v>564606.19659599988</v>
      </c>
      <c r="K40" s="60">
        <f>SUMIFS('Data Repository Table'!$J:$J,'Data Repository Table'!$G:$G,$D40,'Data Repository Table'!$H:$H,$E40,'Data Repository Table'!$C:$C,$B40,'Data Repository Table'!$A:$A,$A40,'Data Repository Table'!$B:$B,$C40,'Data Repository Table'!$D:$D,K$10)</f>
        <v>480126.34835100005</v>
      </c>
      <c r="L40" s="60">
        <f>SUMIFS('Data Repository Table'!$J:$J,'Data Repository Table'!$G:$G,$D40,'Data Repository Table'!$H:$H,$E40,'Data Repository Table'!$C:$C,$B40,'Data Repository Table'!$A:$A,$A40,'Data Repository Table'!$B:$B,$C40,'Data Repository Table'!$D:$D,L$10)</f>
        <v>356002.146045</v>
      </c>
      <c r="M40" s="60">
        <f>SUMIFS('Data Repository Table'!$J:$J,'Data Repository Table'!$G:$G,$D40,'Data Repository Table'!$H:$H,$E40,'Data Repository Table'!$C:$C,$B40,'Data Repository Table'!$A:$A,$A40,'Data Repository Table'!$B:$B,$C40,'Data Repository Table'!$D:$D,M$10)</f>
        <v>380087.73644399998</v>
      </c>
      <c r="N40" s="60">
        <f>SUMIFS('Data Repository Table'!$J:$J,'Data Repository Table'!$G:$G,$D40,'Data Repository Table'!$H:$H,$E40,'Data Repository Table'!$C:$C,$B40,'Data Repository Table'!$A:$A,$A40,'Data Repository Table'!$B:$B,$C40,'Data Repository Table'!$D:$D,N$10)</f>
        <v>326392.12686599995</v>
      </c>
      <c r="O40" s="60">
        <f>SUMIFS('Data Repository Table'!$J:$J,'Data Repository Table'!$G:$G,$D40,'Data Repository Table'!$H:$H,$E40,'Data Repository Table'!$C:$C,$B40,'Data Repository Table'!$A:$A,$A40,'Data Repository Table'!$B:$B,$C40,'Data Repository Table'!$D:$D,O$10)</f>
        <v>458875.95846300002</v>
      </c>
      <c r="P40" s="60">
        <f>SUMIFS('Data Repository Table'!$J:$J,'Data Repository Table'!$G:$G,$D40,'Data Repository Table'!$H:$H,$E40,'Data Repository Table'!$C:$C,$B40,'Data Repository Table'!$A:$A,$A40,'Data Repository Table'!$B:$B,$C40,'Data Repository Table'!$D:$D,P$10)</f>
        <v>249862.64690399999</v>
      </c>
      <c r="Q40" s="60">
        <f>SUMIFS('Data Repository Table'!$J:$J,'Data Repository Table'!$G:$G,$D40,'Data Repository Table'!$H:$H,$E40,'Data Repository Table'!$C:$C,$B40,'Data Repository Table'!$A:$A,$A40,'Data Repository Table'!$B:$B,$C40,'Data Repository Table'!$D:$D,Q$10)</f>
        <v>322646.10565199988</v>
      </c>
      <c r="R40" s="60">
        <f>SUMIFS('Data Repository Table'!$J:$J,'Data Repository Table'!$G:$G,$D40,'Data Repository Table'!$H:$H,$E40,'Data Repository Table'!$C:$C,$B40,'Data Repository Table'!$A:$A,$A40,'Data Repository Table'!$B:$B,$C40,'Data Repository Table'!$D:$D,R$10)</f>
        <v>575665.6437870001</v>
      </c>
      <c r="S40" s="60">
        <f t="shared" si="10"/>
        <v>5505359.0464859996</v>
      </c>
      <c r="T40" s="30"/>
      <c r="U40" s="30"/>
      <c r="V40" s="30"/>
      <c r="W40" s="30"/>
      <c r="X40" s="17"/>
      <c r="Y40" s="17"/>
      <c r="Z40" s="17"/>
      <c r="AA40" s="17"/>
      <c r="AB40" s="17"/>
      <c r="AC40" s="17"/>
      <c r="AD40" s="17"/>
      <c r="AE40" s="17"/>
      <c r="AF40" s="17"/>
      <c r="AG40" s="17"/>
      <c r="AH40" s="17"/>
      <c r="AI40" s="17"/>
      <c r="AJ40" s="17"/>
      <c r="AK40" s="17"/>
      <c r="AL40" s="17"/>
    </row>
    <row r="41" spans="1:38" ht="14.25" customHeight="1" x14ac:dyDescent="0.2">
      <c r="A41" s="16" t="s">
        <v>32</v>
      </c>
      <c r="B41" s="16" t="s">
        <v>43</v>
      </c>
      <c r="C41" s="16" t="s">
        <v>44</v>
      </c>
      <c r="D41" s="16" t="s">
        <v>51</v>
      </c>
      <c r="E41" s="16" t="s">
        <v>55</v>
      </c>
      <c r="F41" s="59"/>
      <c r="G41" s="60">
        <f>SUMIFS('Data Repository Table'!$J:$J,'Data Repository Table'!$G:$G,$D41,'Data Repository Table'!$H:$H,$E41,'Data Repository Table'!$C:$C,$B41,'Data Repository Table'!$A:$A,$A41,'Data Repository Table'!$B:$B,$C41,'Data Repository Table'!$D:$D,G$10)</f>
        <v>211116.407229</v>
      </c>
      <c r="H41" s="60">
        <f>SUMIFS('Data Repository Table'!$J:$J,'Data Repository Table'!$G:$G,$D41,'Data Repository Table'!$H:$H,$E41,'Data Repository Table'!$C:$C,$B41,'Data Repository Table'!$A:$A,$A41,'Data Repository Table'!$B:$B,$C41,'Data Repository Table'!$D:$D,H$10)</f>
        <v>168190.62951599999</v>
      </c>
      <c r="I41" s="60">
        <f>SUMIFS('Data Repository Table'!$J:$J,'Data Repository Table'!$G:$G,$D41,'Data Repository Table'!$H:$H,$E41,'Data Repository Table'!$C:$C,$B41,'Data Repository Table'!$A:$A,$A41,'Data Repository Table'!$B:$B,$C41,'Data Repository Table'!$D:$D,I$10)</f>
        <v>227353.88075399998</v>
      </c>
      <c r="J41" s="60">
        <f>SUMIFS('Data Repository Table'!$J:$J,'Data Repository Table'!$G:$G,$D41,'Data Repository Table'!$H:$H,$E41,'Data Repository Table'!$C:$C,$B41,'Data Repository Table'!$A:$A,$A41,'Data Repository Table'!$B:$B,$C41,'Data Repository Table'!$D:$D,J$10)</f>
        <v>191237.58271799999</v>
      </c>
      <c r="K41" s="60">
        <f>SUMIFS('Data Repository Table'!$J:$J,'Data Repository Table'!$G:$G,$D41,'Data Repository Table'!$H:$H,$E41,'Data Repository Table'!$C:$C,$B41,'Data Repository Table'!$A:$A,$A41,'Data Repository Table'!$B:$B,$C41,'Data Repository Table'!$D:$D,K$10)</f>
        <v>162623.44057050001</v>
      </c>
      <c r="L41" s="60">
        <f>SUMIFS('Data Repository Table'!$J:$J,'Data Repository Table'!$G:$G,$D41,'Data Repository Table'!$H:$H,$E41,'Data Repository Table'!$C:$C,$B41,'Data Repository Table'!$A:$A,$A41,'Data Repository Table'!$B:$B,$C41,'Data Repository Table'!$D:$D,L$10)</f>
        <v>120581.37204750002</v>
      </c>
      <c r="M41" s="60">
        <f>SUMIFS('Data Repository Table'!$J:$J,'Data Repository Table'!$G:$G,$D41,'Data Repository Table'!$H:$H,$E41,'Data Repository Table'!$C:$C,$B41,'Data Repository Table'!$A:$A,$A41,'Data Repository Table'!$B:$B,$C41,'Data Repository Table'!$D:$D,M$10)</f>
        <v>128739.394602</v>
      </c>
      <c r="N41" s="60">
        <f>SUMIFS('Data Repository Table'!$J:$J,'Data Repository Table'!$G:$G,$D41,'Data Repository Table'!$H:$H,$E41,'Data Repository Table'!$C:$C,$B41,'Data Repository Table'!$A:$A,$A41,'Data Repository Table'!$B:$B,$C41,'Data Repository Table'!$D:$D,N$10)</f>
        <v>110552.17200299999</v>
      </c>
      <c r="O41" s="60">
        <f>SUMIFS('Data Repository Table'!$J:$J,'Data Repository Table'!$G:$G,$D41,'Data Repository Table'!$H:$H,$E41,'Data Repository Table'!$C:$C,$B41,'Data Repository Table'!$A:$A,$A41,'Data Repository Table'!$B:$B,$C41,'Data Repository Table'!$D:$D,O$10)</f>
        <v>155425.7278665</v>
      </c>
      <c r="P41" s="60">
        <f>SUMIFS('Data Repository Table'!$J:$J,'Data Repository Table'!$G:$G,$D41,'Data Repository Table'!$H:$H,$E41,'Data Repository Table'!$C:$C,$B41,'Data Repository Table'!$A:$A,$A41,'Data Repository Table'!$B:$B,$C41,'Data Repository Table'!$D:$D,P$10)</f>
        <v>84630.896531999999</v>
      </c>
      <c r="Q41" s="60">
        <f>SUMIFS('Data Repository Table'!$J:$J,'Data Repository Table'!$G:$G,$D41,'Data Repository Table'!$H:$H,$E41,'Data Repository Table'!$C:$C,$B41,'Data Repository Table'!$A:$A,$A41,'Data Repository Table'!$B:$B,$C41,'Data Repository Table'!$D:$D,Q$10)</f>
        <v>109283.35836599997</v>
      </c>
      <c r="R41" s="60">
        <f>SUMIFS('Data Repository Table'!$J:$J,'Data Repository Table'!$G:$G,$D41,'Data Repository Table'!$H:$H,$E41,'Data Repository Table'!$C:$C,$B41,'Data Repository Table'!$A:$A,$A41,'Data Repository Table'!$B:$B,$C41,'Data Repository Table'!$D:$D,R$10)</f>
        <v>194983.52450850004</v>
      </c>
      <c r="S41" s="60">
        <f t="shared" si="10"/>
        <v>1864718.386713</v>
      </c>
      <c r="T41" s="30"/>
      <c r="U41" s="30"/>
      <c r="V41" s="30"/>
      <c r="W41" s="30"/>
      <c r="X41" s="17"/>
      <c r="Y41" s="17"/>
      <c r="Z41" s="17"/>
      <c r="AA41" s="17"/>
      <c r="AB41" s="17"/>
      <c r="AC41" s="17"/>
      <c r="AD41" s="17"/>
      <c r="AE41" s="17"/>
      <c r="AF41" s="17"/>
      <c r="AG41" s="17"/>
      <c r="AH41" s="17"/>
      <c r="AI41" s="17"/>
      <c r="AJ41" s="17"/>
      <c r="AK41" s="17"/>
      <c r="AL41" s="17"/>
    </row>
    <row r="42" spans="1:38" ht="14.25" customHeight="1" x14ac:dyDescent="0.2">
      <c r="A42" s="16" t="s">
        <v>32</v>
      </c>
      <c r="B42" s="16" t="s">
        <v>43</v>
      </c>
      <c r="C42" s="16" t="s">
        <v>44</v>
      </c>
      <c r="D42" s="16" t="s">
        <v>56</v>
      </c>
      <c r="E42" s="16" t="s">
        <v>57</v>
      </c>
      <c r="F42" s="61"/>
      <c r="G42" s="60">
        <f>SUMIFS('Data Repository Table'!$J:$J,'Data Repository Table'!$G:$G,$D42,'Data Repository Table'!$H:$H,$E42,'Data Repository Table'!$C:$C,$B42,'Data Repository Table'!$A:$A,$A42,'Data Repository Table'!$B:$B,$C42,'Data Repository Table'!$D:$D,G$10)</f>
        <v>3015948.6746999999</v>
      </c>
      <c r="H42" s="60">
        <f>SUMIFS('Data Repository Table'!$J:$J,'Data Repository Table'!$G:$G,$D42,'Data Repository Table'!$H:$H,$E42,'Data Repository Table'!$C:$C,$B42,'Data Repository Table'!$A:$A,$A42,'Data Repository Table'!$B:$B,$C42,'Data Repository Table'!$D:$D,H$10)</f>
        <v>2402723.2787999995</v>
      </c>
      <c r="I42" s="60">
        <f>SUMIFS('Data Repository Table'!$J:$J,'Data Repository Table'!$G:$G,$D42,'Data Repository Table'!$H:$H,$E42,'Data Repository Table'!$C:$C,$B42,'Data Repository Table'!$A:$A,$A42,'Data Repository Table'!$B:$B,$C42,'Data Repository Table'!$D:$D,I$10)</f>
        <v>3247912.5821999996</v>
      </c>
      <c r="J42" s="60">
        <f>SUMIFS('Data Repository Table'!$J:$J,'Data Repository Table'!$G:$G,$D42,'Data Repository Table'!$H:$H,$E42,'Data Repository Table'!$C:$C,$B42,'Data Repository Table'!$A:$A,$A42,'Data Repository Table'!$B:$B,$C42,'Data Repository Table'!$D:$D,J$10)</f>
        <v>2731965.4673999995</v>
      </c>
      <c r="K42" s="60">
        <f>SUMIFS('Data Repository Table'!$J:$J,'Data Repository Table'!$G:$G,$D42,'Data Repository Table'!$H:$H,$E42,'Data Repository Table'!$C:$C,$B42,'Data Repository Table'!$A:$A,$A42,'Data Repository Table'!$B:$B,$C42,'Data Repository Table'!$D:$D,K$10)</f>
        <v>2323192.0081500001</v>
      </c>
      <c r="L42" s="60">
        <f>SUMIFS('Data Repository Table'!$J:$J,'Data Repository Table'!$G:$G,$D42,'Data Repository Table'!$H:$H,$E42,'Data Repository Table'!$C:$C,$B42,'Data Repository Table'!$A:$A,$A42,'Data Repository Table'!$B:$B,$C42,'Data Repository Table'!$D:$D,L$10)</f>
        <v>1722591.0292499999</v>
      </c>
      <c r="M42" s="60">
        <f>SUMIFS('Data Repository Table'!$J:$J,'Data Repository Table'!$G:$G,$D42,'Data Repository Table'!$H:$H,$E42,'Data Repository Table'!$C:$C,$B42,'Data Repository Table'!$A:$A,$A42,'Data Repository Table'!$B:$B,$C42,'Data Repository Table'!$D:$D,M$10)</f>
        <v>1839134.2085999998</v>
      </c>
      <c r="N42" s="60">
        <f>SUMIFS('Data Repository Table'!$J:$J,'Data Repository Table'!$G:$G,$D42,'Data Repository Table'!$H:$H,$E42,'Data Repository Table'!$C:$C,$B42,'Data Repository Table'!$A:$A,$A42,'Data Repository Table'!$B:$B,$C42,'Data Repository Table'!$D:$D,N$10)</f>
        <v>2579316.7429</v>
      </c>
      <c r="O42" s="60">
        <f>SUMIFS('Data Repository Table'!$J:$J,'Data Repository Table'!$G:$G,$D42,'Data Repository Table'!$H:$H,$E42,'Data Repository Table'!$C:$C,$B42,'Data Repository Table'!$A:$A,$A42,'Data Repository Table'!$B:$B,$C42,'Data Repository Table'!$D:$D,O$10)</f>
        <v>2220367.5409499998</v>
      </c>
      <c r="P42" s="60">
        <f>SUMIFS('Data Repository Table'!$J:$J,'Data Repository Table'!$G:$G,$D42,'Data Repository Table'!$H:$H,$E42,'Data Repository Table'!$C:$C,$B42,'Data Repository Table'!$A:$A,$A42,'Data Repository Table'!$B:$B,$C42,'Data Repository Table'!$D:$D,P$10)</f>
        <v>2209012.8075999999</v>
      </c>
      <c r="Q42" s="60">
        <f>SUMIFS('Data Repository Table'!$J:$J,'Data Repository Table'!$G:$G,$D42,'Data Repository Table'!$H:$H,$E42,'Data Repository Table'!$C:$C,$B42,'Data Repository Table'!$A:$A,$A42,'Data Repository Table'!$B:$B,$C42,'Data Repository Table'!$D:$D,Q$10)</f>
        <v>2561190.8338000001</v>
      </c>
      <c r="R42" s="60">
        <f>SUMIFS('Data Repository Table'!$J:$J,'Data Repository Table'!$G:$G,$D42,'Data Repository Table'!$H:$H,$E42,'Data Repository Table'!$C:$C,$B42,'Data Repository Table'!$A:$A,$A42,'Data Repository Table'!$B:$B,$C42,'Data Repository Table'!$D:$D,R$10)</f>
        <v>2785478.9215500001</v>
      </c>
      <c r="S42" s="60">
        <f t="shared" si="10"/>
        <v>29638834.095899999</v>
      </c>
      <c r="T42" s="30"/>
      <c r="U42" s="30"/>
      <c r="V42" s="30"/>
      <c r="W42" s="30"/>
      <c r="X42" s="17"/>
      <c r="Y42" s="17"/>
      <c r="Z42" s="17"/>
      <c r="AA42" s="17"/>
      <c r="AB42" s="17"/>
      <c r="AC42" s="17"/>
      <c r="AD42" s="17"/>
      <c r="AE42" s="17"/>
      <c r="AF42" s="17"/>
      <c r="AG42" s="17"/>
      <c r="AH42" s="17"/>
      <c r="AI42" s="17"/>
      <c r="AJ42" s="17"/>
      <c r="AK42" s="17"/>
      <c r="AL42" s="17"/>
    </row>
    <row r="43" spans="1:38" ht="14.25" customHeight="1" x14ac:dyDescent="0.2">
      <c r="A43" s="16" t="s">
        <v>59</v>
      </c>
      <c r="B43" s="16" t="s">
        <v>43</v>
      </c>
      <c r="C43" s="16"/>
      <c r="D43" s="16"/>
      <c r="E43" s="61"/>
      <c r="F43" s="60"/>
      <c r="G43" s="60">
        <f>SUMIFS('Data Repository Table'!$J:$J,'Data Repository Table'!$A:$A,$A$43,'Data Repository Table'!$C:$C,$B$43,'Data Repository Table'!$D:$D,G$10)*1000</f>
        <v>250241.99099999998</v>
      </c>
      <c r="H43" s="60">
        <f>SUMIFS('Data Repository Table'!$J:$J,'Data Repository Table'!$A:$A,$A$43,'Data Repository Table'!$C:$C,$B$43,'Data Repository Table'!$D:$D,H$10)*1000</f>
        <v>206740.70300000001</v>
      </c>
      <c r="I43" s="60">
        <f>SUMIFS('Data Repository Table'!$J:$J,'Data Repository Table'!$A:$A,$A$43,'Data Repository Table'!$C:$C,$B$43,'Data Repository Table'!$D:$D,I$10)*1000</f>
        <v>201235.46099999995</v>
      </c>
      <c r="J43" s="60">
        <f>SUMIFS('Data Repository Table'!$J:$J,'Data Repository Table'!$A:$A,$A$43,'Data Repository Table'!$C:$C,$B$43,'Data Repository Table'!$D:$D,J$10)*1000</f>
        <v>174369.56599999999</v>
      </c>
      <c r="K43" s="60">
        <f>SUMIFS('Data Repository Table'!$J:$J,'Data Repository Table'!$A:$A,$A$43,'Data Repository Table'!$C:$C,$B$43,'Data Repository Table'!$D:$D,K$10)*1000</f>
        <v>204091.05</v>
      </c>
      <c r="L43" s="60">
        <f>SUMIFS('Data Repository Table'!$J:$J,'Data Repository Table'!$A:$A,$A$43,'Data Repository Table'!$C:$C,$B$43,'Data Repository Table'!$D:$D,L$10)*1000</f>
        <v>146356.666</v>
      </c>
      <c r="M43" s="60">
        <f>SUMIFS('Data Repository Table'!$J:$J,'Data Repository Table'!$A:$A,$A$43,'Data Repository Table'!$C:$C,$B$43,'Data Repository Table'!$D:$D,M$10)*1000</f>
        <v>204202.49700000003</v>
      </c>
      <c r="N43" s="60">
        <f>SUMIFS('Data Repository Table'!$J:$J,'Data Repository Table'!$A:$A,$A$43,'Data Repository Table'!$C:$C,$B$43,'Data Repository Table'!$D:$D,N$10)*1000</f>
        <v>217430.19900000002</v>
      </c>
      <c r="O43" s="60">
        <f>SUMIFS('Data Repository Table'!$J:$J,'Data Repository Table'!$A:$A,$A$43,'Data Repository Table'!$C:$C,$B$43,'Data Repository Table'!$D:$D,O$10)*1000</f>
        <v>230982.2</v>
      </c>
      <c r="P43" s="60">
        <f>SUMIFS('Data Repository Table'!$J:$J,'Data Repository Table'!$A:$A,$A$43,'Data Repository Table'!$C:$C,$B$43,'Data Repository Table'!$D:$D,P$10)*1000</f>
        <v>236441.136</v>
      </c>
      <c r="Q43" s="60">
        <f>SUMIFS('Data Repository Table'!$J:$J,'Data Repository Table'!$A:$A,$A$43,'Data Repository Table'!$C:$C,$B$43,'Data Repository Table'!$D:$D,Q$10)*1000</f>
        <v>241407.36899999998</v>
      </c>
      <c r="R43" s="60">
        <f>SUMIFS('Data Repository Table'!$J:$J,'Data Repository Table'!$A:$A,$A$43,'Data Repository Table'!$C:$C,$B$43,'Data Repository Table'!$D:$D,R$10)*1000</f>
        <v>220380.334</v>
      </c>
      <c r="S43" s="60">
        <f t="shared" si="10"/>
        <v>2533879.1719999998</v>
      </c>
      <c r="T43" s="30"/>
      <c r="U43" s="30"/>
      <c r="V43" s="30"/>
      <c r="W43" s="30"/>
      <c r="X43" s="17"/>
      <c r="Y43" s="17"/>
      <c r="Z43" s="17"/>
      <c r="AA43" s="17"/>
      <c r="AB43" s="17"/>
      <c r="AC43" s="17"/>
      <c r="AD43" s="17"/>
      <c r="AE43" s="17"/>
      <c r="AF43" s="17"/>
      <c r="AG43" s="17"/>
      <c r="AH43" s="17"/>
      <c r="AI43" s="17"/>
      <c r="AJ43" s="17"/>
      <c r="AK43" s="17"/>
      <c r="AL43" s="17"/>
    </row>
    <row r="44" spans="1:38" ht="14.25" customHeight="1" x14ac:dyDescent="0.2">
      <c r="A44" s="62"/>
      <c r="B44" s="63"/>
      <c r="C44" s="64"/>
      <c r="D44" s="64"/>
      <c r="E44" s="63" t="s">
        <v>103</v>
      </c>
      <c r="F44" s="64"/>
      <c r="G44" s="65">
        <f>SUM(G35:G42)/G43</f>
        <v>32.644395721309699</v>
      </c>
      <c r="H44" s="65">
        <f t="shared" ref="H44:R44" si="11">SUM(H35:H42)/H43</f>
        <v>31.479124229144556</v>
      </c>
      <c r="I44" s="65">
        <f t="shared" si="11"/>
        <v>43.716430376785929</v>
      </c>
      <c r="J44" s="65">
        <f t="shared" si="11"/>
        <v>42.437461047529588</v>
      </c>
      <c r="K44" s="65">
        <f t="shared" si="11"/>
        <v>30.832306822249631</v>
      </c>
      <c r="L44" s="65">
        <f t="shared" si="11"/>
        <v>40.056607121314855</v>
      </c>
      <c r="M44" s="65">
        <f t="shared" si="11"/>
        <v>35.252643432800426</v>
      </c>
      <c r="N44" s="65">
        <f t="shared" si="11"/>
        <v>34.40970474928254</v>
      </c>
      <c r="O44" s="65">
        <f t="shared" si="11"/>
        <v>37.625793747462467</v>
      </c>
      <c r="P44" s="65">
        <f t="shared" si="11"/>
        <v>28.473377116074253</v>
      </c>
      <c r="Q44" s="65">
        <f t="shared" si="11"/>
        <v>33.597819136852863</v>
      </c>
      <c r="R44" s="65">
        <f t="shared" si="11"/>
        <v>43.016148904686304</v>
      </c>
      <c r="S44" s="69">
        <f>SUM(S35:S42)/S43</f>
        <v>35.804189198254953</v>
      </c>
      <c r="T44" s="66"/>
      <c r="U44" s="66"/>
      <c r="V44" s="66"/>
      <c r="W44" s="66"/>
      <c r="X44" s="67"/>
      <c r="Y44" s="67"/>
      <c r="Z44" s="67"/>
      <c r="AA44" s="67"/>
      <c r="AB44" s="67"/>
      <c r="AC44" s="67"/>
      <c r="AD44" s="67"/>
      <c r="AE44" s="67"/>
      <c r="AF44" s="67"/>
      <c r="AG44" s="67"/>
      <c r="AH44" s="67"/>
      <c r="AI44" s="67"/>
      <c r="AJ44" s="67"/>
      <c r="AK44" s="67"/>
      <c r="AL44" s="67"/>
    </row>
    <row r="45" spans="1:38" ht="14.25" customHeight="1" x14ac:dyDescent="0.2">
      <c r="A45" s="30"/>
      <c r="B45" s="30"/>
      <c r="C45" s="30"/>
      <c r="D45" s="41"/>
      <c r="E45" s="30"/>
      <c r="F45" s="60"/>
      <c r="G45" s="60"/>
      <c r="H45" s="60"/>
      <c r="I45" s="60"/>
      <c r="J45" s="60"/>
      <c r="K45" s="60"/>
      <c r="L45" s="60"/>
      <c r="M45" s="60"/>
      <c r="N45" s="60"/>
      <c r="O45" s="60"/>
      <c r="P45" s="60"/>
      <c r="Q45" s="60"/>
      <c r="R45" s="60"/>
      <c r="S45" s="30"/>
      <c r="T45" s="30"/>
      <c r="U45" s="30"/>
      <c r="V45" s="30"/>
      <c r="W45" s="30"/>
      <c r="X45" s="17"/>
      <c r="Y45" s="17"/>
      <c r="Z45" s="17"/>
      <c r="AA45" s="17"/>
      <c r="AB45" s="17"/>
      <c r="AC45" s="17"/>
      <c r="AD45" s="17"/>
      <c r="AE45" s="17"/>
      <c r="AF45" s="17"/>
      <c r="AG45" s="17"/>
      <c r="AH45" s="17"/>
      <c r="AI45" s="17"/>
      <c r="AJ45" s="17"/>
      <c r="AK45" s="17"/>
      <c r="AL45" s="17"/>
    </row>
    <row r="46" spans="1:38" ht="14.25" customHeight="1" x14ac:dyDescent="0.2">
      <c r="A46" s="160" t="s">
        <v>256</v>
      </c>
      <c r="B46" s="49"/>
      <c r="C46" s="49"/>
      <c r="D46" s="70"/>
      <c r="E46" s="49"/>
      <c r="F46" s="71"/>
      <c r="G46" s="71"/>
      <c r="H46" s="71"/>
      <c r="I46" s="71"/>
      <c r="J46" s="71"/>
      <c r="K46" s="71"/>
      <c r="L46" s="71"/>
      <c r="M46" s="71"/>
      <c r="N46" s="71"/>
      <c r="O46" s="71"/>
      <c r="P46" s="71"/>
      <c r="Q46" s="71"/>
      <c r="R46" s="71"/>
      <c r="S46" s="49"/>
      <c r="T46" s="49"/>
      <c r="U46" s="49"/>
      <c r="V46" s="49"/>
      <c r="W46" s="49"/>
      <c r="X46" s="72"/>
      <c r="Y46" s="72"/>
      <c r="Z46" s="72"/>
      <c r="AA46" s="72"/>
      <c r="AB46" s="72"/>
      <c r="AC46" s="72"/>
      <c r="AD46" s="72"/>
      <c r="AE46" s="72"/>
      <c r="AF46" s="72"/>
      <c r="AG46" s="72"/>
      <c r="AH46" s="72"/>
      <c r="AI46" s="72"/>
      <c r="AJ46" s="72"/>
      <c r="AK46" s="72"/>
      <c r="AL46" s="72"/>
    </row>
    <row r="47" spans="1:38" ht="45" customHeight="1" x14ac:dyDescent="0.2">
      <c r="A47" s="164" t="s">
        <v>104</v>
      </c>
      <c r="B47" s="162"/>
      <c r="C47" s="162"/>
      <c r="D47" s="162"/>
      <c r="E47" s="162"/>
      <c r="F47" s="162"/>
      <c r="G47" s="162"/>
      <c r="H47" s="162"/>
      <c r="I47" s="162"/>
      <c r="J47" s="162"/>
      <c r="K47" s="162"/>
      <c r="L47" s="162"/>
      <c r="M47" s="162"/>
      <c r="N47" s="162"/>
      <c r="O47" s="162"/>
      <c r="P47" s="162"/>
      <c r="Q47" s="162"/>
      <c r="R47" s="162"/>
      <c r="S47" s="162"/>
      <c r="T47" s="162"/>
      <c r="U47" s="162"/>
      <c r="V47" s="163"/>
      <c r="W47" s="51"/>
    </row>
    <row r="48" spans="1:38" ht="57" customHeight="1" x14ac:dyDescent="0.2">
      <c r="A48" s="164" t="s">
        <v>105</v>
      </c>
      <c r="B48" s="162"/>
      <c r="C48" s="162"/>
      <c r="D48" s="162"/>
      <c r="E48" s="162"/>
      <c r="F48" s="162"/>
      <c r="G48" s="162"/>
      <c r="H48" s="162"/>
      <c r="I48" s="162"/>
      <c r="J48" s="162"/>
      <c r="K48" s="162"/>
      <c r="L48" s="162"/>
      <c r="M48" s="162"/>
      <c r="N48" s="162"/>
      <c r="O48" s="162"/>
      <c r="P48" s="162"/>
      <c r="Q48" s="162"/>
      <c r="R48" s="162"/>
      <c r="S48" s="162"/>
      <c r="T48" s="162"/>
      <c r="U48" s="162"/>
      <c r="V48" s="162"/>
      <c r="W48" s="163"/>
    </row>
    <row r="49" spans="1:38" ht="14.25" customHeight="1" x14ac:dyDescent="0.2">
      <c r="A49" s="36" t="s">
        <v>2</v>
      </c>
      <c r="B49" s="36" t="s">
        <v>6</v>
      </c>
      <c r="C49" s="36" t="s">
        <v>100</v>
      </c>
      <c r="D49" s="36" t="s">
        <v>45</v>
      </c>
      <c r="E49" s="36" t="s">
        <v>101</v>
      </c>
      <c r="F49" s="47"/>
      <c r="G49" s="55">
        <v>41456</v>
      </c>
      <c r="H49" s="55">
        <v>41487</v>
      </c>
      <c r="I49" s="55">
        <v>41518</v>
      </c>
      <c r="J49" s="55">
        <v>41548</v>
      </c>
      <c r="K49" s="55">
        <v>41579</v>
      </c>
      <c r="L49" s="55">
        <v>41609</v>
      </c>
      <c r="M49" s="55">
        <v>41640</v>
      </c>
      <c r="N49" s="55">
        <v>41671</v>
      </c>
      <c r="O49" s="55">
        <v>41699</v>
      </c>
      <c r="P49" s="55">
        <v>41730</v>
      </c>
      <c r="Q49" s="55">
        <v>41760</v>
      </c>
      <c r="R49" s="55">
        <v>41791</v>
      </c>
      <c r="S49" s="73"/>
      <c r="T49" s="47"/>
      <c r="U49" s="47"/>
      <c r="V49" s="47"/>
      <c r="W49" s="47"/>
    </row>
    <row r="50" spans="1:38" ht="14.25" customHeight="1" x14ac:dyDescent="0.2">
      <c r="A50" s="36"/>
      <c r="B50" s="36"/>
      <c r="C50" s="36"/>
      <c r="D50" s="36"/>
      <c r="E50" s="47"/>
      <c r="F50" s="47"/>
      <c r="G50" s="73"/>
      <c r="H50" s="73"/>
      <c r="I50" s="73"/>
      <c r="J50" s="73"/>
      <c r="K50" s="73"/>
      <c r="L50" s="73"/>
      <c r="M50" s="73"/>
      <c r="N50" s="73"/>
      <c r="O50" s="73"/>
      <c r="P50" s="73"/>
      <c r="Q50" s="73"/>
      <c r="R50" s="73"/>
      <c r="S50" s="56" t="s">
        <v>102</v>
      </c>
      <c r="T50" s="47"/>
      <c r="U50" s="47"/>
      <c r="V50" s="47"/>
      <c r="W50" s="47"/>
    </row>
    <row r="51" spans="1:38" ht="14.25" customHeight="1" x14ac:dyDescent="0.2">
      <c r="A51" s="16" t="s">
        <v>32</v>
      </c>
      <c r="B51" s="16" t="s">
        <v>106</v>
      </c>
      <c r="C51" s="16" t="s">
        <v>44</v>
      </c>
      <c r="D51" s="16" t="s">
        <v>46</v>
      </c>
      <c r="E51" s="16" t="s">
        <v>47</v>
      </c>
      <c r="F51" s="30"/>
      <c r="G51" s="60">
        <f t="shared" ref="G51:G59" si="12">SUM(G13,G24,G35)</f>
        <v>4752382.6895514736</v>
      </c>
      <c r="H51" s="60">
        <f t="shared" ref="H51:R51" si="13">SUM(H13,H24,H35)</f>
        <v>5167035.0438473243</v>
      </c>
      <c r="I51" s="60">
        <f t="shared" si="13"/>
        <v>5477119.2220016234</v>
      </c>
      <c r="J51" s="60">
        <f t="shared" si="13"/>
        <v>6217372.1257881755</v>
      </c>
      <c r="K51" s="60">
        <f t="shared" si="13"/>
        <v>6351549.5562056992</v>
      </c>
      <c r="L51" s="60">
        <f t="shared" si="13"/>
        <v>5473893.9778650012</v>
      </c>
      <c r="M51" s="60">
        <f t="shared" si="13"/>
        <v>7073236.3159125</v>
      </c>
      <c r="N51" s="60">
        <f>SUM(N13,N24,N35)</f>
        <v>7645099.2339562494</v>
      </c>
      <c r="O51" s="60">
        <f t="shared" si="13"/>
        <v>7576081.9643531246</v>
      </c>
      <c r="P51" s="60">
        <f t="shared" si="13"/>
        <v>7870566.9194312505</v>
      </c>
      <c r="Q51" s="60">
        <f>SUM(Q13,Q24,Q35)</f>
        <v>9096355.030431252</v>
      </c>
      <c r="R51" s="60">
        <f t="shared" si="13"/>
        <v>5712658.1783212498</v>
      </c>
      <c r="S51" s="60">
        <f>SUM(G51:R51)</f>
        <v>78413350.257664919</v>
      </c>
      <c r="T51" s="30"/>
      <c r="U51" s="30"/>
      <c r="V51" s="30"/>
      <c r="W51" s="30"/>
    </row>
    <row r="52" spans="1:38" ht="14.25" customHeight="1" x14ac:dyDescent="0.2">
      <c r="A52" s="16" t="s">
        <v>32</v>
      </c>
      <c r="B52" s="16" t="s">
        <v>106</v>
      </c>
      <c r="C52" s="16" t="s">
        <v>44</v>
      </c>
      <c r="D52" s="16" t="s">
        <v>48</v>
      </c>
      <c r="E52" s="16" t="s">
        <v>49</v>
      </c>
      <c r="F52" s="30"/>
      <c r="G52" s="60">
        <f t="shared" si="12"/>
        <v>2439061.3979192991</v>
      </c>
      <c r="H52" s="60">
        <f t="shared" ref="H52:R52" si="14">SUM(H14,H25,H36)</f>
        <v>2621863.5100085996</v>
      </c>
      <c r="I52" s="60">
        <f>SUM(I14,I25,I36)</f>
        <v>2806168.0509719998</v>
      </c>
      <c r="J52" s="60">
        <f t="shared" si="14"/>
        <v>3163209.5663784007</v>
      </c>
      <c r="K52" s="60">
        <f t="shared" si="14"/>
        <v>3218501.5770913498</v>
      </c>
      <c r="L52" s="60">
        <f t="shared" si="14"/>
        <v>2788369.1117025004</v>
      </c>
      <c r="M52" s="60">
        <f t="shared" si="14"/>
        <v>3593667.2656375002</v>
      </c>
      <c r="N52" s="60">
        <f t="shared" si="14"/>
        <v>3722191.4510812499</v>
      </c>
      <c r="O52" s="60">
        <f t="shared" si="14"/>
        <v>3871145.1659843749</v>
      </c>
      <c r="P52" s="60">
        <f t="shared" si="14"/>
        <v>3465642.2342250003</v>
      </c>
      <c r="Q52" s="60">
        <f t="shared" si="14"/>
        <v>4094860.7397625004</v>
      </c>
      <c r="R52" s="60">
        <f t="shared" si="14"/>
        <v>2932911.3268075003</v>
      </c>
      <c r="S52" s="60">
        <f t="shared" ref="S52:S58" si="15">SUM(G52:R52)</f>
        <v>38717591.397570275</v>
      </c>
      <c r="T52" s="74"/>
      <c r="U52" s="30"/>
      <c r="V52" s="30"/>
      <c r="W52" s="30"/>
    </row>
    <row r="53" spans="1:38" ht="14.25" customHeight="1" x14ac:dyDescent="0.2">
      <c r="A53" s="16" t="s">
        <v>32</v>
      </c>
      <c r="B53" s="16" t="s">
        <v>106</v>
      </c>
      <c r="C53" s="16" t="s">
        <v>44</v>
      </c>
      <c r="D53" s="16" t="s">
        <v>48</v>
      </c>
      <c r="E53" s="16" t="s">
        <v>50</v>
      </c>
      <c r="F53" s="30"/>
      <c r="G53" s="60">
        <f t="shared" si="12"/>
        <v>2300028.0101369992</v>
      </c>
      <c r="H53" s="60">
        <f t="shared" ref="H53:R53" si="16">SUM(H15,H26,H37)</f>
        <v>2505939.5584575003</v>
      </c>
      <c r="I53" s="60">
        <f t="shared" si="16"/>
        <v>2627415.3951704986</v>
      </c>
      <c r="J53" s="60">
        <f t="shared" si="16"/>
        <v>2900613.3153855</v>
      </c>
      <c r="K53" s="60">
        <f t="shared" si="16"/>
        <v>2940556.1633002497</v>
      </c>
      <c r="L53" s="60">
        <f t="shared" si="16"/>
        <v>2582565.0096375002</v>
      </c>
      <c r="M53" s="60">
        <f t="shared" si="16"/>
        <v>3446732.8680624999</v>
      </c>
      <c r="N53" s="60">
        <f t="shared" si="16"/>
        <v>3483983.4045937499</v>
      </c>
      <c r="O53" s="60">
        <f t="shared" si="16"/>
        <v>3640816.4610781251</v>
      </c>
      <c r="P53" s="60">
        <f>SUM(P15,P26,P37)</f>
        <v>3250872.5897500003</v>
      </c>
      <c r="Q53" s="60">
        <f t="shared" si="16"/>
        <v>3812121.7015625001</v>
      </c>
      <c r="R53" s="60">
        <f t="shared" si="16"/>
        <v>2923183.2132374998</v>
      </c>
      <c r="S53" s="60">
        <f t="shared" si="15"/>
        <v>36414827.690372624</v>
      </c>
      <c r="T53" s="30"/>
      <c r="U53" s="30"/>
      <c r="V53" s="30"/>
      <c r="W53" s="30"/>
    </row>
    <row r="54" spans="1:38" ht="14.25" customHeight="1" x14ac:dyDescent="0.2">
      <c r="A54" s="16" t="s">
        <v>32</v>
      </c>
      <c r="B54" s="16" t="s">
        <v>106</v>
      </c>
      <c r="C54" s="16" t="s">
        <v>44</v>
      </c>
      <c r="D54" s="16" t="s">
        <v>51</v>
      </c>
      <c r="E54" s="16" t="s">
        <v>52</v>
      </c>
      <c r="F54" s="30"/>
      <c r="G54" s="60">
        <f t="shared" si="12"/>
        <v>2073604.724326327</v>
      </c>
      <c r="H54" s="60">
        <f t="shared" ref="H54:R54" si="17">SUM(H16,H27,H38)</f>
        <v>2269539.7804914797</v>
      </c>
      <c r="I54" s="60">
        <f t="shared" si="17"/>
        <v>2374998.790312151</v>
      </c>
      <c r="J54" s="60">
        <f t="shared" si="17"/>
        <v>2645968.110327912</v>
      </c>
      <c r="K54" s="60">
        <f t="shared" si="17"/>
        <v>2691801.6955241356</v>
      </c>
      <c r="L54" s="60">
        <f t="shared" si="17"/>
        <v>2348808.3419548003</v>
      </c>
      <c r="M54" s="60">
        <f>SUM(M16,M27,M38)</f>
        <v>2879996.1652659997</v>
      </c>
      <c r="N54" s="60">
        <f t="shared" si="17"/>
        <v>2972957.9397390001</v>
      </c>
      <c r="O54" s="60">
        <f t="shared" si="17"/>
        <v>3094867.6019314998</v>
      </c>
      <c r="P54" s="60">
        <f t="shared" si="17"/>
        <v>2768358.2978389999</v>
      </c>
      <c r="Q54" s="60">
        <f t="shared" si="17"/>
        <v>3268026.2100749998</v>
      </c>
      <c r="R54" s="60">
        <f t="shared" si="17"/>
        <v>2363869.6207261998</v>
      </c>
      <c r="S54" s="60">
        <f t="shared" si="15"/>
        <v>31752797.278513506</v>
      </c>
      <c r="T54" s="30"/>
      <c r="U54" s="30"/>
      <c r="V54" s="30"/>
      <c r="W54" s="30"/>
    </row>
    <row r="55" spans="1:38" ht="14.25" customHeight="1" x14ac:dyDescent="0.2">
      <c r="A55" s="16" t="s">
        <v>32</v>
      </c>
      <c r="B55" s="16" t="s">
        <v>106</v>
      </c>
      <c r="C55" s="16" t="s">
        <v>44</v>
      </c>
      <c r="D55" s="16" t="s">
        <v>51</v>
      </c>
      <c r="E55" s="16" t="s">
        <v>53</v>
      </c>
      <c r="F55" s="30"/>
      <c r="G55" s="60">
        <f t="shared" si="12"/>
        <v>1347738.8706587995</v>
      </c>
      <c r="H55" s="60">
        <f t="shared" ref="H55:R55" si="18">SUM(H17,H28,H39)</f>
        <v>1561170.3574350001</v>
      </c>
      <c r="I55" s="60">
        <f t="shared" si="18"/>
        <v>1574874.1415601994</v>
      </c>
      <c r="J55" s="60">
        <f t="shared" si="18"/>
        <v>1880373.5227742002</v>
      </c>
      <c r="K55" s="60">
        <f t="shared" si="18"/>
        <v>1968683.2157081</v>
      </c>
      <c r="L55" s="60">
        <f t="shared" si="18"/>
        <v>1158623.1401823002</v>
      </c>
      <c r="M55" s="60">
        <f>SUM(M17,M28,M39)</f>
        <v>1176136.1610068001</v>
      </c>
      <c r="N55" s="60">
        <f t="shared" si="18"/>
        <v>1239117.5758722001</v>
      </c>
      <c r="O55" s="60">
        <f t="shared" si="18"/>
        <v>1215602.9551357001</v>
      </c>
      <c r="P55" s="60">
        <f t="shared" si="18"/>
        <v>1190750.2535102002</v>
      </c>
      <c r="Q55" s="60">
        <f t="shared" si="18"/>
        <v>1381387.0449670001</v>
      </c>
      <c r="R55" s="60">
        <f t="shared" si="18"/>
        <v>1040665.7581107001</v>
      </c>
      <c r="S55" s="60">
        <f t="shared" si="15"/>
        <v>16735122.996921198</v>
      </c>
      <c r="T55" s="30"/>
      <c r="U55" s="30"/>
      <c r="V55" s="30"/>
      <c r="W55" s="30"/>
    </row>
    <row r="56" spans="1:38" ht="14.25" customHeight="1" x14ac:dyDescent="0.2">
      <c r="A56" s="16" t="s">
        <v>32</v>
      </c>
      <c r="B56" s="16" t="s">
        <v>106</v>
      </c>
      <c r="C56" s="16" t="s">
        <v>44</v>
      </c>
      <c r="D56" s="16" t="s">
        <v>51</v>
      </c>
      <c r="E56" s="16" t="s">
        <v>54</v>
      </c>
      <c r="F56" s="30"/>
      <c r="G56" s="60">
        <f t="shared" si="12"/>
        <v>1800236.6472906992</v>
      </c>
      <c r="H56" s="60">
        <f t="shared" ref="H56:R56" si="19">SUM(H18,H29,H40)</f>
        <v>1959718.9384044998</v>
      </c>
      <c r="I56" s="60">
        <f t="shared" si="19"/>
        <v>2069515.5841112991</v>
      </c>
      <c r="J56" s="60">
        <f t="shared" si="19"/>
        <v>2330999.3359503001</v>
      </c>
      <c r="K56" s="60">
        <f t="shared" si="19"/>
        <v>2376535.9434183999</v>
      </c>
      <c r="L56" s="60">
        <f t="shared" si="19"/>
        <v>1447049.2500542002</v>
      </c>
      <c r="M56" s="60">
        <f t="shared" si="19"/>
        <v>1483562.2037511999</v>
      </c>
      <c r="N56" s="60">
        <f t="shared" si="19"/>
        <v>1516247.7055998</v>
      </c>
      <c r="O56" s="60">
        <f t="shared" si="19"/>
        <v>1567231.2198758</v>
      </c>
      <c r="P56" s="60">
        <f t="shared" si="19"/>
        <v>1421177.7427773001</v>
      </c>
      <c r="Q56" s="60">
        <f t="shared" si="19"/>
        <v>1665801.7318074999</v>
      </c>
      <c r="R56" s="60">
        <f t="shared" si="19"/>
        <v>1452590.2533372999</v>
      </c>
      <c r="S56" s="60">
        <f t="shared" si="15"/>
        <v>21090666.556378298</v>
      </c>
      <c r="T56" s="30"/>
      <c r="U56" s="30"/>
      <c r="V56" s="30"/>
      <c r="W56" s="30"/>
    </row>
    <row r="57" spans="1:38" ht="14.25" customHeight="1" x14ac:dyDescent="0.2">
      <c r="A57" s="16" t="s">
        <v>32</v>
      </c>
      <c r="B57" s="16" t="s">
        <v>106</v>
      </c>
      <c r="C57" s="16" t="s">
        <v>44</v>
      </c>
      <c r="D57" s="16" t="s">
        <v>51</v>
      </c>
      <c r="E57" s="16" t="s">
        <v>55</v>
      </c>
      <c r="F57" s="30"/>
      <c r="G57" s="60">
        <f t="shared" si="12"/>
        <v>886197.60176639946</v>
      </c>
      <c r="H57" s="60">
        <f t="shared" ref="H57:R57" si="20">SUM(H19,H30,H41)</f>
        <v>1012646.749821</v>
      </c>
      <c r="I57" s="60">
        <f t="shared" si="20"/>
        <v>1025398.9493285995</v>
      </c>
      <c r="J57" s="60">
        <f t="shared" si="20"/>
        <v>1186610.9527146001</v>
      </c>
      <c r="K57" s="60">
        <f t="shared" si="20"/>
        <v>1229462.2582892999</v>
      </c>
      <c r="L57" s="60">
        <f t="shared" si="20"/>
        <v>749668.56593790022</v>
      </c>
      <c r="M57" s="60">
        <f t="shared" si="20"/>
        <v>774322.04976840003</v>
      </c>
      <c r="N57" s="60">
        <f t="shared" si="20"/>
        <v>795356.48947859998</v>
      </c>
      <c r="O57" s="60">
        <f t="shared" si="20"/>
        <v>795992.24834010005</v>
      </c>
      <c r="P57" s="60">
        <f t="shared" si="20"/>
        <v>759387.99960660015</v>
      </c>
      <c r="Q57" s="60">
        <f t="shared" si="20"/>
        <v>879614.44655700005</v>
      </c>
      <c r="R57" s="60">
        <f t="shared" si="20"/>
        <v>718766.35225710005</v>
      </c>
      <c r="S57" s="60">
        <f t="shared" si="15"/>
        <v>10813424.6638656</v>
      </c>
      <c r="T57" s="30"/>
      <c r="U57" s="30"/>
      <c r="V57" s="30"/>
      <c r="W57" s="30"/>
    </row>
    <row r="58" spans="1:38" ht="14.25" customHeight="1" x14ac:dyDescent="0.2">
      <c r="A58" s="16" t="s">
        <v>32</v>
      </c>
      <c r="B58" s="16" t="s">
        <v>106</v>
      </c>
      <c r="C58" s="16" t="s">
        <v>44</v>
      </c>
      <c r="D58" s="16" t="s">
        <v>56</v>
      </c>
      <c r="E58" s="16" t="s">
        <v>57</v>
      </c>
      <c r="F58" s="30"/>
      <c r="G58" s="60">
        <f t="shared" si="12"/>
        <v>7367588.6791624967</v>
      </c>
      <c r="H58" s="60">
        <f t="shared" ref="H58:R58" si="21">SUM(H20,H31,H42)</f>
        <v>7849336.0209874995</v>
      </c>
      <c r="I58" s="60">
        <f t="shared" si="21"/>
        <v>8389760.6297374964</v>
      </c>
      <c r="J58" s="60">
        <f t="shared" si="21"/>
        <v>9137407.9125625007</v>
      </c>
      <c r="K58" s="60">
        <f t="shared" si="21"/>
        <v>9187415.9798249993</v>
      </c>
      <c r="L58" s="60">
        <f t="shared" si="21"/>
        <v>5779740.0739000011</v>
      </c>
      <c r="M58" s="60">
        <f t="shared" si="21"/>
        <v>6008311.4579999996</v>
      </c>
      <c r="N58" s="60">
        <f t="shared" si="21"/>
        <v>6995040.989875</v>
      </c>
      <c r="O58" s="60">
        <f t="shared" si="21"/>
        <v>6352457.05155</v>
      </c>
      <c r="P58" s="60">
        <f t="shared" si="21"/>
        <v>6560328.9663875001</v>
      </c>
      <c r="Q58" s="60">
        <f t="shared" si="21"/>
        <v>7526766.7026125006</v>
      </c>
      <c r="R58" s="60">
        <f t="shared" si="21"/>
        <v>6174477.1062125005</v>
      </c>
      <c r="S58" s="60">
        <f t="shared" si="15"/>
        <v>87328631.570812494</v>
      </c>
      <c r="T58" s="30"/>
      <c r="U58" s="30"/>
      <c r="V58" s="30"/>
      <c r="W58" s="30"/>
    </row>
    <row r="59" spans="1:38" ht="14.25" customHeight="1" thickBot="1" x14ac:dyDescent="0.25">
      <c r="A59" s="16" t="s">
        <v>59</v>
      </c>
      <c r="B59" s="41" t="s">
        <v>106</v>
      </c>
      <c r="C59" s="16"/>
      <c r="D59" s="16"/>
      <c r="E59" s="16"/>
      <c r="F59" s="30"/>
      <c r="G59" s="15">
        <f t="shared" si="12"/>
        <v>647144.28099999996</v>
      </c>
      <c r="H59" s="15">
        <f t="shared" ref="H59:R59" si="22">SUM(H21,H32,H43)</f>
        <v>622383.69700000004</v>
      </c>
      <c r="I59" s="15">
        <f t="shared" si="22"/>
        <v>602545.58499999996</v>
      </c>
      <c r="J59" s="15">
        <f t="shared" si="22"/>
        <v>602670.93500000006</v>
      </c>
      <c r="K59" s="15">
        <f t="shared" si="22"/>
        <v>534239.97600000002</v>
      </c>
      <c r="L59" s="15">
        <f t="shared" si="22"/>
        <v>571873.679</v>
      </c>
      <c r="M59" s="15">
        <f t="shared" si="22"/>
        <v>679264.4850000001</v>
      </c>
      <c r="N59" s="15">
        <f t="shared" si="22"/>
        <v>682901.48800000001</v>
      </c>
      <c r="O59" s="15">
        <f t="shared" si="22"/>
        <v>790036.88199999998</v>
      </c>
      <c r="P59" s="15">
        <f>SUM(P21,P32,P43)</f>
        <v>759489.16599999997</v>
      </c>
      <c r="Q59" s="15">
        <f t="shared" si="22"/>
        <v>773516.36800000002</v>
      </c>
      <c r="R59" s="15">
        <f t="shared" si="22"/>
        <v>623201.35100000002</v>
      </c>
      <c r="S59" s="60">
        <f>SUM(G59:R59)</f>
        <v>7889267.8930000002</v>
      </c>
      <c r="T59" s="30"/>
      <c r="U59" s="30"/>
      <c r="V59" s="30"/>
      <c r="W59" s="30"/>
      <c r="X59" s="17"/>
      <c r="Y59" s="17"/>
      <c r="Z59" s="17"/>
      <c r="AA59" s="17"/>
      <c r="AB59" s="17"/>
      <c r="AC59" s="17"/>
      <c r="AD59" s="17"/>
      <c r="AE59" s="17"/>
      <c r="AF59" s="17"/>
      <c r="AG59" s="17"/>
      <c r="AH59" s="17"/>
      <c r="AI59" s="17"/>
      <c r="AJ59" s="17"/>
      <c r="AK59" s="17"/>
      <c r="AL59" s="17"/>
    </row>
    <row r="60" spans="1:38" ht="14.25" customHeight="1" thickTop="1" thickBot="1" x14ac:dyDescent="0.25">
      <c r="A60" s="62"/>
      <c r="B60" s="63"/>
      <c r="C60" s="64"/>
      <c r="D60" s="64"/>
      <c r="E60" s="63" t="s">
        <v>103</v>
      </c>
      <c r="F60" s="64"/>
      <c r="G60" s="69">
        <f>SUM(G51:G58)/G59</f>
        <v>35.4895180180268</v>
      </c>
      <c r="H60" s="69">
        <f t="shared" ref="H60:R60" si="23">SUM(H51:H58)/H59</f>
        <v>40.083392414844859</v>
      </c>
      <c r="I60" s="69">
        <f t="shared" si="23"/>
        <v>43.723249193160832</v>
      </c>
      <c r="J60" s="69">
        <f t="shared" si="23"/>
        <v>48.886636356341931</v>
      </c>
      <c r="K60" s="69">
        <f t="shared" si="23"/>
        <v>56.088102230227392</v>
      </c>
      <c r="L60" s="69">
        <f t="shared" si="23"/>
        <v>39.044842053719009</v>
      </c>
      <c r="M60" s="69">
        <f t="shared" si="23"/>
        <v>38.918514174055332</v>
      </c>
      <c r="N60" s="69">
        <f t="shared" si="23"/>
        <v>41.543319627670584</v>
      </c>
      <c r="O60" s="69">
        <f t="shared" si="23"/>
        <v>35.585926820374354</v>
      </c>
      <c r="P60" s="69">
        <f t="shared" si="23"/>
        <v>35.928208360416363</v>
      </c>
      <c r="Q60" s="69">
        <f t="shared" si="23"/>
        <v>41.013913758286819</v>
      </c>
      <c r="R60" s="69">
        <f t="shared" si="23"/>
        <v>37.418278653587272</v>
      </c>
      <c r="S60" s="69"/>
      <c r="T60" s="66"/>
      <c r="U60" s="66"/>
      <c r="V60" s="66"/>
      <c r="W60" s="66"/>
      <c r="X60" s="67"/>
      <c r="Y60" s="67"/>
      <c r="Z60" s="67"/>
      <c r="AA60" s="67"/>
      <c r="AB60" s="67"/>
      <c r="AC60" s="67"/>
      <c r="AD60" s="67"/>
      <c r="AE60" s="67"/>
      <c r="AF60" s="67"/>
      <c r="AG60" s="67"/>
      <c r="AH60" s="67"/>
      <c r="AI60" s="67"/>
      <c r="AJ60" s="67"/>
      <c r="AK60" s="67"/>
      <c r="AL60" s="67"/>
    </row>
    <row r="61" spans="1:38" ht="14.25" customHeight="1" thickTop="1" x14ac:dyDescent="0.2">
      <c r="A61" s="170" t="s">
        <v>107</v>
      </c>
      <c r="B61" s="171"/>
      <c r="C61" s="171"/>
      <c r="D61" s="171"/>
      <c r="E61" s="171"/>
      <c r="F61" s="171"/>
      <c r="G61" s="17"/>
      <c r="H61" s="17"/>
      <c r="I61" s="17"/>
      <c r="J61" s="17"/>
      <c r="K61" s="17"/>
      <c r="L61" s="17"/>
      <c r="M61" s="17"/>
      <c r="N61" s="17"/>
      <c r="O61" s="17"/>
      <c r="P61" s="17"/>
      <c r="Q61" s="17"/>
      <c r="R61" s="17"/>
      <c r="S61" s="17"/>
      <c r="T61" s="75"/>
      <c r="U61" s="75"/>
      <c r="V61" s="75"/>
      <c r="W61" s="75"/>
      <c r="X61" s="17"/>
      <c r="Y61" s="17"/>
      <c r="Z61" s="17"/>
      <c r="AA61" s="17"/>
      <c r="AB61" s="17"/>
      <c r="AC61" s="17"/>
      <c r="AD61" s="17"/>
      <c r="AE61" s="17"/>
      <c r="AF61" s="17"/>
      <c r="AG61" s="17"/>
      <c r="AH61" s="17"/>
      <c r="AI61" s="17"/>
      <c r="AJ61" s="17"/>
      <c r="AK61" s="17"/>
      <c r="AL61" s="17"/>
    </row>
    <row r="62" spans="1:38" ht="14.25" customHeight="1" x14ac:dyDescent="0.2">
      <c r="A62" s="76"/>
      <c r="B62" s="17"/>
      <c r="C62" s="17"/>
      <c r="D62" s="17"/>
      <c r="E62" s="17"/>
      <c r="F62" s="17"/>
      <c r="G62" s="17"/>
      <c r="H62" s="17"/>
      <c r="I62" s="17"/>
      <c r="J62" s="17"/>
      <c r="K62" s="17"/>
      <c r="L62" s="17"/>
      <c r="M62" s="17"/>
      <c r="N62" s="17"/>
      <c r="O62" s="17"/>
      <c r="P62" s="17"/>
      <c r="Q62" s="17"/>
      <c r="R62" s="17"/>
      <c r="S62" s="17"/>
      <c r="T62" s="75"/>
      <c r="U62" s="75"/>
      <c r="V62" s="75"/>
      <c r="W62" s="75"/>
      <c r="X62" s="17"/>
      <c r="Y62" s="17"/>
      <c r="Z62" s="17"/>
      <c r="AA62" s="17"/>
      <c r="AB62" s="17"/>
      <c r="AC62" s="17"/>
      <c r="AD62" s="17"/>
      <c r="AE62" s="17"/>
      <c r="AF62" s="17"/>
      <c r="AG62" s="17"/>
      <c r="AH62" s="17"/>
      <c r="AI62" s="17"/>
      <c r="AJ62" s="17"/>
      <c r="AK62" s="17"/>
      <c r="AL62" s="17"/>
    </row>
    <row r="63" spans="1:38" ht="14.25" customHeight="1" x14ac:dyDescent="0.2">
      <c r="A63" s="76"/>
      <c r="B63" s="17"/>
      <c r="C63" s="17"/>
      <c r="D63" s="17"/>
      <c r="E63" s="17"/>
      <c r="F63" s="17"/>
      <c r="G63" s="17"/>
      <c r="H63" s="17"/>
      <c r="I63" s="17"/>
      <c r="J63" s="17"/>
      <c r="K63" s="17"/>
      <c r="L63" s="17"/>
      <c r="M63" s="17"/>
      <c r="N63" s="17"/>
      <c r="O63" s="17"/>
      <c r="P63" s="17"/>
      <c r="Q63" s="17"/>
      <c r="R63" s="17"/>
      <c r="S63" s="17"/>
      <c r="T63" s="75"/>
      <c r="U63" s="75"/>
      <c r="V63" s="75"/>
      <c r="W63" s="75"/>
      <c r="X63" s="17"/>
      <c r="Y63" s="17"/>
      <c r="Z63" s="17"/>
      <c r="AA63" s="17"/>
      <c r="AB63" s="17"/>
      <c r="AC63" s="17"/>
      <c r="AD63" s="17"/>
      <c r="AE63" s="17"/>
      <c r="AF63" s="17"/>
      <c r="AG63" s="17"/>
      <c r="AH63" s="17"/>
      <c r="AI63" s="17"/>
      <c r="AJ63" s="17"/>
      <c r="AK63" s="17"/>
      <c r="AL63" s="17"/>
    </row>
    <row r="64" spans="1:38" ht="14.25" customHeight="1" x14ac:dyDescent="0.2">
      <c r="A64" s="76"/>
      <c r="B64" s="17"/>
      <c r="C64" s="17"/>
      <c r="D64" s="17"/>
      <c r="E64" s="17"/>
      <c r="F64" s="17"/>
      <c r="G64" s="17"/>
      <c r="H64" s="17"/>
      <c r="I64" s="17"/>
      <c r="J64" s="17"/>
      <c r="K64" s="17"/>
      <c r="L64" s="17"/>
      <c r="M64" s="17"/>
      <c r="N64" s="17"/>
      <c r="O64" s="17"/>
      <c r="P64" s="17"/>
      <c r="Q64" s="17"/>
      <c r="R64" s="17"/>
      <c r="S64" s="17"/>
      <c r="T64" s="75"/>
      <c r="U64" s="75"/>
      <c r="V64" s="75"/>
      <c r="W64" s="75"/>
      <c r="X64" s="17"/>
      <c r="Y64" s="17"/>
      <c r="Z64" s="17"/>
      <c r="AA64" s="17"/>
      <c r="AB64" s="17"/>
      <c r="AC64" s="17"/>
      <c r="AD64" s="17"/>
      <c r="AE64" s="17"/>
      <c r="AF64" s="17"/>
      <c r="AG64" s="17"/>
      <c r="AH64" s="17"/>
      <c r="AI64" s="17"/>
      <c r="AJ64" s="17"/>
      <c r="AK64" s="17"/>
      <c r="AL64" s="17"/>
    </row>
    <row r="65" spans="1:38" ht="14.25" customHeight="1" x14ac:dyDescent="0.2">
      <c r="A65" s="76"/>
      <c r="B65" s="17"/>
      <c r="C65" s="17"/>
      <c r="D65" s="17"/>
      <c r="E65" s="17"/>
      <c r="F65" s="17"/>
      <c r="G65" s="17"/>
      <c r="H65" s="17"/>
      <c r="I65" s="17"/>
      <c r="J65" s="17"/>
      <c r="K65" s="17"/>
      <c r="L65" s="17"/>
      <c r="M65" s="17"/>
      <c r="N65" s="17"/>
      <c r="O65" s="17"/>
      <c r="P65" s="17"/>
      <c r="Q65" s="17"/>
      <c r="R65" s="17"/>
      <c r="S65" s="17"/>
      <c r="T65" s="75"/>
      <c r="U65" s="75"/>
      <c r="V65" s="75"/>
      <c r="W65" s="75"/>
      <c r="X65" s="17"/>
      <c r="Y65" s="17"/>
      <c r="Z65" s="17"/>
      <c r="AA65" s="17"/>
      <c r="AB65" s="17"/>
      <c r="AC65" s="17"/>
      <c r="AD65" s="17"/>
      <c r="AE65" s="17"/>
      <c r="AF65" s="17"/>
      <c r="AG65" s="17"/>
      <c r="AH65" s="17"/>
      <c r="AI65" s="17"/>
      <c r="AJ65" s="17"/>
      <c r="AK65" s="17"/>
      <c r="AL65" s="17"/>
    </row>
    <row r="66" spans="1:38" ht="14.25" customHeight="1" x14ac:dyDescent="0.2">
      <c r="A66" s="30"/>
      <c r="B66" s="30"/>
      <c r="C66" s="30"/>
      <c r="D66" s="30"/>
      <c r="E66" s="30"/>
      <c r="F66" s="7"/>
      <c r="G66" s="7"/>
      <c r="H66" s="7"/>
      <c r="I66" s="7"/>
      <c r="J66" s="7"/>
      <c r="K66" s="7"/>
      <c r="L66" s="7"/>
      <c r="M66" s="7"/>
      <c r="N66" s="7"/>
      <c r="O66" s="7"/>
      <c r="P66" s="7"/>
      <c r="Q66" s="7"/>
      <c r="R66" s="7"/>
      <c r="S66" s="30"/>
      <c r="T66" s="30"/>
      <c r="U66" s="30"/>
      <c r="V66" s="30"/>
      <c r="W66" s="30"/>
    </row>
    <row r="67" spans="1:38" ht="14.25" customHeight="1" x14ac:dyDescent="0.2">
      <c r="A67" s="30"/>
      <c r="B67" s="30"/>
      <c r="C67" s="30"/>
      <c r="D67" s="30"/>
      <c r="E67" s="30"/>
      <c r="F67" s="7"/>
      <c r="G67" s="7"/>
      <c r="H67" s="7"/>
      <c r="I67" s="7"/>
      <c r="J67" s="7"/>
      <c r="K67" s="7"/>
      <c r="L67" s="7"/>
      <c r="M67" s="7"/>
      <c r="N67" s="7"/>
      <c r="O67" s="7"/>
      <c r="P67" s="7"/>
      <c r="Q67" s="7"/>
      <c r="R67" s="7"/>
      <c r="S67" s="30"/>
      <c r="T67" s="30"/>
      <c r="U67" s="30"/>
      <c r="V67" s="30"/>
      <c r="W67" s="30"/>
    </row>
    <row r="68" spans="1:38" ht="14.25" customHeight="1" x14ac:dyDescent="0.2">
      <c r="A68" s="30"/>
      <c r="B68" s="30"/>
      <c r="C68" s="30"/>
      <c r="D68" s="30"/>
      <c r="E68" s="30"/>
      <c r="F68" s="7"/>
      <c r="G68" s="7"/>
      <c r="H68" s="7"/>
      <c r="I68" s="7"/>
      <c r="J68" s="7"/>
      <c r="K68" s="7"/>
      <c r="L68" s="7"/>
      <c r="M68" s="7"/>
      <c r="N68" s="7"/>
      <c r="O68" s="7"/>
      <c r="P68" s="7"/>
      <c r="Q68" s="7"/>
      <c r="R68" s="7"/>
      <c r="S68" s="30"/>
      <c r="T68" s="30"/>
      <c r="U68" s="30"/>
      <c r="V68" s="30"/>
      <c r="W68" s="30"/>
    </row>
    <row r="69" spans="1:38" ht="14.25" customHeight="1" x14ac:dyDescent="0.2">
      <c r="A69" s="30"/>
      <c r="B69" s="30"/>
      <c r="C69" s="30"/>
      <c r="D69" s="30"/>
      <c r="E69" s="30"/>
      <c r="F69" s="7"/>
      <c r="G69" s="7"/>
      <c r="H69" s="7"/>
      <c r="I69" s="7"/>
      <c r="J69" s="7"/>
      <c r="K69" s="7"/>
      <c r="L69" s="7"/>
      <c r="M69" s="7"/>
      <c r="N69" s="7"/>
      <c r="O69" s="7"/>
      <c r="P69" s="7"/>
      <c r="Q69" s="7"/>
      <c r="R69" s="7"/>
      <c r="S69" s="30"/>
      <c r="T69" s="30"/>
      <c r="U69" s="30"/>
      <c r="V69" s="30"/>
      <c r="W69" s="30"/>
    </row>
    <row r="70" spans="1:38" ht="14.25" customHeight="1" x14ac:dyDescent="0.2">
      <c r="A70" s="30"/>
      <c r="B70" s="30"/>
      <c r="C70" s="30"/>
      <c r="D70" s="30"/>
      <c r="E70" s="30"/>
      <c r="F70" s="7"/>
      <c r="G70" s="7"/>
      <c r="H70" s="7"/>
      <c r="I70" s="7"/>
      <c r="J70" s="7"/>
      <c r="K70" s="7"/>
      <c r="L70" s="7"/>
      <c r="M70" s="7"/>
      <c r="N70" s="7"/>
      <c r="O70" s="7"/>
      <c r="P70" s="7"/>
      <c r="Q70" s="7"/>
      <c r="R70" s="7"/>
      <c r="S70" s="30"/>
      <c r="T70" s="30"/>
      <c r="U70" s="30"/>
      <c r="V70" s="30"/>
      <c r="W70" s="30"/>
    </row>
    <row r="71" spans="1:38" ht="14.25" customHeight="1" x14ac:dyDescent="0.2">
      <c r="A71" s="30"/>
      <c r="B71" s="30"/>
      <c r="C71" s="30"/>
      <c r="D71" s="30"/>
      <c r="E71" s="30"/>
      <c r="F71" s="7"/>
      <c r="G71" s="7"/>
      <c r="H71" s="7"/>
      <c r="I71" s="7"/>
      <c r="J71" s="7"/>
      <c r="K71" s="7"/>
      <c r="L71" s="7"/>
      <c r="M71" s="7"/>
      <c r="N71" s="7"/>
      <c r="O71" s="7"/>
      <c r="P71" s="7"/>
      <c r="Q71" s="7"/>
      <c r="R71" s="7"/>
      <c r="S71" s="30"/>
      <c r="T71" s="30"/>
      <c r="U71" s="30"/>
      <c r="V71" s="30"/>
      <c r="W71" s="30"/>
    </row>
    <row r="72" spans="1:38" ht="14.25" customHeight="1" x14ac:dyDescent="0.2">
      <c r="A72" s="30"/>
      <c r="B72" s="30"/>
      <c r="C72" s="30"/>
      <c r="D72" s="30"/>
      <c r="E72" s="30"/>
      <c r="F72" s="7"/>
      <c r="G72" s="7"/>
      <c r="H72" s="7"/>
      <c r="I72" s="7"/>
      <c r="J72" s="7"/>
      <c r="K72" s="7"/>
      <c r="L72" s="7"/>
      <c r="M72" s="7"/>
      <c r="N72" s="7"/>
      <c r="O72" s="7"/>
      <c r="P72" s="7"/>
      <c r="Q72" s="7"/>
      <c r="R72" s="7"/>
      <c r="S72" s="30"/>
      <c r="T72" s="30"/>
      <c r="U72" s="30"/>
      <c r="V72" s="30"/>
      <c r="W72" s="30"/>
    </row>
    <row r="73" spans="1:38" ht="14.25" customHeight="1" x14ac:dyDescent="0.2">
      <c r="A73" s="30"/>
      <c r="B73" s="30"/>
      <c r="C73" s="30"/>
      <c r="D73" s="30"/>
      <c r="E73" s="30"/>
      <c r="F73" s="7"/>
      <c r="G73" s="7"/>
      <c r="H73" s="7"/>
      <c r="I73" s="7"/>
      <c r="J73" s="7"/>
      <c r="K73" s="7"/>
      <c r="L73" s="7"/>
      <c r="M73" s="7"/>
      <c r="N73" s="7"/>
      <c r="O73" s="7"/>
      <c r="P73" s="7"/>
      <c r="Q73" s="7"/>
      <c r="R73" s="7"/>
      <c r="S73" s="30"/>
      <c r="T73" s="30"/>
      <c r="U73" s="30"/>
      <c r="V73" s="30"/>
      <c r="W73" s="30"/>
    </row>
    <row r="74" spans="1:38" ht="14.25" customHeight="1" x14ac:dyDescent="0.2">
      <c r="A74" s="30"/>
      <c r="B74" s="30"/>
      <c r="C74" s="30"/>
      <c r="D74" s="30"/>
      <c r="E74" s="30"/>
      <c r="F74" s="7"/>
      <c r="G74" s="7"/>
      <c r="H74" s="7"/>
      <c r="I74" s="7"/>
      <c r="J74" s="7"/>
      <c r="K74" s="7"/>
      <c r="L74" s="7"/>
      <c r="M74" s="7"/>
      <c r="N74" s="7"/>
      <c r="O74" s="7"/>
      <c r="P74" s="7"/>
      <c r="Q74" s="7"/>
      <c r="R74" s="7"/>
      <c r="S74" s="30"/>
      <c r="T74" s="30"/>
      <c r="U74" s="30"/>
      <c r="V74" s="30"/>
      <c r="W74" s="30"/>
    </row>
    <row r="75" spans="1:38" ht="14.25" customHeight="1" x14ac:dyDescent="0.2">
      <c r="A75" s="30"/>
      <c r="B75" s="30"/>
      <c r="C75" s="30"/>
      <c r="D75" s="30"/>
      <c r="E75" s="30"/>
      <c r="F75" s="7"/>
      <c r="G75" s="7"/>
      <c r="H75" s="7"/>
      <c r="I75" s="7"/>
      <c r="J75" s="7"/>
      <c r="K75" s="7"/>
      <c r="L75" s="7"/>
      <c r="M75" s="7"/>
      <c r="N75" s="7"/>
      <c r="O75" s="7"/>
      <c r="P75" s="7"/>
      <c r="Q75" s="7"/>
      <c r="R75" s="7"/>
      <c r="S75" s="30"/>
      <c r="T75" s="30"/>
      <c r="U75" s="30"/>
      <c r="V75" s="30"/>
      <c r="W75" s="30"/>
    </row>
    <row r="76" spans="1:38" ht="14.25" customHeight="1" x14ac:dyDescent="0.2">
      <c r="A76" s="30"/>
      <c r="B76" s="30"/>
      <c r="C76" s="30"/>
      <c r="D76" s="30"/>
      <c r="E76" s="30"/>
      <c r="F76" s="7"/>
      <c r="G76" s="7"/>
      <c r="H76" s="7"/>
      <c r="I76" s="7"/>
      <c r="J76" s="7"/>
      <c r="K76" s="7"/>
      <c r="L76" s="7"/>
      <c r="M76" s="7"/>
      <c r="N76" s="7"/>
      <c r="O76" s="7"/>
      <c r="P76" s="7"/>
      <c r="Q76" s="7"/>
      <c r="R76" s="7"/>
      <c r="S76" s="30"/>
      <c r="T76" s="30"/>
      <c r="U76" s="30"/>
      <c r="V76" s="30"/>
      <c r="W76" s="30"/>
    </row>
    <row r="77" spans="1:38" ht="14.25" customHeight="1" x14ac:dyDescent="0.2">
      <c r="A77" s="30"/>
      <c r="B77" s="30"/>
      <c r="C77" s="30"/>
      <c r="D77" s="30"/>
      <c r="E77" s="30"/>
      <c r="F77" s="7"/>
      <c r="G77" s="7"/>
      <c r="H77" s="7"/>
      <c r="I77" s="7"/>
      <c r="J77" s="7"/>
      <c r="K77" s="7"/>
      <c r="L77" s="7"/>
      <c r="M77" s="7"/>
      <c r="N77" s="7"/>
      <c r="O77" s="7"/>
      <c r="P77" s="7"/>
      <c r="Q77" s="7"/>
      <c r="R77" s="7"/>
      <c r="S77" s="30"/>
      <c r="T77" s="30"/>
      <c r="U77" s="30"/>
      <c r="V77" s="30"/>
      <c r="W77" s="30"/>
    </row>
    <row r="78" spans="1:38" ht="14.25" customHeight="1" x14ac:dyDescent="0.2">
      <c r="A78" s="30"/>
      <c r="B78" s="30"/>
      <c r="C78" s="30"/>
      <c r="D78" s="30"/>
      <c r="E78" s="30"/>
      <c r="F78" s="7"/>
      <c r="G78" s="7"/>
      <c r="H78" s="7"/>
      <c r="I78" s="7"/>
      <c r="J78" s="7"/>
      <c r="K78" s="7"/>
      <c r="L78" s="7"/>
      <c r="M78" s="7"/>
      <c r="N78" s="7"/>
      <c r="O78" s="7"/>
      <c r="P78" s="7"/>
      <c r="Q78" s="7"/>
      <c r="R78" s="7"/>
      <c r="S78" s="30"/>
      <c r="T78" s="30"/>
      <c r="U78" s="30"/>
      <c r="V78" s="30"/>
      <c r="W78" s="30"/>
      <c r="X78" s="17"/>
      <c r="Y78" s="17"/>
      <c r="Z78" s="17"/>
      <c r="AA78" s="17"/>
      <c r="AB78" s="17"/>
      <c r="AC78" s="17"/>
      <c r="AD78" s="17"/>
      <c r="AE78" s="17"/>
      <c r="AF78" s="17"/>
      <c r="AG78" s="17"/>
      <c r="AH78" s="17"/>
      <c r="AI78" s="17"/>
      <c r="AJ78" s="17"/>
      <c r="AK78" s="17"/>
      <c r="AL78" s="17"/>
    </row>
    <row r="79" spans="1:38" ht="138" customHeight="1" x14ac:dyDescent="0.2">
      <c r="A79" s="164" t="s">
        <v>108</v>
      </c>
      <c r="B79" s="162"/>
      <c r="C79" s="162"/>
      <c r="D79" s="162"/>
      <c r="E79" s="162"/>
      <c r="F79" s="162"/>
      <c r="G79" s="162"/>
      <c r="H79" s="162"/>
      <c r="I79" s="162"/>
      <c r="J79" s="162"/>
      <c r="K79" s="162"/>
      <c r="L79" s="162"/>
      <c r="M79" s="162"/>
      <c r="N79" s="162"/>
      <c r="O79" s="162"/>
      <c r="P79" s="162"/>
      <c r="Q79" s="162"/>
      <c r="R79" s="162"/>
      <c r="S79" s="162"/>
      <c r="T79" s="162"/>
      <c r="U79" s="162"/>
      <c r="V79" s="163"/>
      <c r="W79" s="51"/>
      <c r="X79" s="17"/>
      <c r="Y79" s="17"/>
      <c r="Z79" s="17"/>
      <c r="AA79" s="17"/>
      <c r="AB79" s="17"/>
      <c r="AC79" s="17"/>
      <c r="AD79" s="17"/>
      <c r="AE79" s="17"/>
      <c r="AF79" s="17"/>
      <c r="AG79" s="17"/>
      <c r="AH79" s="17"/>
      <c r="AI79" s="17"/>
      <c r="AJ79" s="17"/>
      <c r="AK79" s="17"/>
      <c r="AL79" s="17"/>
    </row>
    <row r="80" spans="1:38" ht="14.25" customHeight="1" x14ac:dyDescent="0.2">
      <c r="A80" s="35"/>
      <c r="B80" s="36"/>
      <c r="C80" s="36"/>
      <c r="D80" s="36"/>
      <c r="E80" s="35"/>
      <c r="F80" s="47"/>
      <c r="G80" s="47"/>
      <c r="H80" s="47"/>
      <c r="I80" s="47"/>
      <c r="J80" s="47"/>
      <c r="K80" s="35"/>
      <c r="L80" s="47"/>
      <c r="M80" s="7"/>
      <c r="N80" s="7"/>
      <c r="O80" s="7"/>
      <c r="P80" s="7"/>
      <c r="Q80" s="7"/>
      <c r="R80" s="7"/>
      <c r="S80" s="30"/>
      <c r="T80" s="30"/>
      <c r="U80" s="30"/>
      <c r="V80" s="30"/>
      <c r="W80" s="30"/>
      <c r="X80" s="17"/>
      <c r="Y80" s="17"/>
      <c r="Z80" s="17"/>
      <c r="AA80" s="17"/>
      <c r="AB80" s="17"/>
      <c r="AC80" s="17"/>
      <c r="AD80" s="17"/>
      <c r="AE80" s="17"/>
      <c r="AF80" s="17"/>
      <c r="AG80" s="17"/>
      <c r="AH80" s="17"/>
      <c r="AI80" s="17"/>
      <c r="AJ80" s="17"/>
      <c r="AK80" s="17"/>
      <c r="AL80" s="17"/>
    </row>
    <row r="81" spans="1:38" ht="14.25" customHeight="1" x14ac:dyDescent="0.2">
      <c r="A81" s="30"/>
      <c r="B81" s="30"/>
      <c r="C81" s="30"/>
      <c r="D81" s="30"/>
      <c r="E81" s="30"/>
      <c r="F81" s="7"/>
      <c r="G81" s="7"/>
      <c r="H81" s="7"/>
      <c r="I81" s="7"/>
      <c r="J81" s="7"/>
      <c r="K81" s="7"/>
      <c r="L81" s="7"/>
      <c r="M81" s="7"/>
      <c r="N81" s="7"/>
      <c r="O81" s="7"/>
      <c r="P81" s="7"/>
      <c r="Q81" s="7"/>
      <c r="R81" s="7"/>
      <c r="S81" s="30"/>
      <c r="T81" s="30"/>
      <c r="U81" s="30"/>
      <c r="V81" s="30"/>
      <c r="W81" s="30"/>
      <c r="X81" s="17"/>
      <c r="Y81" s="17"/>
      <c r="Z81" s="17"/>
      <c r="AA81" s="17"/>
      <c r="AB81" s="17"/>
      <c r="AC81" s="17"/>
      <c r="AD81" s="17"/>
      <c r="AE81" s="17"/>
      <c r="AF81" s="17"/>
      <c r="AG81" s="17"/>
      <c r="AH81" s="17"/>
      <c r="AI81" s="17"/>
      <c r="AJ81" s="17"/>
      <c r="AK81" s="17"/>
      <c r="AL81" s="17"/>
    </row>
    <row r="82" spans="1:38" ht="14.25" customHeight="1" x14ac:dyDescent="0.2">
      <c r="A82" s="30"/>
      <c r="B82" s="30"/>
      <c r="C82" s="30"/>
      <c r="D82" s="30"/>
      <c r="E82" s="30"/>
      <c r="F82" s="7"/>
      <c r="G82" s="7"/>
      <c r="H82" s="7"/>
      <c r="I82" s="7"/>
      <c r="J82" s="7"/>
      <c r="K82" s="7"/>
      <c r="L82" s="7"/>
      <c r="M82" s="7"/>
      <c r="N82" s="7"/>
      <c r="O82" s="7"/>
      <c r="P82" s="7"/>
      <c r="Q82" s="7"/>
      <c r="R82" s="7"/>
      <c r="S82" s="30"/>
      <c r="T82" s="30"/>
      <c r="U82" s="30"/>
      <c r="V82" s="30"/>
      <c r="W82" s="30"/>
      <c r="X82" s="17"/>
      <c r="Y82" s="17"/>
      <c r="Z82" s="17"/>
      <c r="AA82" s="17"/>
      <c r="AB82" s="17"/>
      <c r="AC82" s="17"/>
      <c r="AD82" s="17"/>
      <c r="AE82" s="17"/>
      <c r="AF82" s="17"/>
      <c r="AG82" s="17"/>
      <c r="AH82" s="17"/>
      <c r="AI82" s="17"/>
      <c r="AJ82" s="17"/>
      <c r="AK82" s="17"/>
      <c r="AL82" s="17"/>
    </row>
    <row r="83" spans="1:38" ht="14.25" customHeight="1" x14ac:dyDescent="0.2">
      <c r="A83" s="30"/>
      <c r="B83" s="30"/>
      <c r="C83" s="30"/>
      <c r="D83" s="30"/>
      <c r="E83" s="30"/>
      <c r="F83" s="7"/>
      <c r="G83" s="7"/>
      <c r="H83" s="7"/>
      <c r="I83" s="7"/>
      <c r="J83" s="7"/>
      <c r="K83" s="7"/>
      <c r="L83" s="7"/>
      <c r="M83" s="7"/>
      <c r="N83" s="7"/>
      <c r="O83" s="7"/>
      <c r="P83" s="7"/>
      <c r="Q83" s="7"/>
      <c r="R83" s="7"/>
      <c r="S83" s="30"/>
      <c r="T83" s="30"/>
      <c r="U83" s="30"/>
      <c r="V83" s="30"/>
      <c r="W83" s="30"/>
      <c r="X83" s="17"/>
      <c r="Y83" s="17"/>
      <c r="Z83" s="17"/>
      <c r="AA83" s="17"/>
      <c r="AB83" s="17"/>
      <c r="AC83" s="17"/>
      <c r="AD83" s="17"/>
      <c r="AE83" s="17"/>
      <c r="AF83" s="17"/>
      <c r="AG83" s="17"/>
      <c r="AH83" s="17"/>
      <c r="AI83" s="17"/>
      <c r="AJ83" s="17"/>
      <c r="AK83" s="17"/>
      <c r="AL83" s="17"/>
    </row>
    <row r="84" spans="1:38" ht="14.25" customHeight="1" x14ac:dyDescent="0.2">
      <c r="A84" s="30"/>
      <c r="B84" s="30"/>
      <c r="C84" s="30"/>
      <c r="D84" s="30"/>
      <c r="E84" s="30"/>
      <c r="F84" s="7"/>
      <c r="G84" s="7"/>
      <c r="H84" s="7"/>
      <c r="I84" s="7"/>
      <c r="J84" s="7"/>
      <c r="K84" s="7"/>
      <c r="L84" s="7"/>
      <c r="M84" s="7"/>
      <c r="N84" s="7"/>
      <c r="O84" s="7"/>
      <c r="P84" s="7"/>
      <c r="Q84" s="7"/>
      <c r="R84" s="7"/>
      <c r="S84" s="30"/>
      <c r="T84" s="30"/>
      <c r="U84" s="30"/>
      <c r="V84" s="30"/>
      <c r="W84" s="30"/>
      <c r="X84" s="17"/>
      <c r="Y84" s="17"/>
      <c r="Z84" s="17"/>
      <c r="AA84" s="17"/>
      <c r="AB84" s="17"/>
      <c r="AC84" s="17"/>
      <c r="AD84" s="17"/>
      <c r="AE84" s="17"/>
      <c r="AF84" s="17"/>
      <c r="AG84" s="17"/>
      <c r="AH84" s="17"/>
      <c r="AI84" s="17"/>
      <c r="AJ84" s="17"/>
      <c r="AK84" s="17"/>
      <c r="AL84" s="17"/>
    </row>
    <row r="85" spans="1:38" ht="14.25" customHeight="1" x14ac:dyDescent="0.2">
      <c r="A85" s="30"/>
      <c r="B85" s="30"/>
      <c r="C85" s="30"/>
      <c r="D85" s="30"/>
      <c r="E85" s="30"/>
      <c r="F85" s="7"/>
      <c r="G85" s="7"/>
      <c r="H85" s="7"/>
      <c r="I85" s="7"/>
      <c r="J85" s="7"/>
      <c r="K85" s="7"/>
      <c r="L85" s="7"/>
      <c r="M85" s="7"/>
      <c r="N85" s="7"/>
      <c r="O85" s="7"/>
      <c r="P85" s="7"/>
      <c r="Q85" s="7"/>
      <c r="R85" s="7"/>
      <c r="S85" s="30"/>
      <c r="T85" s="30"/>
      <c r="U85" s="30"/>
      <c r="V85" s="30"/>
      <c r="W85" s="30"/>
      <c r="X85" s="17"/>
      <c r="Y85" s="17"/>
      <c r="Z85" s="17"/>
      <c r="AA85" s="17"/>
      <c r="AB85" s="17"/>
      <c r="AC85" s="17"/>
      <c r="AD85" s="17"/>
      <c r="AE85" s="17"/>
      <c r="AF85" s="17"/>
      <c r="AG85" s="17"/>
      <c r="AH85" s="17"/>
      <c r="AI85" s="17"/>
      <c r="AJ85" s="17"/>
      <c r="AK85" s="17"/>
      <c r="AL85" s="17"/>
    </row>
    <row r="86" spans="1:38" ht="14.25" customHeight="1" x14ac:dyDescent="0.2">
      <c r="A86" s="30"/>
      <c r="B86" s="30"/>
      <c r="C86" s="30"/>
      <c r="D86" s="30"/>
      <c r="E86" s="30"/>
      <c r="F86" s="7"/>
      <c r="G86" s="7"/>
      <c r="H86" s="7"/>
      <c r="I86" s="7"/>
      <c r="J86" s="7"/>
      <c r="K86" s="7"/>
      <c r="L86" s="7"/>
      <c r="M86" s="7"/>
      <c r="N86" s="7"/>
      <c r="O86" s="7"/>
      <c r="P86" s="7"/>
      <c r="Q86" s="7"/>
      <c r="R86" s="7"/>
      <c r="S86" s="30"/>
      <c r="T86" s="30"/>
      <c r="U86" s="30"/>
      <c r="V86" s="30"/>
      <c r="W86" s="30"/>
      <c r="X86" s="17"/>
      <c r="Y86" s="17"/>
      <c r="Z86" s="17"/>
      <c r="AA86" s="17"/>
      <c r="AB86" s="17"/>
      <c r="AC86" s="17"/>
      <c r="AD86" s="17"/>
      <c r="AE86" s="17"/>
      <c r="AF86" s="17"/>
      <c r="AG86" s="17"/>
      <c r="AH86" s="17"/>
      <c r="AI86" s="17"/>
      <c r="AJ86" s="17"/>
      <c r="AK86" s="17"/>
      <c r="AL86" s="17"/>
    </row>
    <row r="87" spans="1:38" ht="14.25" customHeight="1" x14ac:dyDescent="0.2">
      <c r="A87" s="30"/>
      <c r="B87" s="30"/>
      <c r="C87" s="30"/>
      <c r="D87" s="30"/>
      <c r="E87" s="30"/>
      <c r="F87" s="7"/>
      <c r="G87" s="7"/>
      <c r="H87" s="7"/>
      <c r="I87" s="7"/>
      <c r="J87" s="7"/>
      <c r="K87" s="7"/>
      <c r="L87" s="7"/>
      <c r="M87" s="7"/>
      <c r="N87" s="7"/>
      <c r="O87" s="7"/>
      <c r="P87" s="7"/>
      <c r="Q87" s="7"/>
      <c r="R87" s="7"/>
      <c r="S87" s="30"/>
      <c r="T87" s="30"/>
      <c r="U87" s="30"/>
      <c r="V87" s="30"/>
      <c r="W87" s="30"/>
      <c r="X87" s="17"/>
      <c r="Y87" s="17"/>
      <c r="Z87" s="17"/>
      <c r="AA87" s="17"/>
      <c r="AB87" s="17"/>
      <c r="AC87" s="17"/>
      <c r="AD87" s="17"/>
      <c r="AE87" s="17"/>
      <c r="AF87" s="17"/>
      <c r="AG87" s="17"/>
      <c r="AH87" s="17"/>
      <c r="AI87" s="17"/>
      <c r="AJ87" s="17"/>
      <c r="AK87" s="17"/>
      <c r="AL87" s="17"/>
    </row>
    <row r="88" spans="1:38" ht="14.25" customHeight="1" x14ac:dyDescent="0.2">
      <c r="A88" s="30"/>
      <c r="B88" s="30"/>
      <c r="C88" s="30"/>
      <c r="D88" s="30"/>
      <c r="E88" s="30"/>
      <c r="F88" s="7"/>
      <c r="G88" s="7"/>
      <c r="H88" s="7"/>
      <c r="I88" s="7"/>
      <c r="J88" s="7"/>
      <c r="K88" s="7"/>
      <c r="L88" s="7"/>
      <c r="M88" s="7"/>
      <c r="N88" s="7"/>
      <c r="O88" s="7"/>
      <c r="P88" s="7"/>
      <c r="Q88" s="7"/>
      <c r="R88" s="7"/>
      <c r="S88" s="30"/>
      <c r="T88" s="30"/>
      <c r="U88" s="30"/>
      <c r="V88" s="30"/>
      <c r="W88" s="30"/>
      <c r="X88" s="17"/>
      <c r="Y88" s="17"/>
      <c r="Z88" s="17"/>
      <c r="AA88" s="17"/>
      <c r="AB88" s="17"/>
      <c r="AC88" s="17"/>
      <c r="AD88" s="17"/>
      <c r="AE88" s="17"/>
      <c r="AF88" s="17"/>
      <c r="AG88" s="17"/>
      <c r="AH88" s="17"/>
      <c r="AI88" s="17"/>
      <c r="AJ88" s="17"/>
      <c r="AK88" s="17"/>
      <c r="AL88" s="17"/>
    </row>
    <row r="89" spans="1:38" ht="14.25" customHeight="1" x14ac:dyDescent="0.2">
      <c r="A89" s="30"/>
      <c r="B89" s="30"/>
      <c r="C89" s="30"/>
      <c r="D89" s="30"/>
      <c r="E89" s="30"/>
      <c r="F89" s="7"/>
      <c r="G89" s="7"/>
      <c r="H89" s="7"/>
      <c r="I89" s="7"/>
      <c r="J89" s="7"/>
      <c r="K89" s="7"/>
      <c r="L89" s="7"/>
      <c r="M89" s="7"/>
      <c r="N89" s="7"/>
      <c r="O89" s="7"/>
      <c r="P89" s="7"/>
      <c r="Q89" s="7"/>
      <c r="R89" s="7"/>
      <c r="S89" s="30"/>
      <c r="T89" s="30"/>
      <c r="U89" s="30"/>
      <c r="V89" s="30"/>
      <c r="W89" s="30"/>
      <c r="X89" s="17"/>
      <c r="Y89" s="17"/>
      <c r="Z89" s="17"/>
      <c r="AA89" s="17"/>
      <c r="AB89" s="17"/>
      <c r="AC89" s="17"/>
      <c r="AD89" s="17"/>
      <c r="AE89" s="17"/>
      <c r="AF89" s="17"/>
      <c r="AG89" s="17"/>
      <c r="AH89" s="17"/>
      <c r="AI89" s="17"/>
      <c r="AJ89" s="17"/>
      <c r="AK89" s="17"/>
      <c r="AL89" s="17"/>
    </row>
    <row r="90" spans="1:38" ht="14.25" customHeight="1" x14ac:dyDescent="0.2">
      <c r="A90" s="30"/>
      <c r="B90" s="30"/>
      <c r="C90" s="30"/>
      <c r="D90" s="30"/>
      <c r="E90" s="30"/>
      <c r="F90" s="7"/>
      <c r="G90" s="7"/>
      <c r="H90" s="7"/>
      <c r="I90" s="7"/>
      <c r="J90" s="7"/>
      <c r="K90" s="7"/>
      <c r="L90" s="7"/>
      <c r="M90" s="7"/>
      <c r="N90" s="7"/>
      <c r="O90" s="7"/>
      <c r="P90" s="7"/>
      <c r="Q90" s="7"/>
      <c r="R90" s="7"/>
      <c r="S90" s="30"/>
      <c r="T90" s="30"/>
      <c r="U90" s="30"/>
      <c r="V90" s="30"/>
      <c r="W90" s="30"/>
      <c r="X90" s="17"/>
      <c r="Y90" s="17"/>
      <c r="Z90" s="17"/>
      <c r="AA90" s="17"/>
      <c r="AB90" s="17"/>
      <c r="AC90" s="17"/>
      <c r="AD90" s="17"/>
      <c r="AE90" s="17"/>
      <c r="AF90" s="17"/>
      <c r="AG90" s="17"/>
      <c r="AH90" s="17"/>
      <c r="AI90" s="17"/>
      <c r="AJ90" s="17"/>
      <c r="AK90" s="17"/>
      <c r="AL90" s="17"/>
    </row>
    <row r="91" spans="1:38" ht="14.25" customHeight="1" x14ac:dyDescent="0.2">
      <c r="A91" s="30"/>
      <c r="B91" s="30"/>
      <c r="C91" s="30"/>
      <c r="D91" s="30"/>
      <c r="E91" s="30"/>
      <c r="F91" s="7"/>
      <c r="G91" s="7"/>
      <c r="H91" s="7"/>
      <c r="I91" s="7"/>
      <c r="J91" s="7"/>
      <c r="K91" s="7"/>
      <c r="L91" s="7"/>
      <c r="M91" s="7"/>
      <c r="N91" s="7"/>
      <c r="O91" s="7"/>
      <c r="P91" s="7"/>
      <c r="Q91" s="7"/>
      <c r="R91" s="7"/>
      <c r="S91" s="30"/>
      <c r="T91" s="30"/>
      <c r="U91" s="30"/>
      <c r="V91" s="30"/>
      <c r="W91" s="30"/>
      <c r="X91" s="17"/>
      <c r="Y91" s="17"/>
      <c r="Z91" s="17"/>
      <c r="AA91" s="17"/>
      <c r="AB91" s="17"/>
      <c r="AC91" s="17"/>
      <c r="AD91" s="17"/>
      <c r="AE91" s="17"/>
      <c r="AF91" s="17"/>
      <c r="AG91" s="17"/>
      <c r="AH91" s="17"/>
      <c r="AI91" s="17"/>
      <c r="AJ91" s="17"/>
      <c r="AK91" s="17"/>
      <c r="AL91" s="17"/>
    </row>
    <row r="92" spans="1:38" ht="14.25" customHeight="1" x14ac:dyDescent="0.2">
      <c r="A92" s="30"/>
      <c r="B92" s="30"/>
      <c r="C92" s="30"/>
      <c r="D92" s="30"/>
      <c r="E92" s="30"/>
      <c r="F92" s="7"/>
      <c r="G92" s="7"/>
      <c r="H92" s="7"/>
      <c r="I92" s="7"/>
      <c r="J92" s="7"/>
      <c r="K92" s="7"/>
      <c r="L92" s="7"/>
      <c r="M92" s="7"/>
      <c r="N92" s="7"/>
      <c r="O92" s="7"/>
      <c r="P92" s="7"/>
      <c r="Q92" s="7"/>
      <c r="R92" s="7"/>
      <c r="S92" s="30"/>
      <c r="T92" s="30"/>
      <c r="U92" s="30"/>
      <c r="V92" s="30"/>
      <c r="W92" s="30"/>
      <c r="X92" s="17"/>
      <c r="Y92" s="17"/>
      <c r="Z92" s="17"/>
      <c r="AA92" s="17"/>
      <c r="AB92" s="17"/>
      <c r="AC92" s="17"/>
      <c r="AD92" s="17"/>
      <c r="AE92" s="17"/>
      <c r="AF92" s="17"/>
      <c r="AG92" s="17"/>
      <c r="AH92" s="17"/>
      <c r="AI92" s="17"/>
      <c r="AJ92" s="17"/>
      <c r="AK92" s="17"/>
      <c r="AL92" s="17"/>
    </row>
    <row r="93" spans="1:38" ht="14.25" customHeight="1" x14ac:dyDescent="0.2">
      <c r="A93" s="30"/>
      <c r="B93" s="30"/>
      <c r="C93" s="30"/>
      <c r="D93" s="30"/>
      <c r="E93" s="30"/>
      <c r="F93" s="7"/>
      <c r="G93" s="7"/>
      <c r="H93" s="7"/>
      <c r="I93" s="7"/>
      <c r="J93" s="7"/>
      <c r="K93" s="7"/>
      <c r="L93" s="7"/>
      <c r="M93" s="7"/>
      <c r="N93" s="7"/>
      <c r="O93" s="7"/>
      <c r="P93" s="7"/>
      <c r="Q93" s="7"/>
      <c r="R93" s="7"/>
      <c r="S93" s="30"/>
      <c r="T93" s="30"/>
      <c r="U93" s="30"/>
      <c r="V93" s="30"/>
      <c r="W93" s="30"/>
      <c r="X93" s="17"/>
      <c r="Y93" s="17"/>
      <c r="Z93" s="17"/>
      <c r="AA93" s="17"/>
      <c r="AB93" s="17"/>
      <c r="AC93" s="17"/>
      <c r="AD93" s="17"/>
      <c r="AE93" s="17"/>
      <c r="AF93" s="17"/>
      <c r="AG93" s="17"/>
      <c r="AH93" s="17"/>
      <c r="AI93" s="17"/>
      <c r="AJ93" s="17"/>
      <c r="AK93" s="17"/>
      <c r="AL93" s="17"/>
    </row>
    <row r="94" spans="1:38" ht="14.25" customHeight="1" x14ac:dyDescent="0.2">
      <c r="A94" s="30"/>
      <c r="B94" s="30"/>
      <c r="C94" s="30"/>
      <c r="D94" s="30"/>
      <c r="E94" s="30"/>
      <c r="F94" s="7"/>
      <c r="G94" s="7"/>
      <c r="H94" s="7"/>
      <c r="I94" s="7"/>
      <c r="J94" s="7"/>
      <c r="K94" s="7"/>
      <c r="L94" s="7"/>
      <c r="M94" s="7"/>
      <c r="N94" s="7"/>
      <c r="O94" s="7"/>
      <c r="P94" s="7"/>
      <c r="Q94" s="7"/>
      <c r="R94" s="7"/>
      <c r="S94" s="30"/>
      <c r="T94" s="30"/>
      <c r="U94" s="30"/>
      <c r="V94" s="30"/>
      <c r="W94" s="30"/>
      <c r="X94" s="17"/>
      <c r="Y94" s="17"/>
      <c r="Z94" s="17"/>
      <c r="AA94" s="17"/>
      <c r="AB94" s="17"/>
      <c r="AC94" s="17"/>
      <c r="AD94" s="17"/>
      <c r="AE94" s="17"/>
      <c r="AF94" s="17"/>
      <c r="AG94" s="17"/>
      <c r="AH94" s="17"/>
      <c r="AI94" s="17"/>
      <c r="AJ94" s="17"/>
      <c r="AK94" s="17"/>
      <c r="AL94" s="17"/>
    </row>
    <row r="95" spans="1:38" ht="14.25" customHeight="1" x14ac:dyDescent="0.2">
      <c r="A95" s="30"/>
      <c r="B95" s="30"/>
      <c r="C95" s="30"/>
      <c r="D95" s="30"/>
      <c r="E95" s="30"/>
      <c r="F95" s="7"/>
      <c r="G95" s="7"/>
      <c r="H95" s="7"/>
      <c r="I95" s="7"/>
      <c r="J95" s="7"/>
      <c r="K95" s="7"/>
      <c r="L95" s="7"/>
      <c r="M95" s="7"/>
      <c r="N95" s="7"/>
      <c r="O95" s="7"/>
      <c r="P95" s="7"/>
      <c r="Q95" s="7"/>
      <c r="R95" s="7"/>
      <c r="S95" s="30"/>
      <c r="T95" s="30"/>
      <c r="U95" s="30"/>
      <c r="V95" s="30"/>
      <c r="W95" s="30"/>
      <c r="X95" s="17"/>
      <c r="Y95" s="17"/>
      <c r="Z95" s="17"/>
      <c r="AA95" s="17"/>
      <c r="AB95" s="17"/>
      <c r="AC95" s="17"/>
      <c r="AD95" s="17"/>
      <c r="AE95" s="17"/>
      <c r="AF95" s="17"/>
      <c r="AG95" s="17"/>
      <c r="AH95" s="17"/>
      <c r="AI95" s="17"/>
      <c r="AJ95" s="17"/>
      <c r="AK95" s="17"/>
      <c r="AL95" s="17"/>
    </row>
    <row r="96" spans="1:38" ht="14.25" customHeight="1" x14ac:dyDescent="0.2">
      <c r="A96" s="172" t="s">
        <v>257</v>
      </c>
      <c r="B96" s="173"/>
      <c r="C96" s="174"/>
      <c r="D96" s="30"/>
      <c r="E96" s="178" t="s">
        <v>258</v>
      </c>
      <c r="F96" s="173"/>
      <c r="G96" s="173"/>
      <c r="H96" s="174"/>
      <c r="I96" s="7"/>
      <c r="J96" s="179" t="s">
        <v>259</v>
      </c>
      <c r="K96" s="173"/>
      <c r="L96" s="173"/>
      <c r="M96" s="173"/>
      <c r="N96" s="174"/>
      <c r="O96" s="7"/>
      <c r="P96" s="7"/>
      <c r="Q96" s="7"/>
      <c r="R96" s="7"/>
      <c r="S96" s="30"/>
      <c r="T96" s="30"/>
      <c r="U96" s="30"/>
      <c r="V96" s="30"/>
      <c r="W96" s="30"/>
      <c r="X96" s="17"/>
      <c r="Y96" s="17"/>
      <c r="Z96" s="17"/>
      <c r="AA96" s="17"/>
      <c r="AB96" s="17"/>
      <c r="AC96" s="17"/>
      <c r="AD96" s="17"/>
      <c r="AE96" s="17"/>
      <c r="AF96" s="17"/>
      <c r="AG96" s="17"/>
      <c r="AH96" s="17"/>
      <c r="AI96" s="17"/>
      <c r="AJ96" s="17"/>
      <c r="AK96" s="17"/>
      <c r="AL96" s="17"/>
    </row>
    <row r="97" spans="1:38" ht="35" customHeight="1" x14ac:dyDescent="0.2">
      <c r="A97" s="175"/>
      <c r="B97" s="176"/>
      <c r="C97" s="177"/>
      <c r="D97" s="30"/>
      <c r="E97" s="175"/>
      <c r="F97" s="176"/>
      <c r="G97" s="176"/>
      <c r="H97" s="177"/>
      <c r="I97" s="7"/>
      <c r="J97" s="175"/>
      <c r="K97" s="176"/>
      <c r="L97" s="176"/>
      <c r="M97" s="176"/>
      <c r="N97" s="177"/>
      <c r="O97" s="7"/>
      <c r="P97" s="7"/>
      <c r="Q97" s="7"/>
      <c r="R97" s="7"/>
      <c r="S97" s="30"/>
      <c r="T97" s="30"/>
      <c r="U97" s="30"/>
      <c r="V97" s="30"/>
      <c r="W97" s="30"/>
      <c r="X97" s="17"/>
      <c r="Y97" s="17"/>
      <c r="Z97" s="17"/>
      <c r="AA97" s="17"/>
      <c r="AB97" s="17"/>
      <c r="AC97" s="17"/>
      <c r="AD97" s="17"/>
      <c r="AE97" s="17"/>
      <c r="AF97" s="17"/>
      <c r="AG97" s="17"/>
      <c r="AH97" s="17"/>
      <c r="AI97" s="17"/>
      <c r="AJ97" s="17"/>
      <c r="AK97" s="17"/>
      <c r="AL97" s="17"/>
    </row>
    <row r="98" spans="1:38" ht="22.5" customHeight="1" x14ac:dyDescent="0.2">
      <c r="A98" s="76"/>
      <c r="B98" s="76"/>
      <c r="C98" s="76"/>
      <c r="D98" s="76"/>
      <c r="E98" s="76"/>
      <c r="F98" s="76"/>
      <c r="G98" s="76"/>
      <c r="H98" s="76"/>
      <c r="I98" s="76"/>
      <c r="J98" s="76"/>
      <c r="K98" s="76"/>
      <c r="L98" s="76"/>
      <c r="M98" s="76"/>
      <c r="N98" s="76"/>
      <c r="O98" s="76"/>
      <c r="P98" s="76"/>
      <c r="Q98" s="76"/>
      <c r="R98" s="76"/>
      <c r="S98" s="76"/>
      <c r="T98" s="76"/>
      <c r="U98" s="76"/>
      <c r="V98" s="76"/>
      <c r="W98" s="30"/>
      <c r="X98" s="17"/>
      <c r="Y98" s="17"/>
      <c r="Z98" s="17"/>
      <c r="AA98" s="17"/>
      <c r="AB98" s="17"/>
      <c r="AC98" s="17"/>
      <c r="AD98" s="17"/>
      <c r="AE98" s="17"/>
      <c r="AF98" s="17"/>
      <c r="AG98" s="17"/>
      <c r="AH98" s="17"/>
      <c r="AI98" s="17"/>
      <c r="AJ98" s="17"/>
      <c r="AK98" s="17"/>
      <c r="AL98" s="17"/>
    </row>
    <row r="99" spans="1:38" ht="165.75" customHeight="1" x14ac:dyDescent="0.2">
      <c r="A99" s="169" t="s">
        <v>109</v>
      </c>
      <c r="B99" s="162"/>
      <c r="C99" s="162"/>
      <c r="D99" s="162"/>
      <c r="E99" s="162"/>
      <c r="F99" s="162"/>
      <c r="G99" s="162"/>
      <c r="H99" s="162"/>
      <c r="I99" s="162"/>
      <c r="J99" s="162"/>
      <c r="K99" s="162"/>
      <c r="L99" s="162"/>
      <c r="M99" s="162"/>
      <c r="N99" s="162"/>
      <c r="O99" s="162"/>
      <c r="P99" s="162"/>
      <c r="Q99" s="162"/>
      <c r="R99" s="162"/>
      <c r="S99" s="162"/>
      <c r="T99" s="162"/>
      <c r="U99" s="162"/>
      <c r="V99" s="163"/>
      <c r="W99" s="51"/>
      <c r="X99" s="17"/>
      <c r="Y99" s="17"/>
      <c r="Z99" s="17"/>
      <c r="AA99" s="17"/>
      <c r="AB99" s="17"/>
      <c r="AC99" s="17"/>
      <c r="AD99" s="17"/>
      <c r="AE99" s="17"/>
      <c r="AF99" s="17"/>
      <c r="AG99" s="17"/>
      <c r="AH99" s="17"/>
      <c r="AI99" s="17"/>
      <c r="AJ99" s="17"/>
      <c r="AK99" s="17"/>
      <c r="AL99" s="17"/>
    </row>
    <row r="100" spans="1:38" ht="22.5" customHeight="1" x14ac:dyDescent="0.2">
      <c r="A100" s="169" t="s">
        <v>110</v>
      </c>
      <c r="B100" s="162"/>
      <c r="C100" s="162"/>
      <c r="D100" s="162"/>
      <c r="E100" s="162"/>
      <c r="F100" s="162"/>
      <c r="G100" s="162"/>
      <c r="H100" s="162"/>
      <c r="I100" s="162"/>
      <c r="J100" s="162"/>
      <c r="K100" s="162"/>
      <c r="L100" s="162"/>
      <c r="M100" s="162"/>
      <c r="N100" s="162"/>
      <c r="O100" s="162"/>
      <c r="P100" s="162"/>
      <c r="Q100" s="162"/>
      <c r="R100" s="162"/>
      <c r="S100" s="162"/>
      <c r="T100" s="162"/>
      <c r="U100" s="162"/>
      <c r="V100" s="163"/>
      <c r="W100" s="51"/>
      <c r="X100" s="17"/>
      <c r="Y100" s="17"/>
      <c r="Z100" s="17"/>
      <c r="AA100" s="17"/>
      <c r="AB100" s="17"/>
      <c r="AC100" s="17"/>
      <c r="AD100" s="17"/>
      <c r="AE100" s="17"/>
      <c r="AF100" s="17"/>
      <c r="AG100" s="17"/>
      <c r="AH100" s="17"/>
      <c r="AI100" s="17"/>
      <c r="AJ100" s="17"/>
      <c r="AK100" s="17"/>
      <c r="AL100" s="17"/>
    </row>
    <row r="101" spans="1:38" ht="14.25" customHeight="1" x14ac:dyDescent="0.2">
      <c r="A101" s="7"/>
      <c r="B101" s="7"/>
      <c r="C101" s="7"/>
      <c r="D101" s="7"/>
      <c r="E101" s="7"/>
      <c r="F101" s="7"/>
      <c r="G101" s="7"/>
      <c r="H101" s="7"/>
      <c r="I101" s="7"/>
      <c r="J101" s="7"/>
      <c r="K101" s="7"/>
      <c r="L101" s="7"/>
      <c r="M101" s="7"/>
      <c r="N101" s="7"/>
      <c r="O101" s="7"/>
      <c r="P101" s="7"/>
      <c r="Q101" s="7"/>
      <c r="R101" s="7"/>
    </row>
    <row r="102" spans="1:38" ht="14.25" customHeight="1" x14ac:dyDescent="0.2">
      <c r="A102" s="36" t="s">
        <v>2</v>
      </c>
      <c r="B102" s="36" t="s">
        <v>6</v>
      </c>
      <c r="C102" s="36" t="s">
        <v>100</v>
      </c>
      <c r="D102" s="36" t="s">
        <v>45</v>
      </c>
      <c r="E102" s="36" t="s">
        <v>101</v>
      </c>
      <c r="F102" s="55">
        <v>41456</v>
      </c>
      <c r="G102" s="55">
        <v>41487</v>
      </c>
      <c r="H102" s="55">
        <v>41518</v>
      </c>
      <c r="I102" s="55">
        <v>41548</v>
      </c>
      <c r="J102" s="55">
        <v>41579</v>
      </c>
      <c r="K102" s="55">
        <v>41609</v>
      </c>
      <c r="L102" s="55">
        <v>41640</v>
      </c>
      <c r="M102" s="55">
        <v>41671</v>
      </c>
      <c r="N102" s="55">
        <v>41699</v>
      </c>
      <c r="O102" s="55">
        <v>41730</v>
      </c>
      <c r="P102" s="55">
        <v>41760</v>
      </c>
      <c r="Q102" s="55">
        <v>41791</v>
      </c>
      <c r="R102" s="73"/>
      <c r="S102" s="58"/>
      <c r="T102" s="58"/>
      <c r="U102" s="58"/>
      <c r="V102" s="58"/>
      <c r="W102" s="58"/>
      <c r="X102" s="58"/>
      <c r="Y102" s="58"/>
      <c r="Z102" s="58"/>
      <c r="AA102" s="58"/>
      <c r="AB102" s="58"/>
      <c r="AC102" s="58"/>
      <c r="AD102" s="58"/>
      <c r="AE102" s="58"/>
      <c r="AF102" s="58"/>
      <c r="AG102" s="58"/>
      <c r="AH102" s="58"/>
      <c r="AI102" s="58"/>
      <c r="AJ102" s="58"/>
      <c r="AK102" s="58"/>
      <c r="AL102" s="58"/>
    </row>
    <row r="103" spans="1:38" ht="14.25" customHeight="1" x14ac:dyDescent="0.2">
      <c r="A103" s="36"/>
      <c r="B103" s="36"/>
      <c r="C103" s="36"/>
      <c r="D103" s="47"/>
      <c r="E103" s="73"/>
      <c r="F103" s="73"/>
      <c r="G103" s="73"/>
      <c r="H103" s="73"/>
      <c r="I103" s="73"/>
      <c r="J103" s="73"/>
      <c r="K103" s="73"/>
      <c r="L103" s="73"/>
      <c r="M103" s="73"/>
      <c r="N103" s="73"/>
      <c r="O103" s="73"/>
      <c r="P103" s="73"/>
      <c r="Q103" s="73"/>
      <c r="R103" s="56" t="s">
        <v>102</v>
      </c>
      <c r="S103" s="58"/>
      <c r="T103" s="58"/>
      <c r="U103" s="58"/>
      <c r="V103" s="58"/>
      <c r="W103" s="58"/>
      <c r="X103" s="58"/>
      <c r="Y103" s="58"/>
      <c r="Z103" s="58"/>
      <c r="AA103" s="58"/>
      <c r="AB103" s="58"/>
      <c r="AC103" s="58"/>
      <c r="AD103" s="58"/>
      <c r="AE103" s="58"/>
      <c r="AF103" s="58"/>
      <c r="AG103" s="58"/>
      <c r="AH103" s="58"/>
      <c r="AI103" s="58"/>
      <c r="AJ103" s="58"/>
      <c r="AK103" s="58"/>
      <c r="AL103" s="58"/>
    </row>
    <row r="104" spans="1:38" ht="14.25" customHeight="1" x14ac:dyDescent="0.2">
      <c r="A104" s="16" t="s">
        <v>58</v>
      </c>
      <c r="B104" s="16" t="s">
        <v>106</v>
      </c>
      <c r="C104" s="16" t="s">
        <v>44</v>
      </c>
      <c r="D104" s="16" t="s">
        <v>46</v>
      </c>
      <c r="E104" s="16" t="s">
        <v>47</v>
      </c>
      <c r="F104" s="60">
        <f>SUMIFS('Data Repository Table'!$J:$J,'Data Repository Table'!$A:$A,$A104,'Data Repository Table'!$B:$B,$C104,'Data Repository Table'!$G:$G,$D104,'Data Repository Table'!$H:$H,$E104,'Data Repository Table'!$D:$D,F$102)</f>
        <v>7410373.1595889162</v>
      </c>
      <c r="G104" s="60">
        <f>SUMIFS('Data Repository Table'!$J:$J,'Data Repository Table'!$A:$A,$A104,'Data Repository Table'!$B:$B,$C104,'Data Repository Table'!$G:$G,$D104,'Data Repository Table'!$H:$H,$E104,'Data Repository Table'!$D:$D,G$102)</f>
        <v>7850476.4656415386</v>
      </c>
      <c r="H104" s="60">
        <f>SUMIFS('Data Repository Table'!$J:$J,'Data Repository Table'!$A:$A,$A104,'Data Repository Table'!$B:$B,$C104,'Data Repository Table'!$G:$G,$D104,'Data Repository Table'!$H:$H,$E104,'Data Repository Table'!$D:$D,H$102)</f>
        <v>8227637.0640847692</v>
      </c>
      <c r="I104" s="60">
        <f>SUMIFS('Data Repository Table'!$J:$J,'Data Repository Table'!$A:$A,$A104,'Data Repository Table'!$B:$B,$C104,'Data Repository Table'!$G:$G,$D104,'Data Repository Table'!$H:$H,$E104,'Data Repository Table'!$D:$D,I$102)</f>
        <v>9145016.7506108191</v>
      </c>
      <c r="J104" s="60">
        <f>SUMIFS('Data Repository Table'!$J:$J,'Data Repository Table'!$A:$A,$A104,'Data Repository Table'!$B:$B,$C104,'Data Repository Table'!$G:$G,$D104,'Data Repository Table'!$H:$H,$E104,'Data Repository Table'!$D:$D,J$102)</f>
        <v>9402188.5510709453</v>
      </c>
      <c r="K104" s="60">
        <f>SUMIFS('Data Repository Table'!$J:$J,'Data Repository Table'!$A:$A,$A104,'Data Repository Table'!$B:$B,$C104,'Data Repository Table'!$G:$G,$D104,'Data Repository Table'!$H:$H,$E104,'Data Repository Table'!$D:$D,K$102)</f>
        <v>5657148.4858589098</v>
      </c>
      <c r="L104" s="60">
        <f>SUMIFS('Data Repository Table'!$J:$J,'Data Repository Table'!$A:$A,$A104,'Data Repository Table'!$B:$B,$C104,'Data Repository Table'!$G:$G,$D104,'Data Repository Table'!$H:$H,$E104,'Data Repository Table'!$D:$D,L$102)</f>
        <v>5707330.1074812328</v>
      </c>
      <c r="M104" s="60">
        <f>SUMIFS('Data Repository Table'!$J:$J,'Data Repository Table'!$A:$A,$A104,'Data Repository Table'!$B:$B,$C104,'Data Repository Table'!$G:$G,$D104,'Data Repository Table'!$H:$H,$E104,'Data Repository Table'!$D:$D,M$102)</f>
        <v>5770755.1285519302</v>
      </c>
      <c r="N104" s="60">
        <f>SUMIFS('Data Repository Table'!$J:$J,'Data Repository Table'!$A:$A,$A104,'Data Repository Table'!$B:$B,$C104,'Data Repository Table'!$G:$G,$D104,'Data Repository Table'!$H:$H,$E104,'Data Repository Table'!$D:$D,N$102)</f>
        <v>6200943.6717096576</v>
      </c>
      <c r="O104" s="60">
        <f>SUMIFS('Data Repository Table'!$J:$J,'Data Repository Table'!$A:$A,$A104,'Data Repository Table'!$B:$B,$C104,'Data Repository Table'!$G:$G,$D104,'Data Repository Table'!$H:$H,$E104,'Data Repository Table'!$D:$D,O$102)</f>
        <v>5865501.3107279064</v>
      </c>
      <c r="P104" s="60">
        <f>SUMIFS('Data Repository Table'!$J:$J,'Data Repository Table'!$A:$A,$A104,'Data Repository Table'!$B:$B,$C104,'Data Repository Table'!$G:$G,$D104,'Data Repository Table'!$H:$H,$E104,'Data Repository Table'!$D:$D,P$102)</f>
        <v>6536462.6184871849</v>
      </c>
      <c r="Q104" s="60">
        <f>SUMIFS('Data Repository Table'!$J:$J,'Data Repository Table'!$A:$A,$A104,'Data Repository Table'!$B:$B,$C104,'Data Repository Table'!$G:$G,$D104,'Data Repository Table'!$H:$H,$E104,'Data Repository Table'!$D:$D,Q$102)</f>
        <v>5470028.3066542372</v>
      </c>
      <c r="R104" s="60">
        <f>SUM(F104:Q104)</f>
        <v>83243861.62046805</v>
      </c>
    </row>
    <row r="105" spans="1:38" ht="14.25" customHeight="1" x14ac:dyDescent="0.2">
      <c r="A105" s="16" t="s">
        <v>58</v>
      </c>
      <c r="B105" s="16" t="s">
        <v>106</v>
      </c>
      <c r="C105" s="16" t="s">
        <v>44</v>
      </c>
      <c r="D105" s="16" t="s">
        <v>48</v>
      </c>
      <c r="E105" s="16" t="s">
        <v>49</v>
      </c>
      <c r="F105" s="60">
        <f>SUMIFS('Data Repository Table'!$J:$J,'Data Repository Table'!$A:$A,$A105,'Data Repository Table'!$B:$B,$C105,'Data Repository Table'!$G:$G,$D105,'Data Repository Table'!$H:$H,$E105,'Data Repository Table'!$D:$D,F$102)</f>
        <v>3702858.0392258596</v>
      </c>
      <c r="G105" s="60">
        <f>SUMIFS('Data Repository Table'!$J:$J,'Data Repository Table'!$A:$A,$A105,'Data Repository Table'!$B:$B,$C105,'Data Repository Table'!$G:$G,$D105,'Data Repository Table'!$H:$H,$E105,'Data Repository Table'!$D:$D,G$102)</f>
        <v>3904628.4830790581</v>
      </c>
      <c r="H105" s="60">
        <f>SUMIFS('Data Repository Table'!$J:$J,'Data Repository Table'!$A:$A,$A105,'Data Repository Table'!$B:$B,$C105,'Data Repository Table'!$G:$G,$D105,'Data Repository Table'!$H:$H,$E105,'Data Repository Table'!$D:$D,H$102)</f>
        <v>4149212.1506632119</v>
      </c>
      <c r="I105" s="60">
        <f>SUMIFS('Data Repository Table'!$J:$J,'Data Repository Table'!$A:$A,$A105,'Data Repository Table'!$B:$B,$C105,'Data Repository Table'!$G:$G,$D105,'Data Repository Table'!$H:$H,$E105,'Data Repository Table'!$D:$D,I$102)</f>
        <v>4527914.3323927717</v>
      </c>
      <c r="J105" s="60">
        <f>SUMIFS('Data Repository Table'!$J:$J,'Data Repository Table'!$A:$A,$A105,'Data Repository Table'!$B:$B,$C105,'Data Repository Table'!$G:$G,$D105,'Data Repository Table'!$H:$H,$E105,'Data Repository Table'!$D:$D,J$102)</f>
        <v>4595025.8539676033</v>
      </c>
      <c r="K105" s="60">
        <f>SUMIFS('Data Repository Table'!$J:$J,'Data Repository Table'!$A:$A,$A105,'Data Repository Table'!$B:$B,$C105,'Data Repository Table'!$G:$G,$D105,'Data Repository Table'!$H:$H,$E105,'Data Repository Table'!$D:$D,K$102)</f>
        <v>2907880.0237676678</v>
      </c>
      <c r="L105" s="60">
        <f>SUMIFS('Data Repository Table'!$J:$J,'Data Repository Table'!$A:$A,$A105,'Data Repository Table'!$B:$B,$C105,'Data Repository Table'!$G:$G,$D105,'Data Repository Table'!$H:$H,$E105,'Data Repository Table'!$D:$D,L$102)</f>
        <v>2914530.9790495913</v>
      </c>
      <c r="M105" s="60">
        <f>SUMIFS('Data Repository Table'!$J:$J,'Data Repository Table'!$A:$A,$A105,'Data Repository Table'!$B:$B,$C105,'Data Repository Table'!$G:$G,$D105,'Data Repository Table'!$H:$H,$E105,'Data Repository Table'!$D:$D,M$102)</f>
        <v>2943321.4631723547</v>
      </c>
      <c r="N105" s="60">
        <f>SUMIFS('Data Repository Table'!$J:$J,'Data Repository Table'!$A:$A,$A105,'Data Repository Table'!$B:$B,$C105,'Data Repository Table'!$G:$G,$D105,'Data Repository Table'!$H:$H,$E105,'Data Repository Table'!$D:$D,N$102)</f>
        <v>3217660.1686767587</v>
      </c>
      <c r="O105" s="60">
        <f>SUMIFS('Data Repository Table'!$J:$J,'Data Repository Table'!$A:$A,$A105,'Data Repository Table'!$B:$B,$C105,'Data Repository Table'!$G:$G,$D105,'Data Repository Table'!$H:$H,$E105,'Data Repository Table'!$D:$D,O$102)</f>
        <v>2899192.9332085801</v>
      </c>
      <c r="P105" s="60">
        <f>SUMIFS('Data Repository Table'!$J:$J,'Data Repository Table'!$A:$A,$A105,'Data Repository Table'!$B:$B,$C105,'Data Repository Table'!$G:$G,$D105,'Data Repository Table'!$H:$H,$E105,'Data Repository Table'!$D:$D,P$102)</f>
        <v>3384855.1370801763</v>
      </c>
      <c r="Q105" s="60">
        <f>SUMIFS('Data Repository Table'!$J:$J,'Data Repository Table'!$A:$A,$A105,'Data Repository Table'!$B:$B,$C105,'Data Repository Table'!$G:$G,$D105,'Data Repository Table'!$H:$H,$E105,'Data Repository Table'!$D:$D,Q$102)</f>
        <v>3064827.6737993462</v>
      </c>
      <c r="R105" s="60">
        <f t="shared" ref="R105:R111" si="24">SUM(F105:Q105)</f>
        <v>42211907.238082983</v>
      </c>
    </row>
    <row r="106" spans="1:38" ht="14.25" customHeight="1" x14ac:dyDescent="0.2">
      <c r="A106" s="16" t="s">
        <v>58</v>
      </c>
      <c r="B106" s="16" t="s">
        <v>106</v>
      </c>
      <c r="C106" s="16" t="s">
        <v>44</v>
      </c>
      <c r="D106" s="16" t="s">
        <v>48</v>
      </c>
      <c r="E106" s="16" t="s">
        <v>50</v>
      </c>
      <c r="F106" s="60">
        <f>SUMIFS('Data Repository Table'!$J:$J,'Data Repository Table'!$A:$A,$A106,'Data Repository Table'!$B:$B,$C106,'Data Repository Table'!$G:$G,$D106,'Data Repository Table'!$H:$H,$E106,'Data Repository Table'!$D:$D,F$102)</f>
        <v>3468791.8411386055</v>
      </c>
      <c r="G106" s="60">
        <f>SUMIFS('Data Repository Table'!$J:$J,'Data Repository Table'!$A:$A,$A106,'Data Repository Table'!$B:$B,$C106,'Data Repository Table'!$G:$G,$D106,'Data Repository Table'!$H:$H,$E106,'Data Repository Table'!$D:$D,G$102)</f>
        <v>3910167.3939146623</v>
      </c>
      <c r="H106" s="60">
        <f>SUMIFS('Data Repository Table'!$J:$J,'Data Repository Table'!$A:$A,$A106,'Data Repository Table'!$B:$B,$C106,'Data Repository Table'!$G:$G,$D106,'Data Repository Table'!$H:$H,$E106,'Data Repository Table'!$D:$D,H$102)</f>
        <v>4019733.9348969432</v>
      </c>
      <c r="I106" s="60">
        <f>SUMIFS('Data Repository Table'!$J:$J,'Data Repository Table'!$A:$A,$A106,'Data Repository Table'!$B:$B,$C106,'Data Repository Table'!$G:$G,$D106,'Data Repository Table'!$H:$H,$E106,'Data Repository Table'!$D:$D,I$102)</f>
        <v>4600898.1998925097</v>
      </c>
      <c r="J106" s="60">
        <f>SUMIFS('Data Repository Table'!$J:$J,'Data Repository Table'!$A:$A,$A106,'Data Repository Table'!$B:$B,$C106,'Data Repository Table'!$G:$G,$D106,'Data Repository Table'!$H:$H,$E106,'Data Repository Table'!$D:$D,J$102)</f>
        <v>4329191.466729641</v>
      </c>
      <c r="K106" s="60">
        <f>SUMIFS('Data Repository Table'!$J:$J,'Data Repository Table'!$A:$A,$A106,'Data Repository Table'!$B:$B,$C106,'Data Repository Table'!$G:$G,$D106,'Data Repository Table'!$H:$H,$E106,'Data Repository Table'!$D:$D,K$102)</f>
        <v>2886240.0374634834</v>
      </c>
      <c r="L106" s="60">
        <f>SUMIFS('Data Repository Table'!$J:$J,'Data Repository Table'!$A:$A,$A106,'Data Repository Table'!$B:$B,$C106,'Data Repository Table'!$G:$G,$D106,'Data Repository Table'!$H:$H,$E106,'Data Repository Table'!$D:$D,L$102)</f>
        <v>2856194.0087494198</v>
      </c>
      <c r="M106" s="60">
        <f>SUMIFS('Data Repository Table'!$J:$J,'Data Repository Table'!$A:$A,$A106,'Data Repository Table'!$B:$B,$C106,'Data Repository Table'!$G:$G,$D106,'Data Repository Table'!$H:$H,$E106,'Data Repository Table'!$D:$D,M$102)</f>
        <v>2807459.9604355572</v>
      </c>
      <c r="N106" s="60">
        <f>SUMIFS('Data Repository Table'!$J:$J,'Data Repository Table'!$A:$A,$A106,'Data Repository Table'!$B:$B,$C106,'Data Repository Table'!$G:$G,$D106,'Data Repository Table'!$H:$H,$E106,'Data Repository Table'!$D:$D,N$102)</f>
        <v>3086974.9961602269</v>
      </c>
      <c r="O106" s="60">
        <f>SUMIFS('Data Repository Table'!$J:$J,'Data Repository Table'!$A:$A,$A106,'Data Repository Table'!$B:$B,$C106,'Data Repository Table'!$G:$G,$D106,'Data Repository Table'!$H:$H,$E106,'Data Repository Table'!$D:$D,O$102)</f>
        <v>2875769.9609229807</v>
      </c>
      <c r="P106" s="60">
        <f>SUMIFS('Data Repository Table'!$J:$J,'Data Repository Table'!$A:$A,$A106,'Data Repository Table'!$B:$B,$C106,'Data Repository Table'!$G:$G,$D106,'Data Repository Table'!$H:$H,$E106,'Data Repository Table'!$D:$D,P$102)</f>
        <v>3196136.0591219249</v>
      </c>
      <c r="Q106" s="60">
        <f>SUMIFS('Data Repository Table'!$J:$J,'Data Repository Table'!$A:$A,$A106,'Data Repository Table'!$B:$B,$C106,'Data Repository Table'!$G:$G,$D106,'Data Repository Table'!$H:$H,$E106,'Data Repository Table'!$D:$D,Q$102)</f>
        <v>2887114.142416215</v>
      </c>
      <c r="R106" s="60">
        <f t="shared" si="24"/>
        <v>40924672.001842164</v>
      </c>
    </row>
    <row r="107" spans="1:38" ht="14.25" customHeight="1" x14ac:dyDescent="0.2">
      <c r="A107" s="16" t="s">
        <v>58</v>
      </c>
      <c r="B107" s="16" t="s">
        <v>106</v>
      </c>
      <c r="C107" s="16" t="s">
        <v>44</v>
      </c>
      <c r="D107" s="16" t="s">
        <v>51</v>
      </c>
      <c r="E107" s="16" t="s">
        <v>52</v>
      </c>
      <c r="F107" s="60">
        <f>SUMIFS('Data Repository Table'!$J:$J,'Data Repository Table'!$A:$A,$A107,'Data Repository Table'!$B:$B,$C107,'Data Repository Table'!$G:$G,$D107,'Data Repository Table'!$H:$H,$E107,'Data Repository Table'!$D:$D,F$102)</f>
        <v>3052923.7543166084</v>
      </c>
      <c r="G107" s="60">
        <f>SUMIFS('Data Repository Table'!$J:$J,'Data Repository Table'!$A:$A,$A107,'Data Repository Table'!$B:$B,$C107,'Data Repository Table'!$G:$G,$D107,'Data Repository Table'!$H:$H,$E107,'Data Repository Table'!$D:$D,G$102)</f>
        <v>3161391.6213462814</v>
      </c>
      <c r="H107" s="60">
        <f>SUMIFS('Data Repository Table'!$J:$J,'Data Repository Table'!$A:$A,$A107,'Data Repository Table'!$B:$B,$C107,'Data Repository Table'!$G:$G,$D107,'Data Repository Table'!$H:$H,$E107,'Data Repository Table'!$D:$D,H$102)</f>
        <v>3394239.6040163897</v>
      </c>
      <c r="I107" s="60">
        <f>SUMIFS('Data Repository Table'!$J:$J,'Data Repository Table'!$A:$A,$A107,'Data Repository Table'!$B:$B,$C107,'Data Repository Table'!$G:$G,$D107,'Data Repository Table'!$H:$H,$E107,'Data Repository Table'!$D:$D,I$102)</f>
        <v>3628325.0596976532</v>
      </c>
      <c r="J107" s="60">
        <f>SUMIFS('Data Repository Table'!$J:$J,'Data Repository Table'!$A:$A,$A107,'Data Repository Table'!$B:$B,$C107,'Data Repository Table'!$G:$G,$D107,'Data Repository Table'!$H:$H,$E107,'Data Repository Table'!$D:$D,J$102)</f>
        <v>3679629.3126392504</v>
      </c>
      <c r="K107" s="60">
        <f>SUMIFS('Data Repository Table'!$J:$J,'Data Repository Table'!$A:$A,$A107,'Data Repository Table'!$B:$B,$C107,'Data Repository Table'!$G:$G,$D107,'Data Repository Table'!$H:$H,$E107,'Data Repository Table'!$D:$D,K$102)</f>
        <v>2294218.212138772</v>
      </c>
      <c r="L107" s="60">
        <f>SUMIFS('Data Repository Table'!$J:$J,'Data Repository Table'!$A:$A,$A107,'Data Repository Table'!$B:$B,$C107,'Data Repository Table'!$G:$G,$D107,'Data Repository Table'!$H:$H,$E107,'Data Repository Table'!$D:$D,L$102)</f>
        <v>2316886.0728902649</v>
      </c>
      <c r="M107" s="60">
        <f>SUMIFS('Data Repository Table'!$J:$J,'Data Repository Table'!$A:$A,$A107,'Data Repository Table'!$B:$B,$C107,'Data Repository Table'!$G:$G,$D107,'Data Repository Table'!$H:$H,$E107,'Data Repository Table'!$D:$D,M$102)</f>
        <v>2510834.5242147222</v>
      </c>
      <c r="N107" s="60">
        <f>SUMIFS('Data Repository Table'!$J:$J,'Data Repository Table'!$A:$A,$A107,'Data Repository Table'!$B:$B,$C107,'Data Repository Table'!$G:$G,$D107,'Data Repository Table'!$H:$H,$E107,'Data Repository Table'!$D:$D,N$102)</f>
        <v>2522137.9682701197</v>
      </c>
      <c r="O107" s="60">
        <f>SUMIFS('Data Repository Table'!$J:$J,'Data Repository Table'!$A:$A,$A107,'Data Repository Table'!$B:$B,$C107,'Data Repository Table'!$G:$G,$D107,'Data Repository Table'!$H:$H,$E107,'Data Repository Table'!$D:$D,O$102)</f>
        <v>2294926.1936724763</v>
      </c>
      <c r="P107" s="60">
        <f>SUMIFS('Data Repository Table'!$J:$J,'Data Repository Table'!$A:$A,$A107,'Data Repository Table'!$B:$B,$C107,'Data Repository Table'!$G:$G,$D107,'Data Repository Table'!$H:$H,$E107,'Data Repository Table'!$D:$D,P$102)</f>
        <v>2796653.6813710229</v>
      </c>
      <c r="Q107" s="60">
        <f>SUMIFS('Data Repository Table'!$J:$J,'Data Repository Table'!$A:$A,$A107,'Data Repository Table'!$B:$B,$C107,'Data Repository Table'!$G:$G,$D107,'Data Repository Table'!$H:$H,$E107,'Data Repository Table'!$D:$D,Q$102)</f>
        <v>2366747.1334291021</v>
      </c>
      <c r="R107" s="60">
        <f t="shared" si="24"/>
        <v>34018913.138002656</v>
      </c>
    </row>
    <row r="108" spans="1:38" ht="14.25" customHeight="1" x14ac:dyDescent="0.2">
      <c r="A108" s="16" t="s">
        <v>58</v>
      </c>
      <c r="B108" s="16" t="s">
        <v>106</v>
      </c>
      <c r="C108" s="16" t="s">
        <v>44</v>
      </c>
      <c r="D108" s="16" t="s">
        <v>51</v>
      </c>
      <c r="E108" s="16" t="s">
        <v>53</v>
      </c>
      <c r="F108" s="60">
        <f>SUMIFS('Data Repository Table'!$J:$J,'Data Repository Table'!$A:$A,$A108,'Data Repository Table'!$B:$B,$C108,'Data Repository Table'!$G:$G,$D108,'Data Repository Table'!$H:$H,$E108,'Data Repository Table'!$D:$D,F$102)</f>
        <v>1361006.372818087</v>
      </c>
      <c r="G108" s="60">
        <f>SUMIFS('Data Repository Table'!$J:$J,'Data Repository Table'!$A:$A,$A108,'Data Repository Table'!$B:$B,$C108,'Data Repository Table'!$G:$G,$D108,'Data Repository Table'!$H:$H,$E108,'Data Repository Table'!$D:$D,G$102)</f>
        <v>1540803.7527127052</v>
      </c>
      <c r="H108" s="60">
        <f>SUMIFS('Data Repository Table'!$J:$J,'Data Repository Table'!$A:$A,$A108,'Data Repository Table'!$B:$B,$C108,'Data Repository Table'!$G:$G,$D108,'Data Repository Table'!$H:$H,$E108,'Data Repository Table'!$D:$D,H$102)</f>
        <v>1533870.0330063524</v>
      </c>
      <c r="I108" s="60">
        <f>SUMIFS('Data Repository Table'!$J:$J,'Data Repository Table'!$A:$A,$A108,'Data Repository Table'!$B:$B,$C108,'Data Repository Table'!$G:$G,$D108,'Data Repository Table'!$H:$H,$E108,'Data Repository Table'!$D:$D,I$102)</f>
        <v>1922804.3883041467</v>
      </c>
      <c r="J108" s="60">
        <f>SUMIFS('Data Repository Table'!$J:$J,'Data Repository Table'!$A:$A,$A108,'Data Repository Table'!$B:$B,$C108,'Data Repository Table'!$G:$G,$D108,'Data Repository Table'!$H:$H,$E108,'Data Repository Table'!$D:$D,J$102)</f>
        <v>2090734.6259080649</v>
      </c>
      <c r="K108" s="60">
        <f>SUMIFS('Data Repository Table'!$J:$J,'Data Repository Table'!$A:$A,$A108,'Data Repository Table'!$B:$B,$C108,'Data Repository Table'!$G:$G,$D108,'Data Repository Table'!$H:$H,$E108,'Data Repository Table'!$D:$D,K$102)</f>
        <v>1138371.9567625313</v>
      </c>
      <c r="L108" s="60">
        <f>SUMIFS('Data Repository Table'!$J:$J,'Data Repository Table'!$A:$A,$A108,'Data Repository Table'!$B:$B,$C108,'Data Repository Table'!$G:$G,$D108,'Data Repository Table'!$H:$H,$E108,'Data Repository Table'!$D:$D,L$102)</f>
        <v>1154882.6847980628</v>
      </c>
      <c r="M108" s="60">
        <f>SUMIFS('Data Repository Table'!$J:$J,'Data Repository Table'!$A:$A,$A108,'Data Repository Table'!$B:$B,$C108,'Data Repository Table'!$G:$G,$D108,'Data Repository Table'!$H:$H,$E108,'Data Repository Table'!$D:$D,M$102)</f>
        <v>1184594.0853902877</v>
      </c>
      <c r="N108" s="60">
        <f>SUMIFS('Data Repository Table'!$J:$J,'Data Repository Table'!$A:$A,$A108,'Data Repository Table'!$B:$B,$C108,'Data Repository Table'!$G:$G,$D108,'Data Repository Table'!$H:$H,$E108,'Data Repository Table'!$D:$D,N$102)</f>
        <v>1236958.6391698015</v>
      </c>
      <c r="O108" s="60">
        <f>SUMIFS('Data Repository Table'!$J:$J,'Data Repository Table'!$A:$A,$A108,'Data Repository Table'!$B:$B,$C108,'Data Repository Table'!$G:$G,$D108,'Data Repository Table'!$H:$H,$E108,'Data Repository Table'!$D:$D,O$102)</f>
        <v>1218903.5397942397</v>
      </c>
      <c r="P108" s="60">
        <f>SUMIFS('Data Repository Table'!$J:$J,'Data Repository Table'!$A:$A,$A108,'Data Repository Table'!$B:$B,$C108,'Data Repository Table'!$G:$G,$D108,'Data Repository Table'!$H:$H,$E108,'Data Repository Table'!$D:$D,P$102)</f>
        <v>1371172.5088438424</v>
      </c>
      <c r="Q108" s="60">
        <f>SUMIFS('Data Repository Table'!$J:$J,'Data Repository Table'!$A:$A,$A108,'Data Repository Table'!$B:$B,$C108,'Data Repository Table'!$G:$G,$D108,'Data Repository Table'!$H:$H,$E108,'Data Repository Table'!$D:$D,Q$102)</f>
        <v>1009696.4295774887</v>
      </c>
      <c r="R108" s="60">
        <f t="shared" si="24"/>
        <v>16763799.017085612</v>
      </c>
    </row>
    <row r="109" spans="1:38" ht="14.25" customHeight="1" x14ac:dyDescent="0.2">
      <c r="A109" s="16" t="s">
        <v>58</v>
      </c>
      <c r="B109" s="16" t="s">
        <v>106</v>
      </c>
      <c r="C109" s="16" t="s">
        <v>44</v>
      </c>
      <c r="D109" s="16" t="s">
        <v>51</v>
      </c>
      <c r="E109" s="16" t="s">
        <v>54</v>
      </c>
      <c r="F109" s="60">
        <f>SUMIFS('Data Repository Table'!$J:$J,'Data Repository Table'!$A:$A,$A109,'Data Repository Table'!$B:$B,$C109,'Data Repository Table'!$G:$G,$D109,'Data Repository Table'!$H:$H,$E109,'Data Repository Table'!$D:$D,F$102)</f>
        <v>1835965.7010541977</v>
      </c>
      <c r="G109" s="60">
        <f>SUMIFS('Data Repository Table'!$J:$J,'Data Repository Table'!$A:$A,$A109,'Data Repository Table'!$B:$B,$C109,'Data Repository Table'!$G:$G,$D109,'Data Repository Table'!$H:$H,$E109,'Data Repository Table'!$D:$D,G$102)</f>
        <v>1942345.7166101835</v>
      </c>
      <c r="H109" s="60">
        <f>SUMIFS('Data Repository Table'!$J:$J,'Data Repository Table'!$A:$A,$A109,'Data Repository Table'!$B:$B,$C109,'Data Repository Table'!$G:$G,$D109,'Data Repository Table'!$H:$H,$E109,'Data Repository Table'!$D:$D,H$102)</f>
        <v>1981073.1290546153</v>
      </c>
      <c r="I109" s="60">
        <f>SUMIFS('Data Repository Table'!$J:$J,'Data Repository Table'!$A:$A,$A109,'Data Repository Table'!$B:$B,$C109,'Data Repository Table'!$G:$G,$D109,'Data Repository Table'!$H:$H,$E109,'Data Repository Table'!$D:$D,I$102)</f>
        <v>2405565.5487894928</v>
      </c>
      <c r="J109" s="60">
        <f>SUMIFS('Data Repository Table'!$J:$J,'Data Repository Table'!$A:$A,$A109,'Data Repository Table'!$B:$B,$C109,'Data Repository Table'!$G:$G,$D109,'Data Repository Table'!$H:$H,$E109,'Data Repository Table'!$D:$D,J$102)</f>
        <v>2479091.8597774156</v>
      </c>
      <c r="K109" s="60">
        <f>SUMIFS('Data Repository Table'!$J:$J,'Data Repository Table'!$A:$A,$A109,'Data Repository Table'!$B:$B,$C109,'Data Repository Table'!$G:$G,$D109,'Data Repository Table'!$H:$H,$E109,'Data Repository Table'!$D:$D,K$102)</f>
        <v>1430799.7606643969</v>
      </c>
      <c r="L109" s="60">
        <f>SUMIFS('Data Repository Table'!$J:$J,'Data Repository Table'!$A:$A,$A109,'Data Repository Table'!$B:$B,$C109,'Data Repository Table'!$G:$G,$D109,'Data Repository Table'!$H:$H,$E109,'Data Repository Table'!$D:$D,L$102)</f>
        <v>1495407.3285604485</v>
      </c>
      <c r="M109" s="60">
        <f>SUMIFS('Data Repository Table'!$J:$J,'Data Repository Table'!$A:$A,$A109,'Data Repository Table'!$B:$B,$C109,'Data Repository Table'!$G:$G,$D109,'Data Repository Table'!$H:$H,$E109,'Data Repository Table'!$D:$D,M$102)</f>
        <v>1533455.5917086077</v>
      </c>
      <c r="N109" s="60">
        <f>SUMIFS('Data Repository Table'!$J:$J,'Data Repository Table'!$A:$A,$A109,'Data Repository Table'!$B:$B,$C109,'Data Repository Table'!$G:$G,$D109,'Data Repository Table'!$H:$H,$E109,'Data Repository Table'!$D:$D,N$102)</f>
        <v>1545239.8617180442</v>
      </c>
      <c r="O109" s="60">
        <f>SUMIFS('Data Repository Table'!$J:$J,'Data Repository Table'!$A:$A,$A109,'Data Repository Table'!$B:$B,$C109,'Data Repository Table'!$G:$G,$D109,'Data Repository Table'!$H:$H,$E109,'Data Repository Table'!$D:$D,O$102)</f>
        <v>1439198.6174970418</v>
      </c>
      <c r="P109" s="60">
        <f>SUMIFS('Data Repository Table'!$J:$J,'Data Repository Table'!$A:$A,$A109,'Data Repository Table'!$B:$B,$C109,'Data Repository Table'!$G:$G,$D109,'Data Repository Table'!$H:$H,$E109,'Data Repository Table'!$D:$D,P$102)</f>
        <v>1711047.3619238224</v>
      </c>
      <c r="Q109" s="60">
        <f>SUMIFS('Data Repository Table'!$J:$J,'Data Repository Table'!$A:$A,$A109,'Data Repository Table'!$B:$B,$C109,'Data Repository Table'!$G:$G,$D109,'Data Repository Table'!$H:$H,$E109,'Data Repository Table'!$D:$D,Q$102)</f>
        <v>1513615.629663452</v>
      </c>
      <c r="R109" s="60">
        <f t="shared" si="24"/>
        <v>21312806.107021719</v>
      </c>
    </row>
    <row r="110" spans="1:38" ht="14.25" customHeight="1" x14ac:dyDescent="0.2">
      <c r="A110" s="16" t="s">
        <v>58</v>
      </c>
      <c r="B110" s="16" t="s">
        <v>106</v>
      </c>
      <c r="C110" s="16" t="s">
        <v>44</v>
      </c>
      <c r="D110" s="16" t="s">
        <v>51</v>
      </c>
      <c r="E110" s="16" t="s">
        <v>55</v>
      </c>
      <c r="F110" s="60">
        <f>SUMIFS('Data Repository Table'!$J:$J,'Data Repository Table'!$A:$A,$A110,'Data Repository Table'!$B:$B,$C110,'Data Repository Table'!$G:$G,$D110,'Data Repository Table'!$H:$H,$E110,'Data Repository Table'!$D:$D,F$102)</f>
        <v>889528.77961707977</v>
      </c>
      <c r="G110" s="60">
        <f>SUMIFS('Data Repository Table'!$J:$J,'Data Repository Table'!$A:$A,$A110,'Data Repository Table'!$B:$B,$C110,'Data Repository Table'!$G:$G,$D110,'Data Repository Table'!$H:$H,$E110,'Data Repository Table'!$D:$D,G$102)</f>
        <v>1005471.836342482</v>
      </c>
      <c r="H110" s="60">
        <f>SUMIFS('Data Repository Table'!$J:$J,'Data Repository Table'!$A:$A,$A110,'Data Repository Table'!$B:$B,$C110,'Data Repository Table'!$G:$G,$D110,'Data Repository Table'!$H:$H,$E110,'Data Repository Table'!$D:$D,H$102)</f>
        <v>1083448.5035306632</v>
      </c>
      <c r="I110" s="60">
        <f>SUMIFS('Data Repository Table'!$J:$J,'Data Repository Table'!$A:$A,$A110,'Data Repository Table'!$B:$B,$C110,'Data Repository Table'!$G:$G,$D110,'Data Repository Table'!$H:$H,$E110,'Data Repository Table'!$D:$D,I$102)</f>
        <v>1122929.4459370594</v>
      </c>
      <c r="J110" s="60">
        <f>SUMIFS('Data Repository Table'!$J:$J,'Data Repository Table'!$A:$A,$A110,'Data Repository Table'!$B:$B,$C110,'Data Repository Table'!$G:$G,$D110,'Data Repository Table'!$H:$H,$E110,'Data Repository Table'!$D:$D,J$102)</f>
        <v>1251059.0644439589</v>
      </c>
      <c r="K110" s="60">
        <f>SUMIFS('Data Repository Table'!$J:$J,'Data Repository Table'!$A:$A,$A110,'Data Repository Table'!$B:$B,$C110,'Data Repository Table'!$G:$G,$D110,'Data Repository Table'!$H:$H,$E110,'Data Repository Table'!$D:$D,K$102)</f>
        <v>732380.47840520821</v>
      </c>
      <c r="L110" s="60">
        <f>SUMIFS('Data Repository Table'!$J:$J,'Data Repository Table'!$A:$A,$A110,'Data Repository Table'!$B:$B,$C110,'Data Repository Table'!$G:$G,$D110,'Data Repository Table'!$H:$H,$E110,'Data Repository Table'!$D:$D,L$102)</f>
        <v>768259.97452681593</v>
      </c>
      <c r="M110" s="60">
        <f>SUMIFS('Data Repository Table'!$J:$J,'Data Repository Table'!$A:$A,$A110,'Data Repository Table'!$B:$B,$C110,'Data Repository Table'!$G:$G,$D110,'Data Repository Table'!$H:$H,$E110,'Data Repository Table'!$D:$D,M$102)</f>
        <v>790716.10373404226</v>
      </c>
      <c r="N110" s="60">
        <f>SUMIFS('Data Repository Table'!$J:$J,'Data Repository Table'!$A:$A,$A110,'Data Repository Table'!$B:$B,$C110,'Data Repository Table'!$G:$G,$D110,'Data Repository Table'!$H:$H,$E110,'Data Repository Table'!$D:$D,N$102)</f>
        <v>789211.5512203821</v>
      </c>
      <c r="O110" s="60">
        <f>SUMIFS('Data Repository Table'!$J:$J,'Data Repository Table'!$A:$A,$A110,'Data Repository Table'!$B:$B,$C110,'Data Repository Table'!$G:$G,$D110,'Data Repository Table'!$H:$H,$E110,'Data Repository Table'!$D:$D,O$102)</f>
        <v>749470.34376192896</v>
      </c>
      <c r="P110" s="60">
        <f>SUMIFS('Data Repository Table'!$J:$J,'Data Repository Table'!$A:$A,$A110,'Data Repository Table'!$B:$B,$C110,'Data Repository Table'!$G:$G,$D110,'Data Repository Table'!$H:$H,$E110,'Data Repository Table'!$D:$D,P$102)</f>
        <v>913113.51752314693</v>
      </c>
      <c r="Q110" s="60">
        <f>SUMIFS('Data Repository Table'!$J:$J,'Data Repository Table'!$A:$A,$A110,'Data Repository Table'!$B:$B,$C110,'Data Repository Table'!$G:$G,$D110,'Data Repository Table'!$H:$H,$E110,'Data Repository Table'!$D:$D,Q$102)</f>
        <v>694347.64712096064</v>
      </c>
      <c r="R110" s="60">
        <f t="shared" si="24"/>
        <v>10789937.246163728</v>
      </c>
      <c r="S110" s="17"/>
      <c r="T110" s="17"/>
      <c r="U110" s="17"/>
      <c r="V110" s="17"/>
      <c r="W110" s="17"/>
      <c r="X110" s="17"/>
      <c r="Y110" s="17"/>
      <c r="Z110" s="17"/>
      <c r="AA110" s="17"/>
      <c r="AB110" s="17"/>
      <c r="AC110" s="17"/>
      <c r="AD110" s="17"/>
      <c r="AE110" s="17"/>
      <c r="AF110" s="17"/>
      <c r="AG110" s="17"/>
      <c r="AH110" s="17"/>
      <c r="AI110" s="17"/>
      <c r="AJ110" s="17"/>
      <c r="AK110" s="17"/>
      <c r="AL110" s="17"/>
    </row>
    <row r="111" spans="1:38" ht="14.25" customHeight="1" x14ac:dyDescent="0.2">
      <c r="A111" s="16" t="s">
        <v>58</v>
      </c>
      <c r="B111" s="16" t="s">
        <v>106</v>
      </c>
      <c r="C111" s="16" t="s">
        <v>44</v>
      </c>
      <c r="D111" s="16" t="s">
        <v>56</v>
      </c>
      <c r="E111" s="16" t="s">
        <v>57</v>
      </c>
      <c r="F111" s="60">
        <f>SUMIFS('Data Repository Table'!$J:$J,'Data Repository Table'!$A:$A,$A111,'Data Repository Table'!$B:$B,$C111,'Data Repository Table'!$G:$G,$D111,'Data Repository Table'!$H:$H,$E111,'Data Repository Table'!$D:$D,F$102)</f>
        <v>7381010.2629159009</v>
      </c>
      <c r="G111" s="60">
        <f>SUMIFS('Data Repository Table'!$J:$J,'Data Repository Table'!$A:$A,$A111,'Data Repository Table'!$B:$B,$C111,'Data Repository Table'!$G:$G,$D111,'Data Repository Table'!$H:$H,$E111,'Data Repository Table'!$D:$D,G$102)</f>
        <v>8093487.2667298131</v>
      </c>
      <c r="H111" s="60">
        <f>SUMIFS('Data Repository Table'!$J:$J,'Data Repository Table'!$A:$A,$A111,'Data Repository Table'!$B:$B,$C111,'Data Repository Table'!$G:$G,$D111,'Data Repository Table'!$H:$H,$E111,'Data Repository Table'!$D:$D,H$102)</f>
        <v>8561111.533532355</v>
      </c>
      <c r="I111" s="60">
        <f>SUMIFS('Data Repository Table'!$J:$J,'Data Repository Table'!$A:$A,$A111,'Data Repository Table'!$B:$B,$C111,'Data Repository Table'!$G:$G,$D111,'Data Repository Table'!$H:$H,$E111,'Data Repository Table'!$D:$D,I$102)</f>
        <v>9219328.0467704758</v>
      </c>
      <c r="J111" s="60">
        <f>SUMIFS('Data Repository Table'!$J:$J,'Data Repository Table'!$A:$A,$A111,'Data Repository Table'!$B:$B,$C111,'Data Repository Table'!$G:$G,$D111,'Data Repository Table'!$H:$H,$E111,'Data Repository Table'!$D:$D,J$102)</f>
        <v>9509802.105490597</v>
      </c>
      <c r="K111" s="60">
        <f>SUMIFS('Data Repository Table'!$J:$J,'Data Repository Table'!$A:$A,$A111,'Data Repository Table'!$B:$B,$C111,'Data Repository Table'!$G:$G,$D111,'Data Repository Table'!$H:$H,$E111,'Data Repository Table'!$D:$D,K$102)</f>
        <v>5721642.2694704309</v>
      </c>
      <c r="L111" s="60">
        <f>SUMIFS('Data Repository Table'!$J:$J,'Data Repository Table'!$A:$A,$A111,'Data Repository Table'!$B:$B,$C111,'Data Repository Table'!$G:$G,$D111,'Data Repository Table'!$H:$H,$E111,'Data Repository Table'!$D:$D,L$102)</f>
        <v>6416899.9190566</v>
      </c>
      <c r="M111" s="60">
        <f>SUMIFS('Data Repository Table'!$J:$J,'Data Repository Table'!$A:$A,$A111,'Data Repository Table'!$B:$B,$C111,'Data Repository Table'!$G:$G,$D111,'Data Repository Table'!$H:$H,$E111,'Data Repository Table'!$D:$D,M$102)</f>
        <v>6181423.2810286954</v>
      </c>
      <c r="N111" s="60">
        <f>SUMIFS('Data Repository Table'!$J:$J,'Data Repository Table'!$A:$A,$A111,'Data Repository Table'!$B:$B,$C111,'Data Repository Table'!$G:$G,$D111,'Data Repository Table'!$H:$H,$E111,'Data Repository Table'!$D:$D,N$102)</f>
        <v>6357110.0722911693</v>
      </c>
      <c r="O111" s="60">
        <f>SUMIFS('Data Repository Table'!$J:$J,'Data Repository Table'!$A:$A,$A111,'Data Repository Table'!$B:$B,$C111,'Data Repository Table'!$G:$G,$D111,'Data Repository Table'!$H:$H,$E111,'Data Repository Table'!$D:$D,O$102)</f>
        <v>5766515.8290388407</v>
      </c>
      <c r="P111" s="60">
        <f>SUMIFS('Data Repository Table'!$J:$J,'Data Repository Table'!$A:$A,$A111,'Data Repository Table'!$B:$B,$C111,'Data Repository Table'!$G:$G,$D111,'Data Repository Table'!$H:$H,$E111,'Data Repository Table'!$D:$D,P$102)</f>
        <v>6570388.467438193</v>
      </c>
      <c r="Q111" s="60">
        <f>SUMIFS('Data Repository Table'!$J:$J,'Data Repository Table'!$A:$A,$A111,'Data Repository Table'!$B:$B,$C111,'Data Repository Table'!$G:$G,$D111,'Data Repository Table'!$H:$H,$E111,'Data Repository Table'!$D:$D,Q$102)</f>
        <v>6124666.7004089803</v>
      </c>
      <c r="R111" s="60">
        <f t="shared" si="24"/>
        <v>85903385.754172057</v>
      </c>
      <c r="S111" s="17"/>
      <c r="T111" s="17"/>
      <c r="U111" s="17"/>
      <c r="V111" s="17"/>
      <c r="W111" s="17"/>
      <c r="X111" s="17"/>
      <c r="Y111" s="17"/>
      <c r="Z111" s="17"/>
      <c r="AA111" s="17"/>
      <c r="AB111" s="17"/>
      <c r="AC111" s="17"/>
      <c r="AD111" s="17"/>
      <c r="AE111" s="17"/>
      <c r="AF111" s="17"/>
      <c r="AG111" s="17"/>
      <c r="AH111" s="17"/>
      <c r="AI111" s="17"/>
      <c r="AJ111" s="17"/>
      <c r="AK111" s="17"/>
      <c r="AL111" s="17"/>
    </row>
    <row r="112" spans="1:38" ht="14.25" customHeight="1" x14ac:dyDescent="0.2">
      <c r="A112" s="16" t="s">
        <v>62</v>
      </c>
      <c r="B112" s="41" t="s">
        <v>106</v>
      </c>
      <c r="C112" s="16"/>
      <c r="D112" s="16"/>
      <c r="E112" s="16"/>
      <c r="F112" s="15">
        <f>SUMIFS('Data Repository Table'!$J:$J,'Data Repository Table'!$A:$A,$A112,'Data Repository Table'!$D:$D,F$102)*1000</f>
        <v>618144.28099999996</v>
      </c>
      <c r="G112" s="15">
        <f>SUMIFS('Data Repository Table'!$J:$J,'Data Repository Table'!$A:$A,$A112,'Data Repository Table'!$D:$D,G$102)*1000</f>
        <v>613383.69699999993</v>
      </c>
      <c r="H112" s="15">
        <f>SUMIFS('Data Repository Table'!$J:$J,'Data Repository Table'!$A:$A,$A112,'Data Repository Table'!$D:$D,H$102)*1000</f>
        <v>599545.58499999996</v>
      </c>
      <c r="I112" s="15">
        <f>SUMIFS('Data Repository Table'!$J:$J,'Data Repository Table'!$A:$A,$A112,'Data Repository Table'!$D:$D,I$102)*1000</f>
        <v>673670.93499999994</v>
      </c>
      <c r="J112" s="15">
        <f>SUMIFS('Data Repository Table'!$J:$J,'Data Repository Table'!$A:$A,$A112,'Data Repository Table'!$D:$D,J$102)*1000</f>
        <v>561239.97600000002</v>
      </c>
      <c r="K112" s="15">
        <f>SUMIFS('Data Repository Table'!$J:$J,'Data Repository Table'!$A:$A,$A112,'Data Repository Table'!$D:$D,K$102)*1000</f>
        <v>565838.57960000006</v>
      </c>
      <c r="L112" s="15">
        <f>SUMIFS('Data Repository Table'!$J:$J,'Data Repository Table'!$A:$A,$A112,'Data Repository Table'!$D:$D,L$102)*1000</f>
        <v>654264.48499999999</v>
      </c>
      <c r="M112" s="15">
        <f>SUMIFS('Data Repository Table'!$J:$J,'Data Repository Table'!$A:$A,$A112,'Data Repository Table'!$D:$D,M$102)*1000</f>
        <v>671901.48800000001</v>
      </c>
      <c r="N112" s="15">
        <f>SUMIFS('Data Repository Table'!$J:$J,'Data Repository Table'!$A:$A,$A112,'Data Repository Table'!$D:$D,N$102)*1000</f>
        <v>670868.89899999998</v>
      </c>
      <c r="O112" s="15">
        <f>SUMIFS('Data Repository Table'!$J:$J,'Data Repository Table'!$A:$A,$A112,'Data Repository Table'!$D:$D,O$102)*1000</f>
        <v>631489.16599999997</v>
      </c>
      <c r="P112" s="15">
        <f>SUMIFS('Data Repository Table'!$J:$J,'Data Repository Table'!$A:$A,$A112,'Data Repository Table'!$D:$D,P$102)*1000</f>
        <v>582879.49800000002</v>
      </c>
      <c r="Q112" s="15">
        <f>SUMIFS('Data Repository Table'!$J:$J,'Data Repository Table'!$A:$A,$A112,'Data Repository Table'!$D:$D,Q$102)*1000</f>
        <v>550809.05099999998</v>
      </c>
      <c r="R112" s="60">
        <f>SUM(F112:Q112)</f>
        <v>7394035.6405999996</v>
      </c>
      <c r="S112" s="17"/>
      <c r="T112" s="17"/>
      <c r="U112" s="17"/>
      <c r="V112" s="17"/>
      <c r="W112" s="17"/>
      <c r="X112" s="17"/>
      <c r="Y112" s="17"/>
      <c r="Z112" s="17"/>
      <c r="AA112" s="17"/>
      <c r="AB112" s="17"/>
      <c r="AC112" s="17"/>
      <c r="AD112" s="17"/>
      <c r="AE112" s="17"/>
      <c r="AF112" s="17"/>
      <c r="AG112" s="17"/>
      <c r="AH112" s="17"/>
      <c r="AI112" s="17"/>
      <c r="AJ112" s="17"/>
      <c r="AK112" s="17"/>
      <c r="AL112" s="17"/>
    </row>
    <row r="113" spans="1:38" ht="14.25" customHeight="1" x14ac:dyDescent="0.2">
      <c r="A113" s="62"/>
      <c r="B113" s="63"/>
      <c r="C113" s="64"/>
      <c r="D113" s="180" t="s">
        <v>111</v>
      </c>
      <c r="E113" s="181"/>
      <c r="F113" s="69">
        <f>SUM(F104:F111)/F112</f>
        <v>47.080364253463436</v>
      </c>
      <c r="G113" s="69">
        <f t="shared" ref="G113:L113" si="25">SUM(G104:G111)/G112</f>
        <v>51.205750478850312</v>
      </c>
      <c r="H113" s="69">
        <f t="shared" si="25"/>
        <v>54.958833451813845</v>
      </c>
      <c r="I113" s="69">
        <f t="shared" si="25"/>
        <v>54.288792750714315</v>
      </c>
      <c r="J113" s="69">
        <f t="shared" si="25"/>
        <v>66.525415930150132</v>
      </c>
      <c r="K113" s="69">
        <f t="shared" si="25"/>
        <v>40.238827901460752</v>
      </c>
      <c r="L113" s="69">
        <f t="shared" si="25"/>
        <v>36.117490123451269</v>
      </c>
      <c r="M113" s="69">
        <f>SUM(M104:M111)/M112</f>
        <v>35.3066045572386</v>
      </c>
      <c r="N113" s="69">
        <f t="shared" ref="N113" si="26">SUM(N104:N111)/N112</f>
        <v>37.199871638730059</v>
      </c>
      <c r="O113" s="69">
        <f t="shared" ref="O113" si="27">SUM(O104:O111)/O112</f>
        <v>36.59521013639052</v>
      </c>
      <c r="P113" s="69">
        <f t="shared" ref="P113" si="28">SUM(P104:P111)/P112</f>
        <v>45.429337354715656</v>
      </c>
      <c r="Q113" s="69">
        <f>SUM(Q104:Q111)/Q112</f>
        <v>41.994668789619773</v>
      </c>
      <c r="R113" s="69">
        <f>SUM(F113:Q113)</f>
        <v>546.94116736659862</v>
      </c>
    </row>
    <row r="114" spans="1:38" ht="14.25" customHeight="1" x14ac:dyDescent="0.2">
      <c r="E114" s="17"/>
      <c r="F114" s="7"/>
      <c r="G114" s="7"/>
      <c r="H114" s="7"/>
      <c r="I114" s="7"/>
      <c r="J114" s="7"/>
      <c r="K114" s="7"/>
      <c r="L114" s="7"/>
      <c r="M114" s="7"/>
      <c r="N114" s="7"/>
      <c r="O114" s="7"/>
      <c r="P114" s="7"/>
      <c r="Q114" s="7"/>
      <c r="R114" s="7"/>
    </row>
    <row r="115" spans="1:38" ht="14.25" customHeight="1" x14ac:dyDescent="0.2">
      <c r="A115" s="36" t="s">
        <v>2</v>
      </c>
      <c r="B115" s="36" t="s">
        <v>6</v>
      </c>
      <c r="C115" s="36" t="s">
        <v>100</v>
      </c>
      <c r="D115" s="36" t="s">
        <v>45</v>
      </c>
      <c r="E115" s="36" t="s">
        <v>101</v>
      </c>
      <c r="F115" s="55">
        <v>41456</v>
      </c>
      <c r="G115" s="55">
        <v>41487</v>
      </c>
      <c r="H115" s="55">
        <v>41518</v>
      </c>
      <c r="I115" s="55">
        <v>41548</v>
      </c>
      <c r="J115" s="55">
        <v>41579</v>
      </c>
      <c r="K115" s="55">
        <v>41609</v>
      </c>
      <c r="L115" s="55">
        <v>41640</v>
      </c>
      <c r="M115" s="55">
        <v>41671</v>
      </c>
      <c r="N115" s="55">
        <v>41699</v>
      </c>
      <c r="O115" s="55">
        <v>41730</v>
      </c>
      <c r="P115" s="55">
        <v>41760</v>
      </c>
      <c r="Q115" s="55">
        <v>41791</v>
      </c>
      <c r="R115" s="73"/>
    </row>
    <row r="116" spans="1:38" ht="14.25" customHeight="1" x14ac:dyDescent="0.2">
      <c r="A116" s="36"/>
      <c r="B116" s="36"/>
      <c r="C116" s="36"/>
      <c r="D116" s="47"/>
      <c r="E116" s="73"/>
      <c r="F116" s="73"/>
      <c r="G116" s="73"/>
      <c r="H116" s="73"/>
      <c r="I116" s="73"/>
      <c r="J116" s="73"/>
      <c r="K116" s="73"/>
      <c r="L116" s="73"/>
      <c r="M116" s="73"/>
      <c r="N116" s="73"/>
      <c r="O116" s="73"/>
      <c r="P116" s="73"/>
      <c r="Q116" s="73"/>
      <c r="R116" s="56" t="s">
        <v>102</v>
      </c>
    </row>
    <row r="117" spans="1:38" ht="14.25" customHeight="1" x14ac:dyDescent="0.2">
      <c r="A117" s="16" t="s">
        <v>58</v>
      </c>
      <c r="B117" s="16" t="s">
        <v>34</v>
      </c>
      <c r="C117" s="16" t="s">
        <v>44</v>
      </c>
      <c r="D117" s="16" t="s">
        <v>46</v>
      </c>
      <c r="E117" s="16" t="s">
        <v>47</v>
      </c>
      <c r="F117" s="60">
        <f>SUMIFS('Data Repository Table'!$J:$J,'Data Repository Table'!$A:$A,$A117,'Data Repository Table'!$C:$C,$B117,'Data Repository Table'!$B:$B,$C117,'Data Repository Table'!$G:$G,$D117,'Data Repository Table'!$H:$H,$E117,'Data Repository Table'!$D:$D,F$115)</f>
        <v>859050.95871603675</v>
      </c>
      <c r="G117" s="60">
        <f>SUMIFS('Data Repository Table'!$J:$J,'Data Repository Table'!$A:$A,$A117,'Data Repository Table'!$C:$C,$B117,'Data Repository Table'!$B:$B,$C117,'Data Repository Table'!$G:$G,$D117,'Data Repository Table'!$H:$H,$E117,'Data Repository Table'!$D:$D,G$115)</f>
        <v>1256568.663764968</v>
      </c>
      <c r="H117" s="60">
        <f>SUMIFS('Data Repository Table'!$J:$J,'Data Repository Table'!$A:$A,$A117,'Data Repository Table'!$C:$C,$B117,'Data Repository Table'!$B:$B,$C117,'Data Repository Table'!$G:$G,$D117,'Data Repository Table'!$H:$H,$E117,'Data Repository Table'!$D:$D,H$115)</f>
        <v>945239.11169929046</v>
      </c>
      <c r="I117" s="60">
        <f>SUMIFS('Data Repository Table'!$J:$J,'Data Repository Table'!$A:$A,$A117,'Data Repository Table'!$C:$C,$B117,'Data Repository Table'!$B:$B,$C117,'Data Repository Table'!$G:$G,$D117,'Data Repository Table'!$H:$H,$E117,'Data Repository Table'!$D:$D,I$115)</f>
        <v>897002.08738166792</v>
      </c>
      <c r="J117" s="60">
        <f>SUMIFS('Data Repository Table'!$J:$J,'Data Repository Table'!$A:$A,$A117,'Data Repository Table'!$C:$C,$B117,'Data Repository Table'!$B:$B,$C117,'Data Repository Table'!$G:$G,$D117,'Data Repository Table'!$H:$H,$E117,'Data Repository Table'!$D:$D,J$115)</f>
        <v>983029.73485591868</v>
      </c>
      <c r="K117" s="60">
        <f>SUMIFS('Data Repository Table'!$J:$J,'Data Repository Table'!$A:$A,$A117,'Data Repository Table'!$C:$C,$B117,'Data Repository Table'!$B:$B,$C117,'Data Repository Table'!$G:$G,$D117,'Data Repository Table'!$H:$H,$E117,'Data Repository Table'!$D:$D,K$115)</f>
        <v>938538.15127751243</v>
      </c>
      <c r="L117" s="60">
        <f>SUMIFS('Data Repository Table'!$J:$J,'Data Repository Table'!$A:$A,$A117,'Data Repository Table'!$C:$C,$B117,'Data Repository Table'!$B:$B,$C117,'Data Repository Table'!$G:$G,$D117,'Data Repository Table'!$H:$H,$E117,'Data Repository Table'!$D:$D,L$115)</f>
        <v>1120011.9018488396</v>
      </c>
      <c r="M117" s="60">
        <f>SUMIFS('Data Repository Table'!$J:$J,'Data Repository Table'!$A:$A,$A117,'Data Repository Table'!$C:$C,$B117,'Data Repository Table'!$B:$B,$C117,'Data Repository Table'!$G:$G,$D117,'Data Repository Table'!$H:$H,$E117,'Data Repository Table'!$D:$D,M$115)</f>
        <v>908869.29775302368</v>
      </c>
      <c r="N117" s="60">
        <f>SUMIFS('Data Repository Table'!$J:$J,'Data Repository Table'!$A:$A,$A117,'Data Repository Table'!$C:$C,$B117,'Data Repository Table'!$B:$B,$C117,'Data Repository Table'!$G:$G,$D117,'Data Repository Table'!$H:$H,$E117,'Data Repository Table'!$D:$D,N$115)</f>
        <v>962926.50469158008</v>
      </c>
      <c r="O117" s="60">
        <f>SUMIFS('Data Repository Table'!$J:$J,'Data Repository Table'!$A:$A,$A117,'Data Repository Table'!$C:$C,$B117,'Data Repository Table'!$B:$B,$C117,'Data Repository Table'!$G:$G,$D117,'Data Repository Table'!$H:$H,$E117,'Data Repository Table'!$D:$D,O$115)</f>
        <v>972833.26691238175</v>
      </c>
      <c r="P117" s="60">
        <f>SUMIFS('Data Repository Table'!$J:$J,'Data Repository Table'!$A:$A,$A117,'Data Repository Table'!$C:$C,$B117,'Data Repository Table'!$B:$B,$C117,'Data Repository Table'!$G:$G,$D117,'Data Repository Table'!$H:$H,$E117,'Data Repository Table'!$D:$D,P$115)</f>
        <v>1071765.8371174217</v>
      </c>
      <c r="Q117" s="60">
        <f>SUMIFS('Data Repository Table'!$J:$J,'Data Repository Table'!$A:$A,$A117,'Data Repository Table'!$C:$C,$B117,'Data Repository Table'!$B:$B,$C117,'Data Repository Table'!$G:$G,$D117,'Data Repository Table'!$H:$H,$E117,'Data Repository Table'!$D:$D,Q$115)</f>
        <v>1137792.8543239292</v>
      </c>
      <c r="R117" s="60">
        <f>SUM(F117:Q117)</f>
        <v>12053628.370342571</v>
      </c>
    </row>
    <row r="118" spans="1:38" ht="14.25" customHeight="1" x14ac:dyDescent="0.2">
      <c r="A118" s="16" t="s">
        <v>58</v>
      </c>
      <c r="B118" s="16" t="s">
        <v>34</v>
      </c>
      <c r="C118" s="16" t="s">
        <v>44</v>
      </c>
      <c r="D118" s="16" t="s">
        <v>48</v>
      </c>
      <c r="E118" s="16" t="s">
        <v>49</v>
      </c>
      <c r="F118" s="60">
        <f>SUMIFS('Data Repository Table'!$J:$J,'Data Repository Table'!$A:$A,$A118,'Data Repository Table'!$C:$C,$B118,'Data Repository Table'!$B:$B,$C118,'Data Repository Table'!$G:$G,$D118,'Data Repository Table'!$H:$H,$E118,'Data Repository Table'!$D:$D,F$115)</f>
        <v>411478.37181662378</v>
      </c>
      <c r="G118" s="60">
        <f>SUMIFS('Data Repository Table'!$J:$J,'Data Repository Table'!$A:$A,$A118,'Data Repository Table'!$C:$C,$B118,'Data Repository Table'!$B:$B,$C118,'Data Repository Table'!$G:$G,$D118,'Data Repository Table'!$H:$H,$E118,'Data Repository Table'!$D:$D,G$115)</f>
        <v>558286.81851324998</v>
      </c>
      <c r="H118" s="60">
        <f>SUMIFS('Data Repository Table'!$J:$J,'Data Repository Table'!$A:$A,$A118,'Data Repository Table'!$C:$C,$B118,'Data Repository Table'!$B:$B,$C118,'Data Repository Table'!$G:$G,$D118,'Data Repository Table'!$H:$H,$E118,'Data Repository Table'!$D:$D,H$115)</f>
        <v>449699.38278299873</v>
      </c>
      <c r="I118" s="60">
        <f>SUMIFS('Data Repository Table'!$J:$J,'Data Repository Table'!$A:$A,$A118,'Data Repository Table'!$C:$C,$B118,'Data Repository Table'!$B:$B,$C118,'Data Repository Table'!$G:$G,$D118,'Data Repository Table'!$H:$H,$E118,'Data Repository Table'!$D:$D,I$115)</f>
        <v>427182.91524</v>
      </c>
      <c r="J118" s="60">
        <f>SUMIFS('Data Repository Table'!$J:$J,'Data Repository Table'!$A:$A,$A118,'Data Repository Table'!$C:$C,$B118,'Data Repository Table'!$B:$B,$C118,'Data Repository Table'!$G:$G,$D118,'Data Repository Table'!$H:$H,$E118,'Data Repository Table'!$D:$D,J$115)</f>
        <v>415259.38098750002</v>
      </c>
      <c r="K118" s="60">
        <f>SUMIFS('Data Repository Table'!$J:$J,'Data Repository Table'!$A:$A,$A118,'Data Repository Table'!$C:$C,$B118,'Data Repository Table'!$B:$B,$C118,'Data Repository Table'!$G:$G,$D118,'Data Repository Table'!$H:$H,$E118,'Data Repository Table'!$D:$D,K$115)</f>
        <v>427041.03370000009</v>
      </c>
      <c r="L118" s="60">
        <f>SUMIFS('Data Repository Table'!$J:$J,'Data Repository Table'!$A:$A,$A118,'Data Repository Table'!$C:$C,$B118,'Data Repository Table'!$B:$B,$C118,'Data Repository Table'!$G:$G,$D118,'Data Repository Table'!$H:$H,$E118,'Data Repository Table'!$D:$D,L$115)</f>
        <v>536309.89158199995</v>
      </c>
      <c r="M118" s="60">
        <f>SUMIFS('Data Repository Table'!$J:$J,'Data Repository Table'!$A:$A,$A118,'Data Repository Table'!$C:$C,$B118,'Data Repository Table'!$B:$B,$C118,'Data Repository Table'!$G:$G,$D118,'Data Repository Table'!$H:$H,$E118,'Data Repository Table'!$D:$D,M$115)</f>
        <v>414358.37553974998</v>
      </c>
      <c r="N118" s="60">
        <f>SUMIFS('Data Repository Table'!$J:$J,'Data Repository Table'!$A:$A,$A118,'Data Repository Table'!$C:$C,$B118,'Data Repository Table'!$B:$B,$C118,'Data Repository Table'!$G:$G,$D118,'Data Repository Table'!$H:$H,$E118,'Data Repository Table'!$D:$D,N$115)</f>
        <v>484912.71240800002</v>
      </c>
      <c r="O118" s="60">
        <f>SUMIFS('Data Repository Table'!$J:$J,'Data Repository Table'!$A:$A,$A118,'Data Repository Table'!$C:$C,$B118,'Data Repository Table'!$B:$B,$C118,'Data Repository Table'!$G:$G,$D118,'Data Repository Table'!$H:$H,$E118,'Data Repository Table'!$D:$D,O$115)</f>
        <v>419935.11569100001</v>
      </c>
      <c r="P118" s="60">
        <f>SUMIFS('Data Repository Table'!$J:$J,'Data Repository Table'!$A:$A,$A118,'Data Repository Table'!$C:$C,$B118,'Data Repository Table'!$B:$B,$C118,'Data Repository Table'!$G:$G,$D118,'Data Repository Table'!$H:$H,$E118,'Data Repository Table'!$D:$D,P$115)</f>
        <v>448216.05637499999</v>
      </c>
      <c r="Q118" s="60">
        <f>SUMIFS('Data Repository Table'!$J:$J,'Data Repository Table'!$A:$A,$A118,'Data Repository Table'!$C:$C,$B118,'Data Repository Table'!$B:$B,$C118,'Data Repository Table'!$G:$G,$D118,'Data Repository Table'!$H:$H,$E118,'Data Repository Table'!$D:$D,Q$115)</f>
        <v>532127.64313450002</v>
      </c>
      <c r="R118" s="60">
        <f t="shared" ref="R118:R125" si="29">SUM(F118:Q118)</f>
        <v>5524807.6977706216</v>
      </c>
    </row>
    <row r="119" spans="1:38" ht="14.25" customHeight="1" x14ac:dyDescent="0.2">
      <c r="A119" s="16" t="s">
        <v>58</v>
      </c>
      <c r="B119" s="16" t="s">
        <v>34</v>
      </c>
      <c r="C119" s="16" t="s">
        <v>44</v>
      </c>
      <c r="D119" s="16" t="s">
        <v>48</v>
      </c>
      <c r="E119" s="16" t="s">
        <v>50</v>
      </c>
      <c r="F119" s="60">
        <f>SUMIFS('Data Repository Table'!$J:$J,'Data Repository Table'!$A:$A,$A119,'Data Repository Table'!$C:$C,$B119,'Data Repository Table'!$B:$B,$C119,'Data Repository Table'!$G:$G,$D119,'Data Repository Table'!$H:$H,$E119,'Data Repository Table'!$D:$D,F$115)</f>
        <v>610297.37310056051</v>
      </c>
      <c r="G119" s="60">
        <f>SUMIFS('Data Repository Table'!$J:$J,'Data Repository Table'!$A:$A,$A119,'Data Repository Table'!$C:$C,$B119,'Data Repository Table'!$B:$B,$C119,'Data Repository Table'!$G:$G,$D119,'Data Repository Table'!$H:$H,$E119,'Data Repository Table'!$D:$D,G$115)</f>
        <v>908795.20773656247</v>
      </c>
      <c r="H119" s="60">
        <f>SUMIFS('Data Repository Table'!$J:$J,'Data Repository Table'!$A:$A,$A119,'Data Repository Table'!$C:$C,$B119,'Data Repository Table'!$B:$B,$C119,'Data Repository Table'!$G:$G,$D119,'Data Repository Table'!$H:$H,$E119,'Data Repository Table'!$D:$D,H$115)</f>
        <v>711025.90062299802</v>
      </c>
      <c r="I119" s="60">
        <f>SUMIFS('Data Repository Table'!$J:$J,'Data Repository Table'!$A:$A,$A119,'Data Repository Table'!$C:$C,$B119,'Data Repository Table'!$B:$B,$C119,'Data Repository Table'!$G:$G,$D119,'Data Repository Table'!$H:$H,$E119,'Data Repository Table'!$D:$D,I$115)</f>
        <v>699813.46326262481</v>
      </c>
      <c r="J119" s="60">
        <f>SUMIFS('Data Repository Table'!$J:$J,'Data Repository Table'!$A:$A,$A119,'Data Repository Table'!$C:$C,$B119,'Data Repository Table'!$B:$B,$C119,'Data Repository Table'!$G:$G,$D119,'Data Repository Table'!$H:$H,$E119,'Data Repository Table'!$D:$D,J$115)</f>
        <v>619174.29107624991</v>
      </c>
      <c r="K119" s="60">
        <f>SUMIFS('Data Repository Table'!$J:$J,'Data Repository Table'!$A:$A,$A119,'Data Repository Table'!$C:$C,$B119,'Data Repository Table'!$B:$B,$C119,'Data Repository Table'!$G:$G,$D119,'Data Repository Table'!$H:$H,$E119,'Data Repository Table'!$D:$D,K$115)</f>
        <v>641582.36576999992</v>
      </c>
      <c r="L119" s="60">
        <f>SUMIFS('Data Repository Table'!$J:$J,'Data Repository Table'!$A:$A,$A119,'Data Repository Table'!$C:$C,$B119,'Data Repository Table'!$B:$B,$C119,'Data Repository Table'!$G:$G,$D119,'Data Repository Table'!$H:$H,$E119,'Data Repository Table'!$D:$D,L$115)</f>
        <v>740585.34395999974</v>
      </c>
      <c r="M119" s="60">
        <f>SUMIFS('Data Repository Table'!$J:$J,'Data Repository Table'!$A:$A,$A119,'Data Repository Table'!$C:$C,$B119,'Data Repository Table'!$B:$B,$C119,'Data Repository Table'!$G:$G,$D119,'Data Repository Table'!$H:$H,$E119,'Data Repository Table'!$D:$D,M$115)</f>
        <v>665533.05688012496</v>
      </c>
      <c r="N119" s="60">
        <f>SUMIFS('Data Repository Table'!$J:$J,'Data Repository Table'!$A:$A,$A119,'Data Repository Table'!$C:$C,$B119,'Data Repository Table'!$B:$B,$C119,'Data Repository Table'!$G:$G,$D119,'Data Repository Table'!$H:$H,$E119,'Data Repository Table'!$D:$D,N$115)</f>
        <v>608946.05938500003</v>
      </c>
      <c r="O119" s="60">
        <f>SUMIFS('Data Repository Table'!$J:$J,'Data Repository Table'!$A:$A,$A119,'Data Repository Table'!$C:$C,$B119,'Data Repository Table'!$B:$B,$C119,'Data Repository Table'!$G:$G,$D119,'Data Repository Table'!$H:$H,$E119,'Data Repository Table'!$D:$D,O$115)</f>
        <v>706548.92858549999</v>
      </c>
      <c r="P119" s="60">
        <f>SUMIFS('Data Repository Table'!$J:$J,'Data Repository Table'!$A:$A,$A119,'Data Repository Table'!$C:$C,$B119,'Data Repository Table'!$B:$B,$C119,'Data Repository Table'!$G:$G,$D119,'Data Repository Table'!$H:$H,$E119,'Data Repository Table'!$D:$D,P$115)</f>
        <v>684073.99396875</v>
      </c>
      <c r="Q119" s="60">
        <f>SUMIFS('Data Repository Table'!$J:$J,'Data Repository Table'!$A:$A,$A119,'Data Repository Table'!$C:$C,$B119,'Data Repository Table'!$B:$B,$C119,'Data Repository Table'!$G:$G,$D119,'Data Repository Table'!$H:$H,$E119,'Data Repository Table'!$D:$D,Q$115)</f>
        <v>795822.70165668742</v>
      </c>
      <c r="R119" s="60">
        <f t="shared" si="29"/>
        <v>8392198.6860050578</v>
      </c>
    </row>
    <row r="120" spans="1:38" ht="14.25" customHeight="1" x14ac:dyDescent="0.2">
      <c r="A120" s="16" t="s">
        <v>58</v>
      </c>
      <c r="B120" s="16" t="s">
        <v>34</v>
      </c>
      <c r="C120" s="16" t="s">
        <v>44</v>
      </c>
      <c r="D120" s="16" t="s">
        <v>51</v>
      </c>
      <c r="E120" s="16" t="s">
        <v>52</v>
      </c>
      <c r="F120" s="60">
        <f>SUMIFS('Data Repository Table'!$J:$J,'Data Repository Table'!$A:$A,$A120,'Data Repository Table'!$C:$C,$B120,'Data Repository Table'!$B:$B,$C120,'Data Repository Table'!$G:$G,$D120,'Data Repository Table'!$H:$H,$E120,'Data Repository Table'!$D:$D,F$115)</f>
        <v>334574.56978850893</v>
      </c>
      <c r="G120" s="60">
        <f>SUMIFS('Data Repository Table'!$J:$J,'Data Repository Table'!$A:$A,$A120,'Data Repository Table'!$C:$C,$B120,'Data Repository Table'!$B:$B,$C120,'Data Repository Table'!$G:$G,$D120,'Data Repository Table'!$H:$H,$E120,'Data Repository Table'!$D:$D,G$115)</f>
        <v>492735.34629342239</v>
      </c>
      <c r="H120" s="60">
        <f>SUMIFS('Data Repository Table'!$J:$J,'Data Repository Table'!$A:$A,$A120,'Data Repository Table'!$C:$C,$B120,'Data Repository Table'!$B:$B,$C120,'Data Repository Table'!$G:$G,$D120,'Data Repository Table'!$H:$H,$E120,'Data Repository Table'!$D:$D,H$115)</f>
        <v>423886.13007635879</v>
      </c>
      <c r="I120" s="60">
        <f>SUMIFS('Data Repository Table'!$J:$J,'Data Repository Table'!$A:$A,$A120,'Data Repository Table'!$C:$C,$B120,'Data Repository Table'!$B:$B,$C120,'Data Repository Table'!$G:$G,$D120,'Data Repository Table'!$H:$H,$E120,'Data Repository Table'!$D:$D,I$115)</f>
        <v>370340.02732499992</v>
      </c>
      <c r="J120" s="60">
        <f>SUMIFS('Data Repository Table'!$J:$J,'Data Repository Table'!$A:$A,$A120,'Data Repository Table'!$C:$C,$B120,'Data Repository Table'!$B:$B,$C120,'Data Repository Table'!$G:$G,$D120,'Data Repository Table'!$H:$H,$E120,'Data Repository Table'!$D:$D,J$115)</f>
        <v>388537.72727419995</v>
      </c>
      <c r="K120" s="60">
        <f>SUMIFS('Data Repository Table'!$J:$J,'Data Repository Table'!$A:$A,$A120,'Data Repository Table'!$C:$C,$B120,'Data Repository Table'!$B:$B,$C120,'Data Repository Table'!$G:$G,$D120,'Data Repository Table'!$H:$H,$E120,'Data Repository Table'!$D:$D,K$115)</f>
        <v>338577.18673479994</v>
      </c>
      <c r="L120" s="60">
        <f>SUMIFS('Data Repository Table'!$J:$J,'Data Repository Table'!$A:$A,$A120,'Data Repository Table'!$C:$C,$B120,'Data Repository Table'!$B:$B,$C120,'Data Repository Table'!$G:$G,$D120,'Data Repository Table'!$H:$H,$E120,'Data Repository Table'!$D:$D,L$115)</f>
        <v>466373.20086803986</v>
      </c>
      <c r="M120" s="60">
        <f>SUMIFS('Data Repository Table'!$J:$J,'Data Repository Table'!$A:$A,$A120,'Data Repository Table'!$C:$C,$B120,'Data Repository Table'!$B:$B,$C120,'Data Repository Table'!$G:$G,$D120,'Data Repository Table'!$H:$H,$E120,'Data Repository Table'!$D:$D,M$115)</f>
        <v>388574.67707873997</v>
      </c>
      <c r="N120" s="60">
        <f>SUMIFS('Data Repository Table'!$J:$J,'Data Repository Table'!$A:$A,$A120,'Data Repository Table'!$C:$C,$B120,'Data Repository Table'!$B:$B,$C120,'Data Repository Table'!$G:$G,$D120,'Data Repository Table'!$H:$H,$E120,'Data Repository Table'!$D:$D,N$115)</f>
        <v>356192.71368815994</v>
      </c>
      <c r="O120" s="60">
        <f>SUMIFS('Data Repository Table'!$J:$J,'Data Repository Table'!$A:$A,$A120,'Data Repository Table'!$C:$C,$B120,'Data Repository Table'!$B:$B,$C120,'Data Repository Table'!$G:$G,$D120,'Data Repository Table'!$H:$H,$E120,'Data Repository Table'!$D:$D,O$115)</f>
        <v>381723.53905412991</v>
      </c>
      <c r="P120" s="60">
        <f>SUMIFS('Data Repository Table'!$J:$J,'Data Repository Table'!$A:$A,$A120,'Data Repository Table'!$C:$C,$B120,'Data Repository Table'!$B:$B,$C120,'Data Repository Table'!$G:$G,$D120,'Data Repository Table'!$H:$H,$E120,'Data Repository Table'!$D:$D,P$115)</f>
        <v>429911.03490812494</v>
      </c>
      <c r="Q120" s="60">
        <f>SUMIFS('Data Repository Table'!$J:$J,'Data Repository Table'!$A:$A,$A120,'Data Repository Table'!$C:$C,$B120,'Data Repository Table'!$B:$B,$C120,'Data Repository Table'!$G:$G,$D120,'Data Repository Table'!$H:$H,$E120,'Data Repository Table'!$D:$D,Q$115)</f>
        <v>476034.24514096242</v>
      </c>
      <c r="R120" s="60">
        <f t="shared" si="29"/>
        <v>4847460.3982304465</v>
      </c>
    </row>
    <row r="121" spans="1:38" ht="14.25" customHeight="1" x14ac:dyDescent="0.2">
      <c r="A121" s="16" t="s">
        <v>58</v>
      </c>
      <c r="B121" s="16" t="s">
        <v>34</v>
      </c>
      <c r="C121" s="16" t="s">
        <v>44</v>
      </c>
      <c r="D121" s="16" t="s">
        <v>51</v>
      </c>
      <c r="E121" s="16" t="s">
        <v>53</v>
      </c>
      <c r="F121" s="60">
        <f>SUMIFS('Data Repository Table'!$J:$J,'Data Repository Table'!$A:$A,$A121,'Data Repository Table'!$C:$C,$B121,'Data Repository Table'!$B:$B,$C121,'Data Repository Table'!$G:$G,$D121,'Data Repository Table'!$H:$H,$E121,'Data Repository Table'!$D:$D,F$115)</f>
        <v>221632.12385716435</v>
      </c>
      <c r="G121" s="60">
        <f>SUMIFS('Data Repository Table'!$J:$J,'Data Repository Table'!$A:$A,$A121,'Data Repository Table'!$C:$C,$B121,'Data Repository Table'!$B:$B,$C121,'Data Repository Table'!$G:$G,$D121,'Data Repository Table'!$H:$H,$E121,'Data Repository Table'!$D:$D,G$115)</f>
        <v>298721.115169695</v>
      </c>
      <c r="H121" s="60">
        <f>SUMIFS('Data Repository Table'!$J:$J,'Data Repository Table'!$A:$A,$A121,'Data Repository Table'!$C:$C,$B121,'Data Repository Table'!$B:$B,$C121,'Data Repository Table'!$G:$G,$D121,'Data Repository Table'!$H:$H,$E121,'Data Repository Table'!$D:$D,H$115)</f>
        <v>263980.61528681178</v>
      </c>
      <c r="I121" s="60">
        <f>SUMIFS('Data Repository Table'!$J:$J,'Data Repository Table'!$A:$A,$A121,'Data Repository Table'!$C:$C,$B121,'Data Repository Table'!$B:$B,$C121,'Data Repository Table'!$G:$G,$D121,'Data Repository Table'!$H:$H,$E121,'Data Repository Table'!$D:$D,I$115)</f>
        <v>219795.94496150999</v>
      </c>
      <c r="J121" s="60">
        <f>SUMIFS('Data Repository Table'!$J:$J,'Data Repository Table'!$A:$A,$A121,'Data Repository Table'!$C:$C,$B121,'Data Repository Table'!$B:$B,$C121,'Data Repository Table'!$G:$G,$D121,'Data Repository Table'!$H:$H,$E121,'Data Repository Table'!$D:$D,J$115)</f>
        <v>258222.34619527502</v>
      </c>
      <c r="K121" s="60">
        <f>SUMIFS('Data Repository Table'!$J:$J,'Data Repository Table'!$A:$A,$A121,'Data Repository Table'!$C:$C,$B121,'Data Repository Table'!$B:$B,$C121,'Data Repository Table'!$G:$G,$D121,'Data Repository Table'!$H:$H,$E121,'Data Repository Table'!$D:$D,K$115)</f>
        <v>230372.47477350003</v>
      </c>
      <c r="L121" s="60">
        <f>SUMIFS('Data Repository Table'!$J:$J,'Data Repository Table'!$A:$A,$A121,'Data Repository Table'!$C:$C,$B121,'Data Repository Table'!$B:$B,$C121,'Data Repository Table'!$G:$G,$D121,'Data Repository Table'!$H:$H,$E121,'Data Repository Table'!$D:$D,L$115)</f>
        <v>269842.36896287993</v>
      </c>
      <c r="M121" s="60">
        <f>SUMIFS('Data Repository Table'!$J:$J,'Data Repository Table'!$A:$A,$A121,'Data Repository Table'!$C:$C,$B121,'Data Repository Table'!$B:$B,$C121,'Data Repository Table'!$G:$G,$D121,'Data Repository Table'!$H:$H,$E121,'Data Repository Table'!$D:$D,M$115)</f>
        <v>229486.43250580502</v>
      </c>
      <c r="N121" s="60">
        <f>SUMIFS('Data Repository Table'!$J:$J,'Data Repository Table'!$A:$A,$A121,'Data Repository Table'!$C:$C,$B121,'Data Repository Table'!$B:$B,$C121,'Data Repository Table'!$G:$G,$D121,'Data Repository Table'!$H:$H,$E121,'Data Repository Table'!$D:$D,N$115)</f>
        <v>247771.36577484003</v>
      </c>
      <c r="O121" s="60">
        <f>SUMIFS('Data Repository Table'!$J:$J,'Data Repository Table'!$A:$A,$A121,'Data Repository Table'!$C:$C,$B121,'Data Repository Table'!$B:$B,$C121,'Data Repository Table'!$G:$G,$D121,'Data Repository Table'!$H:$H,$E121,'Data Repository Table'!$D:$D,O$115)</f>
        <v>247653.76578579002</v>
      </c>
      <c r="P121" s="60">
        <f>SUMIFS('Data Repository Table'!$J:$J,'Data Repository Table'!$A:$A,$A121,'Data Repository Table'!$C:$C,$B121,'Data Repository Table'!$B:$B,$C121,'Data Repository Table'!$G:$G,$D121,'Data Repository Table'!$H:$H,$E121,'Data Repository Table'!$D:$D,P$115)</f>
        <v>257537.95336406256</v>
      </c>
      <c r="Q121" s="60">
        <f>SUMIFS('Data Repository Table'!$J:$J,'Data Repository Table'!$A:$A,$A121,'Data Repository Table'!$C:$C,$B121,'Data Repository Table'!$B:$B,$C121,'Data Repository Table'!$G:$G,$D121,'Data Repository Table'!$H:$H,$E121,'Data Repository Table'!$D:$D,Q$115)</f>
        <v>273028.52946296253</v>
      </c>
      <c r="R121" s="60">
        <f t="shared" si="29"/>
        <v>3018045.0361002963</v>
      </c>
    </row>
    <row r="122" spans="1:38" ht="14.25" customHeight="1" x14ac:dyDescent="0.2">
      <c r="A122" s="16" t="s">
        <v>58</v>
      </c>
      <c r="B122" s="16" t="s">
        <v>34</v>
      </c>
      <c r="C122" s="16" t="s">
        <v>44</v>
      </c>
      <c r="D122" s="16" t="s">
        <v>51</v>
      </c>
      <c r="E122" s="16" t="s">
        <v>54</v>
      </c>
      <c r="F122" s="60">
        <f>SUMIFS('Data Repository Table'!$J:$J,'Data Repository Table'!$A:$A,$A122,'Data Repository Table'!$C:$C,$B122,'Data Repository Table'!$B:$B,$C122,'Data Repository Table'!$G:$G,$D122,'Data Repository Table'!$H:$H,$E122,'Data Repository Table'!$D:$D,F$115)</f>
        <v>270317.51001272164</v>
      </c>
      <c r="G122" s="60">
        <f>SUMIFS('Data Repository Table'!$J:$J,'Data Repository Table'!$A:$A,$A122,'Data Repository Table'!$C:$C,$B122,'Data Repository Table'!$B:$B,$C122,'Data Repository Table'!$G:$G,$D122,'Data Repository Table'!$H:$H,$E122,'Data Repository Table'!$D:$D,G$115)</f>
        <v>345609.90627034125</v>
      </c>
      <c r="H122" s="60">
        <f>SUMIFS('Data Repository Table'!$J:$J,'Data Repository Table'!$A:$A,$A122,'Data Repository Table'!$C:$C,$B122,'Data Repository Table'!$B:$B,$C122,'Data Repository Table'!$G:$G,$D122,'Data Repository Table'!$H:$H,$E122,'Data Repository Table'!$D:$D,H$115)</f>
        <v>281982.65504614048</v>
      </c>
      <c r="I122" s="60">
        <f>SUMIFS('Data Repository Table'!$J:$J,'Data Repository Table'!$A:$A,$A122,'Data Repository Table'!$C:$C,$B122,'Data Repository Table'!$B:$B,$C122,'Data Repository Table'!$G:$G,$D122,'Data Repository Table'!$H:$H,$E122,'Data Repository Table'!$D:$D,I$115)</f>
        <v>262525.43281191739</v>
      </c>
      <c r="J122" s="60">
        <f>SUMIFS('Data Repository Table'!$J:$J,'Data Repository Table'!$A:$A,$A122,'Data Repository Table'!$C:$C,$B122,'Data Repository Table'!$B:$B,$C122,'Data Repository Table'!$G:$G,$D122,'Data Repository Table'!$H:$H,$E122,'Data Repository Table'!$D:$D,J$115)</f>
        <v>264530.39711157506</v>
      </c>
      <c r="K122" s="60">
        <f>SUMIFS('Data Repository Table'!$J:$J,'Data Repository Table'!$A:$A,$A122,'Data Repository Table'!$C:$C,$B122,'Data Repository Table'!$B:$B,$C122,'Data Repository Table'!$G:$G,$D122,'Data Repository Table'!$H:$H,$E122,'Data Repository Table'!$D:$D,K$115)</f>
        <v>252866.98882554998</v>
      </c>
      <c r="L122" s="60">
        <f>SUMIFS('Data Repository Table'!$J:$J,'Data Repository Table'!$A:$A,$A122,'Data Repository Table'!$C:$C,$B122,'Data Repository Table'!$B:$B,$C122,'Data Repository Table'!$G:$G,$D122,'Data Repository Table'!$H:$H,$E122,'Data Repository Table'!$D:$D,L$115)</f>
        <v>306190.89609723992</v>
      </c>
      <c r="M122" s="60">
        <f>SUMIFS('Data Repository Table'!$J:$J,'Data Repository Table'!$A:$A,$A122,'Data Repository Table'!$C:$C,$B122,'Data Repository Table'!$B:$B,$C122,'Data Repository Table'!$G:$G,$D122,'Data Repository Table'!$H:$H,$E122,'Data Repository Table'!$D:$D,M$115)</f>
        <v>271830.070734885</v>
      </c>
      <c r="N122" s="60">
        <f>SUMIFS('Data Repository Table'!$J:$J,'Data Repository Table'!$A:$A,$A122,'Data Repository Table'!$C:$C,$B122,'Data Repository Table'!$B:$B,$C122,'Data Repository Table'!$G:$G,$D122,'Data Repository Table'!$H:$H,$E122,'Data Repository Table'!$D:$D,N$115)</f>
        <v>271101.39427444007</v>
      </c>
      <c r="O122" s="60">
        <f>SUMIFS('Data Repository Table'!$J:$J,'Data Repository Table'!$A:$A,$A122,'Data Repository Table'!$C:$C,$B122,'Data Repository Table'!$B:$B,$C122,'Data Repository Table'!$G:$G,$D122,'Data Repository Table'!$H:$H,$E122,'Data Repository Table'!$D:$D,O$115)</f>
        <v>274351.7614925587</v>
      </c>
      <c r="P122" s="60">
        <f>SUMIFS('Data Repository Table'!$J:$J,'Data Repository Table'!$A:$A,$A122,'Data Repository Table'!$C:$C,$B122,'Data Repository Table'!$B:$B,$C122,'Data Repository Table'!$G:$G,$D122,'Data Repository Table'!$H:$H,$E122,'Data Repository Table'!$D:$D,P$115)</f>
        <v>294826.72073953127</v>
      </c>
      <c r="Q122" s="60">
        <f>SUMIFS('Data Repository Table'!$J:$J,'Data Repository Table'!$A:$A,$A122,'Data Repository Table'!$C:$C,$B122,'Data Repository Table'!$B:$B,$C122,'Data Repository Table'!$G:$G,$D122,'Data Repository Table'!$H:$H,$E122,'Data Repository Table'!$D:$D,Q$115)</f>
        <v>340841.04228242871</v>
      </c>
      <c r="R122" s="60">
        <f t="shared" si="29"/>
        <v>3436974.7756993296</v>
      </c>
    </row>
    <row r="123" spans="1:38" ht="14.25" customHeight="1" x14ac:dyDescent="0.2">
      <c r="A123" s="16" t="s">
        <v>58</v>
      </c>
      <c r="B123" s="16" t="s">
        <v>34</v>
      </c>
      <c r="C123" s="16" t="s">
        <v>44</v>
      </c>
      <c r="D123" s="16" t="s">
        <v>51</v>
      </c>
      <c r="E123" s="16" t="s">
        <v>55</v>
      </c>
      <c r="F123" s="60">
        <f>SUMIFS('Data Repository Table'!$J:$J,'Data Repository Table'!$A:$A,$A123,'Data Repository Table'!$C:$C,$B123,'Data Repository Table'!$B:$B,$C123,'Data Repository Table'!$G:$G,$D123,'Data Repository Table'!$H:$H,$E123,'Data Repository Table'!$D:$D,F$115)</f>
        <v>186895.31347357444</v>
      </c>
      <c r="G123" s="60">
        <f>SUMIFS('Data Repository Table'!$J:$J,'Data Repository Table'!$A:$A,$A123,'Data Repository Table'!$C:$C,$B123,'Data Repository Table'!$B:$B,$C123,'Data Repository Table'!$G:$G,$D123,'Data Repository Table'!$H:$H,$E123,'Data Repository Table'!$D:$D,G$115)</f>
        <v>232460.33937309752</v>
      </c>
      <c r="H123" s="60">
        <f>SUMIFS('Data Repository Table'!$J:$J,'Data Repository Table'!$A:$A,$A123,'Data Repository Table'!$C:$C,$B123,'Data Repository Table'!$B:$B,$C123,'Data Repository Table'!$G:$G,$D123,'Data Repository Table'!$H:$H,$E123,'Data Repository Table'!$D:$D,H$115)</f>
        <v>196800.64514333947</v>
      </c>
      <c r="I123" s="60">
        <f>SUMIFS('Data Repository Table'!$J:$J,'Data Repository Table'!$A:$A,$A123,'Data Repository Table'!$C:$C,$B123,'Data Repository Table'!$B:$B,$C123,'Data Repository Table'!$G:$G,$D123,'Data Repository Table'!$H:$H,$E123,'Data Repository Table'!$D:$D,I$115)</f>
        <v>175238.87213904748</v>
      </c>
      <c r="J123" s="60">
        <f>SUMIFS('Data Repository Table'!$J:$J,'Data Repository Table'!$A:$A,$A123,'Data Repository Table'!$C:$C,$B123,'Data Repository Table'!$B:$B,$C123,'Data Repository Table'!$G:$G,$D123,'Data Repository Table'!$H:$H,$E123,'Data Repository Table'!$D:$D,J$115)</f>
        <v>184271.68199002498</v>
      </c>
      <c r="K123" s="60">
        <f>SUMIFS('Data Repository Table'!$J:$J,'Data Repository Table'!$A:$A,$A123,'Data Repository Table'!$C:$C,$B123,'Data Repository Table'!$B:$B,$C123,'Data Repository Table'!$G:$G,$D123,'Data Repository Table'!$H:$H,$E123,'Data Repository Table'!$D:$D,K$115)</f>
        <v>182465.61649890002</v>
      </c>
      <c r="L123" s="60">
        <f>SUMIFS('Data Repository Table'!$J:$J,'Data Repository Table'!$A:$A,$A123,'Data Repository Table'!$C:$C,$B123,'Data Repository Table'!$B:$B,$C123,'Data Repository Table'!$G:$G,$D123,'Data Repository Table'!$H:$H,$E123,'Data Repository Table'!$D:$D,L$115)</f>
        <v>235865.21106119995</v>
      </c>
      <c r="M123" s="60">
        <f>SUMIFS('Data Repository Table'!$J:$J,'Data Repository Table'!$A:$A,$A123,'Data Repository Table'!$C:$C,$B123,'Data Repository Table'!$B:$B,$C123,'Data Repository Table'!$G:$G,$D123,'Data Repository Table'!$H:$H,$E123,'Data Repository Table'!$D:$D,M$115)</f>
        <v>184781.07299609997</v>
      </c>
      <c r="N123" s="60">
        <f>SUMIFS('Data Repository Table'!$J:$J,'Data Repository Table'!$A:$A,$A123,'Data Repository Table'!$C:$C,$B123,'Data Repository Table'!$B:$B,$C123,'Data Repository Table'!$G:$G,$D123,'Data Repository Table'!$H:$H,$E123,'Data Repository Table'!$D:$D,N$115)</f>
        <v>187904.12488512002</v>
      </c>
      <c r="O123" s="60">
        <f>SUMIFS('Data Repository Table'!$J:$J,'Data Repository Table'!$A:$A,$A123,'Data Repository Table'!$C:$C,$B123,'Data Repository Table'!$B:$B,$C123,'Data Repository Table'!$G:$G,$D123,'Data Repository Table'!$H:$H,$E123,'Data Repository Table'!$D:$D,O$115)</f>
        <v>191788.36157754</v>
      </c>
      <c r="P123" s="60">
        <f>SUMIFS('Data Repository Table'!$J:$J,'Data Repository Table'!$A:$A,$A123,'Data Repository Table'!$C:$C,$B123,'Data Repository Table'!$B:$B,$C123,'Data Repository Table'!$G:$G,$D123,'Data Repository Table'!$H:$H,$E123,'Data Repository Table'!$D:$D,P$115)</f>
        <v>189293.90636625001</v>
      </c>
      <c r="Q123" s="60">
        <f>SUMIFS('Data Repository Table'!$J:$J,'Data Repository Table'!$A:$A,$A123,'Data Repository Table'!$C:$C,$B123,'Data Repository Table'!$B:$B,$C123,'Data Repository Table'!$G:$G,$D123,'Data Repository Table'!$H:$H,$E123,'Data Repository Table'!$D:$D,Q$115)</f>
        <v>230880.88355771248</v>
      </c>
      <c r="R123" s="60">
        <f t="shared" si="29"/>
        <v>2378646.0290619065</v>
      </c>
    </row>
    <row r="124" spans="1:38" ht="14.25" customHeight="1" x14ac:dyDescent="0.2">
      <c r="A124" s="16" t="s">
        <v>58</v>
      </c>
      <c r="B124" s="16" t="s">
        <v>34</v>
      </c>
      <c r="C124" s="16" t="s">
        <v>44</v>
      </c>
      <c r="D124" s="16" t="s">
        <v>56</v>
      </c>
      <c r="E124" s="16" t="s">
        <v>57</v>
      </c>
      <c r="F124" s="60">
        <f>SUMIFS('Data Repository Table'!$J:$J,'Data Repository Table'!$A:$A,$A124,'Data Repository Table'!$C:$C,$B124,'Data Repository Table'!$B:$B,$C124,'Data Repository Table'!$G:$G,$D124,'Data Repository Table'!$H:$H,$E124,'Data Repository Table'!$D:$D,F$115)</f>
        <v>1207341.5441326213</v>
      </c>
      <c r="G124" s="60">
        <f>SUMIFS('Data Repository Table'!$J:$J,'Data Repository Table'!$A:$A,$A124,'Data Repository Table'!$C:$C,$B124,'Data Repository Table'!$B:$B,$C124,'Data Repository Table'!$G:$G,$D124,'Data Repository Table'!$H:$H,$E124,'Data Repository Table'!$D:$D,G$115)</f>
        <v>1627559.0630120938</v>
      </c>
      <c r="H124" s="60">
        <f>SUMIFS('Data Repository Table'!$J:$J,'Data Repository Table'!$A:$A,$A124,'Data Repository Table'!$C:$C,$B124,'Data Repository Table'!$B:$B,$C124,'Data Repository Table'!$G:$G,$D124,'Data Repository Table'!$H:$H,$E124,'Data Repository Table'!$D:$D,H$115)</f>
        <v>1247278.3501437153</v>
      </c>
      <c r="I124" s="60">
        <f>SUMIFS('Data Repository Table'!$J:$J,'Data Repository Table'!$A:$A,$A124,'Data Repository Table'!$C:$C,$B124,'Data Repository Table'!$B:$B,$C124,'Data Repository Table'!$G:$G,$D124,'Data Repository Table'!$H:$H,$E124,'Data Repository Table'!$D:$D,I$115)</f>
        <v>1189437.4296213749</v>
      </c>
      <c r="J124" s="60">
        <f>SUMIFS('Data Repository Table'!$J:$J,'Data Repository Table'!$A:$A,$A124,'Data Repository Table'!$C:$C,$B124,'Data Repository Table'!$B:$B,$C124,'Data Repository Table'!$G:$G,$D124,'Data Repository Table'!$H:$H,$E124,'Data Repository Table'!$D:$D,J$115)</f>
        <v>1196568.3584903125</v>
      </c>
      <c r="K124" s="60">
        <f>SUMIFS('Data Repository Table'!$J:$J,'Data Repository Table'!$A:$A,$A124,'Data Repository Table'!$C:$C,$B124,'Data Repository Table'!$B:$B,$C124,'Data Repository Table'!$G:$G,$D124,'Data Repository Table'!$H:$H,$E124,'Data Repository Table'!$D:$D,K$115)</f>
        <v>1176117.3688343752</v>
      </c>
      <c r="L124" s="60">
        <f>SUMIFS('Data Repository Table'!$J:$J,'Data Repository Table'!$A:$A,$A124,'Data Repository Table'!$C:$C,$B124,'Data Repository Table'!$B:$B,$C124,'Data Repository Table'!$G:$G,$D124,'Data Repository Table'!$H:$H,$E124,'Data Repository Table'!$D:$D,L$115)</f>
        <v>1565368.1883344997</v>
      </c>
      <c r="M124" s="60">
        <f>SUMIFS('Data Repository Table'!$J:$J,'Data Repository Table'!$A:$A,$A124,'Data Repository Table'!$C:$C,$B124,'Data Repository Table'!$B:$B,$C124,'Data Repository Table'!$G:$G,$D124,'Data Repository Table'!$H:$H,$E124,'Data Repository Table'!$D:$D,M$115)</f>
        <v>1227442.7809998749</v>
      </c>
      <c r="N124" s="60">
        <f>SUMIFS('Data Repository Table'!$J:$J,'Data Repository Table'!$A:$A,$A124,'Data Repository Table'!$C:$C,$B124,'Data Repository Table'!$B:$B,$C124,'Data Repository Table'!$G:$G,$D124,'Data Repository Table'!$H:$H,$E124,'Data Repository Table'!$D:$D,N$115)</f>
        <v>1290433.7858775002</v>
      </c>
      <c r="O124" s="60">
        <f>SUMIFS('Data Repository Table'!$J:$J,'Data Repository Table'!$A:$A,$A124,'Data Repository Table'!$C:$C,$B124,'Data Repository Table'!$B:$B,$C124,'Data Repository Table'!$G:$G,$D124,'Data Repository Table'!$H:$H,$E124,'Data Repository Table'!$D:$D,O$115)</f>
        <v>1298308.3953839999</v>
      </c>
      <c r="P124" s="60">
        <f>SUMIFS('Data Repository Table'!$J:$J,'Data Repository Table'!$A:$A,$A124,'Data Repository Table'!$C:$C,$B124,'Data Repository Table'!$B:$B,$C124,'Data Repository Table'!$G:$G,$D124,'Data Repository Table'!$H:$H,$E124,'Data Repository Table'!$D:$D,P$115)</f>
        <v>1344373.5269335939</v>
      </c>
      <c r="Q124" s="60">
        <f>SUMIFS('Data Repository Table'!$J:$J,'Data Repository Table'!$A:$A,$A124,'Data Repository Table'!$C:$C,$B124,'Data Repository Table'!$B:$B,$C124,'Data Repository Table'!$G:$G,$D124,'Data Repository Table'!$H:$H,$E124,'Data Repository Table'!$D:$D,Q$115)</f>
        <v>1507227.5892764062</v>
      </c>
      <c r="R124" s="60">
        <f t="shared" si="29"/>
        <v>15877456.381040368</v>
      </c>
    </row>
    <row r="125" spans="1:38" ht="14.25" customHeight="1" x14ac:dyDescent="0.2">
      <c r="A125" s="16" t="s">
        <v>62</v>
      </c>
      <c r="B125" s="16" t="s">
        <v>34</v>
      </c>
      <c r="C125" s="16"/>
      <c r="D125" s="16"/>
      <c r="E125" s="16"/>
      <c r="F125" s="15">
        <f>SUMIFS('Data Repository Table'!$J:$J,'Data Repository Table'!$A:$A,$A$125,'Data Repository Table'!$C:$C,$B$125,'Data Repository Table'!$D:$D,F$115)*1000</f>
        <v>171933.291</v>
      </c>
      <c r="G125" s="15">
        <f>SUMIFS('Data Repository Table'!$J:$J,'Data Repository Table'!$A:$A,$A$125,'Data Repository Table'!$C:$C,$B$125,'Data Repository Table'!$D:$D,G$115)*1000</f>
        <v>185443.943</v>
      </c>
      <c r="H125" s="15">
        <f>SUMIFS('Data Repository Table'!$J:$J,'Data Repository Table'!$A:$A,$A$125,'Data Repository Table'!$C:$C,$B$125,'Data Repository Table'!$D:$D,H$115)*1000</f>
        <v>186773.65699999998</v>
      </c>
      <c r="I125" s="15">
        <f>SUMIFS('Data Repository Table'!$J:$J,'Data Repository Table'!$A:$A,$A$125,'Data Repository Table'!$C:$C,$B$125,'Data Repository Table'!$D:$D,I$115)*1000</f>
        <v>190541.09299999999</v>
      </c>
      <c r="J125" s="15">
        <f>SUMIFS('Data Repository Table'!$J:$J,'Data Repository Table'!$A:$A,$A$125,'Data Repository Table'!$C:$C,$B$125,'Data Repository Table'!$D:$D,J$115)*1000</f>
        <v>95096.062000000005</v>
      </c>
      <c r="K125" s="15">
        <f>SUMIFS('Data Repository Table'!$J:$J,'Data Repository Table'!$A:$A,$A$125,'Data Repository Table'!$C:$C,$B$125,'Data Repository Table'!$D:$D,K$115)*1000</f>
        <v>184306.853</v>
      </c>
      <c r="L125" s="15">
        <f>SUMIFS('Data Repository Table'!$J:$J,'Data Repository Table'!$A:$A,$A$125,'Data Repository Table'!$C:$C,$B$125,'Data Repository Table'!$D:$D,L$115)*1000</f>
        <v>181901.43900000001</v>
      </c>
      <c r="M125" s="15">
        <f>SUMIFS('Data Repository Table'!$J:$J,'Data Repository Table'!$A:$A,$A$125,'Data Repository Table'!$C:$C,$B$125,'Data Repository Table'!$D:$D,M$115)*1000</f>
        <v>149586.76500000001</v>
      </c>
      <c r="N125" s="15">
        <f>SUMIFS('Data Repository Table'!$J:$J,'Data Repository Table'!$A:$A,$A$125,'Data Repository Table'!$C:$C,$B$125,'Data Repository Table'!$D:$D,N$115)*1000</f>
        <v>181403.67599999998</v>
      </c>
      <c r="O125" s="15">
        <f>SUMIFS('Data Repository Table'!$J:$J,'Data Repository Table'!$A:$A,$A$125,'Data Repository Table'!$C:$C,$B$125,'Data Repository Table'!$D:$D,O$115)*1000</f>
        <v>171057.864</v>
      </c>
      <c r="P125" s="15">
        <f>SUMIFS('Data Repository Table'!$J:$J,'Data Repository Table'!$A:$A,$A$125,'Data Repository Table'!$C:$C,$B$125,'Data Repository Table'!$D:$D,P$115)*1000</f>
        <v>165286.99900000001</v>
      </c>
      <c r="Q125" s="15">
        <f>SUMIFS('Data Repository Table'!$J:$J,'Data Repository Table'!$A:$A,$A$125,'Data Repository Table'!$C:$C,$B$125,'Data Repository Table'!$D:$D,Q$115)*1000</f>
        <v>149508.717</v>
      </c>
      <c r="R125" s="60">
        <f t="shared" si="29"/>
        <v>2012840.3590000002</v>
      </c>
    </row>
    <row r="126" spans="1:38" ht="14.25" customHeight="1" x14ac:dyDescent="0.2">
      <c r="A126" s="62"/>
      <c r="B126" s="63"/>
      <c r="C126" s="64"/>
      <c r="D126" s="180" t="s">
        <v>111</v>
      </c>
      <c r="E126" s="181"/>
      <c r="F126" s="69">
        <f>SUM(F117:F124)/F125</f>
        <v>23.855692757592891</v>
      </c>
      <c r="G126" s="69">
        <f t="shared" ref="G126:Q126" si="30">SUM(G117:G124)/G125</f>
        <v>30.848871996501021</v>
      </c>
      <c r="H126" s="69">
        <f t="shared" si="30"/>
        <v>24.199840937962961</v>
      </c>
      <c r="I126" s="69">
        <f t="shared" si="30"/>
        <v>22.259430267586126</v>
      </c>
      <c r="J126" s="69">
        <f t="shared" si="30"/>
        <v>45.318321572359707</v>
      </c>
      <c r="K126" s="69">
        <f t="shared" si="30"/>
        <v>22.720594043318822</v>
      </c>
      <c r="L126" s="69">
        <f t="shared" si="30"/>
        <v>28.809816082404378</v>
      </c>
      <c r="M126" s="69">
        <f t="shared" si="30"/>
        <v>28.684862357229949</v>
      </c>
      <c r="N126" s="69">
        <f t="shared" si="30"/>
        <v>24.311462469948193</v>
      </c>
      <c r="O126" s="69">
        <f t="shared" si="30"/>
        <v>26.266802527610778</v>
      </c>
      <c r="P126" s="69">
        <f t="shared" si="30"/>
        <v>28.556384097534096</v>
      </c>
      <c r="Q126" s="69">
        <f t="shared" si="30"/>
        <v>35.407671171678835</v>
      </c>
      <c r="R126" s="69">
        <f>SUM(F126:Q126)</f>
        <v>341.23975028172771</v>
      </c>
    </row>
    <row r="127" spans="1:38" ht="14.25" customHeight="1" x14ac:dyDescent="0.2">
      <c r="E127" s="17"/>
      <c r="F127" s="7"/>
      <c r="G127" s="7"/>
      <c r="H127" s="7"/>
      <c r="I127" s="7"/>
      <c r="J127" s="7"/>
      <c r="K127" s="7"/>
      <c r="L127" s="7"/>
      <c r="M127" s="7"/>
      <c r="N127" s="7"/>
      <c r="O127" s="7"/>
      <c r="P127" s="7"/>
      <c r="Q127" s="7"/>
      <c r="R127" s="7"/>
    </row>
    <row r="128" spans="1:38" ht="14.25" customHeight="1" x14ac:dyDescent="0.2">
      <c r="A128" s="36" t="s">
        <v>2</v>
      </c>
      <c r="B128" s="36" t="s">
        <v>6</v>
      </c>
      <c r="C128" s="36" t="s">
        <v>100</v>
      </c>
      <c r="D128" s="36" t="s">
        <v>45</v>
      </c>
      <c r="E128" s="36" t="s">
        <v>101</v>
      </c>
      <c r="F128" s="55">
        <v>41456</v>
      </c>
      <c r="G128" s="55">
        <v>41487</v>
      </c>
      <c r="H128" s="55">
        <v>41518</v>
      </c>
      <c r="I128" s="55">
        <v>41548</v>
      </c>
      <c r="J128" s="55">
        <v>41579</v>
      </c>
      <c r="K128" s="55">
        <v>41609</v>
      </c>
      <c r="L128" s="55">
        <v>41640</v>
      </c>
      <c r="M128" s="55">
        <v>41671</v>
      </c>
      <c r="N128" s="55">
        <v>41699</v>
      </c>
      <c r="O128" s="55">
        <v>41730</v>
      </c>
      <c r="P128" s="55">
        <v>41760</v>
      </c>
      <c r="Q128" s="55">
        <v>41791</v>
      </c>
      <c r="R128" s="73"/>
      <c r="S128" s="17"/>
      <c r="T128" s="17"/>
      <c r="U128" s="17"/>
      <c r="V128" s="17"/>
      <c r="W128" s="17"/>
      <c r="X128" s="17"/>
      <c r="Y128" s="17"/>
      <c r="Z128" s="17"/>
      <c r="AA128" s="17"/>
      <c r="AB128" s="17"/>
      <c r="AC128" s="17"/>
      <c r="AD128" s="17"/>
      <c r="AE128" s="17"/>
      <c r="AF128" s="17"/>
      <c r="AG128" s="17"/>
      <c r="AH128" s="17"/>
      <c r="AI128" s="17"/>
      <c r="AJ128" s="17"/>
      <c r="AK128" s="17"/>
      <c r="AL128" s="17"/>
    </row>
    <row r="129" spans="1:38" ht="14.25" customHeight="1" x14ac:dyDescent="0.2">
      <c r="A129" s="36"/>
      <c r="B129" s="36"/>
      <c r="C129" s="36"/>
      <c r="D129" s="47"/>
      <c r="E129" s="73"/>
      <c r="F129" s="73"/>
      <c r="G129" s="73"/>
      <c r="H129" s="73"/>
      <c r="I129" s="73"/>
      <c r="J129" s="73"/>
      <c r="K129" s="73"/>
      <c r="L129" s="73"/>
      <c r="M129" s="73"/>
      <c r="N129" s="73"/>
      <c r="O129" s="73"/>
      <c r="P129" s="73"/>
      <c r="Q129" s="73"/>
      <c r="R129" s="56" t="s">
        <v>102</v>
      </c>
      <c r="S129" s="17"/>
      <c r="T129" s="17"/>
      <c r="U129" s="17"/>
      <c r="V129" s="17"/>
      <c r="W129" s="17"/>
      <c r="X129" s="17"/>
      <c r="Y129" s="17"/>
      <c r="Z129" s="17"/>
      <c r="AA129" s="17"/>
      <c r="AB129" s="17"/>
      <c r="AC129" s="17"/>
      <c r="AD129" s="17"/>
      <c r="AE129" s="17"/>
      <c r="AF129" s="17"/>
      <c r="AG129" s="17"/>
      <c r="AH129" s="17"/>
      <c r="AI129" s="17"/>
      <c r="AJ129" s="17"/>
      <c r="AK129" s="17"/>
      <c r="AL129" s="17"/>
    </row>
    <row r="130" spans="1:38" ht="14.25" customHeight="1" x14ac:dyDescent="0.2">
      <c r="A130" s="16" t="s">
        <v>58</v>
      </c>
      <c r="B130" s="16" t="s">
        <v>42</v>
      </c>
      <c r="C130" s="16" t="s">
        <v>44</v>
      </c>
      <c r="D130" s="16" t="s">
        <v>46</v>
      </c>
      <c r="E130" s="16" t="s">
        <v>47</v>
      </c>
      <c r="F130" s="60">
        <f>SUMIFS('Data Repository Table'!$J:$J,'Data Repository Table'!$A:$A,$A130,'Data Repository Table'!$C:$C,$B130,'Data Repository Table'!$B:$B,$C130,'Data Repository Table'!$G:$G,$D130,'Data Repository Table'!$H:$H,$E130,'Data Repository Table'!$D:$D,F$128)</f>
        <v>4118100.0493550403</v>
      </c>
      <c r="G130" s="60">
        <f>SUMIFS('Data Repository Table'!$J:$J,'Data Repository Table'!$A:$A,$A130,'Data Repository Table'!$C:$C,$B130,'Data Repository Table'!$B:$B,$C130,'Data Repository Table'!$G:$G,$D130,'Data Repository Table'!$H:$H,$E130,'Data Repository Table'!$D:$D,G$128)</f>
        <v>4507082.5661568008</v>
      </c>
      <c r="H130" s="60">
        <f>SUMIFS('Data Repository Table'!$J:$J,'Data Repository Table'!$A:$A,$A130,'Data Repository Table'!$C:$C,$B130,'Data Repository Table'!$B:$B,$C130,'Data Repository Table'!$G:$G,$D130,'Data Repository Table'!$H:$H,$E130,'Data Repository Table'!$D:$D,H$128)</f>
        <v>4703409.2060524803</v>
      </c>
      <c r="I130" s="60">
        <f>SUMIFS('Data Repository Table'!$J:$J,'Data Repository Table'!$A:$A,$A130,'Data Repository Table'!$C:$C,$B130,'Data Repository Table'!$B:$B,$C130,'Data Repository Table'!$G:$G,$D130,'Data Repository Table'!$H:$H,$E130,'Data Repository Table'!$D:$D,I$128)</f>
        <v>6020479.2997298883</v>
      </c>
      <c r="J130" s="60">
        <f>SUMIFS('Data Repository Table'!$J:$J,'Data Repository Table'!$A:$A,$A130,'Data Repository Table'!$C:$C,$B130,'Data Repository Table'!$B:$B,$C130,'Data Repository Table'!$G:$G,$D130,'Data Repository Table'!$H:$H,$E130,'Data Repository Table'!$D:$D,J$128)</f>
        <v>6461172.5917462073</v>
      </c>
      <c r="K130" s="60">
        <f>SUMIFS('Data Repository Table'!$J:$J,'Data Repository Table'!$A:$A,$A130,'Data Repository Table'!$C:$C,$B130,'Data Repository Table'!$B:$B,$C130,'Data Repository Table'!$G:$G,$D130,'Data Repository Table'!$H:$H,$E130,'Data Repository Table'!$D:$D,K$128)</f>
        <v>3399470.2212770889</v>
      </c>
      <c r="L130" s="60">
        <f>SUMIFS('Data Repository Table'!$J:$J,'Data Repository Table'!$A:$A,$A130,'Data Repository Table'!$C:$C,$B130,'Data Repository Table'!$B:$B,$C130,'Data Repository Table'!$G:$G,$D130,'Data Repository Table'!$H:$H,$E130,'Data Repository Table'!$D:$D,L$128)</f>
        <v>3168116.576105712</v>
      </c>
      <c r="M130" s="60">
        <f>SUMIFS('Data Repository Table'!$J:$J,'Data Repository Table'!$A:$A,$A130,'Data Repository Table'!$C:$C,$B130,'Data Repository Table'!$B:$B,$C130,'Data Repository Table'!$G:$G,$D130,'Data Repository Table'!$H:$H,$E130,'Data Repository Table'!$D:$D,M$128)</f>
        <v>3601517.3685167041</v>
      </c>
      <c r="N130" s="60">
        <f>SUMIFS('Data Repository Table'!$J:$J,'Data Repository Table'!$A:$A,$A130,'Data Repository Table'!$C:$C,$B130,'Data Repository Table'!$B:$B,$C130,'Data Repository Table'!$G:$G,$D130,'Data Repository Table'!$H:$H,$E130,'Data Repository Table'!$D:$D,N$128)</f>
        <v>3449559.2207462396</v>
      </c>
      <c r="O130" s="60">
        <f>SUMIFS('Data Repository Table'!$J:$J,'Data Repository Table'!$A:$A,$A130,'Data Repository Table'!$C:$C,$B130,'Data Repository Table'!$B:$B,$C130,'Data Repository Table'!$G:$G,$D130,'Data Repository Table'!$H:$H,$E130,'Data Repository Table'!$D:$D,O$128)</f>
        <v>3875884.2425812325</v>
      </c>
      <c r="P130" s="60">
        <f>SUMIFS('Data Repository Table'!$J:$J,'Data Repository Table'!$A:$A,$A130,'Data Repository Table'!$C:$C,$B130,'Data Repository Table'!$B:$B,$C130,'Data Repository Table'!$G:$G,$D130,'Data Repository Table'!$H:$H,$E130,'Data Repository Table'!$D:$D,P$128)</f>
        <v>4224276.0222364804</v>
      </c>
      <c r="Q130" s="60">
        <f>SUMIFS('Data Repository Table'!$J:$J,'Data Repository Table'!$A:$A,$A130,'Data Repository Table'!$C:$C,$B130,'Data Repository Table'!$B:$B,$C130,'Data Repository Table'!$G:$G,$D130,'Data Repository Table'!$H:$H,$E130,'Data Repository Table'!$D:$D,Q$128)</f>
        <v>2229175.6542357123</v>
      </c>
      <c r="R130" s="60">
        <f>SUM(F130:Q130)</f>
        <v>49758243.018739596</v>
      </c>
      <c r="S130" s="17"/>
      <c r="T130" s="17"/>
      <c r="U130" s="17"/>
      <c r="V130" s="17"/>
      <c r="W130" s="17"/>
      <c r="X130" s="17"/>
      <c r="Y130" s="17"/>
      <c r="Z130" s="17"/>
      <c r="AA130" s="17"/>
      <c r="AB130" s="17"/>
      <c r="AC130" s="17"/>
      <c r="AD130" s="17"/>
      <c r="AE130" s="17"/>
      <c r="AF130" s="17"/>
      <c r="AG130" s="17"/>
      <c r="AH130" s="17"/>
      <c r="AI130" s="17"/>
      <c r="AJ130" s="17"/>
      <c r="AK130" s="17"/>
      <c r="AL130" s="17"/>
    </row>
    <row r="131" spans="1:38" ht="14.25" customHeight="1" x14ac:dyDescent="0.2">
      <c r="A131" s="16" t="s">
        <v>58</v>
      </c>
      <c r="B131" s="16" t="s">
        <v>42</v>
      </c>
      <c r="C131" s="16" t="s">
        <v>44</v>
      </c>
      <c r="D131" s="16" t="s">
        <v>48</v>
      </c>
      <c r="E131" s="16" t="s">
        <v>49</v>
      </c>
      <c r="F131" s="60">
        <f>SUMIFS('Data Repository Table'!$J:$J,'Data Repository Table'!$A:$A,$A131,'Data Repository Table'!$C:$C,$B131,'Data Repository Table'!$B:$B,$C131,'Data Repository Table'!$G:$G,$D131,'Data Repository Table'!$H:$H,$E131,'Data Repository Table'!$D:$D,F$128)</f>
        <v>1958496.2303689439</v>
      </c>
      <c r="G131" s="60">
        <f>SUMIFS('Data Repository Table'!$J:$J,'Data Repository Table'!$A:$A,$A131,'Data Repository Table'!$C:$C,$B131,'Data Repository Table'!$B:$B,$C131,'Data Repository Table'!$G:$G,$D131,'Data Repository Table'!$H:$H,$E131,'Data Repository Table'!$D:$D,G$128)</f>
        <v>2195052.7782959999</v>
      </c>
      <c r="H131" s="60">
        <f>SUMIFS('Data Repository Table'!$J:$J,'Data Repository Table'!$A:$A,$A131,'Data Repository Table'!$C:$C,$B131,'Data Repository Table'!$B:$B,$C131,'Data Repository Table'!$G:$G,$D131,'Data Repository Table'!$H:$H,$E131,'Data Repository Table'!$D:$D,H$128)</f>
        <v>2264552.5099384319</v>
      </c>
      <c r="I131" s="60">
        <f>SUMIFS('Data Repository Table'!$J:$J,'Data Repository Table'!$A:$A,$A131,'Data Repository Table'!$C:$C,$B131,'Data Repository Table'!$B:$B,$C131,'Data Repository Table'!$G:$G,$D131,'Data Repository Table'!$H:$H,$E131,'Data Repository Table'!$D:$D,I$128)</f>
        <v>2839505.8993002246</v>
      </c>
      <c r="J131" s="60">
        <f>SUMIFS('Data Repository Table'!$J:$J,'Data Repository Table'!$A:$A,$A131,'Data Repository Table'!$C:$C,$B131,'Data Repository Table'!$B:$B,$C131,'Data Repository Table'!$G:$G,$D131,'Data Repository Table'!$H:$H,$E131,'Data Repository Table'!$D:$D,J$128)</f>
        <v>3159420.5430006236</v>
      </c>
      <c r="K131" s="60">
        <f>SUMIFS('Data Repository Table'!$J:$J,'Data Repository Table'!$A:$A,$A131,'Data Repository Table'!$C:$C,$B131,'Data Repository Table'!$B:$B,$C131,'Data Repository Table'!$G:$G,$D131,'Data Repository Table'!$H:$H,$E131,'Data Repository Table'!$D:$D,K$128)</f>
        <v>1724509.5598100165</v>
      </c>
      <c r="L131" s="60">
        <f>SUMIFS('Data Repository Table'!$J:$J,'Data Repository Table'!$A:$A,$A131,'Data Repository Table'!$C:$C,$B131,'Data Repository Table'!$B:$B,$C131,'Data Repository Table'!$G:$G,$D131,'Data Repository Table'!$H:$H,$E131,'Data Repository Table'!$D:$D,L$128)</f>
        <v>1542913.9169346001</v>
      </c>
      <c r="M131" s="60">
        <f>SUMIFS('Data Repository Table'!$J:$J,'Data Repository Table'!$A:$A,$A131,'Data Repository Table'!$C:$C,$B131,'Data Repository Table'!$B:$B,$C131,'Data Repository Table'!$G:$G,$D131,'Data Repository Table'!$H:$H,$E131,'Data Repository Table'!$D:$D,M$128)</f>
        <v>1820402.6309305201</v>
      </c>
      <c r="N131" s="60">
        <f>SUMIFS('Data Repository Table'!$J:$J,'Data Repository Table'!$A:$A,$A131,'Data Repository Table'!$C:$C,$B131,'Data Repository Table'!$B:$B,$C131,'Data Repository Table'!$G:$G,$D131,'Data Repository Table'!$H:$H,$E131,'Data Repository Table'!$D:$D,N$128)</f>
        <v>1771550.3477915039</v>
      </c>
      <c r="O131" s="60">
        <f>SUMIFS('Data Repository Table'!$J:$J,'Data Repository Table'!$A:$A,$A131,'Data Repository Table'!$C:$C,$B131,'Data Repository Table'!$B:$B,$C131,'Data Repository Table'!$G:$G,$D131,'Data Repository Table'!$H:$H,$E131,'Data Repository Table'!$D:$D,O$128)</f>
        <v>1908978.5663007363</v>
      </c>
      <c r="P131" s="60">
        <f>SUMIFS('Data Repository Table'!$J:$J,'Data Repository Table'!$A:$A,$A131,'Data Repository Table'!$C:$C,$B131,'Data Repository Table'!$B:$B,$C131,'Data Repository Table'!$G:$G,$D131,'Data Repository Table'!$H:$H,$E131,'Data Repository Table'!$D:$D,P$128)</f>
        <v>2224548.7175923204</v>
      </c>
      <c r="Q131" s="60">
        <f>SUMIFS('Data Repository Table'!$J:$J,'Data Repository Table'!$A:$A,$A131,'Data Repository Table'!$C:$C,$B131,'Data Repository Table'!$B:$B,$C131,'Data Repository Table'!$G:$G,$D131,'Data Repository Table'!$H:$H,$E131,'Data Repository Table'!$D:$D,Q$128)</f>
        <v>1199138.0695781759</v>
      </c>
      <c r="R131" s="60">
        <f t="shared" ref="R131:R138" si="31">SUM(F131:Q131)</f>
        <v>24609069.769842096</v>
      </c>
      <c r="S131" s="17"/>
      <c r="T131" s="17"/>
      <c r="U131" s="17"/>
      <c r="V131" s="17"/>
      <c r="W131" s="17"/>
      <c r="X131" s="17"/>
      <c r="Y131" s="17"/>
      <c r="Z131" s="17"/>
      <c r="AA131" s="17"/>
      <c r="AB131" s="17"/>
      <c r="AC131" s="17"/>
      <c r="AD131" s="17"/>
      <c r="AE131" s="17"/>
      <c r="AF131" s="17"/>
      <c r="AG131" s="17"/>
      <c r="AH131" s="17"/>
      <c r="AI131" s="17"/>
      <c r="AJ131" s="17"/>
      <c r="AK131" s="17"/>
      <c r="AL131" s="17"/>
    </row>
    <row r="132" spans="1:38" ht="14.25" customHeight="1" x14ac:dyDescent="0.2">
      <c r="A132" s="16" t="s">
        <v>58</v>
      </c>
      <c r="B132" s="16" t="s">
        <v>42</v>
      </c>
      <c r="C132" s="16" t="s">
        <v>44</v>
      </c>
      <c r="D132" s="16" t="s">
        <v>48</v>
      </c>
      <c r="E132" s="16" t="s">
        <v>50</v>
      </c>
      <c r="F132" s="60">
        <f>SUMIFS('Data Repository Table'!$J:$J,'Data Repository Table'!$A:$A,$A132,'Data Repository Table'!$C:$C,$B132,'Data Repository Table'!$B:$B,$C132,'Data Repository Table'!$G:$G,$D132,'Data Repository Table'!$H:$H,$E132,'Data Repository Table'!$D:$D,F$128)</f>
        <v>1652868.9853267202</v>
      </c>
      <c r="G132" s="60">
        <f>SUMIFS('Data Repository Table'!$J:$J,'Data Repository Table'!$A:$A,$A132,'Data Repository Table'!$C:$C,$B132,'Data Repository Table'!$B:$B,$C132,'Data Repository Table'!$G:$G,$D132,'Data Repository Table'!$H:$H,$E132,'Data Repository Table'!$D:$D,G$128)</f>
        <v>1940369.6316480001</v>
      </c>
      <c r="H132" s="60">
        <f>SUMIFS('Data Repository Table'!$J:$J,'Data Repository Table'!$A:$A,$A132,'Data Repository Table'!$C:$C,$B132,'Data Repository Table'!$B:$B,$C132,'Data Repository Table'!$G:$G,$D132,'Data Repository Table'!$H:$H,$E132,'Data Repository Table'!$D:$D,H$128)</f>
        <v>2031601.7410147204</v>
      </c>
      <c r="I132" s="60">
        <f>SUMIFS('Data Repository Table'!$J:$J,'Data Repository Table'!$A:$A,$A132,'Data Repository Table'!$C:$C,$B132,'Data Repository Table'!$B:$B,$C132,'Data Repository Table'!$G:$G,$D132,'Data Repository Table'!$H:$H,$E132,'Data Repository Table'!$D:$D,I$128)</f>
        <v>2784735.3475135607</v>
      </c>
      <c r="J132" s="60">
        <f>SUMIFS('Data Repository Table'!$J:$J,'Data Repository Table'!$A:$A,$A132,'Data Repository Table'!$C:$C,$B132,'Data Repository Table'!$B:$B,$C132,'Data Repository Table'!$G:$G,$D132,'Data Repository Table'!$H:$H,$E132,'Data Repository Table'!$D:$D,J$128)</f>
        <v>2777158.7847141596</v>
      </c>
      <c r="K132" s="60">
        <f>SUMIFS('Data Repository Table'!$J:$J,'Data Repository Table'!$A:$A,$A132,'Data Repository Table'!$C:$C,$B132,'Data Repository Table'!$B:$B,$C132,'Data Repository Table'!$G:$G,$D132,'Data Repository Table'!$H:$H,$E132,'Data Repository Table'!$D:$D,K$128)</f>
        <v>1505235.4723879206</v>
      </c>
      <c r="L132" s="60">
        <f>SUMIFS('Data Repository Table'!$J:$J,'Data Repository Table'!$A:$A,$A132,'Data Repository Table'!$C:$C,$B132,'Data Repository Table'!$B:$B,$C132,'Data Repository Table'!$G:$G,$D132,'Data Repository Table'!$H:$H,$E132,'Data Repository Table'!$D:$D,L$128)</f>
        <v>1375663.6681960202</v>
      </c>
      <c r="M132" s="60">
        <f>SUMIFS('Data Repository Table'!$J:$J,'Data Repository Table'!$A:$A,$A132,'Data Repository Table'!$C:$C,$B132,'Data Repository Table'!$B:$B,$C132,'Data Repository Table'!$G:$G,$D132,'Data Repository Table'!$H:$H,$E132,'Data Repository Table'!$D:$D,M$128)</f>
        <v>1475521.04291592</v>
      </c>
      <c r="N132" s="60">
        <f>SUMIFS('Data Repository Table'!$J:$J,'Data Repository Table'!$A:$A,$A132,'Data Repository Table'!$C:$C,$B132,'Data Repository Table'!$B:$B,$C132,'Data Repository Table'!$G:$G,$D132,'Data Repository Table'!$H:$H,$E132,'Data Repository Table'!$D:$D,N$128)</f>
        <v>1513094.2096040398</v>
      </c>
      <c r="O132" s="60">
        <f>SUMIFS('Data Repository Table'!$J:$J,'Data Repository Table'!$A:$A,$A132,'Data Repository Table'!$C:$C,$B132,'Data Repository Table'!$B:$B,$C132,'Data Repository Table'!$G:$G,$D132,'Data Repository Table'!$H:$H,$E132,'Data Repository Table'!$D:$D,O$128)</f>
        <v>1628187.8009364803</v>
      </c>
      <c r="P132" s="60">
        <f>SUMIFS('Data Repository Table'!$J:$J,'Data Repository Table'!$A:$A,$A132,'Data Repository Table'!$C:$C,$B132,'Data Repository Table'!$B:$B,$C132,'Data Repository Table'!$G:$G,$D132,'Data Repository Table'!$H:$H,$E132,'Data Repository Table'!$D:$D,P$128)</f>
        <v>1857077.4607560001</v>
      </c>
      <c r="Q132" s="60">
        <f>SUMIFS('Data Repository Table'!$J:$J,'Data Repository Table'!$A:$A,$A132,'Data Repository Table'!$C:$C,$B132,'Data Repository Table'!$B:$B,$C132,'Data Repository Table'!$G:$G,$D132,'Data Repository Table'!$H:$H,$E132,'Data Repository Table'!$D:$D,Q$128)</f>
        <v>981974.46025223995</v>
      </c>
      <c r="R132" s="60">
        <f t="shared" si="31"/>
        <v>21523488.605265781</v>
      </c>
      <c r="S132" s="17"/>
      <c r="T132" s="17"/>
      <c r="U132" s="17"/>
      <c r="V132" s="17"/>
      <c r="W132" s="17"/>
      <c r="X132" s="17"/>
      <c r="Y132" s="17"/>
      <c r="Z132" s="17"/>
      <c r="AA132" s="17"/>
      <c r="AB132" s="17"/>
      <c r="AC132" s="17"/>
      <c r="AD132" s="17"/>
      <c r="AE132" s="17"/>
      <c r="AF132" s="17"/>
      <c r="AG132" s="17"/>
      <c r="AH132" s="17"/>
      <c r="AI132" s="17"/>
      <c r="AJ132" s="17"/>
      <c r="AK132" s="17"/>
      <c r="AL132" s="17"/>
    </row>
    <row r="133" spans="1:38" ht="14.25" customHeight="1" x14ac:dyDescent="0.2">
      <c r="A133" s="16" t="s">
        <v>58</v>
      </c>
      <c r="B133" s="16" t="s">
        <v>42</v>
      </c>
      <c r="C133" s="16" t="s">
        <v>44</v>
      </c>
      <c r="D133" s="16" t="s">
        <v>51</v>
      </c>
      <c r="E133" s="16" t="s">
        <v>52</v>
      </c>
      <c r="F133" s="60">
        <f>SUMIFS('Data Repository Table'!$J:$J,'Data Repository Table'!$A:$A,$A133,'Data Repository Table'!$C:$C,$B133,'Data Repository Table'!$B:$B,$C133,'Data Repository Table'!$G:$G,$D133,'Data Repository Table'!$H:$H,$E133,'Data Repository Table'!$D:$D,F$128)</f>
        <v>1583857.8672582491</v>
      </c>
      <c r="G133" s="60">
        <f>SUMIFS('Data Repository Table'!$J:$J,'Data Repository Table'!$A:$A,$A133,'Data Repository Table'!$C:$C,$B133,'Data Repository Table'!$B:$B,$C133,'Data Repository Table'!$G:$G,$D133,'Data Repository Table'!$H:$H,$E133,'Data Repository Table'!$D:$D,G$128)</f>
        <v>1861716.078207552</v>
      </c>
      <c r="H133" s="60">
        <f>SUMIFS('Data Repository Table'!$J:$J,'Data Repository Table'!$A:$A,$A133,'Data Repository Table'!$C:$C,$B133,'Data Repository Table'!$B:$B,$C133,'Data Repository Table'!$G:$G,$D133,'Data Repository Table'!$H:$H,$E133,'Data Repository Table'!$D:$D,H$128)</f>
        <v>1818760.5971448703</v>
      </c>
      <c r="I133" s="60">
        <f>SUMIFS('Data Repository Table'!$J:$J,'Data Repository Table'!$A:$A,$A133,'Data Repository Table'!$C:$C,$B133,'Data Repository Table'!$B:$B,$C133,'Data Repository Table'!$G:$G,$D133,'Data Repository Table'!$H:$H,$E133,'Data Repository Table'!$D:$D,I$128)</f>
        <v>2304966.198724838</v>
      </c>
      <c r="J133" s="60">
        <f>SUMIFS('Data Repository Table'!$J:$J,'Data Repository Table'!$A:$A,$A133,'Data Repository Table'!$C:$C,$B133,'Data Repository Table'!$B:$B,$C133,'Data Repository Table'!$G:$G,$D133,'Data Repository Table'!$H:$H,$E133,'Data Repository Table'!$D:$D,J$128)</f>
        <v>2440357.2575165858</v>
      </c>
      <c r="K133" s="60">
        <f>SUMIFS('Data Repository Table'!$J:$J,'Data Repository Table'!$A:$A,$A133,'Data Repository Table'!$C:$C,$B133,'Data Repository Table'!$B:$B,$C133,'Data Repository Table'!$G:$G,$D133,'Data Repository Table'!$H:$H,$E133,'Data Repository Table'!$D:$D,K$128)</f>
        <v>1365336.6411364649</v>
      </c>
      <c r="L133" s="60">
        <f>SUMIFS('Data Repository Table'!$J:$J,'Data Repository Table'!$A:$A,$A133,'Data Repository Table'!$C:$C,$B133,'Data Repository Table'!$B:$B,$C133,'Data Repository Table'!$G:$G,$D133,'Data Repository Table'!$H:$H,$E133,'Data Repository Table'!$D:$D,L$128)</f>
        <v>1211465.2302915659</v>
      </c>
      <c r="M133" s="60">
        <f>SUMIFS('Data Repository Table'!$J:$J,'Data Repository Table'!$A:$A,$A133,'Data Repository Table'!$C:$C,$B133,'Data Repository Table'!$B:$B,$C133,'Data Repository Table'!$G:$G,$D133,'Data Repository Table'!$H:$H,$E133,'Data Repository Table'!$D:$D,M$128)</f>
        <v>1521468.8063359074</v>
      </c>
      <c r="N133" s="60">
        <f>SUMIFS('Data Repository Table'!$J:$J,'Data Repository Table'!$A:$A,$A133,'Data Repository Table'!$C:$C,$B133,'Data Repository Table'!$B:$B,$C133,'Data Repository Table'!$G:$G,$D133,'Data Repository Table'!$H:$H,$E133,'Data Repository Table'!$D:$D,N$128)</f>
        <v>1400184.8970591237</v>
      </c>
      <c r="O133" s="60">
        <f>SUMIFS('Data Repository Table'!$J:$J,'Data Repository Table'!$A:$A,$A133,'Data Repository Table'!$C:$C,$B133,'Data Repository Table'!$B:$B,$C133,'Data Repository Table'!$G:$G,$D133,'Data Repository Table'!$H:$H,$E133,'Data Repository Table'!$D:$D,O$128)</f>
        <v>1483355.0770554726</v>
      </c>
      <c r="P133" s="60">
        <f>SUMIFS('Data Repository Table'!$J:$J,'Data Repository Table'!$A:$A,$A133,'Data Repository Table'!$C:$C,$B133,'Data Repository Table'!$B:$B,$C133,'Data Repository Table'!$G:$G,$D133,'Data Repository Table'!$H:$H,$E133,'Data Repository Table'!$D:$D,P$128)</f>
        <v>1790831.8374007489</v>
      </c>
      <c r="Q133" s="60">
        <f>SUMIFS('Data Repository Table'!$J:$J,'Data Repository Table'!$A:$A,$A133,'Data Repository Table'!$C:$C,$B133,'Data Repository Table'!$B:$B,$C133,'Data Repository Table'!$G:$G,$D133,'Data Repository Table'!$H:$H,$E133,'Data Repository Table'!$D:$D,Q$128)</f>
        <v>911806.4599299801</v>
      </c>
      <c r="R133" s="60">
        <f t="shared" si="31"/>
        <v>19694106.948061358</v>
      </c>
      <c r="S133" s="17"/>
      <c r="T133" s="17"/>
      <c r="U133" s="17"/>
      <c r="V133" s="17"/>
      <c r="W133" s="17"/>
      <c r="X133" s="17"/>
      <c r="Y133" s="17"/>
      <c r="Z133" s="17"/>
      <c r="AA133" s="17"/>
      <c r="AB133" s="17"/>
      <c r="AC133" s="17"/>
      <c r="AD133" s="17"/>
      <c r="AE133" s="17"/>
      <c r="AF133" s="17"/>
      <c r="AG133" s="17"/>
      <c r="AH133" s="17"/>
      <c r="AI133" s="17"/>
      <c r="AJ133" s="17"/>
      <c r="AK133" s="17"/>
      <c r="AL133" s="17"/>
    </row>
    <row r="134" spans="1:38" ht="14.25" customHeight="1" x14ac:dyDescent="0.2">
      <c r="A134" s="16" t="s">
        <v>58</v>
      </c>
      <c r="B134" s="16" t="s">
        <v>42</v>
      </c>
      <c r="C134" s="16" t="s">
        <v>44</v>
      </c>
      <c r="D134" s="16" t="s">
        <v>51</v>
      </c>
      <c r="E134" s="16" t="s">
        <v>53</v>
      </c>
      <c r="F134" s="60">
        <f>SUMIFS('Data Repository Table'!$J:$J,'Data Repository Table'!$A:$A,$A134,'Data Repository Table'!$C:$C,$B134,'Data Repository Table'!$B:$B,$C134,'Data Repository Table'!$G:$G,$D134,'Data Repository Table'!$H:$H,$E134,'Data Repository Table'!$D:$D,F$128)</f>
        <v>884023.92783632269</v>
      </c>
      <c r="G134" s="60">
        <f>SUMIFS('Data Repository Table'!$J:$J,'Data Repository Table'!$A:$A,$A134,'Data Repository Table'!$C:$C,$B134,'Data Repository Table'!$B:$B,$C134,'Data Repository Table'!$G:$G,$D134,'Data Repository Table'!$H:$H,$E134,'Data Repository Table'!$D:$D,G$128)</f>
        <v>1052207.4304358403</v>
      </c>
      <c r="H134" s="60">
        <f>SUMIFS('Data Repository Table'!$J:$J,'Data Repository Table'!$A:$A,$A134,'Data Repository Table'!$C:$C,$B134,'Data Repository Table'!$B:$B,$C134,'Data Repository Table'!$G:$G,$D134,'Data Repository Table'!$H:$H,$E134,'Data Repository Table'!$D:$D,H$128)</f>
        <v>1016958.2253807157</v>
      </c>
      <c r="I134" s="60">
        <f>SUMIFS('Data Repository Table'!$J:$J,'Data Repository Table'!$A:$A,$A134,'Data Repository Table'!$C:$C,$B134,'Data Repository Table'!$B:$B,$C134,'Data Repository Table'!$G:$G,$D134,'Data Repository Table'!$H:$H,$E134,'Data Repository Table'!$D:$D,I$128)</f>
        <v>1488480.8550150518</v>
      </c>
      <c r="J134" s="60">
        <f>SUMIFS('Data Repository Table'!$J:$J,'Data Repository Table'!$A:$A,$A134,'Data Repository Table'!$C:$C,$B134,'Data Repository Table'!$B:$B,$C134,'Data Repository Table'!$G:$G,$D134,'Data Repository Table'!$H:$H,$E134,'Data Repository Table'!$D:$D,J$128)</f>
        <v>1639667.9831029386</v>
      </c>
      <c r="K134" s="60">
        <f>SUMIFS('Data Repository Table'!$J:$J,'Data Repository Table'!$A:$A,$A134,'Data Repository Table'!$C:$C,$B134,'Data Repository Table'!$B:$B,$C134,'Data Repository Table'!$G:$G,$D134,'Data Repository Table'!$H:$H,$E134,'Data Repository Table'!$D:$D,K$128)</f>
        <v>765598.62357103126</v>
      </c>
      <c r="L134" s="60">
        <f>SUMIFS('Data Repository Table'!$J:$J,'Data Repository Table'!$A:$A,$A134,'Data Repository Table'!$C:$C,$B134,'Data Repository Table'!$B:$B,$C134,'Data Repository Table'!$G:$G,$D134,'Data Repository Table'!$H:$H,$E134,'Data Repository Table'!$D:$D,L$128)</f>
        <v>742706.65420794766</v>
      </c>
      <c r="M134" s="60">
        <f>SUMIFS('Data Repository Table'!$J:$J,'Data Repository Table'!$A:$A,$A134,'Data Repository Table'!$C:$C,$B134,'Data Repository Table'!$B:$B,$C134,'Data Repository Table'!$G:$G,$D134,'Data Repository Table'!$H:$H,$E134,'Data Repository Table'!$D:$D,M$128)</f>
        <v>822050.21729515784</v>
      </c>
      <c r="N134" s="60">
        <f>SUMIFS('Data Repository Table'!$J:$J,'Data Repository Table'!$A:$A,$A134,'Data Repository Table'!$C:$C,$B134,'Data Repository Table'!$B:$B,$C134,'Data Repository Table'!$G:$G,$D134,'Data Repository Table'!$H:$H,$E134,'Data Repository Table'!$D:$D,N$128)</f>
        <v>806728.57071739517</v>
      </c>
      <c r="O134" s="60">
        <f>SUMIFS('Data Repository Table'!$J:$J,'Data Repository Table'!$A:$A,$A134,'Data Repository Table'!$C:$C,$B134,'Data Repository Table'!$B:$B,$C134,'Data Repository Table'!$G:$G,$D134,'Data Repository Table'!$H:$H,$E134,'Data Repository Table'!$D:$D,O$128)</f>
        <v>866589.56529720977</v>
      </c>
      <c r="P134" s="60">
        <f>SUMIFS('Data Repository Table'!$J:$J,'Data Repository Table'!$A:$A,$A134,'Data Repository Table'!$C:$C,$B134,'Data Repository Table'!$B:$B,$C134,'Data Repository Table'!$G:$G,$D134,'Data Repository Table'!$H:$H,$E134,'Data Repository Table'!$D:$D,P$128)</f>
        <v>987204.11778920982</v>
      </c>
      <c r="Q134" s="60">
        <f>SUMIFS('Data Repository Table'!$J:$J,'Data Repository Table'!$A:$A,$A134,'Data Repository Table'!$C:$C,$B134,'Data Repository Table'!$B:$B,$C134,'Data Repository Table'!$G:$G,$D134,'Data Repository Table'!$H:$H,$E134,'Data Repository Table'!$D:$D,Q$128)</f>
        <v>506308.79330234113</v>
      </c>
      <c r="R134" s="60">
        <f t="shared" si="31"/>
        <v>11578524.963951161</v>
      </c>
      <c r="S134" s="17"/>
      <c r="T134" s="17"/>
      <c r="U134" s="17"/>
      <c r="V134" s="17"/>
      <c r="W134" s="17"/>
      <c r="X134" s="17"/>
      <c r="Y134" s="17"/>
      <c r="Z134" s="17"/>
      <c r="AA134" s="17"/>
      <c r="AB134" s="17"/>
      <c r="AC134" s="17"/>
      <c r="AD134" s="17"/>
      <c r="AE134" s="17"/>
      <c r="AF134" s="17"/>
      <c r="AG134" s="17"/>
      <c r="AH134" s="17"/>
      <c r="AI134" s="17"/>
      <c r="AJ134" s="17"/>
      <c r="AK134" s="17"/>
      <c r="AL134" s="17"/>
    </row>
    <row r="135" spans="1:38" ht="14.25" customHeight="1" x14ac:dyDescent="0.2">
      <c r="A135" s="16" t="s">
        <v>58</v>
      </c>
      <c r="B135" s="16" t="s">
        <v>42</v>
      </c>
      <c r="C135" s="16" t="s">
        <v>44</v>
      </c>
      <c r="D135" s="16" t="s">
        <v>51</v>
      </c>
      <c r="E135" s="16" t="s">
        <v>54</v>
      </c>
      <c r="F135" s="60">
        <f>SUMIFS('Data Repository Table'!$J:$J,'Data Repository Table'!$A:$A,$A135,'Data Repository Table'!$C:$C,$B135,'Data Repository Table'!$B:$B,$C135,'Data Repository Table'!$G:$G,$D135,'Data Repository Table'!$H:$H,$E135,'Data Repository Table'!$D:$D,F$128)</f>
        <v>904892.03843125247</v>
      </c>
      <c r="G135" s="60">
        <f>SUMIFS('Data Repository Table'!$J:$J,'Data Repository Table'!$A:$A,$A135,'Data Repository Table'!$C:$C,$B135,'Data Repository Table'!$B:$B,$C135,'Data Repository Table'!$G:$G,$D135,'Data Repository Table'!$H:$H,$E135,'Data Repository Table'!$D:$D,G$128)</f>
        <v>1067052.2598973438</v>
      </c>
      <c r="H135" s="60">
        <f>SUMIFS('Data Repository Table'!$J:$J,'Data Repository Table'!$A:$A,$A135,'Data Repository Table'!$C:$C,$B135,'Data Repository Table'!$B:$B,$C135,'Data Repository Table'!$G:$G,$D135,'Data Repository Table'!$H:$H,$E135,'Data Repository Table'!$D:$D,H$128)</f>
        <v>1026646.9835398964</v>
      </c>
      <c r="I135" s="60">
        <f>SUMIFS('Data Repository Table'!$J:$J,'Data Repository Table'!$A:$A,$A135,'Data Repository Table'!$C:$C,$B135,'Data Repository Table'!$B:$B,$C135,'Data Repository Table'!$G:$G,$D135,'Data Repository Table'!$H:$H,$E135,'Data Repository Table'!$D:$D,I$128)</f>
        <v>1557091.8051502465</v>
      </c>
      <c r="J135" s="60">
        <f>SUMIFS('Data Repository Table'!$J:$J,'Data Repository Table'!$A:$A,$A135,'Data Repository Table'!$C:$C,$B135,'Data Repository Table'!$B:$B,$C135,'Data Repository Table'!$G:$G,$D135,'Data Repository Table'!$H:$H,$E135,'Data Repository Table'!$D:$D,J$128)</f>
        <v>1710092.7084534448</v>
      </c>
      <c r="K135" s="60">
        <f>SUMIFS('Data Repository Table'!$J:$J,'Data Repository Table'!$A:$A,$A135,'Data Repository Table'!$C:$C,$B135,'Data Repository Table'!$B:$B,$C135,'Data Repository Table'!$G:$G,$D135,'Data Repository Table'!$H:$H,$E135,'Data Repository Table'!$D:$D,K$128)</f>
        <v>799573.69102222088</v>
      </c>
      <c r="L135" s="60">
        <f>SUMIFS('Data Repository Table'!$J:$J,'Data Repository Table'!$A:$A,$A135,'Data Repository Table'!$C:$C,$B135,'Data Repository Table'!$B:$B,$C135,'Data Repository Table'!$G:$G,$D135,'Data Repository Table'!$H:$H,$E135,'Data Repository Table'!$D:$D,L$128)</f>
        <v>793393.06373042695</v>
      </c>
      <c r="M135" s="60">
        <f>SUMIFS('Data Repository Table'!$J:$J,'Data Repository Table'!$A:$A,$A135,'Data Repository Table'!$C:$C,$B135,'Data Repository Table'!$B:$B,$C135,'Data Repository Table'!$G:$G,$D135,'Data Repository Table'!$H:$H,$E135,'Data Repository Table'!$D:$D,M$128)</f>
        <v>931740.99835025659</v>
      </c>
      <c r="N135" s="60">
        <f>SUMIFS('Data Repository Table'!$J:$J,'Data Repository Table'!$A:$A,$A135,'Data Repository Table'!$C:$C,$B135,'Data Repository Table'!$B:$B,$C135,'Data Repository Table'!$G:$G,$D135,'Data Repository Table'!$H:$H,$E135,'Data Repository Table'!$D:$D,N$128)</f>
        <v>827560.38466741249</v>
      </c>
      <c r="O135" s="60">
        <f>SUMIFS('Data Repository Table'!$J:$J,'Data Repository Table'!$A:$A,$A135,'Data Repository Table'!$C:$C,$B135,'Data Repository Table'!$B:$B,$C135,'Data Repository Table'!$G:$G,$D135,'Data Repository Table'!$H:$H,$E135,'Data Repository Table'!$D:$D,O$128)</f>
        <v>909762.07978018955</v>
      </c>
      <c r="P135" s="60">
        <f>SUMIFS('Data Repository Table'!$J:$J,'Data Repository Table'!$A:$A,$A135,'Data Repository Table'!$C:$C,$B135,'Data Repository Table'!$B:$B,$C135,'Data Repository Table'!$G:$G,$D135,'Data Repository Table'!$H:$H,$E135,'Data Repository Table'!$D:$D,P$128)</f>
        <v>1108803.4317190656</v>
      </c>
      <c r="Q135" s="60">
        <f>SUMIFS('Data Repository Table'!$J:$J,'Data Repository Table'!$A:$A,$A135,'Data Repository Table'!$C:$C,$B135,'Data Repository Table'!$B:$B,$C135,'Data Repository Table'!$G:$G,$D135,'Data Repository Table'!$H:$H,$E135,'Data Repository Table'!$D:$D,Q$128)</f>
        <v>560496.60864916991</v>
      </c>
      <c r="R135" s="60">
        <f t="shared" si="31"/>
        <v>12197106.053390926</v>
      </c>
      <c r="S135" s="17"/>
      <c r="T135" s="17"/>
      <c r="U135" s="17"/>
      <c r="V135" s="17"/>
      <c r="W135" s="17"/>
      <c r="X135" s="17"/>
      <c r="Y135" s="17"/>
      <c r="Z135" s="17"/>
      <c r="AA135" s="17"/>
      <c r="AB135" s="17"/>
      <c r="AC135" s="17"/>
      <c r="AD135" s="17"/>
      <c r="AE135" s="17"/>
      <c r="AF135" s="17"/>
      <c r="AG135" s="17"/>
      <c r="AH135" s="17"/>
      <c r="AI135" s="17"/>
      <c r="AJ135" s="17"/>
      <c r="AK135" s="17"/>
      <c r="AL135" s="17"/>
    </row>
    <row r="136" spans="1:38" ht="14.25" customHeight="1" x14ac:dyDescent="0.2">
      <c r="A136" s="16" t="s">
        <v>58</v>
      </c>
      <c r="B136" s="16" t="s">
        <v>42</v>
      </c>
      <c r="C136" s="16" t="s">
        <v>44</v>
      </c>
      <c r="D136" s="16" t="s">
        <v>51</v>
      </c>
      <c r="E136" s="16" t="s">
        <v>55</v>
      </c>
      <c r="F136" s="60">
        <f>SUMIFS('Data Repository Table'!$J:$J,'Data Repository Table'!$A:$A,$A136,'Data Repository Table'!$C:$C,$B136,'Data Repository Table'!$B:$B,$C136,'Data Repository Table'!$G:$G,$D136,'Data Repository Table'!$H:$H,$E136,'Data Repository Table'!$D:$D,F$128)</f>
        <v>498631.6818381226</v>
      </c>
      <c r="G136" s="60">
        <f>SUMIFS('Data Repository Table'!$J:$J,'Data Repository Table'!$A:$A,$A136,'Data Repository Table'!$C:$C,$B136,'Data Repository Table'!$B:$B,$C136,'Data Repository Table'!$G:$G,$D136,'Data Repository Table'!$H:$H,$E136,'Data Repository Table'!$D:$D,G$128)</f>
        <v>616274.64932342409</v>
      </c>
      <c r="H136" s="60">
        <f>SUMIFS('Data Repository Table'!$J:$J,'Data Repository Table'!$A:$A,$A136,'Data Repository Table'!$C:$C,$B136,'Data Repository Table'!$B:$B,$C136,'Data Repository Table'!$G:$G,$D136,'Data Repository Table'!$H:$H,$E136,'Data Repository Table'!$D:$D,H$128)</f>
        <v>641878.67036756733</v>
      </c>
      <c r="I136" s="60">
        <f>SUMIFS('Data Repository Table'!$J:$J,'Data Repository Table'!$A:$A,$A136,'Data Repository Table'!$C:$C,$B136,'Data Repository Table'!$B:$B,$C136,'Data Repository Table'!$G:$G,$D136,'Data Repository Table'!$H:$H,$E136,'Data Repository Table'!$D:$D,I$128)</f>
        <v>749185.9629367278</v>
      </c>
      <c r="J136" s="60">
        <f>SUMIFS('Data Repository Table'!$J:$J,'Data Repository Table'!$A:$A,$A136,'Data Repository Table'!$C:$C,$B136,'Data Repository Table'!$B:$B,$C136,'Data Repository Table'!$G:$G,$D136,'Data Repository Table'!$H:$H,$E136,'Data Repository Table'!$D:$D,J$128)</f>
        <v>892113.54493715987</v>
      </c>
      <c r="K136" s="60">
        <f>SUMIFS('Data Repository Table'!$J:$J,'Data Repository Table'!$A:$A,$A136,'Data Repository Table'!$C:$C,$B136,'Data Repository Table'!$B:$B,$C136,'Data Repository Table'!$G:$G,$D136,'Data Repository Table'!$H:$H,$E136,'Data Repository Table'!$D:$D,K$128)</f>
        <v>432516.83808086219</v>
      </c>
      <c r="L136" s="60">
        <f>SUMIFS('Data Repository Table'!$J:$J,'Data Repository Table'!$A:$A,$A136,'Data Repository Table'!$C:$C,$B136,'Data Repository Table'!$B:$B,$C136,'Data Repository Table'!$G:$G,$D136,'Data Repository Table'!$H:$H,$E136,'Data Repository Table'!$D:$D,L$128)</f>
        <v>409538.75919692736</v>
      </c>
      <c r="M136" s="60">
        <f>SUMIFS('Data Repository Table'!$J:$J,'Data Repository Table'!$A:$A,$A136,'Data Repository Table'!$C:$C,$B136,'Data Repository Table'!$B:$B,$C136,'Data Repository Table'!$G:$G,$D136,'Data Repository Table'!$H:$H,$E136,'Data Repository Table'!$D:$D,M$128)</f>
        <v>489965.80230679538</v>
      </c>
      <c r="N136" s="60">
        <f>SUMIFS('Data Repository Table'!$J:$J,'Data Repository Table'!$A:$A,$A136,'Data Repository Table'!$C:$C,$B136,'Data Repository Table'!$B:$B,$C136,'Data Repository Table'!$G:$G,$D136,'Data Repository Table'!$H:$H,$E136,'Data Repository Table'!$D:$D,N$128)</f>
        <v>444871.43123762979</v>
      </c>
      <c r="O136" s="60">
        <f>SUMIFS('Data Repository Table'!$J:$J,'Data Repository Table'!$A:$A,$A136,'Data Repository Table'!$C:$C,$B136,'Data Repository Table'!$B:$B,$C136,'Data Repository Table'!$G:$G,$D136,'Data Repository Table'!$H:$H,$E136,'Data Repository Table'!$D:$D,O$128)</f>
        <v>472382.50156978617</v>
      </c>
      <c r="P136" s="60">
        <f>SUMIFS('Data Repository Table'!$J:$J,'Data Repository Table'!$A:$A,$A136,'Data Repository Table'!$C:$C,$B136,'Data Repository Table'!$B:$B,$C136,'Data Repository Table'!$G:$G,$D136,'Data Repository Table'!$H:$H,$E136,'Data Repository Table'!$D:$D,P$128)</f>
        <v>608634.95143913291</v>
      </c>
      <c r="Q136" s="60">
        <f>SUMIFS('Data Repository Table'!$J:$J,'Data Repository Table'!$A:$A,$A136,'Data Repository Table'!$C:$C,$B136,'Data Repository Table'!$B:$B,$C136,'Data Repository Table'!$G:$G,$D136,'Data Repository Table'!$H:$H,$E136,'Data Repository Table'!$D:$D,Q$128)</f>
        <v>272324.41448756552</v>
      </c>
      <c r="R136" s="60">
        <f t="shared" si="31"/>
        <v>6528319.2077217009</v>
      </c>
      <c r="S136" s="17"/>
      <c r="T136" s="17"/>
      <c r="U136" s="17"/>
      <c r="V136" s="17"/>
      <c r="W136" s="17"/>
      <c r="X136" s="17"/>
      <c r="Y136" s="17"/>
      <c r="Z136" s="17"/>
      <c r="AA136" s="17"/>
      <c r="AB136" s="17"/>
      <c r="AC136" s="17"/>
      <c r="AD136" s="17"/>
      <c r="AE136" s="17"/>
      <c r="AF136" s="17"/>
      <c r="AG136" s="17"/>
      <c r="AH136" s="17"/>
      <c r="AI136" s="17"/>
      <c r="AJ136" s="17"/>
      <c r="AK136" s="17"/>
      <c r="AL136" s="17"/>
    </row>
    <row r="137" spans="1:38" ht="14.25" customHeight="1" x14ac:dyDescent="0.2">
      <c r="A137" s="16" t="s">
        <v>58</v>
      </c>
      <c r="B137" s="16" t="s">
        <v>42</v>
      </c>
      <c r="C137" s="16" t="s">
        <v>44</v>
      </c>
      <c r="D137" s="16" t="s">
        <v>56</v>
      </c>
      <c r="E137" s="16" t="s">
        <v>57</v>
      </c>
      <c r="F137" s="60">
        <f>SUMIFS('Data Repository Table'!$J:$J,'Data Repository Table'!$A:$A,$A137,'Data Repository Table'!$C:$C,$B137,'Data Repository Table'!$B:$B,$C137,'Data Repository Table'!$G:$G,$D137,'Data Repository Table'!$H:$H,$E137,'Data Repository Table'!$D:$D,F$128)</f>
        <v>3105845.72687844</v>
      </c>
      <c r="G137" s="60">
        <f>SUMIFS('Data Repository Table'!$J:$J,'Data Repository Table'!$A:$A,$A137,'Data Repository Table'!$C:$C,$B137,'Data Repository Table'!$B:$B,$C137,'Data Repository Table'!$G:$G,$D137,'Data Repository Table'!$H:$H,$E137,'Data Repository Table'!$D:$D,G$128)</f>
        <v>4010585.2851120001</v>
      </c>
      <c r="H137" s="60">
        <f>SUMIFS('Data Repository Table'!$J:$J,'Data Repository Table'!$A:$A,$A137,'Data Repository Table'!$C:$C,$B137,'Data Repository Table'!$B:$B,$C137,'Data Repository Table'!$G:$G,$D137,'Data Repository Table'!$H:$H,$E137,'Data Repository Table'!$D:$D,H$128)</f>
        <v>3923012.4475718406</v>
      </c>
      <c r="I137" s="60">
        <f>SUMIFS('Data Repository Table'!$J:$J,'Data Repository Table'!$A:$A,$A137,'Data Repository Table'!$C:$C,$B137,'Data Repository Table'!$B:$B,$C137,'Data Repository Table'!$G:$G,$D137,'Data Repository Table'!$H:$H,$E137,'Data Repository Table'!$D:$D,I$128)</f>
        <v>5304755.0634176014</v>
      </c>
      <c r="J137" s="60">
        <f>SUMIFS('Data Repository Table'!$J:$J,'Data Repository Table'!$A:$A,$A137,'Data Repository Table'!$C:$C,$B137,'Data Repository Table'!$B:$B,$C137,'Data Repository Table'!$G:$G,$D137,'Data Repository Table'!$H:$H,$E137,'Data Repository Table'!$D:$D,J$128)</f>
        <v>5796055.2061697599</v>
      </c>
      <c r="K137" s="60">
        <f>SUMIFS('Data Repository Table'!$J:$J,'Data Repository Table'!$A:$A,$A137,'Data Repository Table'!$C:$C,$B137,'Data Repository Table'!$B:$B,$C137,'Data Repository Table'!$G:$G,$D137,'Data Repository Table'!$H:$H,$E137,'Data Repository Table'!$D:$D,K$128)</f>
        <v>2778318.7637284808</v>
      </c>
      <c r="L137" s="60">
        <f>SUMIFS('Data Repository Table'!$J:$J,'Data Repository Table'!$A:$A,$A137,'Data Repository Table'!$C:$C,$B137,'Data Repository Table'!$B:$B,$C137,'Data Repository Table'!$G:$G,$D137,'Data Repository Table'!$H:$H,$E137,'Data Repository Table'!$D:$D,L$128)</f>
        <v>2890095.0972502003</v>
      </c>
      <c r="M137" s="60">
        <f>SUMIFS('Data Repository Table'!$J:$J,'Data Repository Table'!$A:$A,$A137,'Data Repository Table'!$C:$C,$B137,'Data Repository Table'!$B:$B,$C137,'Data Repository Table'!$G:$G,$D137,'Data Repository Table'!$H:$H,$E137,'Data Repository Table'!$D:$D,M$128)</f>
        <v>3360449.90644272</v>
      </c>
      <c r="N137" s="60">
        <f>SUMIFS('Data Repository Table'!$J:$J,'Data Repository Table'!$A:$A,$A137,'Data Repository Table'!$C:$C,$B137,'Data Repository Table'!$B:$B,$C137,'Data Repository Table'!$G:$G,$D137,'Data Repository Table'!$H:$H,$E137,'Data Repository Table'!$D:$D,N$128)</f>
        <v>2808562.4972675201</v>
      </c>
      <c r="O137" s="60">
        <f>SUMIFS('Data Repository Table'!$J:$J,'Data Repository Table'!$A:$A,$A137,'Data Repository Table'!$C:$C,$B137,'Data Repository Table'!$B:$B,$C137,'Data Repository Table'!$G:$G,$D137,'Data Repository Table'!$H:$H,$E137,'Data Repository Table'!$D:$D,O$128)</f>
        <v>3278176.1271341606</v>
      </c>
      <c r="P137" s="60">
        <f>SUMIFS('Data Repository Table'!$J:$J,'Data Repository Table'!$A:$A,$A137,'Data Repository Table'!$C:$C,$B137,'Data Repository Table'!$B:$B,$C137,'Data Repository Table'!$G:$G,$D137,'Data Repository Table'!$H:$H,$E137,'Data Repository Table'!$D:$D,P$128)</f>
        <v>3653895.7708680006</v>
      </c>
      <c r="Q137" s="60">
        <f>SUMIFS('Data Repository Table'!$J:$J,'Data Repository Table'!$A:$A,$A137,'Data Repository Table'!$C:$C,$B137,'Data Repository Table'!$B:$B,$C137,'Data Repository Table'!$G:$G,$D137,'Data Repository Table'!$H:$H,$E137,'Data Repository Table'!$D:$D,Q$128)</f>
        <v>1788228.1705142399</v>
      </c>
      <c r="R137" s="60">
        <f t="shared" si="31"/>
        <v>42697980.062354967</v>
      </c>
      <c r="S137" s="17"/>
      <c r="T137" s="17"/>
      <c r="U137" s="17"/>
      <c r="V137" s="17"/>
      <c r="W137" s="17"/>
      <c r="X137" s="17"/>
      <c r="Y137" s="17"/>
      <c r="Z137" s="17"/>
      <c r="AA137" s="17"/>
      <c r="AB137" s="17"/>
      <c r="AC137" s="17"/>
      <c r="AD137" s="17"/>
      <c r="AE137" s="17"/>
      <c r="AF137" s="17"/>
      <c r="AG137" s="17"/>
      <c r="AH137" s="17"/>
      <c r="AI137" s="17"/>
      <c r="AJ137" s="17"/>
      <c r="AK137" s="17"/>
      <c r="AL137" s="17"/>
    </row>
    <row r="138" spans="1:38" ht="14.25" customHeight="1" x14ac:dyDescent="0.2">
      <c r="A138" s="16" t="s">
        <v>62</v>
      </c>
      <c r="B138" s="16" t="s">
        <v>42</v>
      </c>
      <c r="C138" s="16"/>
      <c r="D138" s="16"/>
      <c r="E138" s="16"/>
      <c r="F138" s="15">
        <f>SUMIFS('Data Repository Table'!$J:$J,'Data Repository Table'!$A:$A,$A$138,'Data Repository Table'!$C:$C,$B$138,'Data Repository Table'!$D:$D,F$128)*1000</f>
        <v>211968.99900000001</v>
      </c>
      <c r="G138" s="15">
        <f>SUMIFS('Data Repository Table'!$J:$J,'Data Repository Table'!$A:$A,$A$138,'Data Repository Table'!$C:$C,$B$138,'Data Repository Table'!$D:$D,G$128)*1000</f>
        <v>224199.05100000001</v>
      </c>
      <c r="H138" s="15">
        <f>SUMIFS('Data Repository Table'!$J:$J,'Data Repository Table'!$A:$A,$A$138,'Data Repository Table'!$C:$C,$B$138,'Data Repository Table'!$D:$D,H$128)*1000</f>
        <v>220536.46699999998</v>
      </c>
      <c r="I138" s="15">
        <f>SUMIFS('Data Repository Table'!$J:$J,'Data Repository Table'!$A:$A,$A$138,'Data Repository Table'!$C:$C,$B$138,'Data Repository Table'!$D:$D,I$128)*1000</f>
        <v>306760.27599999995</v>
      </c>
      <c r="J138" s="15">
        <f>SUMIFS('Data Repository Table'!$J:$J,'Data Repository Table'!$A:$A,$A$138,'Data Repository Table'!$C:$C,$B$138,'Data Repository Table'!$D:$D,J$128)*1000</f>
        <v>260052.864</v>
      </c>
      <c r="K138" s="15">
        <f>SUMIFS('Data Repository Table'!$J:$J,'Data Repository Table'!$A:$A,$A$138,'Data Repository Table'!$C:$C,$B$138,'Data Repository Table'!$D:$D,K$128)*1000</f>
        <v>240210.16</v>
      </c>
      <c r="L138" s="15">
        <f>SUMIFS('Data Repository Table'!$J:$J,'Data Repository Table'!$A:$A,$A$138,'Data Repository Table'!$C:$C,$B$138,'Data Repository Table'!$D:$D,L$128)*1000</f>
        <v>258160.549</v>
      </c>
      <c r="M138" s="15">
        <f>SUMIFS('Data Repository Table'!$J:$J,'Data Repository Table'!$A:$A,$A$138,'Data Repository Table'!$C:$C,$B$138,'Data Repository Table'!$D:$D,M$128)*1000</f>
        <v>310884.52399999998</v>
      </c>
      <c r="N138" s="15">
        <f>SUMIFS('Data Repository Table'!$J:$J,'Data Repository Table'!$A:$A,$A$138,'Data Repository Table'!$C:$C,$B$138,'Data Repository Table'!$D:$D,N$128)*1000</f>
        <v>347651.00599999999</v>
      </c>
      <c r="O138" s="15">
        <f>SUMIFS('Data Repository Table'!$J:$J,'Data Repository Table'!$A:$A,$A$138,'Data Repository Table'!$C:$C,$B$138,'Data Repository Table'!$D:$D,O$128)*1000</f>
        <v>341990.16599999997</v>
      </c>
      <c r="P138" s="15">
        <f>SUMIFS('Data Repository Table'!$J:$J,'Data Repository Table'!$A:$A,$A$138,'Data Repository Table'!$C:$C,$B$138,'Data Repository Table'!$D:$D,P$128)*1000</f>
        <v>301185.12999999995</v>
      </c>
      <c r="Q138" s="15">
        <f>SUMIFS('Data Repository Table'!$J:$J,'Data Repository Table'!$A:$A,$A$138,'Data Repository Table'!$C:$C,$B$138,'Data Repository Table'!$D:$D,Q$128)*1000</f>
        <v>260920.00000000003</v>
      </c>
      <c r="R138" s="60">
        <f t="shared" si="31"/>
        <v>3284519.1919999998</v>
      </c>
      <c r="S138" s="17"/>
      <c r="T138" s="17"/>
      <c r="U138" s="17"/>
      <c r="V138" s="17"/>
      <c r="W138" s="17"/>
      <c r="X138" s="17"/>
      <c r="Y138" s="17"/>
      <c r="Z138" s="17"/>
      <c r="AA138" s="17"/>
      <c r="AB138" s="17"/>
      <c r="AC138" s="17"/>
      <c r="AD138" s="17"/>
      <c r="AE138" s="17"/>
      <c r="AF138" s="17"/>
      <c r="AG138" s="17"/>
      <c r="AH138" s="17"/>
      <c r="AI138" s="17"/>
      <c r="AJ138" s="17"/>
      <c r="AK138" s="17"/>
      <c r="AL138" s="17"/>
    </row>
    <row r="139" spans="1:38" ht="14.25" customHeight="1" x14ac:dyDescent="0.2">
      <c r="A139" s="62"/>
      <c r="B139" s="63"/>
      <c r="C139" s="64"/>
      <c r="D139" s="180" t="s">
        <v>111</v>
      </c>
      <c r="E139" s="181"/>
      <c r="F139" s="69">
        <f>SUM(F130:F137)/F138</f>
        <v>69.381450007664057</v>
      </c>
      <c r="G139" s="69">
        <f t="shared" ref="G139:M139" si="32">SUM(G130:G137)/G138</f>
        <v>76.942077150348695</v>
      </c>
      <c r="H139" s="69">
        <f t="shared" si="32"/>
        <v>79.020130403243115</v>
      </c>
      <c r="I139" s="69">
        <f t="shared" si="32"/>
        <v>75.137500631888031</v>
      </c>
      <c r="J139" s="69">
        <f t="shared" si="32"/>
        <v>95.657622211924107</v>
      </c>
      <c r="K139" s="69">
        <f t="shared" si="32"/>
        <v>53.164111838625338</v>
      </c>
      <c r="L139" s="69">
        <f t="shared" si="32"/>
        <v>47.001344755868963</v>
      </c>
      <c r="M139" s="69">
        <f t="shared" si="32"/>
        <v>45.107156164177489</v>
      </c>
      <c r="N139" s="69">
        <f>SUM(N130:N137)/N138</f>
        <v>37.4574252176646</v>
      </c>
      <c r="O139" s="69">
        <f t="shared" ref="O139" si="33">SUM(O130:O137)/O138</f>
        <v>42.17465118764634</v>
      </c>
      <c r="P139" s="69">
        <f t="shared" ref="P139" si="34">SUM(P130:P137)/P138</f>
        <v>54.635075476006946</v>
      </c>
      <c r="Q139" s="69">
        <f t="shared" ref="Q139" si="35">SUM(Q130:Q137)/Q138</f>
        <v>32.383307645827941</v>
      </c>
      <c r="R139" s="69">
        <f>SUM(F139:Q139)</f>
        <v>708.06185269088553</v>
      </c>
      <c r="S139" s="17"/>
      <c r="T139" s="17"/>
      <c r="U139" s="17"/>
      <c r="V139" s="17"/>
      <c r="W139" s="17"/>
      <c r="X139" s="17"/>
      <c r="Y139" s="17"/>
      <c r="Z139" s="17"/>
      <c r="AA139" s="17"/>
      <c r="AB139" s="17"/>
      <c r="AC139" s="17"/>
      <c r="AD139" s="17"/>
      <c r="AE139" s="17"/>
      <c r="AF139" s="17"/>
      <c r="AG139" s="17"/>
      <c r="AH139" s="17"/>
      <c r="AI139" s="17"/>
      <c r="AJ139" s="17"/>
      <c r="AK139" s="17"/>
      <c r="AL139" s="17"/>
    </row>
    <row r="140" spans="1:38" ht="14.25" customHeight="1" x14ac:dyDescent="0.2">
      <c r="A140" s="41"/>
      <c r="B140" s="41"/>
      <c r="C140" s="41"/>
      <c r="D140" s="30"/>
      <c r="E140" s="7"/>
      <c r="F140" s="7"/>
      <c r="G140" s="7"/>
      <c r="H140" s="7"/>
      <c r="I140" s="7"/>
      <c r="J140" s="7"/>
      <c r="K140" s="7"/>
      <c r="L140" s="7"/>
      <c r="M140" s="7"/>
      <c r="N140" s="7"/>
      <c r="O140" s="7"/>
      <c r="P140" s="7"/>
      <c r="Q140" s="7"/>
      <c r="R140" s="33"/>
      <c r="S140" s="17"/>
      <c r="T140" s="17"/>
      <c r="U140" s="17"/>
      <c r="V140" s="17"/>
      <c r="W140" s="17"/>
      <c r="X140" s="17"/>
      <c r="Y140" s="17"/>
      <c r="Z140" s="17"/>
      <c r="AA140" s="17"/>
      <c r="AB140" s="17"/>
      <c r="AC140" s="17"/>
      <c r="AD140" s="17"/>
      <c r="AE140" s="17"/>
      <c r="AF140" s="17"/>
      <c r="AG140" s="17"/>
      <c r="AH140" s="17"/>
      <c r="AI140" s="17"/>
      <c r="AJ140" s="17"/>
      <c r="AK140" s="17"/>
      <c r="AL140" s="17"/>
    </row>
    <row r="141" spans="1:38" ht="14.25" customHeight="1" x14ac:dyDescent="0.2">
      <c r="A141" s="36" t="s">
        <v>2</v>
      </c>
      <c r="B141" s="36" t="s">
        <v>6</v>
      </c>
      <c r="C141" s="36" t="s">
        <v>100</v>
      </c>
      <c r="D141" s="36" t="s">
        <v>45</v>
      </c>
      <c r="E141" s="36" t="s">
        <v>101</v>
      </c>
      <c r="F141" s="55">
        <v>41456</v>
      </c>
      <c r="G141" s="55">
        <v>41487</v>
      </c>
      <c r="H141" s="55">
        <v>41518</v>
      </c>
      <c r="I141" s="55">
        <v>41548</v>
      </c>
      <c r="J141" s="55">
        <v>41579</v>
      </c>
      <c r="K141" s="55">
        <v>41609</v>
      </c>
      <c r="L141" s="55">
        <v>41640</v>
      </c>
      <c r="M141" s="55">
        <v>41671</v>
      </c>
      <c r="N141" s="55">
        <v>41699</v>
      </c>
      <c r="O141" s="55">
        <v>41730</v>
      </c>
      <c r="P141" s="55">
        <v>41760</v>
      </c>
      <c r="Q141" s="55">
        <v>41791</v>
      </c>
      <c r="R141" s="73"/>
      <c r="S141" s="17"/>
      <c r="T141" s="17"/>
      <c r="U141" s="17"/>
      <c r="V141" s="17"/>
      <c r="W141" s="17"/>
      <c r="X141" s="17"/>
      <c r="Y141" s="17"/>
      <c r="Z141" s="17"/>
      <c r="AA141" s="17"/>
      <c r="AB141" s="17"/>
      <c r="AC141" s="17"/>
      <c r="AD141" s="17"/>
      <c r="AE141" s="17"/>
      <c r="AF141" s="17"/>
      <c r="AG141" s="17"/>
      <c r="AH141" s="17"/>
      <c r="AI141" s="17"/>
      <c r="AJ141" s="17"/>
      <c r="AK141" s="17"/>
      <c r="AL141" s="17"/>
    </row>
    <row r="142" spans="1:38" ht="14.25" customHeight="1" x14ac:dyDescent="0.2">
      <c r="A142" s="36"/>
      <c r="B142" s="36"/>
      <c r="C142" s="36"/>
      <c r="D142" s="47"/>
      <c r="E142" s="73"/>
      <c r="F142" s="73"/>
      <c r="G142" s="73"/>
      <c r="H142" s="73"/>
      <c r="I142" s="73"/>
      <c r="J142" s="73"/>
      <c r="K142" s="73"/>
      <c r="L142" s="73"/>
      <c r="M142" s="73"/>
      <c r="N142" s="73"/>
      <c r="O142" s="73"/>
      <c r="P142" s="73"/>
      <c r="Q142" s="73"/>
      <c r="R142" s="56" t="s">
        <v>102</v>
      </c>
      <c r="S142" s="17"/>
      <c r="T142" s="17"/>
      <c r="U142" s="17"/>
      <c r="V142" s="17"/>
      <c r="W142" s="17"/>
      <c r="X142" s="17"/>
      <c r="Y142" s="17"/>
      <c r="Z142" s="17"/>
      <c r="AA142" s="17"/>
      <c r="AB142" s="17"/>
      <c r="AC142" s="17"/>
      <c r="AD142" s="17"/>
      <c r="AE142" s="17"/>
      <c r="AF142" s="17"/>
      <c r="AG142" s="17"/>
      <c r="AH142" s="17"/>
      <c r="AI142" s="17"/>
      <c r="AJ142" s="17"/>
      <c r="AK142" s="17"/>
      <c r="AL142" s="17"/>
    </row>
    <row r="143" spans="1:38" ht="15" customHeight="1" x14ac:dyDescent="0.2">
      <c r="A143" s="16" t="s">
        <v>58</v>
      </c>
      <c r="B143" s="16" t="s">
        <v>43</v>
      </c>
      <c r="C143" s="16" t="s">
        <v>44</v>
      </c>
      <c r="D143" s="16" t="s">
        <v>46</v>
      </c>
      <c r="E143" s="16" t="s">
        <v>47</v>
      </c>
      <c r="F143" s="60">
        <f>SUMIFS('Data Repository Table'!$J:$J,'Data Repository Table'!$A:$A,$A143,'Data Repository Table'!$C:$C,$B143,'Data Repository Table'!$B:$B,$C143,'Data Repository Table'!$G:$G,$D143,'Data Repository Table'!$H:$H,$E143,'Data Repository Table'!$D:$D,F$141)</f>
        <v>2433222.1515178396</v>
      </c>
      <c r="G143" s="60">
        <f>SUMIFS('Data Repository Table'!$J:$J,'Data Repository Table'!$A:$A,$A143,'Data Repository Table'!$C:$C,$B143,'Data Repository Table'!$B:$B,$C143,'Data Repository Table'!$G:$G,$D143,'Data Repository Table'!$H:$H,$E143,'Data Repository Table'!$D:$D,G$141)</f>
        <v>2086825.2357197695</v>
      </c>
      <c r="H143" s="60">
        <f>SUMIFS('Data Repository Table'!$J:$J,'Data Repository Table'!$A:$A,$A143,'Data Repository Table'!$C:$C,$B143,'Data Repository Table'!$B:$B,$C143,'Data Repository Table'!$G:$G,$D143,'Data Repository Table'!$H:$H,$E143,'Data Repository Table'!$D:$D,H$141)</f>
        <v>2578988.7463329984</v>
      </c>
      <c r="I143" s="60">
        <f>SUMIFS('Data Repository Table'!$J:$J,'Data Repository Table'!$A:$A,$A143,'Data Repository Table'!$C:$C,$B143,'Data Repository Table'!$B:$B,$C143,'Data Repository Table'!$G:$G,$D143,'Data Repository Table'!$H:$H,$E143,'Data Repository Table'!$D:$D,I$141)</f>
        <v>2227535.3634992633</v>
      </c>
      <c r="J143" s="60">
        <f>SUMIFS('Data Repository Table'!$J:$J,'Data Repository Table'!$A:$A,$A143,'Data Repository Table'!$C:$C,$B143,'Data Repository Table'!$B:$B,$C143,'Data Repository Table'!$G:$G,$D143,'Data Repository Table'!$H:$H,$E143,'Data Repository Table'!$D:$D,J$141)</f>
        <v>1957986.2244688198</v>
      </c>
      <c r="K143" s="60">
        <f>SUMIFS('Data Repository Table'!$J:$J,'Data Repository Table'!$A:$A,$A143,'Data Repository Table'!$C:$C,$B143,'Data Repository Table'!$B:$B,$C143,'Data Repository Table'!$G:$G,$D143,'Data Repository Table'!$H:$H,$E143,'Data Repository Table'!$D:$D,K$141)</f>
        <v>1319140.1133043088</v>
      </c>
      <c r="L143" s="60">
        <f>SUMIFS('Data Repository Table'!$J:$J,'Data Repository Table'!$A:$A,$A143,'Data Repository Table'!$C:$C,$B143,'Data Repository Table'!$B:$B,$C143,'Data Repository Table'!$G:$G,$D143,'Data Repository Table'!$H:$H,$E143,'Data Repository Table'!$D:$D,L$141)</f>
        <v>1419201.629526681</v>
      </c>
      <c r="M143" s="60">
        <f>SUMIFS('Data Repository Table'!$J:$J,'Data Repository Table'!$A:$A,$A143,'Data Repository Table'!$C:$C,$B143,'Data Repository Table'!$B:$B,$C143,'Data Repository Table'!$G:$G,$D143,'Data Repository Table'!$H:$H,$E143,'Data Repository Table'!$D:$D,M$141)</f>
        <v>1260368.462282202</v>
      </c>
      <c r="N143" s="60">
        <f>SUMIFS('Data Repository Table'!$J:$J,'Data Repository Table'!$A:$A,$A143,'Data Repository Table'!$C:$C,$B143,'Data Repository Table'!$B:$B,$C143,'Data Repository Table'!$G:$G,$D143,'Data Repository Table'!$H:$H,$E143,'Data Repository Table'!$D:$D,N$141)</f>
        <v>1788457.9462718377</v>
      </c>
      <c r="O143" s="60">
        <f>SUMIFS('Data Repository Table'!$J:$J,'Data Repository Table'!$A:$A,$A143,'Data Repository Table'!$C:$C,$B143,'Data Repository Table'!$B:$B,$C143,'Data Repository Table'!$G:$G,$D143,'Data Repository Table'!$H:$H,$E143,'Data Repository Table'!$D:$D,O$141)</f>
        <v>1016783.8012342919</v>
      </c>
      <c r="P143" s="60">
        <f>SUMIFS('Data Repository Table'!$J:$J,'Data Repository Table'!$A:$A,$A143,'Data Repository Table'!$C:$C,$B143,'Data Repository Table'!$B:$B,$C143,'Data Repository Table'!$G:$G,$D143,'Data Repository Table'!$H:$H,$E143,'Data Repository Table'!$D:$D,P$141)</f>
        <v>1240420.7591332828</v>
      </c>
      <c r="Q143" s="60">
        <f>SUMIFS('Data Repository Table'!$J:$J,'Data Repository Table'!$A:$A,$A143,'Data Repository Table'!$C:$C,$B143,'Data Repository Table'!$B:$B,$C143,'Data Repository Table'!$G:$G,$D143,'Data Repository Table'!$H:$H,$E143,'Data Repository Table'!$D:$D,Q$141)</f>
        <v>2103059.7980945962</v>
      </c>
      <c r="R143" s="60">
        <f>SUM(F143:Q143)</f>
        <v>21431990.231385894</v>
      </c>
      <c r="S143" s="17"/>
      <c r="T143" s="17"/>
      <c r="U143" s="17"/>
      <c r="V143" s="17"/>
      <c r="W143" s="17"/>
      <c r="X143" s="17"/>
      <c r="Y143" s="17"/>
      <c r="Z143" s="17"/>
      <c r="AA143" s="17"/>
      <c r="AB143" s="17"/>
      <c r="AC143" s="17"/>
      <c r="AD143" s="17"/>
      <c r="AE143" s="17"/>
      <c r="AF143" s="17"/>
      <c r="AG143" s="17"/>
      <c r="AH143" s="17"/>
      <c r="AI143" s="17"/>
      <c r="AJ143" s="17"/>
      <c r="AK143" s="17"/>
      <c r="AL143" s="17"/>
    </row>
    <row r="144" spans="1:38" ht="14.25" customHeight="1" x14ac:dyDescent="0.2">
      <c r="A144" s="16" t="s">
        <v>58</v>
      </c>
      <c r="B144" s="16" t="s">
        <v>43</v>
      </c>
      <c r="C144" s="16" t="s">
        <v>44</v>
      </c>
      <c r="D144" s="16" t="s">
        <v>48</v>
      </c>
      <c r="E144" s="16" t="s">
        <v>49</v>
      </c>
      <c r="F144" s="60">
        <f>SUMIFS('Data Repository Table'!$J:$J,'Data Repository Table'!$A:$A,$A144,'Data Repository Table'!$C:$C,$B144,'Data Repository Table'!$B:$B,$C144,'Data Repository Table'!$G:$G,$D144,'Data Repository Table'!$H:$H,$E144,'Data Repository Table'!$D:$D,F$141)</f>
        <v>1332883.4370402915</v>
      </c>
      <c r="G144" s="60">
        <f>SUMIFS('Data Repository Table'!$J:$J,'Data Repository Table'!$A:$A,$A144,'Data Repository Table'!$C:$C,$B144,'Data Repository Table'!$B:$B,$C144,'Data Repository Table'!$G:$G,$D144,'Data Repository Table'!$H:$H,$E144,'Data Repository Table'!$D:$D,G$141)</f>
        <v>1151288.886269808</v>
      </c>
      <c r="H144" s="60">
        <f>SUMIFS('Data Repository Table'!$J:$J,'Data Repository Table'!$A:$A,$A144,'Data Repository Table'!$C:$C,$B144,'Data Repository Table'!$B:$B,$C144,'Data Repository Table'!$G:$G,$D144,'Data Repository Table'!$H:$H,$E144,'Data Repository Table'!$D:$D,H$141)</f>
        <v>1434960.2579417818</v>
      </c>
      <c r="I144" s="60">
        <f>SUMIFS('Data Repository Table'!$J:$J,'Data Repository Table'!$A:$A,$A144,'Data Repository Table'!$C:$C,$B144,'Data Repository Table'!$B:$B,$C144,'Data Repository Table'!$G:$G,$D144,'Data Repository Table'!$H:$H,$E144,'Data Repository Table'!$D:$D,I$141)</f>
        <v>1261225.5178525469</v>
      </c>
      <c r="J144" s="60">
        <f>SUMIFS('Data Repository Table'!$J:$J,'Data Repository Table'!$A:$A,$A144,'Data Repository Table'!$C:$C,$B144,'Data Repository Table'!$B:$B,$C144,'Data Repository Table'!$G:$G,$D144,'Data Repository Table'!$H:$H,$E144,'Data Repository Table'!$D:$D,J$141)</f>
        <v>1020345.9299794802</v>
      </c>
      <c r="K144" s="60">
        <f>SUMIFS('Data Repository Table'!$J:$J,'Data Repository Table'!$A:$A,$A144,'Data Repository Table'!$C:$C,$B144,'Data Repository Table'!$B:$B,$C144,'Data Repository Table'!$G:$G,$D144,'Data Repository Table'!$H:$H,$E144,'Data Repository Table'!$D:$D,K$141)</f>
        <v>756329.43025765126</v>
      </c>
      <c r="L144" s="60">
        <f>SUMIFS('Data Repository Table'!$J:$J,'Data Repository Table'!$A:$A,$A144,'Data Repository Table'!$C:$C,$B144,'Data Repository Table'!$B:$B,$C144,'Data Repository Table'!$G:$G,$D144,'Data Repository Table'!$H:$H,$E144,'Data Repository Table'!$D:$D,L$141)</f>
        <v>835307.17053299106</v>
      </c>
      <c r="M144" s="60">
        <f>SUMIFS('Data Repository Table'!$J:$J,'Data Repository Table'!$A:$A,$A144,'Data Repository Table'!$C:$C,$B144,'Data Repository Table'!$B:$B,$C144,'Data Repository Table'!$G:$G,$D144,'Data Repository Table'!$H:$H,$E144,'Data Repository Table'!$D:$D,M$141)</f>
        <v>708560.45670208498</v>
      </c>
      <c r="N144" s="60">
        <f>SUMIFS('Data Repository Table'!$J:$J,'Data Repository Table'!$A:$A,$A144,'Data Repository Table'!$C:$C,$B144,'Data Repository Table'!$B:$B,$C144,'Data Repository Table'!$G:$G,$D144,'Data Repository Table'!$H:$H,$E144,'Data Repository Table'!$D:$D,N$141)</f>
        <v>961197.10847725498</v>
      </c>
      <c r="O144" s="60">
        <f>SUMIFS('Data Repository Table'!$J:$J,'Data Repository Table'!$A:$A,$A144,'Data Repository Table'!$C:$C,$B144,'Data Repository Table'!$B:$B,$C144,'Data Repository Table'!$G:$G,$D144,'Data Repository Table'!$H:$H,$E144,'Data Repository Table'!$D:$D,O$141)</f>
        <v>570279.25121684396</v>
      </c>
      <c r="P144" s="60">
        <f>SUMIFS('Data Repository Table'!$J:$J,'Data Repository Table'!$A:$A,$A144,'Data Repository Table'!$C:$C,$B144,'Data Repository Table'!$B:$B,$C144,'Data Repository Table'!$G:$G,$D144,'Data Repository Table'!$H:$H,$E144,'Data Repository Table'!$D:$D,P$141)</f>
        <v>712090.36311285582</v>
      </c>
      <c r="Q144" s="60">
        <f>SUMIFS('Data Repository Table'!$J:$J,'Data Repository Table'!$A:$A,$A144,'Data Repository Table'!$C:$C,$B144,'Data Repository Table'!$B:$B,$C144,'Data Repository Table'!$G:$G,$D144,'Data Repository Table'!$H:$H,$E144,'Data Repository Table'!$D:$D,Q$141)</f>
        <v>1333561.9610866704</v>
      </c>
      <c r="R144" s="60">
        <f t="shared" ref="R144:R150" si="36">SUM(F144:Q144)</f>
        <v>12078029.77047026</v>
      </c>
      <c r="S144" s="17"/>
      <c r="T144" s="17"/>
      <c r="U144" s="17"/>
      <c r="V144" s="17"/>
      <c r="W144" s="17"/>
      <c r="X144" s="17"/>
      <c r="Y144" s="17"/>
      <c r="Z144" s="17"/>
      <c r="AA144" s="17"/>
      <c r="AB144" s="17"/>
      <c r="AC144" s="17"/>
      <c r="AD144" s="17"/>
      <c r="AE144" s="17"/>
      <c r="AF144" s="17"/>
      <c r="AG144" s="17"/>
      <c r="AH144" s="17"/>
      <c r="AI144" s="17"/>
      <c r="AJ144" s="17"/>
      <c r="AK144" s="17"/>
      <c r="AL144" s="17"/>
    </row>
    <row r="145" spans="1:38" ht="15" customHeight="1" x14ac:dyDescent="0.2">
      <c r="A145" s="16" t="s">
        <v>58</v>
      </c>
      <c r="B145" s="16" t="s">
        <v>43</v>
      </c>
      <c r="C145" s="16" t="s">
        <v>44</v>
      </c>
      <c r="D145" s="16" t="s">
        <v>48</v>
      </c>
      <c r="E145" s="16" t="s">
        <v>50</v>
      </c>
      <c r="F145" s="60">
        <f>SUMIFS('Data Repository Table'!$J:$J,'Data Repository Table'!$A:$A,$A145,'Data Repository Table'!$C:$C,$B145,'Data Repository Table'!$B:$B,$C145,'Data Repository Table'!$G:$G,$D145,'Data Repository Table'!$H:$H,$E145,'Data Repository Table'!$D:$D,F$141)</f>
        <v>1205625.4827113249</v>
      </c>
      <c r="G145" s="60">
        <f>SUMIFS('Data Repository Table'!$J:$J,'Data Repository Table'!$A:$A,$A145,'Data Repository Table'!$C:$C,$B145,'Data Repository Table'!$B:$B,$C145,'Data Repository Table'!$G:$G,$D145,'Data Repository Table'!$H:$H,$E145,'Data Repository Table'!$D:$D,G$141)</f>
        <v>1061002.5545301</v>
      </c>
      <c r="H145" s="60">
        <f>SUMIFS('Data Repository Table'!$J:$J,'Data Repository Table'!$A:$A,$A145,'Data Repository Table'!$C:$C,$B145,'Data Repository Table'!$B:$B,$C145,'Data Repository Table'!$G:$G,$D145,'Data Repository Table'!$H:$H,$E145,'Data Repository Table'!$D:$D,H$141)</f>
        <v>1277106.2932592249</v>
      </c>
      <c r="I145" s="60">
        <f>SUMIFS('Data Repository Table'!$J:$J,'Data Repository Table'!$A:$A,$A145,'Data Repository Table'!$C:$C,$B145,'Data Repository Table'!$B:$B,$C145,'Data Repository Table'!$G:$G,$D145,'Data Repository Table'!$H:$H,$E145,'Data Repository Table'!$D:$D,I$141)</f>
        <v>1116349.389116325</v>
      </c>
      <c r="J145" s="60">
        <f>SUMIFS('Data Repository Table'!$J:$J,'Data Repository Table'!$A:$A,$A145,'Data Repository Table'!$C:$C,$B145,'Data Repository Table'!$B:$B,$C145,'Data Repository Table'!$G:$G,$D145,'Data Repository Table'!$H:$H,$E145,'Data Repository Table'!$D:$D,J$141)</f>
        <v>932858.39093923138</v>
      </c>
      <c r="K145" s="60">
        <f>SUMIFS('Data Repository Table'!$J:$J,'Data Repository Table'!$A:$A,$A145,'Data Repository Table'!$C:$C,$B145,'Data Repository Table'!$B:$B,$C145,'Data Repository Table'!$G:$G,$D145,'Data Repository Table'!$H:$H,$E145,'Data Repository Table'!$D:$D,K$141)</f>
        <v>739422.19930556254</v>
      </c>
      <c r="L145" s="60">
        <f>SUMIFS('Data Repository Table'!$J:$J,'Data Repository Table'!$A:$A,$A145,'Data Repository Table'!$C:$C,$B145,'Data Repository Table'!$B:$B,$C145,'Data Repository Table'!$G:$G,$D145,'Data Repository Table'!$H:$H,$E145,'Data Repository Table'!$D:$D,L$141)</f>
        <v>739944.9965933999</v>
      </c>
      <c r="M145" s="60">
        <f>SUMIFS('Data Repository Table'!$J:$J,'Data Repository Table'!$A:$A,$A145,'Data Repository Table'!$C:$C,$B145,'Data Repository Table'!$B:$B,$C145,'Data Repository Table'!$G:$G,$D145,'Data Repository Table'!$H:$H,$E145,'Data Repository Table'!$D:$D,M$141)</f>
        <v>666405.86063951231</v>
      </c>
      <c r="N145" s="60">
        <f>SUMIFS('Data Repository Table'!$J:$J,'Data Repository Table'!$A:$A,$A145,'Data Repository Table'!$C:$C,$B145,'Data Repository Table'!$B:$B,$C145,'Data Repository Table'!$G:$G,$D145,'Data Repository Table'!$H:$H,$E145,'Data Repository Table'!$D:$D,N$141)</f>
        <v>964934.72717118752</v>
      </c>
      <c r="O145" s="60">
        <f>SUMIFS('Data Repository Table'!$J:$J,'Data Repository Table'!$A:$A,$A145,'Data Repository Table'!$C:$C,$B145,'Data Repository Table'!$B:$B,$C145,'Data Repository Table'!$G:$G,$D145,'Data Repository Table'!$H:$H,$E145,'Data Repository Table'!$D:$D,O$141)</f>
        <v>541033.23140099994</v>
      </c>
      <c r="P145" s="60">
        <f>SUMIFS('Data Repository Table'!$J:$J,'Data Repository Table'!$A:$A,$A145,'Data Repository Table'!$C:$C,$B145,'Data Repository Table'!$B:$B,$C145,'Data Repository Table'!$G:$G,$D145,'Data Repository Table'!$H:$H,$E145,'Data Repository Table'!$D:$D,P$141)</f>
        <v>654984.60439717479</v>
      </c>
      <c r="Q145" s="60">
        <f>SUMIFS('Data Repository Table'!$J:$J,'Data Repository Table'!$A:$A,$A145,'Data Repository Table'!$C:$C,$B145,'Data Repository Table'!$B:$B,$C145,'Data Repository Table'!$G:$G,$D145,'Data Repository Table'!$H:$H,$E145,'Data Repository Table'!$D:$D,Q$141)</f>
        <v>1109316.9805072877</v>
      </c>
      <c r="R145" s="60">
        <f t="shared" si="36"/>
        <v>11008984.71057133</v>
      </c>
      <c r="S145" s="17"/>
      <c r="T145" s="17"/>
      <c r="U145" s="17"/>
      <c r="V145" s="17"/>
      <c r="W145" s="17"/>
      <c r="X145" s="17"/>
      <c r="Y145" s="17"/>
      <c r="Z145" s="17"/>
      <c r="AA145" s="17"/>
      <c r="AB145" s="17"/>
      <c r="AC145" s="17"/>
      <c r="AD145" s="17"/>
      <c r="AE145" s="17"/>
      <c r="AF145" s="17"/>
      <c r="AG145" s="17"/>
      <c r="AH145" s="17"/>
      <c r="AI145" s="17"/>
      <c r="AJ145" s="17"/>
      <c r="AK145" s="17"/>
      <c r="AL145" s="17"/>
    </row>
    <row r="146" spans="1:38" ht="14.25" customHeight="1" x14ac:dyDescent="0.2">
      <c r="A146" s="16" t="s">
        <v>58</v>
      </c>
      <c r="B146" s="16" t="s">
        <v>43</v>
      </c>
      <c r="C146" s="16" t="s">
        <v>44</v>
      </c>
      <c r="D146" s="16" t="s">
        <v>51</v>
      </c>
      <c r="E146" s="16" t="s">
        <v>52</v>
      </c>
      <c r="F146" s="60">
        <f>SUMIFS('Data Repository Table'!$J:$J,'Data Repository Table'!$A:$A,$A146,'Data Repository Table'!$C:$C,$B146,'Data Repository Table'!$B:$B,$C146,'Data Repository Table'!$G:$G,$D146,'Data Repository Table'!$H:$H,$E146,'Data Repository Table'!$D:$D,F$141)</f>
        <v>1134491.3172698508</v>
      </c>
      <c r="G146" s="60">
        <f>SUMIFS('Data Repository Table'!$J:$J,'Data Repository Table'!$A:$A,$A146,'Data Repository Table'!$C:$C,$B146,'Data Repository Table'!$B:$B,$C146,'Data Repository Table'!$G:$G,$D146,'Data Repository Table'!$H:$H,$E146,'Data Repository Table'!$D:$D,G$141)</f>
        <v>806940.19684530701</v>
      </c>
      <c r="H146" s="60">
        <f>SUMIFS('Data Repository Table'!$J:$J,'Data Repository Table'!$A:$A,$A146,'Data Repository Table'!$C:$C,$B146,'Data Repository Table'!$B:$B,$C146,'Data Repository Table'!$G:$G,$D146,'Data Repository Table'!$H:$H,$E146,'Data Repository Table'!$D:$D,H$141)</f>
        <v>1151592.8767951606</v>
      </c>
      <c r="I146" s="60">
        <f>SUMIFS('Data Repository Table'!$J:$J,'Data Repository Table'!$A:$A,$A146,'Data Repository Table'!$C:$C,$B146,'Data Repository Table'!$B:$B,$C146,'Data Repository Table'!$G:$G,$D146,'Data Repository Table'!$H:$H,$E146,'Data Repository Table'!$D:$D,I$141)</f>
        <v>953018.83364781574</v>
      </c>
      <c r="J146" s="60">
        <f>SUMIFS('Data Repository Table'!$J:$J,'Data Repository Table'!$A:$A,$A146,'Data Repository Table'!$C:$C,$B146,'Data Repository Table'!$B:$B,$C146,'Data Repository Table'!$G:$G,$D146,'Data Repository Table'!$H:$H,$E146,'Data Repository Table'!$D:$D,J$141)</f>
        <v>850734.32784846472</v>
      </c>
      <c r="K146" s="60">
        <f>SUMIFS('Data Repository Table'!$J:$J,'Data Repository Table'!$A:$A,$A146,'Data Repository Table'!$C:$C,$B146,'Data Repository Table'!$B:$B,$C146,'Data Repository Table'!$G:$G,$D146,'Data Repository Table'!$H:$H,$E146,'Data Repository Table'!$D:$D,K$141)</f>
        <v>590304.384267507</v>
      </c>
      <c r="L146" s="60">
        <f>SUMIFS('Data Repository Table'!$J:$J,'Data Repository Table'!$A:$A,$A146,'Data Repository Table'!$C:$C,$B146,'Data Repository Table'!$B:$B,$C146,'Data Repository Table'!$G:$G,$D146,'Data Repository Table'!$H:$H,$E146,'Data Repository Table'!$D:$D,L$141)</f>
        <v>639047.64173065918</v>
      </c>
      <c r="M146" s="60">
        <f>SUMIFS('Data Repository Table'!$J:$J,'Data Repository Table'!$A:$A,$A146,'Data Repository Table'!$C:$C,$B146,'Data Repository Table'!$B:$B,$C146,'Data Repository Table'!$G:$G,$D146,'Data Repository Table'!$H:$H,$E146,'Data Repository Table'!$D:$D,M$141)</f>
        <v>600791.0408000747</v>
      </c>
      <c r="N146" s="60">
        <f>SUMIFS('Data Repository Table'!$J:$J,'Data Repository Table'!$A:$A,$A146,'Data Repository Table'!$C:$C,$B146,'Data Repository Table'!$B:$B,$C146,'Data Repository Table'!$G:$G,$D146,'Data Repository Table'!$H:$H,$E146,'Data Repository Table'!$D:$D,N$141)</f>
        <v>765760.35752283596</v>
      </c>
      <c r="O146" s="60">
        <f>SUMIFS('Data Repository Table'!$J:$J,'Data Repository Table'!$A:$A,$A146,'Data Repository Table'!$C:$C,$B146,'Data Repository Table'!$B:$B,$C146,'Data Repository Table'!$G:$G,$D146,'Data Repository Table'!$H:$H,$E146,'Data Repository Table'!$D:$D,O$141)</f>
        <v>429847.5775628736</v>
      </c>
      <c r="P146" s="60">
        <f>SUMIFS('Data Repository Table'!$J:$J,'Data Repository Table'!$A:$A,$A146,'Data Repository Table'!$C:$C,$B146,'Data Repository Table'!$B:$B,$C146,'Data Repository Table'!$G:$G,$D146,'Data Repository Table'!$H:$H,$E146,'Data Repository Table'!$D:$D,P$141)</f>
        <v>575910.80906214949</v>
      </c>
      <c r="Q146" s="60">
        <f>SUMIFS('Data Repository Table'!$J:$J,'Data Repository Table'!$A:$A,$A146,'Data Repository Table'!$C:$C,$B146,'Data Repository Table'!$B:$B,$C146,'Data Repository Table'!$G:$G,$D146,'Data Repository Table'!$H:$H,$E146,'Data Repository Table'!$D:$D,Q$141)</f>
        <v>978906.42835815961</v>
      </c>
      <c r="R146" s="60">
        <f t="shared" si="36"/>
        <v>9477345.7917108573</v>
      </c>
      <c r="S146" s="17"/>
      <c r="T146" s="17"/>
      <c r="U146" s="17"/>
      <c r="V146" s="17"/>
      <c r="W146" s="17"/>
      <c r="X146" s="17"/>
      <c r="Y146" s="17"/>
      <c r="Z146" s="17"/>
      <c r="AA146" s="17"/>
      <c r="AB146" s="17"/>
      <c r="AC146" s="17"/>
      <c r="AD146" s="17"/>
      <c r="AE146" s="17"/>
      <c r="AF146" s="17"/>
      <c r="AG146" s="17"/>
      <c r="AH146" s="17"/>
      <c r="AI146" s="17"/>
      <c r="AJ146" s="17"/>
      <c r="AK146" s="17"/>
      <c r="AL146" s="17"/>
    </row>
    <row r="147" spans="1:38" ht="14.25" customHeight="1" x14ac:dyDescent="0.2">
      <c r="A147" s="16" t="s">
        <v>58</v>
      </c>
      <c r="B147" s="16" t="s">
        <v>43</v>
      </c>
      <c r="C147" s="16" t="s">
        <v>44</v>
      </c>
      <c r="D147" s="16" t="s">
        <v>51</v>
      </c>
      <c r="E147" s="16" t="s">
        <v>53</v>
      </c>
      <c r="F147" s="60">
        <f>SUMIFS('Data Repository Table'!$J:$J,'Data Repository Table'!$A:$A,$A147,'Data Repository Table'!$C:$C,$B147,'Data Repository Table'!$B:$B,$C147,'Data Repository Table'!$G:$G,$D147,'Data Repository Table'!$H:$H,$E147,'Data Repository Table'!$D:$D,F$141)</f>
        <v>255350.32112459998</v>
      </c>
      <c r="G147" s="60">
        <f>SUMIFS('Data Repository Table'!$J:$J,'Data Repository Table'!$A:$A,$A147,'Data Repository Table'!$C:$C,$B147,'Data Repository Table'!$B:$B,$C147,'Data Repository Table'!$G:$G,$D147,'Data Repository Table'!$H:$H,$E147,'Data Repository Table'!$D:$D,G$141)</f>
        <v>189875.20710716999</v>
      </c>
      <c r="H147" s="60">
        <f>SUMIFS('Data Repository Table'!$J:$J,'Data Repository Table'!$A:$A,$A147,'Data Repository Table'!$C:$C,$B147,'Data Repository Table'!$B:$B,$C147,'Data Repository Table'!$G:$G,$D147,'Data Repository Table'!$H:$H,$E147,'Data Repository Table'!$D:$D,H$141)</f>
        <v>252931.19233882497</v>
      </c>
      <c r="I147" s="60">
        <f>SUMIFS('Data Repository Table'!$J:$J,'Data Repository Table'!$A:$A,$A147,'Data Repository Table'!$C:$C,$B147,'Data Repository Table'!$B:$B,$C147,'Data Repository Table'!$G:$G,$D147,'Data Repository Table'!$H:$H,$E147,'Data Repository Table'!$D:$D,I$141)</f>
        <v>214527.58832758496</v>
      </c>
      <c r="J147" s="60">
        <f>SUMIFS('Data Repository Table'!$J:$J,'Data Repository Table'!$A:$A,$A147,'Data Repository Table'!$C:$C,$B147,'Data Repository Table'!$B:$B,$C147,'Data Repository Table'!$G:$G,$D147,'Data Repository Table'!$H:$H,$E147,'Data Repository Table'!$D:$D,J$141)</f>
        <v>192844.29660985127</v>
      </c>
      <c r="K147" s="60">
        <f>SUMIFS('Data Repository Table'!$J:$J,'Data Repository Table'!$A:$A,$A147,'Data Repository Table'!$C:$C,$B147,'Data Repository Table'!$B:$B,$C147,'Data Repository Table'!$G:$G,$D147,'Data Repository Table'!$H:$H,$E147,'Data Repository Table'!$D:$D,K$141)</f>
        <v>142400.85841800002</v>
      </c>
      <c r="L147" s="60">
        <f>SUMIFS('Data Repository Table'!$J:$J,'Data Repository Table'!$A:$A,$A147,'Data Repository Table'!$C:$C,$B147,'Data Repository Table'!$B:$B,$C147,'Data Repository Table'!$G:$G,$D147,'Data Repository Table'!$H:$H,$E147,'Data Repository Table'!$D:$D,L$141)</f>
        <v>142333.66162723501</v>
      </c>
      <c r="M147" s="60">
        <f>SUMIFS('Data Repository Table'!$J:$J,'Data Repository Table'!$A:$A,$A147,'Data Repository Table'!$C:$C,$B147,'Data Repository Table'!$B:$B,$C147,'Data Repository Table'!$G:$G,$D147,'Data Repository Table'!$H:$H,$E147,'Data Repository Table'!$D:$D,M$141)</f>
        <v>133057.43558932497</v>
      </c>
      <c r="N147" s="60">
        <f>SUMIFS('Data Repository Table'!$J:$J,'Data Repository Table'!$A:$A,$A147,'Data Repository Table'!$C:$C,$B147,'Data Repository Table'!$B:$B,$C147,'Data Repository Table'!$G:$G,$D147,'Data Repository Table'!$H:$H,$E147,'Data Repository Table'!$D:$D,N$141)</f>
        <v>182458.70267756627</v>
      </c>
      <c r="O147" s="60">
        <f>SUMIFS('Data Repository Table'!$J:$J,'Data Repository Table'!$A:$A,$A147,'Data Repository Table'!$C:$C,$B147,'Data Repository Table'!$B:$B,$C147,'Data Repository Table'!$G:$G,$D147,'Data Repository Table'!$H:$H,$E147,'Data Repository Table'!$D:$D,O$141)</f>
        <v>104660.20871123999</v>
      </c>
      <c r="P147" s="60">
        <f>SUMIFS('Data Repository Table'!$J:$J,'Data Repository Table'!$A:$A,$A147,'Data Repository Table'!$C:$C,$B147,'Data Repository Table'!$B:$B,$C147,'Data Repository Table'!$G:$G,$D147,'Data Repository Table'!$H:$H,$E147,'Data Repository Table'!$D:$D,P$141)</f>
        <v>126430.43769056996</v>
      </c>
      <c r="Q147" s="60">
        <f>SUMIFS('Data Repository Table'!$J:$J,'Data Repository Table'!$A:$A,$A147,'Data Repository Table'!$C:$C,$B147,'Data Repository Table'!$B:$B,$C147,'Data Repository Table'!$G:$G,$D147,'Data Repository Table'!$H:$H,$E147,'Data Repository Table'!$D:$D,Q$141)</f>
        <v>230359.10681218505</v>
      </c>
      <c r="R147" s="60">
        <f t="shared" si="36"/>
        <v>2167229.0170341525</v>
      </c>
      <c r="S147" s="17"/>
      <c r="T147" s="17"/>
      <c r="U147" s="17"/>
      <c r="V147" s="17"/>
      <c r="W147" s="17"/>
      <c r="X147" s="17"/>
      <c r="Y147" s="17"/>
      <c r="Z147" s="17"/>
      <c r="AA147" s="17"/>
      <c r="AB147" s="17"/>
      <c r="AC147" s="17"/>
      <c r="AD147" s="17"/>
      <c r="AE147" s="17"/>
      <c r="AF147" s="17"/>
      <c r="AG147" s="17"/>
      <c r="AH147" s="17"/>
      <c r="AI147" s="17"/>
      <c r="AJ147" s="17"/>
      <c r="AK147" s="17"/>
      <c r="AL147" s="17"/>
    </row>
    <row r="148" spans="1:38" ht="14.25" customHeight="1" x14ac:dyDescent="0.2">
      <c r="A148" s="16" t="s">
        <v>58</v>
      </c>
      <c r="B148" s="16" t="s">
        <v>43</v>
      </c>
      <c r="C148" s="16" t="s">
        <v>44</v>
      </c>
      <c r="D148" s="16" t="s">
        <v>51</v>
      </c>
      <c r="E148" s="16" t="s">
        <v>54</v>
      </c>
      <c r="F148" s="60">
        <f>SUMIFS('Data Repository Table'!$J:$J,'Data Repository Table'!$A:$A,$A148,'Data Repository Table'!$C:$C,$B148,'Data Repository Table'!$B:$B,$C148,'Data Repository Table'!$G:$G,$D148,'Data Repository Table'!$H:$H,$E148,'Data Repository Table'!$D:$D,F$141)</f>
        <v>660756.15261022374</v>
      </c>
      <c r="G148" s="60">
        <f>SUMIFS('Data Repository Table'!$J:$J,'Data Repository Table'!$A:$A,$A148,'Data Repository Table'!$C:$C,$B148,'Data Repository Table'!$B:$B,$C148,'Data Repository Table'!$G:$G,$D148,'Data Repository Table'!$H:$H,$E148,'Data Repository Table'!$D:$D,G$141)</f>
        <v>529683.55044249841</v>
      </c>
      <c r="H148" s="60">
        <f>SUMIFS('Data Repository Table'!$J:$J,'Data Repository Table'!$A:$A,$A148,'Data Repository Table'!$C:$C,$B148,'Data Repository Table'!$B:$B,$C148,'Data Repository Table'!$G:$G,$D148,'Data Repository Table'!$H:$H,$E148,'Data Repository Table'!$D:$D,H$141)</f>
        <v>672443.49046857841</v>
      </c>
      <c r="I148" s="60">
        <f>SUMIFS('Data Repository Table'!$J:$J,'Data Repository Table'!$A:$A,$A148,'Data Repository Table'!$C:$C,$B148,'Data Repository Table'!$B:$B,$C148,'Data Repository Table'!$G:$G,$D148,'Data Repository Table'!$H:$H,$E148,'Data Repository Table'!$D:$D,I$141)</f>
        <v>585948.31082732871</v>
      </c>
      <c r="J148" s="60">
        <f>SUMIFS('Data Repository Table'!$J:$J,'Data Repository Table'!$A:$A,$A148,'Data Repository Table'!$C:$C,$B148,'Data Repository Table'!$B:$B,$C148,'Data Repository Table'!$G:$G,$D148,'Data Repository Table'!$H:$H,$E148,'Data Repository Table'!$D:$D,J$141)</f>
        <v>504468.75421239575</v>
      </c>
      <c r="K148" s="60">
        <f>SUMIFS('Data Repository Table'!$J:$J,'Data Repository Table'!$A:$A,$A148,'Data Repository Table'!$C:$C,$B148,'Data Repository Table'!$B:$B,$C148,'Data Repository Table'!$G:$G,$D148,'Data Repository Table'!$H:$H,$E148,'Data Repository Table'!$D:$D,K$141)</f>
        <v>378359.08081662602</v>
      </c>
      <c r="L148" s="60">
        <f>SUMIFS('Data Repository Table'!$J:$J,'Data Repository Table'!$A:$A,$A148,'Data Repository Table'!$C:$C,$B148,'Data Repository Table'!$B:$B,$C148,'Data Repository Table'!$G:$G,$D148,'Data Repository Table'!$H:$H,$E148,'Data Repository Table'!$D:$D,L$141)</f>
        <v>395823.36873278162</v>
      </c>
      <c r="M148" s="60">
        <f>SUMIFS('Data Repository Table'!$J:$J,'Data Repository Table'!$A:$A,$A148,'Data Repository Table'!$C:$C,$B148,'Data Repository Table'!$B:$B,$C148,'Data Repository Table'!$G:$G,$D148,'Data Repository Table'!$H:$H,$E148,'Data Repository Table'!$D:$D,M$141)</f>
        <v>329884.52262346615</v>
      </c>
      <c r="N148" s="60">
        <f>SUMIFS('Data Repository Table'!$J:$J,'Data Repository Table'!$A:$A,$A148,'Data Repository Table'!$C:$C,$B148,'Data Repository Table'!$B:$B,$C148,'Data Repository Table'!$G:$G,$D148,'Data Repository Table'!$H:$H,$E148,'Data Repository Table'!$D:$D,N$141)</f>
        <v>446578.08277619159</v>
      </c>
      <c r="O148" s="60">
        <f>SUMIFS('Data Repository Table'!$J:$J,'Data Repository Table'!$A:$A,$A148,'Data Repository Table'!$C:$C,$B148,'Data Repository Table'!$B:$B,$C148,'Data Repository Table'!$G:$G,$D148,'Data Repository Table'!$H:$H,$E148,'Data Repository Table'!$D:$D,O$141)</f>
        <v>255084.77622429357</v>
      </c>
      <c r="P148" s="60">
        <f>SUMIFS('Data Repository Table'!$J:$J,'Data Repository Table'!$A:$A,$A148,'Data Repository Table'!$C:$C,$B148,'Data Repository Table'!$B:$B,$C148,'Data Repository Table'!$G:$G,$D148,'Data Repository Table'!$H:$H,$E148,'Data Repository Table'!$D:$D,P$141)</f>
        <v>307417.20946522552</v>
      </c>
      <c r="Q148" s="60">
        <f>SUMIFS('Data Repository Table'!$J:$J,'Data Repository Table'!$A:$A,$A148,'Data Repository Table'!$C:$C,$B148,'Data Repository Table'!$B:$B,$C148,'Data Repository Table'!$G:$G,$D148,'Data Repository Table'!$H:$H,$E148,'Data Repository Table'!$D:$D,Q$141)</f>
        <v>612277.97873185331</v>
      </c>
      <c r="R148" s="60">
        <f t="shared" si="36"/>
        <v>5678725.277931462</v>
      </c>
      <c r="S148" s="17"/>
      <c r="T148" s="17"/>
      <c r="U148" s="17"/>
      <c r="V148" s="17"/>
      <c r="W148" s="17"/>
      <c r="X148" s="17"/>
      <c r="Y148" s="17"/>
      <c r="Z148" s="17"/>
      <c r="AA148" s="17"/>
      <c r="AB148" s="17"/>
      <c r="AC148" s="17"/>
      <c r="AD148" s="17"/>
      <c r="AE148" s="17"/>
      <c r="AF148" s="17"/>
      <c r="AG148" s="17"/>
      <c r="AH148" s="17"/>
      <c r="AI148" s="17"/>
      <c r="AJ148" s="17"/>
      <c r="AK148" s="17"/>
      <c r="AL148" s="17"/>
    </row>
    <row r="149" spans="1:38" ht="14.25" customHeight="1" x14ac:dyDescent="0.2">
      <c r="A149" s="16" t="s">
        <v>58</v>
      </c>
      <c r="B149" s="16" t="s">
        <v>43</v>
      </c>
      <c r="C149" s="16" t="s">
        <v>44</v>
      </c>
      <c r="D149" s="16" t="s">
        <v>51</v>
      </c>
      <c r="E149" s="16" t="s">
        <v>55</v>
      </c>
      <c r="F149" s="60">
        <f>SUMIFS('Data Repository Table'!$J:$J,'Data Repository Table'!$A:$A,$A149,'Data Repository Table'!$C:$C,$B149,'Data Repository Table'!$B:$B,$C149,'Data Repository Table'!$G:$G,$D149,'Data Repository Table'!$H:$H,$E149,'Data Repository Table'!$D:$D,F$141)</f>
        <v>204001.78430538269</v>
      </c>
      <c r="G149" s="60">
        <f>SUMIFS('Data Repository Table'!$J:$J,'Data Repository Table'!$A:$A,$A149,'Data Repository Table'!$C:$C,$B149,'Data Repository Table'!$B:$B,$C149,'Data Repository Table'!$G:$G,$D149,'Data Repository Table'!$H:$H,$E149,'Data Repository Table'!$D:$D,G$141)</f>
        <v>156736.8476459604</v>
      </c>
      <c r="H149" s="60">
        <f>SUMIFS('Data Repository Table'!$J:$J,'Data Repository Table'!$A:$A,$A149,'Data Repository Table'!$C:$C,$B149,'Data Repository Table'!$B:$B,$C149,'Data Repository Table'!$G:$G,$D149,'Data Repository Table'!$H:$H,$E149,'Data Repository Table'!$D:$D,H$141)</f>
        <v>244769.18801975637</v>
      </c>
      <c r="I149" s="60">
        <f>SUMIFS('Data Repository Table'!$J:$J,'Data Repository Table'!$A:$A,$A149,'Data Repository Table'!$C:$C,$B149,'Data Repository Table'!$B:$B,$C149,'Data Repository Table'!$G:$G,$D149,'Data Repository Table'!$H:$H,$E149,'Data Repository Table'!$D:$D,I$141)</f>
        <v>198504.61086128399</v>
      </c>
      <c r="J149" s="60">
        <f>SUMIFS('Data Repository Table'!$J:$J,'Data Repository Table'!$A:$A,$A149,'Data Repository Table'!$C:$C,$B149,'Data Repository Table'!$B:$B,$C149,'Data Repository Table'!$G:$G,$D149,'Data Repository Table'!$H:$H,$E149,'Data Repository Table'!$D:$D,J$141)</f>
        <v>174673.83751677407</v>
      </c>
      <c r="K149" s="60">
        <f>SUMIFS('Data Repository Table'!$J:$J,'Data Repository Table'!$A:$A,$A149,'Data Repository Table'!$C:$C,$B149,'Data Repository Table'!$B:$B,$C149,'Data Repository Table'!$G:$G,$D149,'Data Repository Table'!$H:$H,$E149,'Data Repository Table'!$D:$D,K$141)</f>
        <v>117398.02382544601</v>
      </c>
      <c r="L149" s="60">
        <f>SUMIFS('Data Repository Table'!$J:$J,'Data Repository Table'!$A:$A,$A149,'Data Repository Table'!$C:$C,$B149,'Data Repository Table'!$B:$B,$C149,'Data Repository Table'!$G:$G,$D149,'Data Repository Table'!$H:$H,$E149,'Data Repository Table'!$D:$D,L$141)</f>
        <v>122856.00426868859</v>
      </c>
      <c r="M149" s="60">
        <f>SUMIFS('Data Repository Table'!$J:$J,'Data Repository Table'!$A:$A,$A149,'Data Repository Table'!$C:$C,$B149,'Data Repository Table'!$B:$B,$C149,'Data Repository Table'!$G:$G,$D149,'Data Repository Table'!$H:$H,$E149,'Data Repository Table'!$D:$D,M$141)</f>
        <v>115969.228431147</v>
      </c>
      <c r="N149" s="60">
        <f>SUMIFS('Data Repository Table'!$J:$J,'Data Repository Table'!$A:$A,$A149,'Data Repository Table'!$C:$C,$B149,'Data Repository Table'!$B:$B,$C149,'Data Repository Table'!$G:$G,$D149,'Data Repository Table'!$H:$H,$E149,'Data Repository Table'!$D:$D,N$141)</f>
        <v>156435.99509763226</v>
      </c>
      <c r="O149" s="60">
        <f>SUMIFS('Data Repository Table'!$J:$J,'Data Repository Table'!$A:$A,$A149,'Data Repository Table'!$C:$C,$B149,'Data Repository Table'!$B:$B,$C149,'Data Repository Table'!$G:$G,$D149,'Data Repository Table'!$H:$H,$E149,'Data Repository Table'!$D:$D,O$141)</f>
        <v>85299.480614602799</v>
      </c>
      <c r="P149" s="60">
        <f>SUMIFS('Data Repository Table'!$J:$J,'Data Repository Table'!$A:$A,$A149,'Data Repository Table'!$C:$C,$B149,'Data Repository Table'!$B:$B,$C149,'Data Repository Table'!$G:$G,$D149,'Data Repository Table'!$H:$H,$E149,'Data Repository Table'!$D:$D,P$141)</f>
        <v>115184.65971776398</v>
      </c>
      <c r="Q149" s="60">
        <f>SUMIFS('Data Repository Table'!$J:$J,'Data Repository Table'!$A:$A,$A149,'Data Repository Table'!$C:$C,$B149,'Data Repository Table'!$B:$B,$C149,'Data Repository Table'!$G:$G,$D149,'Data Repository Table'!$H:$H,$E149,'Data Repository Table'!$D:$D,Q$141)</f>
        <v>191142.34907568261</v>
      </c>
      <c r="R149" s="60">
        <f t="shared" si="36"/>
        <v>1882972.009380121</v>
      </c>
      <c r="S149" s="17"/>
      <c r="T149" s="17"/>
      <c r="U149" s="17"/>
      <c r="V149" s="17"/>
      <c r="W149" s="17"/>
      <c r="X149" s="17"/>
      <c r="Y149" s="17"/>
      <c r="Z149" s="17"/>
      <c r="AA149" s="17"/>
      <c r="AB149" s="17"/>
      <c r="AC149" s="17"/>
      <c r="AD149" s="17"/>
      <c r="AE149" s="17"/>
      <c r="AF149" s="17"/>
      <c r="AG149" s="17"/>
      <c r="AH149" s="17"/>
      <c r="AI149" s="17"/>
      <c r="AJ149" s="17"/>
      <c r="AK149" s="17"/>
      <c r="AL149" s="17"/>
    </row>
    <row r="150" spans="1:38" ht="14.25" customHeight="1" x14ac:dyDescent="0.2">
      <c r="A150" s="16" t="s">
        <v>58</v>
      </c>
      <c r="B150" s="16" t="s">
        <v>43</v>
      </c>
      <c r="C150" s="16" t="s">
        <v>44</v>
      </c>
      <c r="D150" s="16" t="s">
        <v>56</v>
      </c>
      <c r="E150" s="16" t="s">
        <v>57</v>
      </c>
      <c r="F150" s="60">
        <f>SUMIFS('Data Repository Table'!$J:$J,'Data Repository Table'!$A:$A,$A150,'Data Repository Table'!$C:$C,$B150,'Data Repository Table'!$B:$B,$C150,'Data Repository Table'!$G:$G,$D150,'Data Repository Table'!$H:$H,$E150,'Data Repository Table'!$D:$D,F$141)</f>
        <v>3067822.9919048399</v>
      </c>
      <c r="G150" s="60">
        <f>SUMIFS('Data Repository Table'!$J:$J,'Data Repository Table'!$A:$A,$A150,'Data Repository Table'!$C:$C,$B150,'Data Repository Table'!$B:$B,$C150,'Data Repository Table'!$G:$G,$D150,'Data Repository Table'!$H:$H,$E150,'Data Repository Table'!$D:$D,G$141)</f>
        <v>2455342.9186057192</v>
      </c>
      <c r="H150" s="60">
        <f>SUMIFS('Data Repository Table'!$J:$J,'Data Repository Table'!$A:$A,$A150,'Data Repository Table'!$C:$C,$B150,'Data Repository Table'!$B:$B,$C150,'Data Repository Table'!$G:$G,$D150,'Data Repository Table'!$H:$H,$E150,'Data Repository Table'!$D:$D,H$141)</f>
        <v>3390820.7358167996</v>
      </c>
      <c r="I150" s="60">
        <f>SUMIFS('Data Repository Table'!$J:$J,'Data Repository Table'!$A:$A,$A150,'Data Repository Table'!$C:$C,$B150,'Data Repository Table'!$B:$B,$C150,'Data Repository Table'!$G:$G,$D150,'Data Repository Table'!$H:$H,$E150,'Data Repository Table'!$D:$D,I$141)</f>
        <v>2725135.5537314997</v>
      </c>
      <c r="J150" s="60">
        <f>SUMIFS('Data Repository Table'!$J:$J,'Data Repository Table'!$A:$A,$A150,'Data Repository Table'!$C:$C,$B150,'Data Repository Table'!$B:$B,$C150,'Data Repository Table'!$G:$G,$D150,'Data Repository Table'!$H:$H,$E150,'Data Repository Table'!$D:$D,J$141)</f>
        <v>2517178.5408305251</v>
      </c>
      <c r="K150" s="60">
        <f>SUMIFS('Data Repository Table'!$J:$J,'Data Repository Table'!$A:$A,$A150,'Data Repository Table'!$C:$C,$B150,'Data Repository Table'!$B:$B,$C150,'Data Repository Table'!$G:$G,$D150,'Data Repository Table'!$H:$H,$E150,'Data Repository Table'!$D:$D,K$141)</f>
        <v>1767206.136907575</v>
      </c>
      <c r="L150" s="60">
        <f>SUMIFS('Data Repository Table'!$J:$J,'Data Repository Table'!$A:$A,$A150,'Data Repository Table'!$C:$C,$B150,'Data Repository Table'!$B:$B,$C150,'Data Repository Table'!$G:$G,$D150,'Data Repository Table'!$H:$H,$E150,'Data Repository Table'!$D:$D,L$141)</f>
        <v>1961436.6334718997</v>
      </c>
      <c r="M150" s="60">
        <f>SUMIFS('Data Repository Table'!$J:$J,'Data Repository Table'!$A:$A,$A150,'Data Repository Table'!$C:$C,$B150,'Data Repository Table'!$B:$B,$C150,'Data Repository Table'!$G:$G,$D150,'Data Repository Table'!$H:$H,$E150,'Data Repository Table'!$D:$D,M$141)</f>
        <v>1593530.5935860998</v>
      </c>
      <c r="N150" s="60">
        <f>SUMIFS('Data Repository Table'!$J:$J,'Data Repository Table'!$A:$A,$A150,'Data Repository Table'!$C:$C,$B150,'Data Repository Table'!$B:$B,$C150,'Data Repository Table'!$G:$G,$D150,'Data Repository Table'!$H:$H,$E150,'Data Repository Table'!$D:$D,N$141)</f>
        <v>2258113.7891461495</v>
      </c>
      <c r="O150" s="60">
        <f>SUMIFS('Data Repository Table'!$J:$J,'Data Repository Table'!$A:$A,$A150,'Data Repository Table'!$C:$C,$B150,'Data Repository Table'!$B:$B,$C150,'Data Repository Table'!$G:$G,$D150,'Data Repository Table'!$H:$H,$E150,'Data Repository Table'!$D:$D,O$141)</f>
        <v>1190031.30652068</v>
      </c>
      <c r="P150" s="60">
        <f>SUMIFS('Data Repository Table'!$J:$J,'Data Repository Table'!$A:$A,$A150,'Data Repository Table'!$C:$C,$B150,'Data Repository Table'!$B:$B,$C150,'Data Repository Table'!$G:$G,$D150,'Data Repository Table'!$H:$H,$E150,'Data Repository Table'!$D:$D,P$141)</f>
        <v>1572119.1696365993</v>
      </c>
      <c r="Q150" s="60">
        <f>SUMIFS('Data Repository Table'!$J:$J,'Data Repository Table'!$A:$A,$A150,'Data Repository Table'!$C:$C,$B150,'Data Repository Table'!$B:$B,$C150,'Data Repository Table'!$G:$G,$D150,'Data Repository Table'!$H:$H,$E150,'Data Repository Table'!$D:$D,Q$141)</f>
        <v>2829210.9406183348</v>
      </c>
      <c r="R150" s="60">
        <f t="shared" si="36"/>
        <v>27327949.310776718</v>
      </c>
      <c r="S150" s="17"/>
      <c r="T150" s="17"/>
      <c r="U150" s="17"/>
      <c r="V150" s="17"/>
      <c r="W150" s="17"/>
      <c r="X150" s="17"/>
      <c r="Y150" s="17"/>
      <c r="Z150" s="17"/>
      <c r="AA150" s="17"/>
      <c r="AB150" s="17"/>
      <c r="AC150" s="17"/>
      <c r="AD150" s="17"/>
      <c r="AE150" s="17"/>
      <c r="AF150" s="17"/>
      <c r="AG150" s="17"/>
      <c r="AH150" s="17"/>
      <c r="AI150" s="17"/>
      <c r="AJ150" s="17"/>
      <c r="AK150" s="17"/>
      <c r="AL150" s="17"/>
    </row>
    <row r="151" spans="1:38" ht="14.25" customHeight="1" x14ac:dyDescent="0.2">
      <c r="A151" s="16" t="s">
        <v>62</v>
      </c>
      <c r="B151" s="16" t="s">
        <v>43</v>
      </c>
      <c r="C151" s="16"/>
      <c r="D151" s="16"/>
      <c r="E151" s="16"/>
      <c r="F151" s="15">
        <f>SUMIFS('Data Repository Table'!$J:$J,'Data Repository Table'!$A:$A,$A$151,'Data Repository Table'!$C:$C,$B$151,'Data Repository Table'!$D:$D,F$141)*1000</f>
        <v>234241.99100000001</v>
      </c>
      <c r="G151" s="15">
        <f>SUMIFS('Data Repository Table'!$J:$J,'Data Repository Table'!$A:$A,$A$151,'Data Repository Table'!$C:$C,$B$151,'Data Repository Table'!$D:$D,G$141)*1000</f>
        <v>203740.70300000001</v>
      </c>
      <c r="H151" s="15">
        <f>SUMIFS('Data Repository Table'!$J:$J,'Data Repository Table'!$A:$A,$A$151,'Data Repository Table'!$C:$C,$B$151,'Data Repository Table'!$D:$D,H$141)*1000</f>
        <v>192235.46099999998</v>
      </c>
      <c r="I151" s="15">
        <f>SUMIFS('Data Repository Table'!$J:$J,'Data Repository Table'!$A:$A,$A$151,'Data Repository Table'!$C:$C,$B$151,'Data Repository Table'!$D:$D,I$141)*1000</f>
        <v>176369.56599999999</v>
      </c>
      <c r="J151" s="15">
        <f>SUMIFS('Data Repository Table'!$J:$J,'Data Repository Table'!$A:$A,$A$151,'Data Repository Table'!$C:$C,$B$151,'Data Repository Table'!$D:$D,J$141)*1000</f>
        <v>206091.05</v>
      </c>
      <c r="K151" s="15">
        <f>SUMIFS('Data Repository Table'!$J:$J,'Data Repository Table'!$A:$A,$A$151,'Data Repository Table'!$C:$C,$B$151,'Data Repository Table'!$D:$D,K$141)*1000</f>
        <v>141321.56660000002</v>
      </c>
      <c r="L151" s="15">
        <f>SUMIFS('Data Repository Table'!$J:$J,'Data Repository Table'!$A:$A,$A$151,'Data Repository Table'!$C:$C,$B$151,'Data Repository Table'!$D:$D,L$141)*1000</f>
        <v>214202.497</v>
      </c>
      <c r="M151" s="15">
        <f>SUMIFS('Data Repository Table'!$J:$J,'Data Repository Table'!$A:$A,$A$151,'Data Repository Table'!$C:$C,$B$151,'Data Repository Table'!$D:$D,M$141)*1000</f>
        <v>211430.19899999999</v>
      </c>
      <c r="N151" s="15">
        <f>SUMIFS('Data Repository Table'!$J:$J,'Data Repository Table'!$A:$A,$A$151,'Data Repository Table'!$C:$C,$B$151,'Data Repository Table'!$D:$D,N$141)*1000</f>
        <v>141814.217</v>
      </c>
      <c r="O151" s="15">
        <f>SUMIFS('Data Repository Table'!$J:$J,'Data Repository Table'!$A:$A,$A$151,'Data Repository Table'!$C:$C,$B$151,'Data Repository Table'!$D:$D,O$141)*1000</f>
        <v>118441.136</v>
      </c>
      <c r="P151" s="15">
        <f>SUMIFS('Data Repository Table'!$J:$J,'Data Repository Table'!$A:$A,$A$151,'Data Repository Table'!$C:$C,$B$151,'Data Repository Table'!$D:$D,P$141)*1000</f>
        <v>116407.36900000001</v>
      </c>
      <c r="Q151" s="15">
        <f>SUMIFS('Data Repository Table'!$J:$J,'Data Repository Table'!$A:$A,$A$151,'Data Repository Table'!$C:$C,$B$151,'Data Repository Table'!$D:$D,Q$141)*1000</f>
        <v>140380.33399999997</v>
      </c>
      <c r="R151" s="60">
        <f>SUM(F151:Q151)</f>
        <v>2096676.0895999998</v>
      </c>
      <c r="S151" s="17"/>
      <c r="T151" s="17"/>
      <c r="U151" s="17"/>
      <c r="V151" s="17"/>
      <c r="W151" s="17"/>
      <c r="X151" s="17"/>
      <c r="Y151" s="17"/>
      <c r="Z151" s="17"/>
      <c r="AA151" s="17"/>
      <c r="AB151" s="17"/>
      <c r="AC151" s="17"/>
      <c r="AD151" s="17"/>
      <c r="AE151" s="17"/>
      <c r="AF151" s="17"/>
      <c r="AG151" s="17"/>
      <c r="AH151" s="17"/>
      <c r="AI151" s="17"/>
      <c r="AJ151" s="17"/>
      <c r="AK151" s="17"/>
      <c r="AL151" s="17"/>
    </row>
    <row r="152" spans="1:38" ht="14.25" customHeight="1" x14ac:dyDescent="0.2">
      <c r="A152" s="62"/>
      <c r="B152" s="63"/>
      <c r="C152" s="64"/>
      <c r="D152" s="180" t="s">
        <v>111</v>
      </c>
      <c r="E152" s="181"/>
      <c r="F152" s="69">
        <f>SUM(F143:F150)/F151</f>
        <v>43.946662144296546</v>
      </c>
      <c r="G152" s="69">
        <f t="shared" ref="G152:L152" si="37">SUM(G143:G150)/G151</f>
        <v>41.413891642291681</v>
      </c>
      <c r="H152" s="69">
        <f t="shared" si="37"/>
        <v>57.240286072781991</v>
      </c>
      <c r="I152" s="69">
        <f t="shared" si="37"/>
        <v>52.62951754308704</v>
      </c>
      <c r="J152" s="69">
        <f t="shared" si="37"/>
        <v>39.550918404295302</v>
      </c>
      <c r="K152" s="69">
        <f t="shared" si="37"/>
        <v>41.115877547190145</v>
      </c>
      <c r="L152" s="69">
        <f t="shared" si="37"/>
        <v>29.20578048389574</v>
      </c>
      <c r="M152" s="69">
        <f>SUM(M143:M150)/M151</f>
        <v>25.580866055250283</v>
      </c>
      <c r="N152" s="69">
        <f t="shared" ref="N152" si="38">SUM(N143:N150)/N151</f>
        <v>53.054883130234089</v>
      </c>
      <c r="O152" s="69">
        <f t="shared" ref="O152" si="39">SUM(O143:O150)/O151</f>
        <v>35.401717469898514</v>
      </c>
      <c r="P152" s="69">
        <f t="shared" ref="P152" si="40">SUM(P143:P150)/P151</f>
        <v>45.568919371553029</v>
      </c>
      <c r="Q152" s="69">
        <f t="shared" ref="Q152" si="41">SUM(Q143:Q150)/Q151</f>
        <v>66.874292686073616</v>
      </c>
      <c r="R152" s="69">
        <f>SUM(F152:Q152)</f>
        <v>531.58361255084799</v>
      </c>
      <c r="S152" s="17"/>
      <c r="T152" s="17"/>
      <c r="U152" s="17"/>
      <c r="V152" s="17"/>
      <c r="W152" s="17"/>
      <c r="X152" s="17"/>
      <c r="Y152" s="17"/>
      <c r="Z152" s="17"/>
      <c r="AA152" s="17"/>
      <c r="AB152" s="17"/>
      <c r="AC152" s="17"/>
      <c r="AD152" s="17"/>
      <c r="AE152" s="17"/>
      <c r="AF152" s="17"/>
      <c r="AG152" s="17"/>
      <c r="AH152" s="17"/>
      <c r="AI152" s="17"/>
      <c r="AJ152" s="17"/>
      <c r="AK152" s="17"/>
      <c r="AL152" s="17"/>
    </row>
    <row r="153" spans="1:38" ht="14.25" customHeight="1" x14ac:dyDescent="0.2">
      <c r="A153" s="16"/>
      <c r="B153" s="16"/>
      <c r="C153" s="16"/>
      <c r="D153" s="16"/>
      <c r="E153" s="16"/>
      <c r="F153" s="60"/>
      <c r="G153" s="60"/>
      <c r="H153" s="60"/>
      <c r="I153" s="60"/>
      <c r="J153" s="60"/>
      <c r="K153" s="60"/>
      <c r="L153" s="60"/>
      <c r="M153" s="60"/>
      <c r="N153" s="60"/>
      <c r="O153" s="60"/>
      <c r="P153" s="60"/>
      <c r="Q153" s="60"/>
      <c r="R153" s="60"/>
      <c r="S153" s="17"/>
      <c r="T153" s="17"/>
      <c r="U153" s="17"/>
      <c r="V153" s="17"/>
      <c r="W153" s="17"/>
      <c r="X153" s="17"/>
      <c r="Y153" s="17"/>
      <c r="Z153" s="17"/>
      <c r="AA153" s="17"/>
      <c r="AB153" s="17"/>
      <c r="AC153" s="17"/>
      <c r="AD153" s="17"/>
      <c r="AE153" s="17"/>
      <c r="AF153" s="17"/>
      <c r="AG153" s="17"/>
      <c r="AH153" s="17"/>
      <c r="AI153" s="17"/>
      <c r="AJ153" s="17"/>
      <c r="AK153" s="17"/>
      <c r="AL153" s="17"/>
    </row>
    <row r="154" spans="1:38" ht="14.25" customHeight="1" x14ac:dyDescent="0.2">
      <c r="A154" s="169" t="s">
        <v>112</v>
      </c>
      <c r="B154" s="162"/>
      <c r="C154" s="162"/>
      <c r="D154" s="162"/>
      <c r="E154" s="162"/>
      <c r="F154" s="162"/>
      <c r="G154" s="162"/>
      <c r="H154" s="162"/>
      <c r="I154" s="162"/>
      <c r="J154" s="162"/>
      <c r="K154" s="162"/>
      <c r="L154" s="162"/>
      <c r="M154" s="162"/>
      <c r="N154" s="162"/>
      <c r="O154" s="162"/>
      <c r="P154" s="162"/>
      <c r="Q154" s="162"/>
      <c r="R154" s="162"/>
      <c r="S154" s="162"/>
      <c r="T154" s="162"/>
      <c r="U154" s="162"/>
      <c r="V154" s="163"/>
      <c r="W154" s="77"/>
      <c r="X154" s="77"/>
      <c r="Y154" s="77"/>
      <c r="Z154" s="77"/>
      <c r="AA154" s="77"/>
      <c r="AB154" s="77"/>
      <c r="AC154" s="77"/>
      <c r="AD154" s="77"/>
      <c r="AE154" s="77"/>
      <c r="AF154" s="77"/>
      <c r="AG154" s="77"/>
      <c r="AH154" s="77"/>
      <c r="AI154" s="77"/>
      <c r="AJ154" s="77"/>
      <c r="AK154" s="77"/>
      <c r="AL154" s="77"/>
    </row>
    <row r="155" spans="1:38" ht="14.25" customHeight="1" x14ac:dyDescent="0.2">
      <c r="A155" s="169" t="s">
        <v>113</v>
      </c>
      <c r="B155" s="162"/>
      <c r="C155" s="162"/>
      <c r="D155" s="162"/>
      <c r="E155" s="162"/>
      <c r="F155" s="162"/>
      <c r="G155" s="162"/>
      <c r="H155" s="162"/>
      <c r="I155" s="162"/>
      <c r="J155" s="162"/>
      <c r="K155" s="162"/>
      <c r="L155" s="162"/>
      <c r="M155" s="162"/>
      <c r="N155" s="162"/>
      <c r="O155" s="162"/>
      <c r="P155" s="162"/>
      <c r="Q155" s="162"/>
      <c r="R155" s="162"/>
      <c r="S155" s="162"/>
      <c r="T155" s="162"/>
      <c r="U155" s="162"/>
      <c r="V155" s="163"/>
      <c r="W155" s="169"/>
      <c r="X155" s="162"/>
      <c r="Y155" s="162"/>
      <c r="Z155" s="162"/>
      <c r="AA155" s="162"/>
      <c r="AB155" s="162"/>
      <c r="AC155" s="162"/>
      <c r="AD155" s="162"/>
      <c r="AE155" s="162"/>
      <c r="AF155" s="162"/>
      <c r="AG155" s="162"/>
      <c r="AH155" s="162"/>
      <c r="AI155" s="162"/>
      <c r="AJ155" s="162"/>
      <c r="AK155" s="162"/>
      <c r="AL155" s="163"/>
    </row>
    <row r="156" spans="1:38" ht="14.25" customHeight="1" x14ac:dyDescent="0.2">
      <c r="A156" s="169" t="s">
        <v>114</v>
      </c>
      <c r="B156" s="162"/>
      <c r="C156" s="162"/>
      <c r="D156" s="162"/>
      <c r="E156" s="162"/>
      <c r="F156" s="162"/>
      <c r="G156" s="162"/>
      <c r="H156" s="162"/>
      <c r="I156" s="162"/>
      <c r="J156" s="162"/>
      <c r="K156" s="162"/>
      <c r="L156" s="163"/>
      <c r="M156" s="78"/>
      <c r="N156" s="78"/>
      <c r="O156" s="78"/>
      <c r="P156" s="78"/>
      <c r="Q156" s="78"/>
      <c r="R156" s="78"/>
      <c r="S156" s="78"/>
      <c r="T156" s="78"/>
      <c r="U156" s="78"/>
      <c r="V156" s="78"/>
      <c r="W156" s="79"/>
      <c r="X156" s="78"/>
      <c r="Y156" s="78"/>
      <c r="Z156" s="78"/>
      <c r="AA156" s="78"/>
      <c r="AB156" s="78"/>
      <c r="AC156" s="78"/>
      <c r="AD156" s="78"/>
      <c r="AE156" s="78"/>
      <c r="AF156" s="78"/>
      <c r="AG156" s="78"/>
      <c r="AH156" s="78"/>
      <c r="AI156" s="78"/>
      <c r="AJ156" s="78"/>
      <c r="AK156" s="78"/>
      <c r="AL156" s="78"/>
    </row>
    <row r="157" spans="1:38" ht="14.25" customHeight="1" x14ac:dyDescent="0.2">
      <c r="A157" s="169" t="s">
        <v>115</v>
      </c>
      <c r="B157" s="162"/>
      <c r="C157" s="162"/>
      <c r="D157" s="162"/>
      <c r="E157" s="162"/>
      <c r="F157" s="162"/>
      <c r="G157" s="162"/>
      <c r="H157" s="162"/>
      <c r="I157" s="162"/>
      <c r="J157" s="162"/>
      <c r="K157" s="162"/>
      <c r="L157" s="162"/>
      <c r="M157" s="163"/>
      <c r="N157" s="78"/>
      <c r="O157" s="78"/>
      <c r="P157" s="78"/>
      <c r="Q157" s="78"/>
      <c r="R157" s="78"/>
      <c r="S157" s="78"/>
      <c r="T157" s="78"/>
      <c r="U157" s="78"/>
      <c r="V157" s="78"/>
      <c r="W157" s="79"/>
      <c r="X157" s="78"/>
      <c r="Y157" s="78"/>
      <c r="Z157" s="78"/>
      <c r="AA157" s="78"/>
      <c r="AB157" s="78"/>
      <c r="AC157" s="78"/>
      <c r="AD157" s="78"/>
      <c r="AE157" s="78"/>
      <c r="AF157" s="78"/>
      <c r="AG157" s="78"/>
      <c r="AH157" s="78"/>
      <c r="AI157" s="78"/>
      <c r="AJ157" s="78"/>
      <c r="AK157" s="78"/>
      <c r="AL157" s="78"/>
    </row>
    <row r="158" spans="1:38" ht="14.25" customHeight="1" x14ac:dyDescent="0.2">
      <c r="A158" s="169" t="s">
        <v>116</v>
      </c>
      <c r="B158" s="162"/>
      <c r="C158" s="162"/>
      <c r="D158" s="162"/>
      <c r="E158" s="162"/>
      <c r="F158" s="162"/>
      <c r="G158" s="162"/>
      <c r="H158" s="162"/>
      <c r="I158" s="162"/>
      <c r="J158" s="162"/>
      <c r="K158" s="162"/>
      <c r="L158" s="162"/>
      <c r="M158" s="163"/>
      <c r="N158" s="78"/>
      <c r="O158" s="78"/>
      <c r="P158" s="78"/>
      <c r="Q158" s="78"/>
      <c r="R158" s="78"/>
      <c r="S158" s="78"/>
      <c r="T158" s="78"/>
      <c r="U158" s="78"/>
      <c r="V158" s="78"/>
      <c r="W158" s="79"/>
      <c r="X158" s="78"/>
      <c r="Y158" s="78"/>
      <c r="Z158" s="78"/>
      <c r="AA158" s="78"/>
      <c r="AB158" s="78"/>
      <c r="AC158" s="78"/>
      <c r="AD158" s="78"/>
      <c r="AE158" s="78"/>
      <c r="AF158" s="78"/>
      <c r="AG158" s="78"/>
      <c r="AH158" s="78"/>
      <c r="AI158" s="78"/>
      <c r="AJ158" s="78"/>
      <c r="AK158" s="78"/>
      <c r="AL158" s="78"/>
    </row>
    <row r="159" spans="1:38" ht="14.25" customHeight="1" x14ac:dyDescent="0.2">
      <c r="A159" s="169" t="s">
        <v>117</v>
      </c>
      <c r="B159" s="162"/>
      <c r="C159" s="162"/>
      <c r="D159" s="162"/>
      <c r="E159" s="162"/>
      <c r="F159" s="162"/>
      <c r="G159" s="162"/>
      <c r="H159" s="162"/>
      <c r="I159" s="162"/>
      <c r="J159" s="162"/>
      <c r="K159" s="162"/>
      <c r="L159" s="162"/>
      <c r="M159" s="163"/>
      <c r="N159" s="78"/>
      <c r="O159" s="78"/>
      <c r="P159" s="78"/>
      <c r="Q159" s="78"/>
      <c r="R159" s="78"/>
      <c r="S159" s="78"/>
      <c r="T159" s="78"/>
      <c r="U159" s="78"/>
      <c r="V159" s="78"/>
      <c r="W159" s="79"/>
      <c r="X159" s="78"/>
      <c r="Y159" s="78"/>
      <c r="Z159" s="78"/>
      <c r="AA159" s="78"/>
      <c r="AB159" s="78"/>
      <c r="AC159" s="78"/>
      <c r="AD159" s="78"/>
      <c r="AE159" s="78"/>
      <c r="AF159" s="78"/>
      <c r="AG159" s="78"/>
      <c r="AH159" s="78"/>
      <c r="AI159" s="78"/>
      <c r="AJ159" s="78"/>
      <c r="AK159" s="78"/>
      <c r="AL159" s="78"/>
    </row>
    <row r="160" spans="1:38" ht="14.25" customHeight="1" x14ac:dyDescent="0.2">
      <c r="A160" s="169" t="s">
        <v>118</v>
      </c>
      <c r="B160" s="162"/>
      <c r="C160" s="162"/>
      <c r="D160" s="162"/>
      <c r="E160" s="162"/>
      <c r="F160" s="162"/>
      <c r="G160" s="162"/>
      <c r="H160" s="162"/>
      <c r="I160" s="162"/>
      <c r="J160" s="162"/>
      <c r="K160" s="162"/>
      <c r="L160" s="162"/>
      <c r="M160" s="162"/>
      <c r="N160" s="162"/>
      <c r="O160" s="163"/>
      <c r="P160" s="78"/>
      <c r="Q160" s="78"/>
      <c r="R160" s="78"/>
      <c r="S160" s="78"/>
      <c r="T160" s="78"/>
      <c r="U160" s="78"/>
      <c r="V160" s="78"/>
      <c r="W160" s="79"/>
      <c r="X160" s="78"/>
      <c r="Y160" s="78"/>
      <c r="Z160" s="78"/>
      <c r="AA160" s="78"/>
      <c r="AB160" s="78"/>
      <c r="AC160" s="78"/>
      <c r="AD160" s="78"/>
      <c r="AE160" s="78"/>
      <c r="AF160" s="78"/>
      <c r="AG160" s="78"/>
      <c r="AH160" s="78"/>
      <c r="AI160" s="78"/>
      <c r="AJ160" s="78"/>
      <c r="AK160" s="78"/>
      <c r="AL160" s="78"/>
    </row>
    <row r="161" spans="1:38" ht="14.25" customHeight="1" x14ac:dyDescent="0.2">
      <c r="A161" s="182" t="s">
        <v>119</v>
      </c>
      <c r="B161" s="173"/>
      <c r="C161" s="173"/>
      <c r="D161" s="173"/>
      <c r="E161" s="173"/>
      <c r="F161" s="173"/>
      <c r="G161" s="173"/>
      <c r="H161" s="173"/>
      <c r="I161" s="173"/>
      <c r="J161" s="173"/>
      <c r="K161" s="173"/>
      <c r="L161" s="173"/>
      <c r="M161" s="173"/>
      <c r="N161" s="174"/>
      <c r="O161" s="34"/>
      <c r="P161" s="78"/>
      <c r="Q161" s="78"/>
      <c r="R161" s="78"/>
      <c r="S161" s="78"/>
      <c r="T161" s="78"/>
      <c r="U161" s="78"/>
      <c r="V161" s="78"/>
      <c r="W161" s="79"/>
      <c r="X161" s="78"/>
      <c r="Y161" s="78"/>
      <c r="Z161" s="78"/>
      <c r="AA161" s="78"/>
      <c r="AB161" s="78"/>
      <c r="AC161" s="78"/>
      <c r="AD161" s="78"/>
      <c r="AE161" s="78"/>
      <c r="AF161" s="78"/>
      <c r="AG161" s="78"/>
      <c r="AH161" s="78"/>
      <c r="AI161" s="78"/>
      <c r="AJ161" s="78"/>
      <c r="AK161" s="78"/>
      <c r="AL161" s="78"/>
    </row>
    <row r="162" spans="1:38" ht="14.25" customHeight="1" x14ac:dyDescent="0.2">
      <c r="A162" s="175"/>
      <c r="B162" s="176"/>
      <c r="C162" s="176"/>
      <c r="D162" s="176"/>
      <c r="E162" s="176"/>
      <c r="F162" s="176"/>
      <c r="G162" s="176"/>
      <c r="H162" s="176"/>
      <c r="I162" s="176"/>
      <c r="J162" s="176"/>
      <c r="K162" s="176"/>
      <c r="L162" s="176"/>
      <c r="M162" s="176"/>
      <c r="N162" s="177"/>
      <c r="O162" s="15"/>
      <c r="P162" s="15"/>
      <c r="Q162" s="15"/>
      <c r="R162" s="15"/>
      <c r="S162" s="17"/>
      <c r="T162" s="17"/>
      <c r="U162" s="17"/>
      <c r="V162" s="17"/>
      <c r="W162" s="17"/>
      <c r="X162" s="17"/>
      <c r="Y162" s="17"/>
      <c r="Z162" s="17"/>
      <c r="AA162" s="17"/>
      <c r="AB162" s="17"/>
      <c r="AC162" s="17"/>
      <c r="AD162" s="17"/>
      <c r="AE162" s="17"/>
      <c r="AF162" s="17"/>
      <c r="AG162" s="17"/>
      <c r="AH162" s="17"/>
      <c r="AI162" s="17"/>
      <c r="AJ162" s="17"/>
      <c r="AK162" s="17"/>
      <c r="AL162" s="17"/>
    </row>
    <row r="163" spans="1:38" ht="14.25" customHeight="1" x14ac:dyDescent="0.2">
      <c r="A163" s="41" t="s">
        <v>120</v>
      </c>
      <c r="B163" s="17"/>
      <c r="C163" s="17"/>
      <c r="D163" s="17"/>
      <c r="E163" s="17"/>
      <c r="F163" s="7"/>
      <c r="G163" s="7"/>
      <c r="H163" s="7"/>
      <c r="I163" s="7"/>
      <c r="J163" s="7"/>
      <c r="K163" s="7"/>
      <c r="L163" s="7"/>
      <c r="M163" s="7"/>
      <c r="N163" s="7"/>
      <c r="O163" s="7"/>
      <c r="P163" s="7"/>
      <c r="Q163" s="7"/>
      <c r="R163" s="7"/>
    </row>
    <row r="164" spans="1:38" ht="14.25" customHeight="1" x14ac:dyDescent="0.2">
      <c r="A164" s="36" t="s">
        <v>2</v>
      </c>
      <c r="B164" s="36" t="s">
        <v>6</v>
      </c>
      <c r="C164" s="36" t="s">
        <v>100</v>
      </c>
      <c r="D164" s="36" t="s">
        <v>45</v>
      </c>
      <c r="E164" s="36" t="s">
        <v>101</v>
      </c>
      <c r="F164" s="55">
        <v>41456</v>
      </c>
      <c r="G164" s="55">
        <v>41487</v>
      </c>
      <c r="H164" s="55">
        <v>41518</v>
      </c>
      <c r="I164" s="55">
        <v>41548</v>
      </c>
      <c r="J164" s="55">
        <v>41579</v>
      </c>
      <c r="K164" s="55">
        <v>41609</v>
      </c>
      <c r="L164" s="55">
        <v>41640</v>
      </c>
      <c r="M164" s="55">
        <v>41671</v>
      </c>
      <c r="N164" s="55">
        <v>41699</v>
      </c>
      <c r="O164" s="55">
        <v>41730</v>
      </c>
      <c r="P164" s="55">
        <v>41760</v>
      </c>
      <c r="Q164" s="55">
        <v>41791</v>
      </c>
      <c r="R164" s="7"/>
    </row>
    <row r="165" spans="1:38" ht="14.25" customHeight="1" x14ac:dyDescent="0.2">
      <c r="A165" s="36"/>
      <c r="B165" s="36"/>
      <c r="C165" s="36"/>
      <c r="D165" s="47"/>
      <c r="E165" s="73"/>
      <c r="F165" s="73"/>
      <c r="G165" s="73"/>
      <c r="H165" s="73"/>
      <c r="I165" s="73"/>
      <c r="J165" s="73"/>
      <c r="K165" s="73"/>
      <c r="L165" s="73"/>
      <c r="M165" s="73"/>
      <c r="N165" s="73"/>
      <c r="O165" s="73"/>
      <c r="P165" s="73"/>
      <c r="Q165" s="73"/>
      <c r="R165" s="33" t="s">
        <v>102</v>
      </c>
    </row>
    <row r="166" spans="1:38" ht="14.25" customHeight="1" x14ac:dyDescent="0.2">
      <c r="A166" s="16" t="s">
        <v>58</v>
      </c>
      <c r="B166" s="16" t="s">
        <v>106</v>
      </c>
      <c r="C166" s="16" t="s">
        <v>44</v>
      </c>
      <c r="D166" s="16" t="s">
        <v>46</v>
      </c>
      <c r="E166" s="16" t="s">
        <v>47</v>
      </c>
      <c r="F166" s="60">
        <f>F104-G51</f>
        <v>2657990.4700374426</v>
      </c>
      <c r="G166" s="60">
        <f t="shared" ref="G166:Q166" si="42">G104-H51</f>
        <v>2683441.4217942143</v>
      </c>
      <c r="H166" s="60">
        <f t="shared" si="42"/>
        <v>2750517.8420831459</v>
      </c>
      <c r="I166" s="60">
        <f t="shared" si="42"/>
        <v>2927644.6248226436</v>
      </c>
      <c r="J166" s="60">
        <f t="shared" si="42"/>
        <v>3050638.9948652461</v>
      </c>
      <c r="K166" s="60">
        <f t="shared" si="42"/>
        <v>183254.5079939086</v>
      </c>
      <c r="L166" s="60">
        <f t="shared" si="42"/>
        <v>-1365906.2084312672</v>
      </c>
      <c r="M166" s="60">
        <f t="shared" si="42"/>
        <v>-1874344.1054043192</v>
      </c>
      <c r="N166" s="60">
        <f t="shared" si="42"/>
        <v>-1375138.292643467</v>
      </c>
      <c r="O166" s="60">
        <f t="shared" si="42"/>
        <v>-2005065.6087033441</v>
      </c>
      <c r="P166" s="60">
        <f t="shared" si="42"/>
        <v>-2559892.4119440671</v>
      </c>
      <c r="Q166" s="60">
        <f t="shared" si="42"/>
        <v>-242629.87166701257</v>
      </c>
      <c r="R166" s="60">
        <f>SUM(F166:Q166)</f>
        <v>4830511.362803123</v>
      </c>
    </row>
    <row r="167" spans="1:38" ht="14.25" customHeight="1" x14ac:dyDescent="0.2">
      <c r="A167" s="16" t="s">
        <v>58</v>
      </c>
      <c r="B167" s="16" t="s">
        <v>106</v>
      </c>
      <c r="C167" s="16" t="s">
        <v>44</v>
      </c>
      <c r="D167" s="16" t="s">
        <v>48</v>
      </c>
      <c r="E167" s="16" t="s">
        <v>49</v>
      </c>
      <c r="F167" s="60">
        <f t="shared" ref="F167:Q174" si="43">F105-G52</f>
        <v>1263796.6413065605</v>
      </c>
      <c r="G167" s="60">
        <f t="shared" si="43"/>
        <v>1282764.9730704585</v>
      </c>
      <c r="H167" s="60">
        <f t="shared" si="43"/>
        <v>1343044.0996912122</v>
      </c>
      <c r="I167" s="60">
        <f t="shared" si="43"/>
        <v>1364704.7660143711</v>
      </c>
      <c r="J167" s="60">
        <f t="shared" si="43"/>
        <v>1376524.2768762535</v>
      </c>
      <c r="K167" s="60">
        <f t="shared" si="43"/>
        <v>119510.91206516745</v>
      </c>
      <c r="L167" s="60">
        <f t="shared" si="43"/>
        <v>-679136.28658790886</v>
      </c>
      <c r="M167" s="60">
        <f t="shared" si="43"/>
        <v>-778869.98790889513</v>
      </c>
      <c r="N167" s="60">
        <f t="shared" si="43"/>
        <v>-653484.99730761629</v>
      </c>
      <c r="O167" s="60">
        <f t="shared" si="43"/>
        <v>-566449.30101642013</v>
      </c>
      <c r="P167" s="60">
        <f t="shared" si="43"/>
        <v>-710005.60268232413</v>
      </c>
      <c r="Q167" s="60">
        <f t="shared" si="43"/>
        <v>131916.34699184587</v>
      </c>
      <c r="R167" s="60">
        <f t="shared" ref="R167:R174" si="44">SUM(F167:Q167)</f>
        <v>3494315.8405127036</v>
      </c>
    </row>
    <row r="168" spans="1:38" ht="14.25" customHeight="1" x14ac:dyDescent="0.2">
      <c r="A168" s="16" t="s">
        <v>58</v>
      </c>
      <c r="B168" s="16" t="s">
        <v>106</v>
      </c>
      <c r="C168" s="16" t="s">
        <v>44</v>
      </c>
      <c r="D168" s="16" t="s">
        <v>48</v>
      </c>
      <c r="E168" s="16" t="s">
        <v>50</v>
      </c>
      <c r="F168" s="60">
        <f t="shared" si="43"/>
        <v>1168763.8310016063</v>
      </c>
      <c r="G168" s="60">
        <f t="shared" si="43"/>
        <v>1404227.835457162</v>
      </c>
      <c r="H168" s="60">
        <f t="shared" si="43"/>
        <v>1392318.5397264445</v>
      </c>
      <c r="I168" s="60">
        <f t="shared" si="43"/>
        <v>1700284.8845070098</v>
      </c>
      <c r="J168" s="60">
        <f t="shared" si="43"/>
        <v>1388635.3034293912</v>
      </c>
      <c r="K168" s="60">
        <f t="shared" si="43"/>
        <v>303675.02782598324</v>
      </c>
      <c r="L168" s="60">
        <f t="shared" si="43"/>
        <v>-590538.85931308009</v>
      </c>
      <c r="M168" s="60">
        <f t="shared" si="43"/>
        <v>-676523.44415819272</v>
      </c>
      <c r="N168" s="60">
        <f t="shared" si="43"/>
        <v>-553841.46491789818</v>
      </c>
      <c r="O168" s="60">
        <f t="shared" si="43"/>
        <v>-375102.62882701959</v>
      </c>
      <c r="P168" s="60">
        <f t="shared" si="43"/>
        <v>-615985.64244057517</v>
      </c>
      <c r="Q168" s="60">
        <f t="shared" si="43"/>
        <v>-36069.070821284782</v>
      </c>
      <c r="R168" s="60">
        <f t="shared" si="44"/>
        <v>4509844.3114695456</v>
      </c>
    </row>
    <row r="169" spans="1:38" ht="14.25" customHeight="1" x14ac:dyDescent="0.2">
      <c r="A169" s="16" t="s">
        <v>58</v>
      </c>
      <c r="B169" s="16" t="s">
        <v>106</v>
      </c>
      <c r="C169" s="16" t="s">
        <v>44</v>
      </c>
      <c r="D169" s="16" t="s">
        <v>51</v>
      </c>
      <c r="E169" s="16" t="s">
        <v>52</v>
      </c>
      <c r="F169" s="60">
        <f t="shared" si="43"/>
        <v>979319.02999028144</v>
      </c>
      <c r="G169" s="60">
        <f t="shared" si="43"/>
        <v>891851.8408548017</v>
      </c>
      <c r="H169" s="60">
        <f t="shared" si="43"/>
        <v>1019240.8137042387</v>
      </c>
      <c r="I169" s="60">
        <f t="shared" si="43"/>
        <v>982356.94936974114</v>
      </c>
      <c r="J169" s="60">
        <f t="shared" si="43"/>
        <v>987827.61711511482</v>
      </c>
      <c r="K169" s="60">
        <f t="shared" si="43"/>
        <v>-54590.129816028289</v>
      </c>
      <c r="L169" s="60">
        <f t="shared" si="43"/>
        <v>-563110.09237573482</v>
      </c>
      <c r="M169" s="60">
        <f t="shared" si="43"/>
        <v>-462123.41552427784</v>
      </c>
      <c r="N169" s="60">
        <f t="shared" si="43"/>
        <v>-572729.63366138004</v>
      </c>
      <c r="O169" s="60">
        <f t="shared" si="43"/>
        <v>-473432.10416652355</v>
      </c>
      <c r="P169" s="60">
        <f t="shared" si="43"/>
        <v>-471372.52870397689</v>
      </c>
      <c r="Q169" s="60">
        <f t="shared" si="43"/>
        <v>2877.5127029023133</v>
      </c>
      <c r="R169" s="60">
        <f t="shared" si="44"/>
        <v>2266115.8594891587</v>
      </c>
    </row>
    <row r="170" spans="1:38" ht="14.25" customHeight="1" x14ac:dyDescent="0.2">
      <c r="A170" s="16" t="s">
        <v>58</v>
      </c>
      <c r="B170" s="16" t="s">
        <v>106</v>
      </c>
      <c r="C170" s="16" t="s">
        <v>44</v>
      </c>
      <c r="D170" s="16" t="s">
        <v>51</v>
      </c>
      <c r="E170" s="16" t="s">
        <v>53</v>
      </c>
      <c r="F170" s="60">
        <f t="shared" si="43"/>
        <v>13267.502159287455</v>
      </c>
      <c r="G170" s="60">
        <f t="shared" si="43"/>
        <v>-20366.604722294956</v>
      </c>
      <c r="H170" s="60">
        <f t="shared" si="43"/>
        <v>-41004.108553847065</v>
      </c>
      <c r="I170" s="60">
        <f t="shared" si="43"/>
        <v>42430.865529946517</v>
      </c>
      <c r="J170" s="60">
        <f t="shared" si="43"/>
        <v>122051.41019996488</v>
      </c>
      <c r="K170" s="60">
        <f t="shared" si="43"/>
        <v>-20251.183419768931</v>
      </c>
      <c r="L170" s="60">
        <f t="shared" si="43"/>
        <v>-21253.476208737353</v>
      </c>
      <c r="M170" s="60">
        <f t="shared" si="43"/>
        <v>-54523.490481912391</v>
      </c>
      <c r="N170" s="60">
        <f t="shared" si="43"/>
        <v>21355.684034101432</v>
      </c>
      <c r="O170" s="60">
        <f t="shared" si="43"/>
        <v>28153.286284039496</v>
      </c>
      <c r="P170" s="60">
        <f t="shared" si="43"/>
        <v>-10214.536123157712</v>
      </c>
      <c r="Q170" s="60">
        <f t="shared" si="43"/>
        <v>-30969.328533211374</v>
      </c>
      <c r="R170" s="60">
        <f t="shared" si="44"/>
        <v>28676.020164410002</v>
      </c>
    </row>
    <row r="171" spans="1:38" ht="14.25" customHeight="1" x14ac:dyDescent="0.2">
      <c r="A171" s="16" t="s">
        <v>58</v>
      </c>
      <c r="B171" s="16" t="s">
        <v>106</v>
      </c>
      <c r="C171" s="16" t="s">
        <v>44</v>
      </c>
      <c r="D171" s="16" t="s">
        <v>51</v>
      </c>
      <c r="E171" s="16" t="s">
        <v>54</v>
      </c>
      <c r="F171" s="60">
        <f t="shared" si="43"/>
        <v>35729.053763498552</v>
      </c>
      <c r="G171" s="60">
        <f t="shared" si="43"/>
        <v>-17373.221794316312</v>
      </c>
      <c r="H171" s="60">
        <f t="shared" si="43"/>
        <v>-88442.455056683859</v>
      </c>
      <c r="I171" s="60">
        <f t="shared" si="43"/>
        <v>74566.212839192711</v>
      </c>
      <c r="J171" s="60">
        <f t="shared" si="43"/>
        <v>102555.91635901574</v>
      </c>
      <c r="K171" s="60">
        <f t="shared" si="43"/>
        <v>-16249.489389803261</v>
      </c>
      <c r="L171" s="60">
        <f t="shared" si="43"/>
        <v>11845.124809248606</v>
      </c>
      <c r="M171" s="60">
        <f t="shared" si="43"/>
        <v>17207.886108807754</v>
      </c>
      <c r="N171" s="60">
        <f t="shared" si="43"/>
        <v>-21991.358157755807</v>
      </c>
      <c r="O171" s="60">
        <f t="shared" si="43"/>
        <v>18020.874719741754</v>
      </c>
      <c r="P171" s="60">
        <f t="shared" si="43"/>
        <v>45245.630116322543</v>
      </c>
      <c r="Q171" s="60">
        <f t="shared" si="43"/>
        <v>61025.376326152124</v>
      </c>
      <c r="R171" s="60">
        <f t="shared" si="44"/>
        <v>222139.55064342055</v>
      </c>
    </row>
    <row r="172" spans="1:38" ht="14.25" customHeight="1" x14ac:dyDescent="0.2">
      <c r="A172" s="16" t="s">
        <v>58</v>
      </c>
      <c r="B172" s="16" t="s">
        <v>106</v>
      </c>
      <c r="C172" s="16" t="s">
        <v>44</v>
      </c>
      <c r="D172" s="16" t="s">
        <v>51</v>
      </c>
      <c r="E172" s="16" t="s">
        <v>55</v>
      </c>
      <c r="F172" s="60">
        <f t="shared" si="43"/>
        <v>3331.1778506803093</v>
      </c>
      <c r="G172" s="60">
        <f t="shared" si="43"/>
        <v>-7174.9134785180213</v>
      </c>
      <c r="H172" s="60">
        <f t="shared" si="43"/>
        <v>58049.554202063708</v>
      </c>
      <c r="I172" s="60">
        <f t="shared" si="43"/>
        <v>-63681.506777540781</v>
      </c>
      <c r="J172" s="60">
        <f t="shared" si="43"/>
        <v>21596.806154659018</v>
      </c>
      <c r="K172" s="60">
        <f t="shared" si="43"/>
        <v>-17288.087532692007</v>
      </c>
      <c r="L172" s="60">
        <f t="shared" si="43"/>
        <v>-6062.075241584098</v>
      </c>
      <c r="M172" s="60">
        <f t="shared" si="43"/>
        <v>-4640.385744557716</v>
      </c>
      <c r="N172" s="60">
        <f t="shared" si="43"/>
        <v>-6780.6971197179519</v>
      </c>
      <c r="O172" s="60">
        <f t="shared" si="43"/>
        <v>-9917.6558446711861</v>
      </c>
      <c r="P172" s="60">
        <f t="shared" si="43"/>
        <v>33499.070966146886</v>
      </c>
      <c r="Q172" s="60">
        <f t="shared" si="43"/>
        <v>-24418.705136139411</v>
      </c>
      <c r="R172" s="60">
        <f t="shared" si="44"/>
        <v>-23487.417701871251</v>
      </c>
    </row>
    <row r="173" spans="1:38" ht="14.25" customHeight="1" x14ac:dyDescent="0.2">
      <c r="A173" s="16" t="s">
        <v>58</v>
      </c>
      <c r="B173" s="16" t="s">
        <v>106</v>
      </c>
      <c r="C173" s="16" t="s">
        <v>44</v>
      </c>
      <c r="D173" s="16" t="s">
        <v>56</v>
      </c>
      <c r="E173" s="16" t="s">
        <v>57</v>
      </c>
      <c r="F173" s="60">
        <f t="shared" si="43"/>
        <v>13421.583753404208</v>
      </c>
      <c r="G173" s="60">
        <f t="shared" si="43"/>
        <v>244151.24574231356</v>
      </c>
      <c r="H173" s="60">
        <f t="shared" si="43"/>
        <v>171350.9037948586</v>
      </c>
      <c r="I173" s="60">
        <f t="shared" si="43"/>
        <v>81920.134207975119</v>
      </c>
      <c r="J173" s="60">
        <f t="shared" si="43"/>
        <v>322386.12566559762</v>
      </c>
      <c r="K173" s="60">
        <f t="shared" si="43"/>
        <v>-58097.804429570213</v>
      </c>
      <c r="L173" s="60">
        <f t="shared" si="43"/>
        <v>408588.46105660032</v>
      </c>
      <c r="M173" s="60">
        <f t="shared" si="43"/>
        <v>-813617.70884630457</v>
      </c>
      <c r="N173" s="60">
        <f t="shared" si="43"/>
        <v>4653.0207411693409</v>
      </c>
      <c r="O173" s="60">
        <f t="shared" si="43"/>
        <v>-793813.13734865934</v>
      </c>
      <c r="P173" s="60">
        <f t="shared" si="43"/>
        <v>-956378.2351743076</v>
      </c>
      <c r="Q173" s="60">
        <f t="shared" si="43"/>
        <v>-49810.405803520232</v>
      </c>
      <c r="R173" s="60">
        <f t="shared" si="44"/>
        <v>-1425245.8166404432</v>
      </c>
    </row>
    <row r="174" spans="1:38" ht="14.25" customHeight="1" x14ac:dyDescent="0.2">
      <c r="A174" s="16" t="s">
        <v>62</v>
      </c>
      <c r="B174" s="41" t="s">
        <v>106</v>
      </c>
      <c r="C174" s="16"/>
      <c r="D174" s="16"/>
      <c r="E174" s="16"/>
      <c r="F174" s="60">
        <f t="shared" si="43"/>
        <v>-29000</v>
      </c>
      <c r="G174" s="60">
        <f t="shared" si="43"/>
        <v>-9000.0000000001164</v>
      </c>
      <c r="H174" s="60">
        <f t="shared" si="43"/>
        <v>-3000</v>
      </c>
      <c r="I174" s="60">
        <f t="shared" si="43"/>
        <v>70999.999999999884</v>
      </c>
      <c r="J174" s="60">
        <f t="shared" si="43"/>
        <v>27000</v>
      </c>
      <c r="K174" s="60">
        <f t="shared" si="43"/>
        <v>-6035.0993999999482</v>
      </c>
      <c r="L174" s="60">
        <f t="shared" si="43"/>
        <v>-25000.000000000116</v>
      </c>
      <c r="M174" s="60">
        <f t="shared" si="43"/>
        <v>-11000</v>
      </c>
      <c r="N174" s="60">
        <f t="shared" si="43"/>
        <v>-119167.98300000001</v>
      </c>
      <c r="O174" s="60">
        <f t="shared" si="43"/>
        <v>-128000</v>
      </c>
      <c r="P174" s="60">
        <f t="shared" si="43"/>
        <v>-190636.87</v>
      </c>
      <c r="Q174" s="60">
        <f t="shared" si="43"/>
        <v>-72392.300000000047</v>
      </c>
      <c r="R174" s="60">
        <f t="shared" si="44"/>
        <v>-495232.25240000035</v>
      </c>
    </row>
    <row r="175" spans="1:38" ht="14.25" customHeight="1" x14ac:dyDescent="0.2">
      <c r="A175" s="183"/>
      <c r="B175" s="181"/>
      <c r="C175" s="64"/>
      <c r="D175" s="184" t="s">
        <v>121</v>
      </c>
      <c r="E175" s="181"/>
      <c r="F175" s="69">
        <f>SUM(F166:F173)/F174</f>
        <v>-211.5730789607849</v>
      </c>
      <c r="G175" s="69">
        <f t="shared" ref="G175:Q175" si="45">SUM(G166:G173)/G174</f>
        <v>-717.94695299152636</v>
      </c>
      <c r="H175" s="69">
        <f t="shared" si="45"/>
        <v>-2201.6917298638109</v>
      </c>
      <c r="I175" s="69">
        <f t="shared" si="45"/>
        <v>100.14404127483593</v>
      </c>
      <c r="J175" s="69">
        <f t="shared" si="45"/>
        <v>273.04505372834234</v>
      </c>
      <c r="K175" s="69">
        <f t="shared" si="45"/>
        <v>-72.900829652814068</v>
      </c>
      <c r="L175" s="69">
        <f t="shared" si="45"/>
        <v>112.22293649169802</v>
      </c>
      <c r="M175" s="69">
        <f t="shared" si="45"/>
        <v>422.49405926905928</v>
      </c>
      <c r="N175" s="69">
        <f t="shared" si="45"/>
        <v>26.500051939559672</v>
      </c>
      <c r="O175" s="69">
        <f t="shared" si="45"/>
        <v>32.637549022678563</v>
      </c>
      <c r="P175" s="69">
        <f t="shared" si="45"/>
        <v>27.513587775470402</v>
      </c>
      <c r="Q175" s="69">
        <f t="shared" si="45"/>
        <v>2.5980407576533406</v>
      </c>
      <c r="R175" s="69">
        <f>SUM(R166:R173)/R174</f>
        <v>-28.073433511981086</v>
      </c>
    </row>
    <row r="176" spans="1:38" ht="14.25" customHeight="1" x14ac:dyDescent="0.2">
      <c r="A176" s="80"/>
      <c r="B176" s="17"/>
      <c r="C176" s="80"/>
      <c r="D176" s="81"/>
      <c r="E176" s="82"/>
      <c r="F176" s="60"/>
      <c r="G176" s="60"/>
      <c r="H176" s="60"/>
      <c r="I176" s="60"/>
      <c r="J176" s="60"/>
      <c r="K176" s="60"/>
      <c r="L176" s="60"/>
      <c r="M176" s="60"/>
      <c r="N176" s="60"/>
      <c r="O176" s="60"/>
      <c r="P176" s="60"/>
      <c r="Q176" s="60"/>
      <c r="R176" s="60"/>
      <c r="S176" s="17"/>
      <c r="T176" s="17"/>
      <c r="U176" s="17"/>
      <c r="V176" s="17"/>
      <c r="W176" s="17"/>
      <c r="X176" s="17"/>
      <c r="Y176" s="17"/>
      <c r="Z176" s="17"/>
      <c r="AA176" s="17"/>
      <c r="AB176" s="17"/>
      <c r="AC176" s="17"/>
      <c r="AD176" s="17"/>
      <c r="AE176" s="17"/>
      <c r="AF176" s="17"/>
      <c r="AG176" s="17"/>
      <c r="AH176" s="17"/>
      <c r="AI176" s="17"/>
      <c r="AJ176" s="17"/>
      <c r="AK176" s="17"/>
      <c r="AL176" s="17"/>
    </row>
    <row r="177" spans="1:38" ht="14.25" customHeight="1" x14ac:dyDescent="0.2">
      <c r="A177" s="41" t="s">
        <v>122</v>
      </c>
      <c r="B177" s="17"/>
      <c r="C177" s="17"/>
      <c r="D177" s="17"/>
      <c r="E177" s="17"/>
      <c r="F177" s="7"/>
      <c r="G177" s="7"/>
      <c r="H177" s="7"/>
      <c r="I177" s="7"/>
      <c r="J177" s="7"/>
      <c r="K177" s="7"/>
      <c r="L177" s="7"/>
      <c r="M177" s="7"/>
      <c r="N177" s="7"/>
      <c r="O177" s="7"/>
      <c r="P177" s="7"/>
      <c r="Q177" s="7"/>
      <c r="R177" s="7"/>
      <c r="S177" s="17"/>
      <c r="T177" s="17"/>
      <c r="U177" s="17"/>
      <c r="V177" s="17"/>
      <c r="W177" s="17"/>
      <c r="X177" s="17"/>
      <c r="Y177" s="17"/>
      <c r="Z177" s="17"/>
      <c r="AA177" s="17"/>
      <c r="AB177" s="17"/>
      <c r="AC177" s="17"/>
      <c r="AD177" s="17"/>
      <c r="AE177" s="17"/>
      <c r="AF177" s="17"/>
      <c r="AG177" s="17"/>
      <c r="AH177" s="17"/>
      <c r="AI177" s="17"/>
      <c r="AJ177" s="17"/>
      <c r="AK177" s="17"/>
      <c r="AL177" s="17"/>
    </row>
    <row r="178" spans="1:38" ht="14.25" customHeight="1" x14ac:dyDescent="0.2">
      <c r="A178" s="36" t="s">
        <v>2</v>
      </c>
      <c r="B178" s="36" t="s">
        <v>6</v>
      </c>
      <c r="C178" s="36" t="s">
        <v>100</v>
      </c>
      <c r="D178" s="36" t="s">
        <v>45</v>
      </c>
      <c r="E178" s="36" t="s">
        <v>101</v>
      </c>
      <c r="F178" s="55">
        <v>41456</v>
      </c>
      <c r="G178" s="55">
        <v>41487</v>
      </c>
      <c r="H178" s="55">
        <v>41518</v>
      </c>
      <c r="I178" s="55">
        <v>41548</v>
      </c>
      <c r="J178" s="55">
        <v>41579</v>
      </c>
      <c r="K178" s="55">
        <v>41609</v>
      </c>
      <c r="L178" s="55">
        <v>41640</v>
      </c>
      <c r="M178" s="55">
        <v>41671</v>
      </c>
      <c r="N178" s="55">
        <v>41699</v>
      </c>
      <c r="O178" s="55">
        <v>41730</v>
      </c>
      <c r="P178" s="55">
        <v>41760</v>
      </c>
      <c r="Q178" s="55">
        <v>41791</v>
      </c>
      <c r="R178" s="7"/>
      <c r="S178" s="17"/>
      <c r="T178" s="17"/>
      <c r="U178" s="17"/>
      <c r="V178" s="17"/>
      <c r="W178" s="17"/>
      <c r="X178" s="17"/>
      <c r="Y178" s="17"/>
      <c r="Z178" s="17"/>
      <c r="AA178" s="17"/>
      <c r="AB178" s="17"/>
      <c r="AC178" s="17"/>
      <c r="AD178" s="17"/>
      <c r="AE178" s="17"/>
      <c r="AF178" s="17"/>
      <c r="AG178" s="17"/>
      <c r="AH178" s="17"/>
      <c r="AI178" s="17"/>
      <c r="AJ178" s="17"/>
      <c r="AK178" s="17"/>
      <c r="AL178" s="17"/>
    </row>
    <row r="179" spans="1:38" ht="14.25" customHeight="1" x14ac:dyDescent="0.2">
      <c r="A179" s="36"/>
      <c r="B179" s="36"/>
      <c r="C179" s="36"/>
      <c r="D179" s="47"/>
      <c r="E179" s="73"/>
      <c r="F179" s="73"/>
      <c r="G179" s="73"/>
      <c r="H179" s="73"/>
      <c r="I179" s="73"/>
      <c r="J179" s="73"/>
      <c r="K179" s="73"/>
      <c r="L179" s="73"/>
      <c r="M179" s="73"/>
      <c r="N179" s="73"/>
      <c r="O179" s="73"/>
      <c r="P179" s="73"/>
      <c r="Q179" s="73"/>
      <c r="R179" s="33" t="s">
        <v>102</v>
      </c>
      <c r="S179" s="17"/>
      <c r="T179" s="17"/>
      <c r="U179" s="17"/>
      <c r="V179" s="17"/>
      <c r="W179" s="17"/>
      <c r="X179" s="17"/>
      <c r="Y179" s="17"/>
      <c r="Z179" s="17"/>
      <c r="AA179" s="17"/>
      <c r="AB179" s="17"/>
      <c r="AC179" s="17"/>
      <c r="AD179" s="17"/>
      <c r="AE179" s="17"/>
      <c r="AF179" s="17"/>
      <c r="AG179" s="17"/>
      <c r="AH179" s="17"/>
      <c r="AI179" s="17"/>
      <c r="AJ179" s="17"/>
      <c r="AK179" s="17"/>
      <c r="AL179" s="17"/>
    </row>
    <row r="180" spans="1:38" ht="14.25" customHeight="1" x14ac:dyDescent="0.2">
      <c r="A180" s="16" t="s">
        <v>58</v>
      </c>
      <c r="B180" s="16" t="s">
        <v>34</v>
      </c>
      <c r="C180" s="16" t="s">
        <v>44</v>
      </c>
      <c r="D180" s="16" t="s">
        <v>46</v>
      </c>
      <c r="E180" s="16" t="s">
        <v>47</v>
      </c>
      <c r="F180" s="60">
        <f>F117-G13</f>
        <v>265299.11794466362</v>
      </c>
      <c r="G180" s="60">
        <f t="shared" ref="G180:Q180" si="46">G117-H13</f>
        <v>436175.62975084316</v>
      </c>
      <c r="H180" s="60">
        <f t="shared" si="46"/>
        <v>302947.52957066719</v>
      </c>
      <c r="I180" s="60">
        <f t="shared" si="46"/>
        <v>287362.11449329299</v>
      </c>
      <c r="J180" s="60">
        <f t="shared" si="46"/>
        <v>356956.56588466873</v>
      </c>
      <c r="K180" s="60">
        <f t="shared" si="46"/>
        <v>336384.77338001237</v>
      </c>
      <c r="L180" s="60">
        <f t="shared" si="46"/>
        <v>-26132.082851160085</v>
      </c>
      <c r="M180" s="60">
        <f t="shared" si="46"/>
        <v>-56062.539759476203</v>
      </c>
      <c r="N180" s="60">
        <f t="shared" si="46"/>
        <v>192.54679158004001</v>
      </c>
      <c r="O180" s="60">
        <f t="shared" si="46"/>
        <v>8008.0493061318994</v>
      </c>
      <c r="P180" s="60">
        <f t="shared" si="46"/>
        <v>47231.053523671697</v>
      </c>
      <c r="Q180" s="60">
        <f t="shared" si="46"/>
        <v>-30252.371344820829</v>
      </c>
      <c r="R180" s="60">
        <f>SUM(F180:Q180)</f>
        <v>1928110.3866900743</v>
      </c>
      <c r="S180" s="17"/>
      <c r="T180" s="17"/>
      <c r="U180" s="17"/>
      <c r="V180" s="17"/>
      <c r="W180" s="17"/>
      <c r="X180" s="17"/>
      <c r="Y180" s="17"/>
      <c r="Z180" s="17"/>
      <c r="AA180" s="17"/>
      <c r="AB180" s="17"/>
      <c r="AC180" s="17"/>
      <c r="AD180" s="17"/>
      <c r="AE180" s="17"/>
      <c r="AF180" s="17"/>
      <c r="AG180" s="17"/>
      <c r="AH180" s="17"/>
      <c r="AI180" s="17"/>
      <c r="AJ180" s="17"/>
      <c r="AK180" s="17"/>
      <c r="AL180" s="17"/>
    </row>
    <row r="181" spans="1:38" ht="14.25" customHeight="1" x14ac:dyDescent="0.2">
      <c r="A181" s="16" t="s">
        <v>58</v>
      </c>
      <c r="B181" s="16" t="s">
        <v>34</v>
      </c>
      <c r="C181" s="16" t="s">
        <v>44</v>
      </c>
      <c r="D181" s="16" t="s">
        <v>48</v>
      </c>
      <c r="E181" s="16" t="s">
        <v>49</v>
      </c>
      <c r="F181" s="60">
        <f t="shared" ref="F181:Q187" si="47">F118-G14</f>
        <v>134670.9868416246</v>
      </c>
      <c r="G181" s="60">
        <f t="shared" si="47"/>
        <v>175819.20358824998</v>
      </c>
      <c r="H181" s="60">
        <f t="shared" si="47"/>
        <v>150262.74775799952</v>
      </c>
      <c r="I181" s="60">
        <f t="shared" si="47"/>
        <v>142968.47566500003</v>
      </c>
      <c r="J181" s="60">
        <f t="shared" si="47"/>
        <v>123383.77773749997</v>
      </c>
      <c r="K181" s="60">
        <f t="shared" si="47"/>
        <v>146316.84820000007</v>
      </c>
      <c r="L181" s="60">
        <f t="shared" si="47"/>
        <v>1977.0315820000833</v>
      </c>
      <c r="M181" s="60">
        <f t="shared" si="47"/>
        <v>-35493.296960250009</v>
      </c>
      <c r="N181" s="60">
        <f t="shared" si="47"/>
        <v>36085.692408000003</v>
      </c>
      <c r="O181" s="60">
        <f t="shared" si="47"/>
        <v>-29866.850558999984</v>
      </c>
      <c r="P181" s="60">
        <f t="shared" si="47"/>
        <v>-29422.537375000014</v>
      </c>
      <c r="Q181" s="60">
        <f t="shared" si="47"/>
        <v>-12415.585615499993</v>
      </c>
      <c r="R181" s="60">
        <f t="shared" ref="R181:R187" si="48">SUM(F181:Q181)</f>
        <v>804286.49327062431</v>
      </c>
      <c r="S181" s="17"/>
      <c r="T181" s="17"/>
      <c r="U181" s="17"/>
      <c r="V181" s="17"/>
      <c r="W181" s="17"/>
      <c r="X181" s="17"/>
      <c r="Y181" s="17"/>
      <c r="Z181" s="17"/>
      <c r="AA181" s="17"/>
      <c r="AB181" s="17"/>
      <c r="AC181" s="17"/>
      <c r="AD181" s="17"/>
      <c r="AE181" s="17"/>
      <c r="AF181" s="17"/>
      <c r="AG181" s="17"/>
      <c r="AH181" s="17"/>
      <c r="AI181" s="17"/>
      <c r="AJ181" s="17"/>
      <c r="AK181" s="17"/>
      <c r="AL181" s="17"/>
    </row>
    <row r="182" spans="1:38" ht="14.25" customHeight="1" x14ac:dyDescent="0.2">
      <c r="A182" s="16" t="s">
        <v>58</v>
      </c>
      <c r="B182" s="16" t="s">
        <v>34</v>
      </c>
      <c r="C182" s="16" t="s">
        <v>44</v>
      </c>
      <c r="D182" s="16" t="s">
        <v>48</v>
      </c>
      <c r="E182" s="16" t="s">
        <v>50</v>
      </c>
      <c r="F182" s="60">
        <f t="shared" si="47"/>
        <v>195086.29563806183</v>
      </c>
      <c r="G182" s="60">
        <f t="shared" si="47"/>
        <v>335093.78534906241</v>
      </c>
      <c r="H182" s="60">
        <f t="shared" si="47"/>
        <v>261870.94808549929</v>
      </c>
      <c r="I182" s="60">
        <f t="shared" si="47"/>
        <v>273491.80390012491</v>
      </c>
      <c r="J182" s="60">
        <f t="shared" si="47"/>
        <v>181360.88620124996</v>
      </c>
      <c r="K182" s="60">
        <f t="shared" si="47"/>
        <v>220496.08751999994</v>
      </c>
      <c r="L182" s="60">
        <f t="shared" si="47"/>
        <v>-60913.946040000068</v>
      </c>
      <c r="M182" s="60">
        <f t="shared" si="47"/>
        <v>-9244.4518698749598</v>
      </c>
      <c r="N182" s="60">
        <f t="shared" si="47"/>
        <v>-64294.470614999998</v>
      </c>
      <c r="O182" s="60">
        <f t="shared" si="47"/>
        <v>31845.979210500023</v>
      </c>
      <c r="P182" s="60">
        <f t="shared" si="47"/>
        <v>-32383.896656249999</v>
      </c>
      <c r="Q182" s="60">
        <f t="shared" si="47"/>
        <v>-20992.141468312475</v>
      </c>
      <c r="R182" s="60">
        <f t="shared" si="48"/>
        <v>1311416.8792550606</v>
      </c>
      <c r="S182" s="17"/>
      <c r="T182" s="17"/>
      <c r="U182" s="17"/>
      <c r="V182" s="17"/>
      <c r="W182" s="17"/>
      <c r="X182" s="17"/>
      <c r="Y182" s="17"/>
      <c r="Z182" s="17"/>
      <c r="AA182" s="17"/>
      <c r="AB182" s="17"/>
      <c r="AC182" s="17"/>
      <c r="AD182" s="17"/>
      <c r="AE182" s="17"/>
      <c r="AF182" s="17"/>
      <c r="AG182" s="17"/>
      <c r="AH182" s="17"/>
      <c r="AI182" s="17"/>
      <c r="AJ182" s="17"/>
      <c r="AK182" s="17"/>
      <c r="AL182" s="17"/>
    </row>
    <row r="183" spans="1:38" ht="14.25" customHeight="1" x14ac:dyDescent="0.2">
      <c r="A183" s="16" t="s">
        <v>58</v>
      </c>
      <c r="B183" s="16" t="s">
        <v>34</v>
      </c>
      <c r="C183" s="16" t="s">
        <v>44</v>
      </c>
      <c r="D183" s="16" t="s">
        <v>51</v>
      </c>
      <c r="E183" s="16" t="s">
        <v>52</v>
      </c>
      <c r="F183" s="60">
        <f t="shared" si="47"/>
        <v>-26113.840936489927</v>
      </c>
      <c r="G183" s="60">
        <f t="shared" si="47"/>
        <v>-5631.5458815775346</v>
      </c>
      <c r="H183" s="60">
        <f t="shared" si="47"/>
        <v>33711.120801359939</v>
      </c>
      <c r="I183" s="60">
        <f t="shared" si="47"/>
        <v>0</v>
      </c>
      <c r="J183" s="60">
        <f t="shared" si="47"/>
        <v>8214.9715241999947</v>
      </c>
      <c r="K183" s="60">
        <f t="shared" si="47"/>
        <v>-27214.933765200025</v>
      </c>
      <c r="L183" s="60">
        <f t="shared" si="47"/>
        <v>6846.9412680399837</v>
      </c>
      <c r="M183" s="60">
        <f t="shared" si="47"/>
        <v>1702.2387287400197</v>
      </c>
      <c r="N183" s="60">
        <f t="shared" si="47"/>
        <v>-29798.523511840031</v>
      </c>
      <c r="O183" s="60">
        <f t="shared" si="47"/>
        <v>-5106.1519208700047</v>
      </c>
      <c r="P183" s="60">
        <f t="shared" si="47"/>
        <v>19141.844283124956</v>
      </c>
      <c r="Q183" s="60">
        <f t="shared" si="47"/>
        <v>7727.0684159625089</v>
      </c>
      <c r="R183" s="60">
        <f t="shared" si="48"/>
        <v>-16520.81099455012</v>
      </c>
      <c r="S183" s="17"/>
      <c r="T183" s="17"/>
      <c r="U183" s="17"/>
      <c r="V183" s="17"/>
      <c r="W183" s="17"/>
      <c r="X183" s="17"/>
      <c r="Y183" s="17"/>
      <c r="Z183" s="17"/>
      <c r="AA183" s="17"/>
      <c r="AB183" s="17"/>
      <c r="AC183" s="17"/>
      <c r="AD183" s="17"/>
      <c r="AE183" s="17"/>
      <c r="AF183" s="17"/>
      <c r="AG183" s="17"/>
      <c r="AH183" s="17"/>
      <c r="AI183" s="17"/>
      <c r="AJ183" s="17"/>
      <c r="AK183" s="17"/>
      <c r="AL183" s="17"/>
    </row>
    <row r="184" spans="1:38" ht="14.25" customHeight="1" x14ac:dyDescent="0.2">
      <c r="A184" s="16" t="s">
        <v>58</v>
      </c>
      <c r="B184" s="16" t="s">
        <v>34</v>
      </c>
      <c r="C184" s="16" t="s">
        <v>44</v>
      </c>
      <c r="D184" s="16" t="s">
        <v>51</v>
      </c>
      <c r="E184" s="16" t="s">
        <v>53</v>
      </c>
      <c r="F184" s="60">
        <f t="shared" si="47"/>
        <v>-4846.6456678349932</v>
      </c>
      <c r="G184" s="60">
        <f t="shared" si="47"/>
        <v>-14206.933405305026</v>
      </c>
      <c r="H184" s="60">
        <f t="shared" si="47"/>
        <v>18987.004811812425</v>
      </c>
      <c r="I184" s="60">
        <f t="shared" si="47"/>
        <v>-12743.141963489994</v>
      </c>
      <c r="J184" s="60">
        <f t="shared" si="47"/>
        <v>19415.034445275</v>
      </c>
      <c r="K184" s="60">
        <f t="shared" si="47"/>
        <v>689.05027350000455</v>
      </c>
      <c r="L184" s="60">
        <f t="shared" si="47"/>
        <v>-18697.375437120034</v>
      </c>
      <c r="M184" s="60">
        <f t="shared" si="47"/>
        <v>-13433.470644194982</v>
      </c>
      <c r="N184" s="60">
        <f t="shared" si="47"/>
        <v>5404.7749748399947</v>
      </c>
      <c r="O184" s="60">
        <f t="shared" si="47"/>
        <v>4760.7040107900102</v>
      </c>
      <c r="P184" s="60">
        <f t="shared" si="47"/>
        <v>-386.88726093748119</v>
      </c>
      <c r="Q184" s="60">
        <f t="shared" si="47"/>
        <v>-21024.814062037505</v>
      </c>
      <c r="R184" s="60">
        <f t="shared" si="48"/>
        <v>-36082.699924702581</v>
      </c>
      <c r="S184" s="17"/>
      <c r="T184" s="17"/>
      <c r="U184" s="17"/>
      <c r="V184" s="17"/>
      <c r="W184" s="17"/>
      <c r="X184" s="17"/>
      <c r="Y184" s="17"/>
      <c r="Z184" s="17"/>
      <c r="AA184" s="17"/>
      <c r="AB184" s="17"/>
      <c r="AC184" s="17"/>
      <c r="AD184" s="17"/>
      <c r="AE184" s="17"/>
      <c r="AF184" s="17"/>
      <c r="AG184" s="17"/>
      <c r="AH184" s="17"/>
      <c r="AI184" s="17"/>
      <c r="AJ184" s="17"/>
      <c r="AK184" s="17"/>
      <c r="AL184" s="17"/>
    </row>
    <row r="185" spans="1:38" ht="14.25" customHeight="1" x14ac:dyDescent="0.2">
      <c r="A185" s="16" t="s">
        <v>58</v>
      </c>
      <c r="B185" s="16" t="s">
        <v>34</v>
      </c>
      <c r="C185" s="16" t="s">
        <v>44</v>
      </c>
      <c r="D185" s="16" t="s">
        <v>51</v>
      </c>
      <c r="E185" s="16" t="s">
        <v>54</v>
      </c>
      <c r="F185" s="60">
        <f t="shared" si="47"/>
        <v>14480.381475222443</v>
      </c>
      <c r="G185" s="60">
        <f t="shared" si="47"/>
        <v>-7882.8893421587418</v>
      </c>
      <c r="H185" s="60">
        <f t="shared" si="47"/>
        <v>5230.6135836412432</v>
      </c>
      <c r="I185" s="60">
        <f t="shared" si="47"/>
        <v>-157.60982558253454</v>
      </c>
      <c r="J185" s="60">
        <f t="shared" si="47"/>
        <v>-5233.4180134249618</v>
      </c>
      <c r="K185" s="60">
        <f t="shared" si="47"/>
        <v>-6590.2129244500247</v>
      </c>
      <c r="L185" s="60">
        <f t="shared" si="47"/>
        <v>-19752.148502759985</v>
      </c>
      <c r="M185" s="60">
        <f t="shared" si="47"/>
        <v>-2579.4494901149883</v>
      </c>
      <c r="N185" s="60">
        <f t="shared" si="47"/>
        <v>-2683.0879255599575</v>
      </c>
      <c r="O185" s="60">
        <f t="shared" si="47"/>
        <v>-27.437919941265136</v>
      </c>
      <c r="P185" s="60">
        <f t="shared" si="47"/>
        <v>3467.1785520312842</v>
      </c>
      <c r="Q185" s="60">
        <f t="shared" si="47"/>
        <v>8669.6727449287428</v>
      </c>
      <c r="R185" s="60">
        <f t="shared" si="48"/>
        <v>-13058.407588168746</v>
      </c>
      <c r="S185" s="17"/>
      <c r="T185" s="17"/>
      <c r="U185" s="17"/>
      <c r="V185" s="17"/>
      <c r="W185" s="17"/>
      <c r="X185" s="17"/>
      <c r="Y185" s="17"/>
      <c r="Z185" s="17"/>
      <c r="AA185" s="17"/>
      <c r="AB185" s="17"/>
      <c r="AC185" s="17"/>
      <c r="AD185" s="17"/>
      <c r="AE185" s="17"/>
      <c r="AF185" s="17"/>
      <c r="AG185" s="17"/>
      <c r="AH185" s="17"/>
      <c r="AI185" s="17"/>
      <c r="AJ185" s="17"/>
      <c r="AK185" s="17"/>
      <c r="AL185" s="17"/>
    </row>
    <row r="186" spans="1:38" ht="14.25" customHeight="1" x14ac:dyDescent="0.2">
      <c r="A186" s="16" t="s">
        <v>58</v>
      </c>
      <c r="B186" s="16" t="s">
        <v>34</v>
      </c>
      <c r="C186" s="16" t="s">
        <v>44</v>
      </c>
      <c r="D186" s="16" t="s">
        <v>51</v>
      </c>
      <c r="E186" s="16" t="s">
        <v>55</v>
      </c>
      <c r="F186" s="60">
        <f t="shared" si="47"/>
        <v>10745.159398574964</v>
      </c>
      <c r="G186" s="60">
        <f t="shared" si="47"/>
        <v>-10928.142851902492</v>
      </c>
      <c r="H186" s="60">
        <f t="shared" si="47"/>
        <v>6250.0592183400004</v>
      </c>
      <c r="I186" s="60">
        <f t="shared" si="47"/>
        <v>-5624.8621359524841</v>
      </c>
      <c r="J186" s="60">
        <f t="shared" si="47"/>
        <v>-1467.3382599750184</v>
      </c>
      <c r="K186" s="60">
        <f t="shared" si="47"/>
        <v>3822.9529989000002</v>
      </c>
      <c r="L186" s="60">
        <f t="shared" si="47"/>
        <v>11445.409861199994</v>
      </c>
      <c r="M186" s="60">
        <f t="shared" si="47"/>
        <v>-4156.6294539000082</v>
      </c>
      <c r="N186" s="60">
        <f t="shared" si="47"/>
        <v>-603.22351487999549</v>
      </c>
      <c r="O186" s="60">
        <f t="shared" si="47"/>
        <v>2871.5357525399886</v>
      </c>
      <c r="P186" s="60">
        <f t="shared" si="47"/>
        <v>-11314.303008749994</v>
      </c>
      <c r="Q186" s="60">
        <f t="shared" si="47"/>
        <v>2172.7274827124784</v>
      </c>
      <c r="R186" s="60">
        <f t="shared" si="48"/>
        <v>3213.345486907434</v>
      </c>
      <c r="S186" s="17"/>
      <c r="T186" s="17"/>
      <c r="U186" s="17"/>
      <c r="V186" s="17"/>
      <c r="W186" s="17"/>
      <c r="X186" s="17"/>
      <c r="Y186" s="17"/>
      <c r="Z186" s="17"/>
      <c r="AA186" s="17"/>
      <c r="AB186" s="17"/>
      <c r="AC186" s="17"/>
      <c r="AD186" s="17"/>
      <c r="AE186" s="17"/>
      <c r="AF186" s="17"/>
      <c r="AG186" s="17"/>
      <c r="AH186" s="17"/>
      <c r="AI186" s="17"/>
      <c r="AJ186" s="17"/>
      <c r="AK186" s="17"/>
      <c r="AL186" s="17"/>
    </row>
    <row r="187" spans="1:38" ht="14.25" customHeight="1" x14ac:dyDescent="0.2">
      <c r="A187" s="16" t="s">
        <v>58</v>
      </c>
      <c r="B187" s="16" t="s">
        <v>34</v>
      </c>
      <c r="C187" s="16" t="s">
        <v>44</v>
      </c>
      <c r="D187" s="16" t="s">
        <v>56</v>
      </c>
      <c r="E187" s="16" t="s">
        <v>57</v>
      </c>
      <c r="F187" s="60">
        <f t="shared" si="47"/>
        <v>53977.440070124809</v>
      </c>
      <c r="G187" s="60">
        <f t="shared" si="47"/>
        <v>33944.000824593706</v>
      </c>
      <c r="H187" s="60">
        <f t="shared" si="47"/>
        <v>-374.29579378128983</v>
      </c>
      <c r="I187" s="60">
        <f t="shared" si="47"/>
        <v>5210.5980588749517</v>
      </c>
      <c r="J187" s="60">
        <f t="shared" si="47"/>
        <v>-19579.988384687575</v>
      </c>
      <c r="K187" s="60">
        <f t="shared" si="47"/>
        <v>6433.2625843749847</v>
      </c>
      <c r="L187" s="60">
        <f t="shared" si="47"/>
        <v>95952.823334499961</v>
      </c>
      <c r="M187" s="60">
        <f t="shared" si="47"/>
        <v>-9649.3183751250617</v>
      </c>
      <c r="N187" s="60">
        <f t="shared" si="47"/>
        <v>56159.480877500027</v>
      </c>
      <c r="O187" s="60">
        <f t="shared" si="47"/>
        <v>61352.988196499879</v>
      </c>
      <c r="P187" s="60">
        <f t="shared" si="47"/>
        <v>30867.394121093908</v>
      </c>
      <c r="Q187" s="60">
        <f t="shared" si="47"/>
        <v>9733.7102139061317</v>
      </c>
      <c r="R187" s="60">
        <f t="shared" si="48"/>
        <v>324028.09572787443</v>
      </c>
      <c r="S187" s="17"/>
      <c r="T187" s="17"/>
      <c r="U187" s="17"/>
      <c r="V187" s="17"/>
      <c r="W187" s="17"/>
      <c r="X187" s="17"/>
      <c r="Y187" s="17"/>
      <c r="Z187" s="17"/>
      <c r="AA187" s="17"/>
      <c r="AB187" s="17"/>
      <c r="AC187" s="17"/>
      <c r="AD187" s="17"/>
      <c r="AE187" s="17"/>
      <c r="AF187" s="17"/>
      <c r="AG187" s="17"/>
      <c r="AH187" s="17"/>
      <c r="AI187" s="17"/>
      <c r="AJ187" s="17"/>
      <c r="AK187" s="17"/>
      <c r="AL187" s="17"/>
    </row>
    <row r="188" spans="1:38" ht="14.25" customHeight="1" x14ac:dyDescent="0.2">
      <c r="A188" s="16" t="s">
        <v>62</v>
      </c>
      <c r="B188" s="16" t="s">
        <v>34</v>
      </c>
      <c r="C188" s="16"/>
      <c r="D188" s="16"/>
      <c r="E188" s="16"/>
      <c r="F188" s="15">
        <f>F125-G21</f>
        <v>-10000</v>
      </c>
      <c r="G188" s="15">
        <f t="shared" ref="G188:Q188" si="49">G125-H21</f>
        <v>-2000</v>
      </c>
      <c r="H188" s="15">
        <f t="shared" si="49"/>
        <v>2000</v>
      </c>
      <c r="I188" s="15">
        <f t="shared" si="49"/>
        <v>-1000</v>
      </c>
      <c r="J188" s="15">
        <f t="shared" si="49"/>
        <v>-3000</v>
      </c>
      <c r="K188" s="15">
        <f t="shared" si="49"/>
        <v>-1000</v>
      </c>
      <c r="L188" s="15">
        <f t="shared" si="49"/>
        <v>-5000</v>
      </c>
      <c r="M188" s="15">
        <f t="shared" si="49"/>
        <v>-9000</v>
      </c>
      <c r="N188" s="15">
        <f t="shared" si="49"/>
        <v>-10000</v>
      </c>
      <c r="O188" s="15">
        <f t="shared" si="49"/>
        <v>0</v>
      </c>
      <c r="P188" s="15">
        <f t="shared" si="49"/>
        <v>-4000</v>
      </c>
      <c r="Q188" s="15">
        <f t="shared" si="49"/>
        <v>7000</v>
      </c>
      <c r="R188" s="60">
        <f>SUM(F188:Q188)</f>
        <v>-36000</v>
      </c>
      <c r="S188" s="17"/>
      <c r="T188" s="17"/>
      <c r="U188" s="17"/>
      <c r="V188" s="17"/>
      <c r="W188" s="17"/>
      <c r="X188" s="17"/>
      <c r="Y188" s="17"/>
      <c r="Z188" s="17"/>
      <c r="AA188" s="17"/>
      <c r="AB188" s="17"/>
      <c r="AC188" s="17"/>
      <c r="AD188" s="17"/>
      <c r="AE188" s="17"/>
      <c r="AF188" s="17"/>
      <c r="AG188" s="17"/>
      <c r="AH188" s="17"/>
      <c r="AI188" s="17"/>
      <c r="AJ188" s="17"/>
      <c r="AK188" s="17"/>
      <c r="AL188" s="17"/>
    </row>
    <row r="189" spans="1:38" ht="14.25" customHeight="1" x14ac:dyDescent="0.2">
      <c r="A189" s="183"/>
      <c r="B189" s="181"/>
      <c r="C189" s="64"/>
      <c r="D189" s="184" t="s">
        <v>121</v>
      </c>
      <c r="E189" s="181"/>
      <c r="F189" s="69">
        <f>SUM(F180:F187)/F188</f>
        <v>-64.32988947639474</v>
      </c>
      <c r="G189" s="69">
        <f t="shared" ref="G189:Q189" si="50">SUM(G180:G187)/G188</f>
        <v>-471.19155401590274</v>
      </c>
      <c r="H189" s="69">
        <f t="shared" si="50"/>
        <v>389.44286401776912</v>
      </c>
      <c r="I189" s="69">
        <f t="shared" si="50"/>
        <v>-690.50737819226799</v>
      </c>
      <c r="J189" s="69">
        <f t="shared" si="50"/>
        <v>-221.01683037826868</v>
      </c>
      <c r="K189" s="69">
        <f t="shared" si="50"/>
        <v>-680.33782826713741</v>
      </c>
      <c r="L189" s="69">
        <f t="shared" si="50"/>
        <v>1.8546693570600299</v>
      </c>
      <c r="M189" s="69">
        <f t="shared" si="50"/>
        <v>14.324101980466244</v>
      </c>
      <c r="N189" s="69">
        <f t="shared" si="50"/>
        <v>-4.6318948464008282E-2</v>
      </c>
      <c r="O189" s="69" t="e">
        <f t="shared" si="50"/>
        <v>#DIV/0!</v>
      </c>
      <c r="P189" s="69">
        <f t="shared" si="50"/>
        <v>-6.7999615447460888</v>
      </c>
      <c r="Q189" s="69">
        <f t="shared" si="50"/>
        <v>-8.054533376165848</v>
      </c>
      <c r="R189" s="69">
        <f>SUM(R180:R187)/R188</f>
        <v>-119.59425783119775</v>
      </c>
      <c r="S189" s="17"/>
      <c r="T189" s="17"/>
      <c r="U189" s="17"/>
      <c r="V189" s="17"/>
      <c r="W189" s="17"/>
      <c r="X189" s="17"/>
      <c r="Y189" s="17"/>
      <c r="Z189" s="17"/>
      <c r="AA189" s="17"/>
      <c r="AB189" s="17"/>
      <c r="AC189" s="17"/>
      <c r="AD189" s="17"/>
      <c r="AE189" s="17"/>
      <c r="AF189" s="17"/>
      <c r="AG189" s="17"/>
      <c r="AH189" s="17"/>
      <c r="AI189" s="17"/>
      <c r="AJ189" s="17"/>
      <c r="AK189" s="17"/>
      <c r="AL189" s="17"/>
    </row>
    <row r="190" spans="1:38" ht="14.25" customHeight="1" x14ac:dyDescent="0.2">
      <c r="A190" s="80"/>
      <c r="B190" s="17"/>
      <c r="C190" s="80"/>
      <c r="D190" s="81"/>
      <c r="E190" s="82"/>
      <c r="F190" s="60"/>
      <c r="G190" s="60"/>
      <c r="H190" s="60"/>
      <c r="I190" s="60"/>
      <c r="J190" s="60"/>
      <c r="K190" s="60"/>
      <c r="L190" s="60"/>
      <c r="M190" s="60"/>
      <c r="N190" s="60"/>
      <c r="O190" s="60"/>
      <c r="P190" s="60"/>
      <c r="Q190" s="60"/>
      <c r="R190" s="60"/>
      <c r="S190" s="17"/>
      <c r="T190" s="17"/>
      <c r="U190" s="17"/>
      <c r="V190" s="17"/>
      <c r="W190" s="17"/>
      <c r="X190" s="17"/>
      <c r="Y190" s="17"/>
      <c r="Z190" s="17"/>
      <c r="AA190" s="17"/>
      <c r="AB190" s="17"/>
      <c r="AC190" s="17"/>
      <c r="AD190" s="17"/>
      <c r="AE190" s="17"/>
      <c r="AF190" s="17"/>
      <c r="AG190" s="17"/>
      <c r="AH190" s="17"/>
      <c r="AI190" s="17"/>
      <c r="AJ190" s="17"/>
      <c r="AK190" s="17"/>
      <c r="AL190" s="17"/>
    </row>
    <row r="191" spans="1:38" ht="14.25" customHeight="1" x14ac:dyDescent="0.2">
      <c r="A191" s="41" t="s">
        <v>123</v>
      </c>
      <c r="B191" s="17"/>
      <c r="C191" s="17"/>
      <c r="D191" s="17"/>
      <c r="E191" s="17"/>
      <c r="F191" s="7"/>
      <c r="G191" s="7"/>
      <c r="H191" s="7"/>
      <c r="I191" s="7"/>
      <c r="J191" s="7"/>
      <c r="K191" s="7"/>
      <c r="L191" s="7"/>
      <c r="M191" s="7"/>
      <c r="N191" s="7"/>
      <c r="O191" s="7"/>
      <c r="P191" s="7"/>
      <c r="Q191" s="7"/>
      <c r="R191" s="7"/>
      <c r="S191" s="17"/>
      <c r="T191" s="17"/>
      <c r="U191" s="17"/>
      <c r="V191" s="17"/>
      <c r="W191" s="17"/>
      <c r="X191" s="17"/>
      <c r="Y191" s="17"/>
      <c r="Z191" s="17"/>
      <c r="AA191" s="17"/>
      <c r="AB191" s="17"/>
      <c r="AC191" s="17"/>
      <c r="AD191" s="17"/>
      <c r="AE191" s="17"/>
      <c r="AF191" s="17"/>
      <c r="AG191" s="17"/>
      <c r="AH191" s="17"/>
      <c r="AI191" s="17"/>
      <c r="AJ191" s="17"/>
      <c r="AK191" s="17"/>
      <c r="AL191" s="17"/>
    </row>
    <row r="192" spans="1:38" ht="14.25" customHeight="1" x14ac:dyDescent="0.2">
      <c r="A192" s="36" t="s">
        <v>2</v>
      </c>
      <c r="B192" s="36" t="s">
        <v>6</v>
      </c>
      <c r="C192" s="36" t="s">
        <v>100</v>
      </c>
      <c r="D192" s="36" t="s">
        <v>45</v>
      </c>
      <c r="E192" s="36" t="s">
        <v>101</v>
      </c>
      <c r="F192" s="55">
        <v>41456</v>
      </c>
      <c r="G192" s="55">
        <v>41487</v>
      </c>
      <c r="H192" s="55">
        <v>41518</v>
      </c>
      <c r="I192" s="55">
        <v>41548</v>
      </c>
      <c r="J192" s="55">
        <v>41579</v>
      </c>
      <c r="K192" s="55">
        <v>41609</v>
      </c>
      <c r="L192" s="55">
        <v>41640</v>
      </c>
      <c r="M192" s="55">
        <v>41671</v>
      </c>
      <c r="N192" s="55">
        <v>41699</v>
      </c>
      <c r="O192" s="55">
        <v>41730</v>
      </c>
      <c r="P192" s="55">
        <v>41760</v>
      </c>
      <c r="Q192" s="55">
        <v>41791</v>
      </c>
      <c r="R192" s="7"/>
      <c r="S192" s="17"/>
      <c r="T192" s="17"/>
      <c r="U192" s="17"/>
      <c r="V192" s="17"/>
      <c r="W192" s="17"/>
      <c r="X192" s="17"/>
      <c r="Y192" s="17"/>
      <c r="Z192" s="17"/>
      <c r="AA192" s="17"/>
      <c r="AB192" s="17"/>
      <c r="AC192" s="17"/>
      <c r="AD192" s="17"/>
      <c r="AE192" s="17"/>
      <c r="AF192" s="17"/>
      <c r="AG192" s="17"/>
      <c r="AH192" s="17"/>
      <c r="AI192" s="17"/>
      <c r="AJ192" s="17"/>
      <c r="AK192" s="17"/>
      <c r="AL192" s="17"/>
    </row>
    <row r="193" spans="1:38" ht="14.25" customHeight="1" x14ac:dyDescent="0.2">
      <c r="A193" s="36"/>
      <c r="B193" s="36"/>
      <c r="C193" s="36"/>
      <c r="D193" s="47"/>
      <c r="E193" s="73"/>
      <c r="F193" s="73"/>
      <c r="G193" s="73"/>
      <c r="H193" s="73"/>
      <c r="I193" s="73"/>
      <c r="J193" s="73"/>
      <c r="K193" s="73"/>
      <c r="L193" s="73"/>
      <c r="M193" s="73"/>
      <c r="N193" s="73"/>
      <c r="O193" s="73"/>
      <c r="P193" s="73"/>
      <c r="Q193" s="73"/>
      <c r="R193" s="33" t="s">
        <v>102</v>
      </c>
      <c r="S193" s="17"/>
      <c r="T193" s="17"/>
      <c r="U193" s="17"/>
      <c r="V193" s="17"/>
      <c r="W193" s="17"/>
      <c r="X193" s="17"/>
      <c r="Y193" s="17"/>
      <c r="Z193" s="17"/>
      <c r="AA193" s="17"/>
      <c r="AB193" s="17"/>
      <c r="AC193" s="17"/>
      <c r="AD193" s="17"/>
      <c r="AE193" s="17"/>
      <c r="AF193" s="17"/>
      <c r="AG193" s="17"/>
      <c r="AH193" s="17"/>
      <c r="AI193" s="17"/>
      <c r="AJ193" s="17"/>
      <c r="AK193" s="17"/>
      <c r="AL193" s="17"/>
    </row>
    <row r="194" spans="1:38" ht="14.25" customHeight="1" x14ac:dyDescent="0.2">
      <c r="A194" s="16" t="s">
        <v>58</v>
      </c>
      <c r="B194" s="16" t="s">
        <v>42</v>
      </c>
      <c r="C194" s="16" t="s">
        <v>44</v>
      </c>
      <c r="D194" s="16" t="s">
        <v>46</v>
      </c>
      <c r="E194" s="16" t="s">
        <v>47</v>
      </c>
      <c r="F194" s="60">
        <f>F130-G24</f>
        <v>1585065.5362382401</v>
      </c>
      <c r="G194" s="60">
        <f t="shared" ref="G194:Q194" si="51">G130-H24</f>
        <v>1455508.4035968008</v>
      </c>
      <c r="H194" s="60">
        <f t="shared" si="51"/>
        <v>1619206.4479852798</v>
      </c>
      <c r="I194" s="60">
        <f t="shared" si="51"/>
        <v>1885276.5337586873</v>
      </c>
      <c r="J194" s="60">
        <f t="shared" si="51"/>
        <v>1987896.696904608</v>
      </c>
      <c r="K194" s="60">
        <f t="shared" si="51"/>
        <v>-65487.704802912194</v>
      </c>
      <c r="L194" s="60">
        <f t="shared" si="51"/>
        <v>-881526.25049428828</v>
      </c>
      <c r="M194" s="60">
        <f t="shared" si="51"/>
        <v>-1166430.8528832961</v>
      </c>
      <c r="N194" s="60">
        <f t="shared" si="51"/>
        <v>-897163.58765375987</v>
      </c>
      <c r="O194" s="60">
        <f t="shared" si="51"/>
        <v>-795656.88481876813</v>
      </c>
      <c r="P194" s="60">
        <f t="shared" si="51"/>
        <v>-1253828.5817635208</v>
      </c>
      <c r="Q194" s="60">
        <f t="shared" si="51"/>
        <v>-40629.512484287843</v>
      </c>
      <c r="R194" s="60">
        <f>SUM(F194:Q194)</f>
        <v>3432230.2435827814</v>
      </c>
      <c r="S194" s="17"/>
      <c r="T194" s="17"/>
      <c r="U194" s="17"/>
      <c r="V194" s="17"/>
      <c r="W194" s="17"/>
      <c r="X194" s="17"/>
      <c r="Y194" s="17"/>
      <c r="Z194" s="17"/>
      <c r="AA194" s="17"/>
      <c r="AB194" s="17"/>
      <c r="AC194" s="17"/>
      <c r="AD194" s="17"/>
      <c r="AE194" s="17"/>
      <c r="AF194" s="17"/>
      <c r="AG194" s="17"/>
      <c r="AH194" s="17"/>
      <c r="AI194" s="17"/>
      <c r="AJ194" s="17"/>
      <c r="AK194" s="17"/>
      <c r="AL194" s="17"/>
    </row>
    <row r="195" spans="1:38" ht="14.25" customHeight="1" x14ac:dyDescent="0.2">
      <c r="A195" s="16" t="s">
        <v>58</v>
      </c>
      <c r="B195" s="16" t="s">
        <v>42</v>
      </c>
      <c r="C195" s="16" t="s">
        <v>44</v>
      </c>
      <c r="D195" s="16" t="s">
        <v>48</v>
      </c>
      <c r="E195" s="16" t="s">
        <v>49</v>
      </c>
      <c r="F195" s="60">
        <f t="shared" ref="F195:Q201" si="52">F131-G25</f>
        <v>691978.97381054377</v>
      </c>
      <c r="G195" s="60">
        <f t="shared" si="52"/>
        <v>669265.69701599982</v>
      </c>
      <c r="H195" s="60">
        <f t="shared" si="52"/>
        <v>722451.13090483169</v>
      </c>
      <c r="I195" s="60">
        <f t="shared" si="52"/>
        <v>771904.51631462411</v>
      </c>
      <c r="J195" s="60">
        <f t="shared" si="52"/>
        <v>922782.59557982394</v>
      </c>
      <c r="K195" s="60">
        <f t="shared" si="52"/>
        <v>-7969.4032299839891</v>
      </c>
      <c r="L195" s="60">
        <f t="shared" si="52"/>
        <v>-481907.49636540003</v>
      </c>
      <c r="M195" s="60">
        <f t="shared" si="52"/>
        <v>-563571.47976947995</v>
      </c>
      <c r="N195" s="60">
        <f t="shared" si="52"/>
        <v>-401811.05640849588</v>
      </c>
      <c r="O195" s="60">
        <f t="shared" si="52"/>
        <v>-426791.99739926402</v>
      </c>
      <c r="P195" s="60">
        <f t="shared" si="52"/>
        <v>-514503.5844076802</v>
      </c>
      <c r="Q195" s="60">
        <f t="shared" si="52"/>
        <v>64235.486218175851</v>
      </c>
      <c r="R195" s="60">
        <f t="shared" ref="R195:R202" si="53">SUM(F195:Q195)</f>
        <v>1446063.3822636954</v>
      </c>
      <c r="S195" s="17"/>
      <c r="T195" s="17"/>
      <c r="U195" s="17"/>
      <c r="V195" s="17"/>
      <c r="W195" s="17"/>
      <c r="X195" s="17"/>
      <c r="Y195" s="17"/>
      <c r="Z195" s="17"/>
      <c r="AA195" s="17"/>
      <c r="AB195" s="17"/>
      <c r="AC195" s="17"/>
      <c r="AD195" s="17"/>
      <c r="AE195" s="17"/>
      <c r="AF195" s="17"/>
      <c r="AG195" s="17"/>
      <c r="AH195" s="17"/>
      <c r="AI195" s="17"/>
      <c r="AJ195" s="17"/>
      <c r="AK195" s="17"/>
      <c r="AL195" s="17"/>
    </row>
    <row r="196" spans="1:38" ht="14.25" customHeight="1" x14ac:dyDescent="0.2">
      <c r="A196" s="16" t="s">
        <v>58</v>
      </c>
      <c r="B196" s="16" t="s">
        <v>42</v>
      </c>
      <c r="C196" s="16" t="s">
        <v>44</v>
      </c>
      <c r="D196" s="16" t="s">
        <v>48</v>
      </c>
      <c r="E196" s="16" t="s">
        <v>50</v>
      </c>
      <c r="F196" s="60">
        <f t="shared" si="52"/>
        <v>597437.93819472007</v>
      </c>
      <c r="G196" s="60">
        <f t="shared" si="52"/>
        <v>668880.39724799991</v>
      </c>
      <c r="H196" s="60">
        <f t="shared" si="52"/>
        <v>746517.25848672027</v>
      </c>
      <c r="I196" s="60">
        <f t="shared" si="52"/>
        <v>1061734.1950255604</v>
      </c>
      <c r="J196" s="60">
        <f t="shared" si="52"/>
        <v>913293.82853015978</v>
      </c>
      <c r="K196" s="60">
        <f t="shared" si="52"/>
        <v>61503.0031879202</v>
      </c>
      <c r="L196" s="60">
        <f t="shared" si="52"/>
        <v>-311687.50955398008</v>
      </c>
      <c r="M196" s="60">
        <f t="shared" si="52"/>
        <v>-511124.04933408019</v>
      </c>
      <c r="N196" s="60">
        <f t="shared" si="52"/>
        <v>-298040.29389596032</v>
      </c>
      <c r="O196" s="60">
        <f t="shared" si="52"/>
        <v>-318287.66881352011</v>
      </c>
      <c r="P196" s="60">
        <f t="shared" si="52"/>
        <v>-425466.1242440003</v>
      </c>
      <c r="Q196" s="60">
        <f t="shared" si="52"/>
        <v>36222.307452239911</v>
      </c>
      <c r="R196" s="60">
        <f t="shared" si="53"/>
        <v>2220983.2822837802</v>
      </c>
      <c r="S196" s="17"/>
      <c r="T196" s="17"/>
      <c r="U196" s="17"/>
      <c r="V196" s="17"/>
      <c r="W196" s="17"/>
      <c r="X196" s="17"/>
      <c r="Y196" s="17"/>
      <c r="Z196" s="17"/>
      <c r="AA196" s="17"/>
      <c r="AB196" s="17"/>
      <c r="AC196" s="17"/>
      <c r="AD196" s="17"/>
      <c r="AE196" s="17"/>
      <c r="AF196" s="17"/>
      <c r="AG196" s="17"/>
      <c r="AH196" s="17"/>
      <c r="AI196" s="17"/>
      <c r="AJ196" s="17"/>
      <c r="AK196" s="17"/>
      <c r="AL196" s="17"/>
    </row>
    <row r="197" spans="1:38" ht="14.25" customHeight="1" x14ac:dyDescent="0.2">
      <c r="A197" s="16" t="s">
        <v>58</v>
      </c>
      <c r="B197" s="16" t="s">
        <v>42</v>
      </c>
      <c r="C197" s="16" t="s">
        <v>44</v>
      </c>
      <c r="D197" s="16" t="s">
        <v>51</v>
      </c>
      <c r="E197" s="16" t="s">
        <v>52</v>
      </c>
      <c r="F197" s="60">
        <f t="shared" si="52"/>
        <v>587530.95876564109</v>
      </c>
      <c r="G197" s="60">
        <f t="shared" si="52"/>
        <v>661430.24093395192</v>
      </c>
      <c r="H197" s="60">
        <f t="shared" si="52"/>
        <v>605640.84563843813</v>
      </c>
      <c r="I197" s="60">
        <f t="shared" si="52"/>
        <v>678453.11077616573</v>
      </c>
      <c r="J197" s="60">
        <f t="shared" si="52"/>
        <v>680868.73887888994</v>
      </c>
      <c r="K197" s="60">
        <f t="shared" si="52"/>
        <v>2453.1902116646525</v>
      </c>
      <c r="L197" s="60">
        <f t="shared" si="52"/>
        <v>-381394.28150443407</v>
      </c>
      <c r="M197" s="60">
        <f t="shared" si="52"/>
        <v>-353924.16074809269</v>
      </c>
      <c r="N197" s="60">
        <f t="shared" si="52"/>
        <v>-309526.07424487616</v>
      </c>
      <c r="O197" s="60">
        <f t="shared" si="52"/>
        <v>-354117.76638852758</v>
      </c>
      <c r="P197" s="60">
        <f t="shared" si="52"/>
        <v>-363889.30683925143</v>
      </c>
      <c r="Q197" s="60">
        <f t="shared" si="52"/>
        <v>19016.427686780109</v>
      </c>
      <c r="R197" s="60">
        <f t="shared" si="53"/>
        <v>1472541.9231663491</v>
      </c>
      <c r="S197" s="17"/>
      <c r="T197" s="17"/>
      <c r="U197" s="17"/>
      <c r="V197" s="17"/>
      <c r="W197" s="17"/>
      <c r="X197" s="17"/>
      <c r="Y197" s="17"/>
      <c r="Z197" s="17"/>
      <c r="AA197" s="17"/>
      <c r="AB197" s="17"/>
      <c r="AC197" s="17"/>
      <c r="AD197" s="17"/>
      <c r="AE197" s="17"/>
      <c r="AF197" s="17"/>
      <c r="AG197" s="17"/>
      <c r="AH197" s="17"/>
      <c r="AI197" s="17"/>
      <c r="AJ197" s="17"/>
      <c r="AK197" s="17"/>
      <c r="AL197" s="17"/>
    </row>
    <row r="198" spans="1:38" ht="14.25" customHeight="1" x14ac:dyDescent="0.2">
      <c r="A198" s="16" t="s">
        <v>58</v>
      </c>
      <c r="B198" s="16" t="s">
        <v>42</v>
      </c>
      <c r="C198" s="16" t="s">
        <v>44</v>
      </c>
      <c r="D198" s="16" t="s">
        <v>51</v>
      </c>
      <c r="E198" s="16" t="s">
        <v>53</v>
      </c>
      <c r="F198" s="60">
        <f t="shared" si="52"/>
        <v>14092.882927522529</v>
      </c>
      <c r="G198" s="60">
        <f t="shared" si="52"/>
        <v>4192.0614758401643</v>
      </c>
      <c r="H198" s="60">
        <f t="shared" si="52"/>
        <v>-42262.923854484456</v>
      </c>
      <c r="I198" s="60">
        <f t="shared" si="52"/>
        <v>68310.208115851507</v>
      </c>
      <c r="J198" s="60">
        <f t="shared" si="52"/>
        <v>103391.41315733874</v>
      </c>
      <c r="K198" s="60">
        <f t="shared" si="52"/>
        <v>-19791.839673768962</v>
      </c>
      <c r="L198" s="60">
        <f t="shared" si="52"/>
        <v>8371.4216511475388</v>
      </c>
      <c r="M198" s="60">
        <f t="shared" si="52"/>
        <v>-42537.726852042251</v>
      </c>
      <c r="N198" s="60">
        <f t="shared" si="52"/>
        <v>18522.834794195136</v>
      </c>
      <c r="O198" s="60">
        <f t="shared" si="52"/>
        <v>19483.440862009535</v>
      </c>
      <c r="P198" s="60">
        <f t="shared" si="52"/>
        <v>-6158.8504027903546</v>
      </c>
      <c r="Q198" s="60">
        <f t="shared" si="52"/>
        <v>-8180.3778208589065</v>
      </c>
      <c r="R198" s="60">
        <f t="shared" si="53"/>
        <v>117432.54437996022</v>
      </c>
      <c r="S198" s="17"/>
      <c r="T198" s="17"/>
      <c r="U198" s="17"/>
      <c r="V198" s="17"/>
      <c r="W198" s="17"/>
      <c r="X198" s="17"/>
      <c r="Y198" s="17"/>
      <c r="Z198" s="17"/>
      <c r="AA198" s="17"/>
      <c r="AB198" s="17"/>
      <c r="AC198" s="17"/>
      <c r="AD198" s="17"/>
      <c r="AE198" s="17"/>
      <c r="AF198" s="17"/>
      <c r="AG198" s="17"/>
      <c r="AH198" s="17"/>
      <c r="AI198" s="17"/>
      <c r="AJ198" s="17"/>
      <c r="AK198" s="17"/>
      <c r="AL198" s="17"/>
    </row>
    <row r="199" spans="1:38" ht="14.25" customHeight="1" x14ac:dyDescent="0.2">
      <c r="A199" s="16" t="s">
        <v>58</v>
      </c>
      <c r="B199" s="16" t="s">
        <v>42</v>
      </c>
      <c r="C199" s="16" t="s">
        <v>44</v>
      </c>
      <c r="D199" s="16" t="s">
        <v>51</v>
      </c>
      <c r="E199" s="16" t="s">
        <v>54</v>
      </c>
      <c r="F199" s="60">
        <f t="shared" si="52"/>
        <v>-16211.420883947518</v>
      </c>
      <c r="G199" s="60">
        <f t="shared" si="52"/>
        <v>-42611.071942656068</v>
      </c>
      <c r="H199" s="60">
        <f t="shared" si="52"/>
        <v>-94881.292120903614</v>
      </c>
      <c r="I199" s="60">
        <f t="shared" si="52"/>
        <v>53381.708433446474</v>
      </c>
      <c r="J199" s="60">
        <f t="shared" si="52"/>
        <v>83446.928511044942</v>
      </c>
      <c r="K199" s="60">
        <f t="shared" si="52"/>
        <v>-32016.21123697923</v>
      </c>
      <c r="L199" s="60">
        <f t="shared" si="52"/>
        <v>15861.641023226897</v>
      </c>
      <c r="M199" s="60">
        <f t="shared" si="52"/>
        <v>16294.939841456595</v>
      </c>
      <c r="N199" s="60">
        <f t="shared" si="52"/>
        <v>-7010.3945453874767</v>
      </c>
      <c r="O199" s="60">
        <f t="shared" si="52"/>
        <v>12826.183319389471</v>
      </c>
      <c r="P199" s="60">
        <f t="shared" si="52"/>
        <v>57007.347751065623</v>
      </c>
      <c r="Q199" s="60">
        <f t="shared" si="52"/>
        <v>15743.368636369938</v>
      </c>
      <c r="R199" s="60">
        <f t="shared" si="53"/>
        <v>61831.726786126033</v>
      </c>
      <c r="S199" s="17"/>
      <c r="T199" s="17"/>
      <c r="U199" s="17"/>
      <c r="V199" s="17"/>
      <c r="W199" s="17"/>
      <c r="X199" s="17"/>
      <c r="Y199" s="17"/>
      <c r="Z199" s="17"/>
      <c r="AA199" s="17"/>
      <c r="AB199" s="17"/>
      <c r="AC199" s="17"/>
      <c r="AD199" s="17"/>
      <c r="AE199" s="17"/>
      <c r="AF199" s="17"/>
      <c r="AG199" s="17"/>
      <c r="AH199" s="17"/>
      <c r="AI199" s="17"/>
      <c r="AJ199" s="17"/>
      <c r="AK199" s="17"/>
      <c r="AL199" s="17"/>
    </row>
    <row r="200" spans="1:38" ht="14.25" customHeight="1" x14ac:dyDescent="0.2">
      <c r="A200" s="16" t="s">
        <v>58</v>
      </c>
      <c r="B200" s="16" t="s">
        <v>42</v>
      </c>
      <c r="C200" s="16" t="s">
        <v>44</v>
      </c>
      <c r="D200" s="16" t="s">
        <v>51</v>
      </c>
      <c r="E200" s="16" t="s">
        <v>55</v>
      </c>
      <c r="F200" s="60">
        <f t="shared" si="52"/>
        <v>-299.35862427740358</v>
      </c>
      <c r="G200" s="60">
        <f t="shared" si="52"/>
        <v>15207.011243424029</v>
      </c>
      <c r="H200" s="60">
        <f t="shared" si="52"/>
        <v>34384.187717967317</v>
      </c>
      <c r="I200" s="60">
        <f t="shared" si="52"/>
        <v>-65323.672784872353</v>
      </c>
      <c r="J200" s="60">
        <f t="shared" si="52"/>
        <v>11013.747468360001</v>
      </c>
      <c r="K200" s="60">
        <f t="shared" si="52"/>
        <v>-17927.692309537961</v>
      </c>
      <c r="L200" s="60">
        <f t="shared" si="52"/>
        <v>-11624.094769472664</v>
      </c>
      <c r="M200" s="60">
        <f t="shared" si="52"/>
        <v>-5900.8127188046346</v>
      </c>
      <c r="N200" s="60">
        <f t="shared" si="52"/>
        <v>-7187.7408359702094</v>
      </c>
      <c r="O200" s="60">
        <f t="shared" si="52"/>
        <v>-13457.775679813931</v>
      </c>
      <c r="P200" s="60">
        <f t="shared" si="52"/>
        <v>38912.072623132844</v>
      </c>
      <c r="Q200" s="60">
        <f t="shared" si="52"/>
        <v>-22750.25718603452</v>
      </c>
      <c r="R200" s="60">
        <f t="shared" si="53"/>
        <v>-44954.385855899483</v>
      </c>
      <c r="S200" s="17"/>
      <c r="T200" s="17"/>
      <c r="U200" s="17"/>
      <c r="V200" s="17"/>
      <c r="W200" s="17"/>
      <c r="X200" s="17"/>
      <c r="Y200" s="17"/>
      <c r="Z200" s="17"/>
      <c r="AA200" s="17"/>
      <c r="AB200" s="17"/>
      <c r="AC200" s="17"/>
      <c r="AD200" s="17"/>
      <c r="AE200" s="17"/>
      <c r="AF200" s="17"/>
      <c r="AG200" s="17"/>
      <c r="AH200" s="17"/>
      <c r="AI200" s="17"/>
      <c r="AJ200" s="17"/>
      <c r="AK200" s="17"/>
      <c r="AL200" s="17"/>
    </row>
    <row r="201" spans="1:38" ht="14.25" customHeight="1" x14ac:dyDescent="0.2">
      <c r="A201" s="16" t="s">
        <v>58</v>
      </c>
      <c r="B201" s="16" t="s">
        <v>42</v>
      </c>
      <c r="C201" s="16" t="s">
        <v>44</v>
      </c>
      <c r="D201" s="16" t="s">
        <v>56</v>
      </c>
      <c r="E201" s="16" t="s">
        <v>57</v>
      </c>
      <c r="F201" s="60">
        <f t="shared" si="52"/>
        <v>-92430.173521560151</v>
      </c>
      <c r="G201" s="60">
        <f t="shared" si="52"/>
        <v>157587.6051119999</v>
      </c>
      <c r="H201" s="60">
        <f t="shared" si="52"/>
        <v>28817.045971840154</v>
      </c>
      <c r="I201" s="60">
        <f t="shared" si="52"/>
        <v>83539.44981760066</v>
      </c>
      <c r="J201" s="60">
        <f t="shared" si="52"/>
        <v>147979.58136976045</v>
      </c>
      <c r="K201" s="60">
        <f t="shared" si="52"/>
        <v>-109146.17467152001</v>
      </c>
      <c r="L201" s="60">
        <f t="shared" si="52"/>
        <v>190333.21285020001</v>
      </c>
      <c r="M201" s="60">
        <f t="shared" si="52"/>
        <v>181817.75884271972</v>
      </c>
      <c r="N201" s="60">
        <f t="shared" si="52"/>
        <v>-89252.708332479931</v>
      </c>
      <c r="O201" s="60">
        <f t="shared" si="52"/>
        <v>163815.37553416006</v>
      </c>
      <c r="P201" s="60">
        <f t="shared" si="52"/>
        <v>1826.0348680000752</v>
      </c>
      <c r="Q201" s="60">
        <f t="shared" si="52"/>
        <v>-103276.13508576015</v>
      </c>
      <c r="R201" s="60">
        <f t="shared" si="53"/>
        <v>561610.87275496079</v>
      </c>
      <c r="S201" s="17"/>
      <c r="T201" s="17"/>
      <c r="U201" s="17"/>
      <c r="V201" s="17"/>
      <c r="W201" s="17"/>
      <c r="X201" s="17"/>
      <c r="Y201" s="17"/>
      <c r="Z201" s="17"/>
      <c r="AA201" s="17"/>
      <c r="AB201" s="17"/>
      <c r="AC201" s="17"/>
      <c r="AD201" s="17"/>
      <c r="AE201" s="17"/>
      <c r="AF201" s="17"/>
      <c r="AG201" s="17"/>
      <c r="AH201" s="17"/>
      <c r="AI201" s="17"/>
      <c r="AJ201" s="17"/>
      <c r="AK201" s="17"/>
      <c r="AL201" s="17"/>
    </row>
    <row r="202" spans="1:38" ht="14.25" customHeight="1" x14ac:dyDescent="0.2">
      <c r="A202" s="16" t="s">
        <v>62</v>
      </c>
      <c r="B202" s="16" t="s">
        <v>42</v>
      </c>
      <c r="C202" s="16"/>
      <c r="D202" s="16"/>
      <c r="E202" s="16"/>
      <c r="F202" s="60">
        <f>F138-G32</f>
        <v>-3000</v>
      </c>
      <c r="G202" s="60">
        <f t="shared" ref="G202:Q202" si="54">G138-H32</f>
        <v>-4000</v>
      </c>
      <c r="H202" s="60">
        <f t="shared" si="54"/>
        <v>3999.9999999999709</v>
      </c>
      <c r="I202" s="60">
        <f t="shared" si="54"/>
        <v>69999.999999999942</v>
      </c>
      <c r="J202" s="60">
        <f t="shared" si="54"/>
        <v>28000</v>
      </c>
      <c r="K202" s="60">
        <f>K138-L32</f>
        <v>0</v>
      </c>
      <c r="L202" s="60">
        <f t="shared" si="54"/>
        <v>-30000</v>
      </c>
      <c r="M202" s="60">
        <f t="shared" si="54"/>
        <v>4000</v>
      </c>
      <c r="N202" s="60">
        <f t="shared" si="54"/>
        <v>-20000.000000000058</v>
      </c>
      <c r="O202" s="60">
        <f t="shared" si="54"/>
        <v>-10000</v>
      </c>
      <c r="P202" s="60">
        <f t="shared" si="54"/>
        <v>-61636.870000000054</v>
      </c>
      <c r="Q202" s="60">
        <f t="shared" si="54"/>
        <v>607.70000000004075</v>
      </c>
      <c r="R202" s="60">
        <f t="shared" si="53"/>
        <v>-22029.170000000158</v>
      </c>
      <c r="S202" s="17"/>
      <c r="T202" s="17"/>
      <c r="U202" s="17"/>
      <c r="V202" s="17"/>
      <c r="W202" s="17"/>
      <c r="X202" s="17"/>
      <c r="Y202" s="17"/>
      <c r="Z202" s="17"/>
      <c r="AA202" s="17"/>
      <c r="AB202" s="17"/>
      <c r="AC202" s="17"/>
      <c r="AD202" s="17"/>
      <c r="AE202" s="17"/>
      <c r="AF202" s="17"/>
      <c r="AG202" s="17"/>
      <c r="AH202" s="17"/>
      <c r="AI202" s="17"/>
      <c r="AJ202" s="17"/>
      <c r="AK202" s="17"/>
      <c r="AL202" s="17"/>
    </row>
    <row r="203" spans="1:38" ht="14.25" customHeight="1" x14ac:dyDescent="0.2">
      <c r="A203" s="183"/>
      <c r="B203" s="181"/>
      <c r="C203" s="64"/>
      <c r="D203" s="184" t="s">
        <v>121</v>
      </c>
      <c r="E203" s="181"/>
      <c r="F203" s="69">
        <f>SUM(F194:F201)/F202</f>
        <v>-1122.3884456356275</v>
      </c>
      <c r="G203" s="69">
        <f t="shared" ref="G203:Q203" si="55">SUM(G194:G201)/G202</f>
        <v>-897.36508617084007</v>
      </c>
      <c r="H203" s="69">
        <f t="shared" si="55"/>
        <v>904.96817518242869</v>
      </c>
      <c r="I203" s="69">
        <f t="shared" si="55"/>
        <v>64.81822927795811</v>
      </c>
      <c r="J203" s="69">
        <f t="shared" si="55"/>
        <v>173.23834037142805</v>
      </c>
      <c r="K203" s="69" t="e">
        <f t="shared" si="55"/>
        <v>#DIV/0!</v>
      </c>
      <c r="L203" s="69">
        <f t="shared" si="55"/>
        <v>61.785778572100028</v>
      </c>
      <c r="M203" s="69">
        <f t="shared" si="55"/>
        <v>-611.34409590540474</v>
      </c>
      <c r="N203" s="69">
        <f t="shared" si="55"/>
        <v>99.573451056136449</v>
      </c>
      <c r="O203" s="69">
        <f t="shared" si="55"/>
        <v>171.21870933843346</v>
      </c>
      <c r="P203" s="69">
        <f t="shared" si="55"/>
        <v>40.010159380498116</v>
      </c>
      <c r="Q203" s="69">
        <f t="shared" si="55"/>
        <v>-65.194491662617992</v>
      </c>
      <c r="R203" s="69">
        <f>SUM(R194:R201)/R202</f>
        <v>-420.70307639196966</v>
      </c>
      <c r="S203" s="17"/>
      <c r="T203" s="17"/>
      <c r="U203" s="17"/>
      <c r="V203" s="17"/>
      <c r="W203" s="17"/>
      <c r="X203" s="17"/>
      <c r="Y203" s="17"/>
      <c r="Z203" s="17"/>
      <c r="AA203" s="17"/>
      <c r="AB203" s="17"/>
      <c r="AC203" s="17"/>
      <c r="AD203" s="17"/>
      <c r="AE203" s="17"/>
      <c r="AF203" s="17"/>
      <c r="AG203" s="17"/>
      <c r="AH203" s="17"/>
      <c r="AI203" s="17"/>
      <c r="AJ203" s="17"/>
      <c r="AK203" s="17"/>
      <c r="AL203" s="17"/>
    </row>
    <row r="204" spans="1:38" ht="14.25" customHeight="1" x14ac:dyDescent="0.2">
      <c r="A204" s="80"/>
      <c r="B204" s="17"/>
      <c r="C204" s="80"/>
      <c r="D204" s="81"/>
      <c r="E204" s="82"/>
      <c r="F204" s="60"/>
      <c r="G204" s="60"/>
      <c r="H204" s="60"/>
      <c r="I204" s="60"/>
      <c r="J204" s="60"/>
      <c r="K204" s="60"/>
      <c r="L204" s="60"/>
      <c r="M204" s="60"/>
      <c r="N204" s="60"/>
      <c r="O204" s="60"/>
      <c r="P204" s="60"/>
      <c r="Q204" s="60"/>
      <c r="R204" s="60"/>
      <c r="S204" s="17"/>
      <c r="T204" s="17"/>
      <c r="U204" s="17"/>
      <c r="V204" s="17"/>
      <c r="W204" s="17"/>
      <c r="X204" s="17"/>
      <c r="Y204" s="17"/>
      <c r="Z204" s="17"/>
      <c r="AA204" s="17"/>
      <c r="AB204" s="17"/>
      <c r="AC204" s="17"/>
      <c r="AD204" s="17"/>
      <c r="AE204" s="17"/>
      <c r="AF204" s="17"/>
      <c r="AG204" s="17"/>
      <c r="AH204" s="17"/>
      <c r="AI204" s="17"/>
      <c r="AJ204" s="17"/>
      <c r="AK204" s="17"/>
      <c r="AL204" s="17"/>
    </row>
    <row r="205" spans="1:38" ht="14.25" customHeight="1" x14ac:dyDescent="0.2">
      <c r="A205" s="41" t="s">
        <v>124</v>
      </c>
      <c r="B205" s="17"/>
      <c r="C205" s="17"/>
      <c r="D205" s="17"/>
      <c r="E205" s="17"/>
      <c r="F205" s="7"/>
      <c r="G205" s="7"/>
      <c r="H205" s="7"/>
      <c r="I205" s="7"/>
      <c r="J205" s="7"/>
      <c r="K205" s="7"/>
      <c r="L205" s="7"/>
      <c r="M205" s="7"/>
      <c r="N205" s="7"/>
      <c r="O205" s="7"/>
      <c r="P205" s="7"/>
      <c r="Q205" s="7"/>
      <c r="R205" s="7"/>
      <c r="S205" s="17"/>
      <c r="T205" s="17"/>
      <c r="U205" s="17"/>
      <c r="V205" s="17"/>
      <c r="W205" s="17"/>
      <c r="X205" s="17"/>
      <c r="Y205" s="17"/>
      <c r="Z205" s="17"/>
      <c r="AA205" s="17"/>
      <c r="AB205" s="17"/>
      <c r="AC205" s="17"/>
      <c r="AD205" s="17"/>
      <c r="AE205" s="17"/>
      <c r="AF205" s="17"/>
      <c r="AG205" s="17"/>
      <c r="AH205" s="17"/>
      <c r="AI205" s="17"/>
      <c r="AJ205" s="17"/>
      <c r="AK205" s="17"/>
      <c r="AL205" s="17"/>
    </row>
    <row r="206" spans="1:38" ht="14.25" customHeight="1" x14ac:dyDescent="0.2">
      <c r="A206" s="36" t="s">
        <v>2</v>
      </c>
      <c r="B206" s="36" t="s">
        <v>6</v>
      </c>
      <c r="C206" s="36" t="s">
        <v>100</v>
      </c>
      <c r="D206" s="36" t="s">
        <v>45</v>
      </c>
      <c r="E206" s="36" t="s">
        <v>101</v>
      </c>
      <c r="F206" s="55">
        <v>41456</v>
      </c>
      <c r="G206" s="55">
        <v>41487</v>
      </c>
      <c r="H206" s="55">
        <v>41518</v>
      </c>
      <c r="I206" s="55">
        <v>41548</v>
      </c>
      <c r="J206" s="55">
        <v>41579</v>
      </c>
      <c r="K206" s="55">
        <v>41609</v>
      </c>
      <c r="L206" s="55">
        <v>41640</v>
      </c>
      <c r="M206" s="55">
        <v>41671</v>
      </c>
      <c r="N206" s="55">
        <v>41699</v>
      </c>
      <c r="O206" s="55">
        <v>41730</v>
      </c>
      <c r="P206" s="55">
        <v>41760</v>
      </c>
      <c r="Q206" s="55">
        <v>41791</v>
      </c>
      <c r="R206" s="7"/>
      <c r="S206" s="17"/>
      <c r="T206" s="17"/>
      <c r="U206" s="17"/>
      <c r="V206" s="17"/>
      <c r="W206" s="17"/>
      <c r="X206" s="17"/>
      <c r="Y206" s="17"/>
      <c r="Z206" s="17"/>
      <c r="AA206" s="17"/>
      <c r="AB206" s="17"/>
      <c r="AC206" s="17"/>
      <c r="AD206" s="17"/>
      <c r="AE206" s="17"/>
      <c r="AF206" s="17"/>
      <c r="AG206" s="17"/>
      <c r="AH206" s="17"/>
      <c r="AI206" s="17"/>
      <c r="AJ206" s="17"/>
      <c r="AK206" s="17"/>
      <c r="AL206" s="17"/>
    </row>
    <row r="207" spans="1:38" ht="14.25" customHeight="1" x14ac:dyDescent="0.2">
      <c r="A207" s="36"/>
      <c r="B207" s="36"/>
      <c r="C207" s="36"/>
      <c r="D207" s="47"/>
      <c r="E207" s="73"/>
      <c r="F207" s="73"/>
      <c r="G207" s="73"/>
      <c r="H207" s="73"/>
      <c r="I207" s="73"/>
      <c r="J207" s="73"/>
      <c r="K207" s="73"/>
      <c r="L207" s="73"/>
      <c r="M207" s="73"/>
      <c r="N207" s="73"/>
      <c r="O207" s="73"/>
      <c r="P207" s="73"/>
      <c r="Q207" s="73"/>
      <c r="R207" s="33" t="s">
        <v>102</v>
      </c>
      <c r="S207" s="17"/>
      <c r="T207" s="17"/>
      <c r="U207" s="17"/>
      <c r="V207" s="17"/>
      <c r="W207" s="17"/>
      <c r="X207" s="17"/>
      <c r="Y207" s="17"/>
      <c r="Z207" s="17"/>
      <c r="AA207" s="17"/>
      <c r="AB207" s="17"/>
      <c r="AC207" s="17"/>
      <c r="AD207" s="17"/>
      <c r="AE207" s="17"/>
      <c r="AF207" s="17"/>
      <c r="AG207" s="17"/>
      <c r="AH207" s="17"/>
      <c r="AI207" s="17"/>
      <c r="AJ207" s="17"/>
      <c r="AK207" s="17"/>
      <c r="AL207" s="17"/>
    </row>
    <row r="208" spans="1:38" ht="14.25" customHeight="1" x14ac:dyDescent="0.2">
      <c r="A208" s="16" t="s">
        <v>58</v>
      </c>
      <c r="B208" s="16" t="s">
        <v>43</v>
      </c>
      <c r="C208" s="16" t="s">
        <v>44</v>
      </c>
      <c r="D208" s="16" t="s">
        <v>46</v>
      </c>
      <c r="E208" s="16" t="s">
        <v>47</v>
      </c>
      <c r="F208" s="60">
        <f>F143-G35</f>
        <v>807625.81585453963</v>
      </c>
      <c r="G208" s="60">
        <f t="shared" ref="G208:N208" si="56">G143-H35</f>
        <v>791757.38844656968</v>
      </c>
      <c r="H208" s="60">
        <f t="shared" si="56"/>
        <v>828363.86452719872</v>
      </c>
      <c r="I208" s="60">
        <f t="shared" si="56"/>
        <v>755005.97657066374</v>
      </c>
      <c r="J208" s="60">
        <f t="shared" si="56"/>
        <v>705785.73207596969</v>
      </c>
      <c r="K208" s="60">
        <f t="shared" si="56"/>
        <v>-87642.560583191225</v>
      </c>
      <c r="L208" s="60">
        <f t="shared" si="56"/>
        <v>-458247.87508581905</v>
      </c>
      <c r="M208" s="60">
        <f t="shared" si="56"/>
        <v>-651850.71276154811</v>
      </c>
      <c r="N208" s="60">
        <f t="shared" si="56"/>
        <v>-478167.2517812876</v>
      </c>
      <c r="O208" s="60">
        <f t="shared" ref="O208:Q208" si="57">O143-P35</f>
        <v>-1217416.7731907084</v>
      </c>
      <c r="P208" s="60">
        <f t="shared" si="57"/>
        <v>-1353294.8837042174</v>
      </c>
      <c r="Q208" s="60">
        <f t="shared" si="57"/>
        <v>-171747.98783790413</v>
      </c>
      <c r="R208" s="60">
        <f>SUM(F208:Q208)</f>
        <v>-529829.26746973372</v>
      </c>
      <c r="S208" s="17"/>
      <c r="T208" s="17"/>
      <c r="U208" s="17"/>
      <c r="V208" s="17"/>
      <c r="W208" s="17"/>
      <c r="X208" s="17"/>
      <c r="Y208" s="17"/>
      <c r="Z208" s="17"/>
      <c r="AA208" s="17"/>
      <c r="AB208" s="17"/>
      <c r="AC208" s="17"/>
      <c r="AD208" s="17"/>
      <c r="AE208" s="17"/>
      <c r="AF208" s="17"/>
      <c r="AG208" s="17"/>
      <c r="AH208" s="17"/>
      <c r="AI208" s="17"/>
      <c r="AJ208" s="17"/>
      <c r="AK208" s="17"/>
      <c r="AL208" s="17"/>
    </row>
    <row r="209" spans="1:38" ht="14.25" customHeight="1" x14ac:dyDescent="0.2">
      <c r="A209" s="16" t="s">
        <v>58</v>
      </c>
      <c r="B209" s="16" t="s">
        <v>43</v>
      </c>
      <c r="C209" s="16" t="s">
        <v>44</v>
      </c>
      <c r="D209" s="16" t="s">
        <v>48</v>
      </c>
      <c r="E209" s="16" t="s">
        <v>49</v>
      </c>
      <c r="F209" s="60">
        <f t="shared" ref="F209:Q216" si="58">F144-G36</f>
        <v>437146.68065439153</v>
      </c>
      <c r="G209" s="60">
        <f t="shared" si="58"/>
        <v>437680.07246620813</v>
      </c>
      <c r="H209" s="60">
        <f t="shared" si="58"/>
        <v>470330.22102838173</v>
      </c>
      <c r="I209" s="60">
        <f t="shared" si="58"/>
        <v>449831.77403474692</v>
      </c>
      <c r="J209" s="60">
        <f t="shared" si="58"/>
        <v>330357.90355893015</v>
      </c>
      <c r="K209" s="60">
        <f t="shared" si="58"/>
        <v>-18836.532904848806</v>
      </c>
      <c r="L209" s="60">
        <f t="shared" si="58"/>
        <v>-199205.82180450892</v>
      </c>
      <c r="M209" s="60">
        <f t="shared" si="58"/>
        <v>-179805.21117916494</v>
      </c>
      <c r="N209" s="60">
        <f t="shared" si="58"/>
        <v>-287759.63330712018</v>
      </c>
      <c r="O209" s="60">
        <f t="shared" si="58"/>
        <v>-109790.45305815595</v>
      </c>
      <c r="P209" s="60">
        <f t="shared" si="58"/>
        <v>-166079.48089964397</v>
      </c>
      <c r="Q209" s="60">
        <f t="shared" si="58"/>
        <v>80096.446389170131</v>
      </c>
      <c r="R209" s="60">
        <f t="shared" ref="R209:R216" si="59">SUM(F209:Q209)</f>
        <v>1243965.9649783859</v>
      </c>
      <c r="S209" s="17"/>
      <c r="T209" s="17"/>
      <c r="U209" s="17"/>
      <c r="V209" s="17"/>
      <c r="W209" s="17"/>
      <c r="X209" s="17"/>
      <c r="Y209" s="17"/>
      <c r="Z209" s="17"/>
      <c r="AA209" s="17"/>
      <c r="AB209" s="17"/>
      <c r="AC209" s="17"/>
      <c r="AD209" s="17"/>
      <c r="AE209" s="17"/>
      <c r="AF209" s="17"/>
      <c r="AG209" s="17"/>
      <c r="AH209" s="17"/>
      <c r="AI209" s="17"/>
      <c r="AJ209" s="17"/>
      <c r="AK209" s="17"/>
      <c r="AL209" s="17"/>
    </row>
    <row r="210" spans="1:38" ht="14.25" customHeight="1" x14ac:dyDescent="0.2">
      <c r="A210" s="16" t="s">
        <v>58</v>
      </c>
      <c r="B210" s="16" t="s">
        <v>43</v>
      </c>
      <c r="C210" s="16" t="s">
        <v>44</v>
      </c>
      <c r="D210" s="16" t="s">
        <v>48</v>
      </c>
      <c r="E210" s="16" t="s">
        <v>50</v>
      </c>
      <c r="F210" s="60">
        <f t="shared" si="58"/>
        <v>376239.59716882487</v>
      </c>
      <c r="G210" s="60">
        <f t="shared" si="58"/>
        <v>400253.65286010003</v>
      </c>
      <c r="H210" s="60">
        <f t="shared" si="58"/>
        <v>383930.33315422491</v>
      </c>
      <c r="I210" s="60">
        <f t="shared" si="58"/>
        <v>365058.88558132504</v>
      </c>
      <c r="J210" s="60">
        <f t="shared" si="58"/>
        <v>293980.58869798132</v>
      </c>
      <c r="K210" s="60">
        <f t="shared" si="58"/>
        <v>21675.937118062517</v>
      </c>
      <c r="L210" s="60">
        <f t="shared" si="58"/>
        <v>-217937.40371910005</v>
      </c>
      <c r="M210" s="60">
        <f t="shared" si="58"/>
        <v>-156154.94295423757</v>
      </c>
      <c r="N210" s="60">
        <f t="shared" si="58"/>
        <v>-191506.70040693739</v>
      </c>
      <c r="O210" s="60">
        <f t="shared" si="58"/>
        <v>-88660.939224000089</v>
      </c>
      <c r="P210" s="60">
        <f t="shared" si="58"/>
        <v>-158135.621540325</v>
      </c>
      <c r="Q210" s="60">
        <f t="shared" si="58"/>
        <v>-51299.236805212451</v>
      </c>
      <c r="R210" s="60">
        <f t="shared" si="59"/>
        <v>977444.14993070625</v>
      </c>
      <c r="S210" s="17"/>
      <c r="T210" s="17"/>
      <c r="U210" s="17"/>
      <c r="V210" s="17"/>
      <c r="W210" s="17"/>
      <c r="X210" s="17"/>
      <c r="Y210" s="17"/>
      <c r="Z210" s="17"/>
      <c r="AA210" s="17"/>
      <c r="AB210" s="17"/>
      <c r="AC210" s="17"/>
      <c r="AD210" s="17"/>
      <c r="AE210" s="17"/>
      <c r="AF210" s="17"/>
      <c r="AG210" s="17"/>
      <c r="AH210" s="17"/>
      <c r="AI210" s="17"/>
      <c r="AJ210" s="17"/>
      <c r="AK210" s="17"/>
      <c r="AL210" s="17"/>
    </row>
    <row r="211" spans="1:38" ht="14.25" customHeight="1" x14ac:dyDescent="0.2">
      <c r="A211" s="16" t="s">
        <v>58</v>
      </c>
      <c r="B211" s="16" t="s">
        <v>43</v>
      </c>
      <c r="C211" s="16" t="s">
        <v>44</v>
      </c>
      <c r="D211" s="16" t="s">
        <v>51</v>
      </c>
      <c r="E211" s="16" t="s">
        <v>52</v>
      </c>
      <c r="F211" s="60">
        <f t="shared" si="58"/>
        <v>417901.91216113081</v>
      </c>
      <c r="G211" s="60">
        <f t="shared" si="58"/>
        <v>236053.14580242708</v>
      </c>
      <c r="H211" s="60">
        <f t="shared" si="58"/>
        <v>379888.84726444073</v>
      </c>
      <c r="I211" s="60">
        <f t="shared" si="58"/>
        <v>303903.83859357587</v>
      </c>
      <c r="J211" s="60">
        <f t="shared" si="58"/>
        <v>298743.90671202471</v>
      </c>
      <c r="K211" s="60">
        <f t="shared" si="58"/>
        <v>-29828.386262492975</v>
      </c>
      <c r="L211" s="60">
        <f t="shared" si="58"/>
        <v>-188562.75213934085</v>
      </c>
      <c r="M211" s="60">
        <f t="shared" si="58"/>
        <v>-109901.49350492517</v>
      </c>
      <c r="N211" s="60">
        <f t="shared" si="58"/>
        <v>-233405.03590466396</v>
      </c>
      <c r="O211" s="60">
        <f t="shared" si="58"/>
        <v>-114208.18585712637</v>
      </c>
      <c r="P211" s="60">
        <f t="shared" si="58"/>
        <v>-126625.06614785024</v>
      </c>
      <c r="Q211" s="60">
        <f t="shared" si="58"/>
        <v>-23865.983399840421</v>
      </c>
      <c r="R211" s="60">
        <f t="shared" si="59"/>
        <v>810094.7473173592</v>
      </c>
      <c r="S211" s="17"/>
      <c r="T211" s="17"/>
      <c r="U211" s="17"/>
      <c r="V211" s="17"/>
      <c r="W211" s="17"/>
      <c r="X211" s="17"/>
      <c r="Y211" s="17"/>
      <c r="Z211" s="17"/>
      <c r="AA211" s="17"/>
      <c r="AB211" s="17"/>
      <c r="AC211" s="17"/>
      <c r="AD211" s="17"/>
      <c r="AE211" s="17"/>
      <c r="AF211" s="17"/>
      <c r="AG211" s="17"/>
      <c r="AH211" s="17"/>
      <c r="AI211" s="17"/>
      <c r="AJ211" s="17"/>
      <c r="AK211" s="17"/>
      <c r="AL211" s="17"/>
    </row>
    <row r="212" spans="1:38" ht="14.25" customHeight="1" x14ac:dyDescent="0.2">
      <c r="A212" s="16" t="s">
        <v>58</v>
      </c>
      <c r="B212" s="16" t="s">
        <v>43</v>
      </c>
      <c r="C212" s="16" t="s">
        <v>44</v>
      </c>
      <c r="D212" s="16" t="s">
        <v>51</v>
      </c>
      <c r="E212" s="16" t="s">
        <v>53</v>
      </c>
      <c r="F212" s="60">
        <f t="shared" si="58"/>
        <v>4021.2648995999771</v>
      </c>
      <c r="G212" s="60">
        <f t="shared" si="58"/>
        <v>-10351.732792830007</v>
      </c>
      <c r="H212" s="60">
        <f t="shared" si="58"/>
        <v>-17728.189511174976</v>
      </c>
      <c r="I212" s="60">
        <f t="shared" si="58"/>
        <v>-13136.200622414995</v>
      </c>
      <c r="J212" s="60">
        <f t="shared" si="58"/>
        <v>-755.03740264874068</v>
      </c>
      <c r="K212" s="60">
        <f t="shared" si="58"/>
        <v>-1148.3940195000032</v>
      </c>
      <c r="L212" s="60">
        <f t="shared" si="58"/>
        <v>-10927.522422765003</v>
      </c>
      <c r="M212" s="60">
        <f t="shared" si="58"/>
        <v>1447.7070143249875</v>
      </c>
      <c r="N212" s="60">
        <f t="shared" si="58"/>
        <v>-2571.9257349337568</v>
      </c>
      <c r="O212" s="60">
        <f t="shared" si="58"/>
        <v>3909.1414112399943</v>
      </c>
      <c r="P212" s="60">
        <f t="shared" si="58"/>
        <v>-3668.7984594300069</v>
      </c>
      <c r="Q212" s="60">
        <f t="shared" si="58"/>
        <v>-1764.1366503149911</v>
      </c>
      <c r="R212" s="60">
        <f t="shared" si="59"/>
        <v>-52673.824290847522</v>
      </c>
      <c r="S212" s="17"/>
      <c r="T212" s="17"/>
      <c r="U212" s="17"/>
      <c r="V212" s="17"/>
      <c r="W212" s="17"/>
      <c r="X212" s="17"/>
      <c r="Y212" s="17"/>
      <c r="Z212" s="17"/>
      <c r="AA212" s="17"/>
      <c r="AB212" s="17"/>
      <c r="AC212" s="17"/>
      <c r="AD212" s="17"/>
      <c r="AE212" s="17"/>
      <c r="AF212" s="17"/>
      <c r="AG212" s="17"/>
      <c r="AH212" s="17"/>
      <c r="AI212" s="17"/>
      <c r="AJ212" s="17"/>
      <c r="AK212" s="17"/>
      <c r="AL212" s="17"/>
    </row>
    <row r="213" spans="1:38" ht="14.25" customHeight="1" x14ac:dyDescent="0.2">
      <c r="A213" s="16" t="s">
        <v>58</v>
      </c>
      <c r="B213" s="16" t="s">
        <v>43</v>
      </c>
      <c r="C213" s="16" t="s">
        <v>44</v>
      </c>
      <c r="D213" s="16" t="s">
        <v>51</v>
      </c>
      <c r="E213" s="16" t="s">
        <v>54</v>
      </c>
      <c r="F213" s="60">
        <f t="shared" si="58"/>
        <v>37460.093172223773</v>
      </c>
      <c r="G213" s="60">
        <f t="shared" si="58"/>
        <v>33120.739490498498</v>
      </c>
      <c r="H213" s="60">
        <f t="shared" si="58"/>
        <v>1208.223480578512</v>
      </c>
      <c r="I213" s="60">
        <f t="shared" si="58"/>
        <v>21342.114231328829</v>
      </c>
      <c r="J213" s="60">
        <f t="shared" si="58"/>
        <v>24342.405861395702</v>
      </c>
      <c r="K213" s="60">
        <f t="shared" si="58"/>
        <v>22356.934771626024</v>
      </c>
      <c r="L213" s="60">
        <f t="shared" si="58"/>
        <v>15735.632288781635</v>
      </c>
      <c r="M213" s="60">
        <f t="shared" si="58"/>
        <v>3492.3957574662054</v>
      </c>
      <c r="N213" s="60">
        <f t="shared" si="58"/>
        <v>-12297.875686808431</v>
      </c>
      <c r="O213" s="60">
        <f t="shared" si="58"/>
        <v>5222.1293202935776</v>
      </c>
      <c r="P213" s="60">
        <f t="shared" si="58"/>
        <v>-15228.896186774364</v>
      </c>
      <c r="Q213" s="60">
        <f t="shared" si="58"/>
        <v>36612.33494485321</v>
      </c>
      <c r="R213" s="60">
        <f t="shared" si="59"/>
        <v>173366.23144546317</v>
      </c>
      <c r="S213" s="17"/>
      <c r="T213" s="17"/>
      <c r="U213" s="17"/>
      <c r="V213" s="17"/>
      <c r="W213" s="17"/>
      <c r="X213" s="17"/>
      <c r="Y213" s="17"/>
      <c r="Z213" s="17"/>
      <c r="AA213" s="17"/>
      <c r="AB213" s="17"/>
      <c r="AC213" s="17"/>
      <c r="AD213" s="17"/>
      <c r="AE213" s="17"/>
      <c r="AF213" s="17"/>
      <c r="AG213" s="17"/>
      <c r="AH213" s="17"/>
      <c r="AI213" s="17"/>
      <c r="AJ213" s="17"/>
      <c r="AK213" s="17"/>
      <c r="AL213" s="17"/>
    </row>
    <row r="214" spans="1:38" ht="14.25" customHeight="1" x14ac:dyDescent="0.2">
      <c r="A214" s="16" t="s">
        <v>58</v>
      </c>
      <c r="B214" s="16" t="s">
        <v>43</v>
      </c>
      <c r="C214" s="16" t="s">
        <v>44</v>
      </c>
      <c r="D214" s="16" t="s">
        <v>51</v>
      </c>
      <c r="E214" s="16" t="s">
        <v>55</v>
      </c>
      <c r="F214" s="60">
        <f t="shared" si="58"/>
        <v>-7114.6229236173094</v>
      </c>
      <c r="G214" s="60">
        <f t="shared" si="58"/>
        <v>-11453.781870039587</v>
      </c>
      <c r="H214" s="60">
        <f t="shared" si="58"/>
        <v>17415.30726575639</v>
      </c>
      <c r="I214" s="60">
        <f t="shared" si="58"/>
        <v>7267.0281432839984</v>
      </c>
      <c r="J214" s="60">
        <f t="shared" si="58"/>
        <v>12050.396946274064</v>
      </c>
      <c r="K214" s="60">
        <f t="shared" si="58"/>
        <v>-3183.3482220540027</v>
      </c>
      <c r="L214" s="60">
        <f t="shared" si="58"/>
        <v>-5883.390333311414</v>
      </c>
      <c r="M214" s="60">
        <f t="shared" si="58"/>
        <v>5417.0564281470142</v>
      </c>
      <c r="N214" s="60">
        <f t="shared" si="58"/>
        <v>1010.2672311322531</v>
      </c>
      <c r="O214" s="60">
        <f t="shared" si="58"/>
        <v>668.58408260279975</v>
      </c>
      <c r="P214" s="60">
        <f t="shared" si="58"/>
        <v>5901.3013517640065</v>
      </c>
      <c r="Q214" s="60">
        <f t="shared" si="58"/>
        <v>-3841.1754328174284</v>
      </c>
      <c r="R214" s="60">
        <f t="shared" si="59"/>
        <v>18253.622667120784</v>
      </c>
      <c r="S214" s="17"/>
      <c r="T214" s="17"/>
      <c r="U214" s="17"/>
      <c r="V214" s="17"/>
      <c r="W214" s="17"/>
      <c r="X214" s="17"/>
      <c r="Y214" s="17"/>
      <c r="Z214" s="17"/>
      <c r="AA214" s="17"/>
      <c r="AB214" s="17"/>
      <c r="AC214" s="17"/>
      <c r="AD214" s="17"/>
      <c r="AE214" s="17"/>
      <c r="AF214" s="17"/>
      <c r="AG214" s="17"/>
      <c r="AH214" s="17"/>
      <c r="AI214" s="17"/>
      <c r="AJ214" s="17"/>
      <c r="AK214" s="17"/>
      <c r="AL214" s="17"/>
    </row>
    <row r="215" spans="1:38" ht="14.25" customHeight="1" x14ac:dyDescent="0.2">
      <c r="A215" s="16" t="s">
        <v>58</v>
      </c>
      <c r="B215" s="16" t="s">
        <v>43</v>
      </c>
      <c r="C215" s="16" t="s">
        <v>44</v>
      </c>
      <c r="D215" s="16" t="s">
        <v>56</v>
      </c>
      <c r="E215" s="16" t="s">
        <v>57</v>
      </c>
      <c r="F215" s="60">
        <f t="shared" si="58"/>
        <v>51874.317204840016</v>
      </c>
      <c r="G215" s="60">
        <f t="shared" si="58"/>
        <v>52619.639805719722</v>
      </c>
      <c r="H215" s="60">
        <f t="shared" si="58"/>
        <v>142908.15361679997</v>
      </c>
      <c r="I215" s="60">
        <f t="shared" si="58"/>
        <v>-6829.9136684997939</v>
      </c>
      <c r="J215" s="60">
        <f t="shared" si="58"/>
        <v>193986.53268052498</v>
      </c>
      <c r="K215" s="60">
        <f t="shared" si="58"/>
        <v>44615.107657575049</v>
      </c>
      <c r="L215" s="60">
        <f t="shared" si="58"/>
        <v>122302.42487189989</v>
      </c>
      <c r="M215" s="60">
        <f t="shared" si="58"/>
        <v>-985786.14931390015</v>
      </c>
      <c r="N215" s="60">
        <f t="shared" si="58"/>
        <v>37746.248196149711</v>
      </c>
      <c r="O215" s="60">
        <f t="shared" si="58"/>
        <v>-1018981.50107932</v>
      </c>
      <c r="P215" s="60">
        <f t="shared" si="58"/>
        <v>-989071.66416340088</v>
      </c>
      <c r="Q215" s="60">
        <f t="shared" si="58"/>
        <v>43732.019068334717</v>
      </c>
      <c r="R215" s="60">
        <f t="shared" si="59"/>
        <v>-2310884.785123277</v>
      </c>
      <c r="S215" s="17"/>
      <c r="T215" s="17"/>
      <c r="U215" s="17"/>
      <c r="V215" s="17"/>
      <c r="W215" s="17"/>
      <c r="X215" s="17"/>
      <c r="Y215" s="17"/>
      <c r="Z215" s="17"/>
      <c r="AA215" s="17"/>
      <c r="AB215" s="17"/>
      <c r="AC215" s="17"/>
      <c r="AD215" s="17"/>
      <c r="AE215" s="17"/>
      <c r="AF215" s="17"/>
      <c r="AG215" s="17"/>
      <c r="AH215" s="17"/>
      <c r="AI215" s="17"/>
      <c r="AJ215" s="17"/>
      <c r="AK215" s="17"/>
      <c r="AL215" s="17"/>
    </row>
    <row r="216" spans="1:38" ht="14.25" customHeight="1" x14ac:dyDescent="0.2">
      <c r="A216" s="16" t="s">
        <v>62</v>
      </c>
      <c r="B216" s="16" t="s">
        <v>43</v>
      </c>
      <c r="C216" s="16"/>
      <c r="D216" s="16"/>
      <c r="E216" s="16"/>
      <c r="F216" s="60">
        <f t="shared" si="58"/>
        <v>-15999.999999999971</v>
      </c>
      <c r="G216" s="60">
        <f t="shared" si="58"/>
        <v>-3000</v>
      </c>
      <c r="H216" s="60">
        <f t="shared" si="58"/>
        <v>-8999.9999999999709</v>
      </c>
      <c r="I216" s="60">
        <f t="shared" si="58"/>
        <v>2000</v>
      </c>
      <c r="J216" s="60">
        <f t="shared" si="58"/>
        <v>2000</v>
      </c>
      <c r="K216" s="60">
        <f t="shared" si="58"/>
        <v>-5035.0993999999773</v>
      </c>
      <c r="L216" s="60">
        <f t="shared" si="58"/>
        <v>9999.9999999999709</v>
      </c>
      <c r="M216" s="60">
        <f t="shared" si="58"/>
        <v>-6000.0000000000291</v>
      </c>
      <c r="N216" s="60">
        <f t="shared" si="58"/>
        <v>-89167.983000000007</v>
      </c>
      <c r="O216" s="60">
        <f t="shared" si="58"/>
        <v>-118000</v>
      </c>
      <c r="P216" s="60">
        <f t="shared" si="58"/>
        <v>-124999.99999999997</v>
      </c>
      <c r="Q216" s="60">
        <f t="shared" si="58"/>
        <v>-80000.000000000029</v>
      </c>
      <c r="R216" s="60">
        <f t="shared" si="59"/>
        <v>-437203.08239999996</v>
      </c>
      <c r="S216" s="17"/>
      <c r="T216" s="17"/>
      <c r="U216" s="17"/>
      <c r="V216" s="17"/>
      <c r="W216" s="17"/>
      <c r="X216" s="17"/>
      <c r="Y216" s="17"/>
      <c r="Z216" s="17"/>
      <c r="AA216" s="17"/>
      <c r="AB216" s="17"/>
      <c r="AC216" s="17"/>
      <c r="AD216" s="17"/>
      <c r="AE216" s="17"/>
      <c r="AF216" s="17"/>
      <c r="AG216" s="17"/>
      <c r="AH216" s="17"/>
      <c r="AI216" s="17"/>
      <c r="AJ216" s="17"/>
      <c r="AK216" s="17"/>
      <c r="AL216" s="17"/>
    </row>
    <row r="217" spans="1:38" ht="14.25" customHeight="1" x14ac:dyDescent="0.2">
      <c r="A217" s="183"/>
      <c r="B217" s="181"/>
      <c r="C217" s="64"/>
      <c r="D217" s="184" t="s">
        <v>121</v>
      </c>
      <c r="E217" s="181"/>
      <c r="F217" s="69">
        <f>SUM(F208:F215)/F216</f>
        <v>-132.82219113699608</v>
      </c>
      <c r="G217" s="69">
        <f t="shared" ref="G217:Q217" si="60">SUM(G208:G215)/G216</f>
        <v>-643.22637473621785</v>
      </c>
      <c r="H217" s="69">
        <f t="shared" si="60"/>
        <v>-245.14630675846811</v>
      </c>
      <c r="I217" s="69">
        <f t="shared" si="60"/>
        <v>941.22175143200479</v>
      </c>
      <c r="J217" s="69">
        <f t="shared" si="60"/>
        <v>929.24621456522584</v>
      </c>
      <c r="K217" s="69">
        <f t="shared" si="60"/>
        <v>10.325762872689992</v>
      </c>
      <c r="L217" s="69">
        <f t="shared" si="60"/>
        <v>-94.27267083441663</v>
      </c>
      <c r="M217" s="69">
        <f t="shared" si="60"/>
        <v>345.52355841897128</v>
      </c>
      <c r="N217" s="69">
        <f t="shared" si="60"/>
        <v>13.08711791085898</v>
      </c>
      <c r="O217" s="69">
        <f t="shared" si="60"/>
        <v>21.519135572840458</v>
      </c>
      <c r="P217" s="69">
        <f t="shared" si="60"/>
        <v>22.449624877999028</v>
      </c>
      <c r="Q217" s="69">
        <f t="shared" si="60"/>
        <v>1.1509714965466418</v>
      </c>
      <c r="R217" s="69">
        <f>SUM(R208:R215)/R216</f>
        <v>-0.75419605379977439</v>
      </c>
      <c r="S217" s="17"/>
      <c r="T217" s="17"/>
      <c r="U217" s="17"/>
      <c r="V217" s="17"/>
      <c r="W217" s="17"/>
      <c r="X217" s="17"/>
      <c r="Y217" s="17"/>
      <c r="Z217" s="17"/>
      <c r="AA217" s="17"/>
      <c r="AB217" s="17"/>
      <c r="AC217" s="17"/>
      <c r="AD217" s="17"/>
      <c r="AE217" s="17"/>
      <c r="AF217" s="17"/>
      <c r="AG217" s="17"/>
      <c r="AH217" s="17"/>
      <c r="AI217" s="17"/>
      <c r="AJ217" s="17"/>
      <c r="AK217" s="17"/>
      <c r="AL217" s="17"/>
    </row>
    <row r="218" spans="1:38" ht="14.25" customHeight="1" x14ac:dyDescent="0.2">
      <c r="A218" s="80"/>
      <c r="B218" s="17"/>
      <c r="C218" s="80"/>
      <c r="D218" s="81"/>
      <c r="E218" s="82"/>
      <c r="F218" s="60"/>
      <c r="G218" s="60"/>
      <c r="H218" s="60"/>
      <c r="I218" s="60"/>
      <c r="J218" s="60"/>
      <c r="K218" s="60"/>
      <c r="L218" s="60"/>
      <c r="M218" s="60"/>
      <c r="N218" s="60"/>
      <c r="O218" s="60"/>
      <c r="P218" s="60"/>
      <c r="Q218" s="60"/>
      <c r="R218" s="60"/>
      <c r="S218" s="17"/>
      <c r="T218" s="17"/>
      <c r="U218" s="17"/>
      <c r="V218" s="17"/>
      <c r="W218" s="17"/>
      <c r="X218" s="17"/>
      <c r="Y218" s="17"/>
      <c r="Z218" s="17"/>
      <c r="AA218" s="17"/>
      <c r="AB218" s="17"/>
      <c r="AC218" s="17"/>
      <c r="AD218" s="17"/>
      <c r="AE218" s="17"/>
      <c r="AF218" s="17"/>
      <c r="AG218" s="17"/>
      <c r="AH218" s="17"/>
      <c r="AI218" s="17"/>
      <c r="AJ218" s="17"/>
      <c r="AK218" s="17"/>
      <c r="AL218" s="17"/>
    </row>
    <row r="219" spans="1:38" ht="14.25" customHeight="1" x14ac:dyDescent="0.2">
      <c r="A219" s="160" t="s">
        <v>260</v>
      </c>
      <c r="B219" s="72"/>
      <c r="C219" s="83"/>
      <c r="D219" s="84"/>
      <c r="E219" s="85"/>
      <c r="F219" s="71"/>
      <c r="G219" s="71"/>
      <c r="H219" s="71"/>
      <c r="I219" s="71"/>
      <c r="J219" s="71"/>
      <c r="K219" s="71"/>
      <c r="L219" s="71"/>
      <c r="M219" s="71"/>
      <c r="N219" s="71"/>
      <c r="O219" s="71"/>
      <c r="P219" s="71"/>
      <c r="Q219" s="71"/>
      <c r="R219" s="71"/>
      <c r="S219" s="72"/>
      <c r="T219" s="72"/>
      <c r="U219" s="72"/>
      <c r="V219" s="72"/>
      <c r="W219" s="72"/>
      <c r="X219" s="72"/>
      <c r="Y219" s="72"/>
      <c r="Z219" s="72"/>
      <c r="AA219" s="72"/>
      <c r="AB219" s="72"/>
      <c r="AC219" s="72"/>
      <c r="AD219" s="72"/>
      <c r="AE219" s="72"/>
      <c r="AF219" s="72"/>
      <c r="AG219" s="72"/>
      <c r="AH219" s="72"/>
      <c r="AI219" s="72"/>
      <c r="AJ219" s="72"/>
      <c r="AK219" s="72"/>
      <c r="AL219" s="72"/>
    </row>
    <row r="220" spans="1:38" ht="14.25" customHeight="1" x14ac:dyDescent="0.2">
      <c r="E220" s="17"/>
      <c r="F220" s="7"/>
      <c r="G220" s="7"/>
      <c r="H220" s="7"/>
      <c r="I220" s="7"/>
      <c r="J220" s="7"/>
      <c r="K220" s="7"/>
      <c r="L220" s="7"/>
      <c r="M220" s="7"/>
      <c r="N220" s="7"/>
      <c r="O220" s="7"/>
      <c r="P220" s="7"/>
      <c r="Q220" s="7"/>
      <c r="R220" s="7"/>
    </row>
    <row r="221" spans="1:38" ht="14.25" customHeight="1" x14ac:dyDescent="0.2">
      <c r="A221" s="169" t="s">
        <v>125</v>
      </c>
      <c r="B221" s="162"/>
      <c r="C221" s="162"/>
      <c r="D221" s="162"/>
      <c r="E221" s="162"/>
      <c r="F221" s="162"/>
      <c r="G221" s="162"/>
      <c r="H221" s="162"/>
      <c r="I221" s="162"/>
      <c r="J221" s="162"/>
      <c r="K221" s="162"/>
      <c r="L221" s="162"/>
      <c r="M221" s="162"/>
      <c r="N221" s="162"/>
      <c r="O221" s="162"/>
      <c r="P221" s="162"/>
      <c r="Q221" s="162"/>
      <c r="R221" s="162"/>
      <c r="S221" s="162"/>
      <c r="T221" s="162"/>
      <c r="U221" s="162"/>
      <c r="V221" s="163"/>
      <c r="W221" s="169"/>
      <c r="X221" s="162"/>
      <c r="Y221" s="162"/>
      <c r="Z221" s="162"/>
      <c r="AA221" s="162"/>
      <c r="AB221" s="162"/>
      <c r="AC221" s="162"/>
      <c r="AD221" s="162"/>
      <c r="AE221" s="162"/>
      <c r="AF221" s="162"/>
      <c r="AG221" s="162"/>
      <c r="AH221" s="162"/>
      <c r="AI221" s="162"/>
      <c r="AJ221" s="162"/>
      <c r="AK221" s="162"/>
      <c r="AL221" s="163"/>
    </row>
    <row r="222" spans="1:38" ht="14.25" customHeight="1" x14ac:dyDescent="0.2">
      <c r="A222" s="169" t="s">
        <v>126</v>
      </c>
      <c r="B222" s="162"/>
      <c r="C222" s="162"/>
      <c r="D222" s="162"/>
      <c r="E222" s="162"/>
      <c r="F222" s="162"/>
      <c r="G222" s="162"/>
      <c r="H222" s="162"/>
      <c r="I222" s="162"/>
      <c r="J222" s="162"/>
      <c r="K222" s="162"/>
      <c r="L222" s="162"/>
      <c r="M222" s="162"/>
      <c r="N222" s="162"/>
      <c r="O222" s="162"/>
      <c r="P222" s="162"/>
      <c r="Q222" s="162"/>
      <c r="R222" s="162"/>
      <c r="S222" s="162"/>
      <c r="T222" s="162"/>
      <c r="U222" s="162"/>
      <c r="V222" s="163"/>
      <c r="W222" s="169"/>
      <c r="X222" s="162"/>
      <c r="Y222" s="162"/>
      <c r="Z222" s="162"/>
      <c r="AA222" s="162"/>
      <c r="AB222" s="162"/>
      <c r="AC222" s="162"/>
      <c r="AD222" s="162"/>
      <c r="AE222" s="162"/>
      <c r="AF222" s="162"/>
      <c r="AG222" s="162"/>
      <c r="AH222" s="162"/>
      <c r="AI222" s="162"/>
      <c r="AJ222" s="162"/>
      <c r="AK222" s="162"/>
      <c r="AL222" s="163"/>
    </row>
    <row r="223" spans="1:38" ht="14.25" customHeight="1" x14ac:dyDescent="0.2">
      <c r="A223" s="169" t="s">
        <v>127</v>
      </c>
      <c r="B223" s="162"/>
      <c r="C223" s="162"/>
      <c r="D223" s="162"/>
      <c r="E223" s="162"/>
      <c r="F223" s="162"/>
      <c r="G223" s="162"/>
      <c r="H223" s="162"/>
      <c r="I223" s="162"/>
      <c r="J223" s="162"/>
      <c r="K223" s="162"/>
      <c r="L223" s="162"/>
      <c r="M223" s="162"/>
      <c r="N223" s="162"/>
      <c r="O223" s="162"/>
      <c r="P223" s="162"/>
      <c r="Q223" s="162"/>
      <c r="R223" s="162"/>
      <c r="S223" s="162"/>
      <c r="T223" s="162"/>
      <c r="U223" s="162"/>
      <c r="V223" s="163"/>
      <c r="W223" s="169"/>
      <c r="X223" s="162"/>
      <c r="Y223" s="162"/>
      <c r="Z223" s="162"/>
      <c r="AA223" s="162"/>
      <c r="AB223" s="162"/>
      <c r="AC223" s="162"/>
      <c r="AD223" s="162"/>
      <c r="AE223" s="162"/>
      <c r="AF223" s="162"/>
      <c r="AG223" s="162"/>
      <c r="AH223" s="162"/>
      <c r="AI223" s="162"/>
      <c r="AJ223" s="162"/>
      <c r="AK223" s="162"/>
      <c r="AL223" s="163"/>
    </row>
    <row r="224" spans="1:38" ht="37.5" customHeight="1" x14ac:dyDescent="0.2">
      <c r="A224" s="169" t="s">
        <v>128</v>
      </c>
      <c r="B224" s="162"/>
      <c r="C224" s="162"/>
      <c r="D224" s="162"/>
      <c r="E224" s="162"/>
      <c r="F224" s="162"/>
      <c r="G224" s="162"/>
      <c r="H224" s="162"/>
      <c r="I224" s="162"/>
      <c r="J224" s="162"/>
      <c r="K224" s="162"/>
      <c r="L224" s="162"/>
      <c r="M224" s="162"/>
      <c r="N224" s="162"/>
      <c r="O224" s="162"/>
      <c r="P224" s="162"/>
      <c r="Q224" s="162"/>
      <c r="R224" s="162"/>
      <c r="S224" s="162"/>
      <c r="T224" s="162"/>
      <c r="U224" s="162"/>
      <c r="V224" s="163"/>
      <c r="W224" s="169"/>
      <c r="X224" s="162"/>
      <c r="Y224" s="162"/>
      <c r="Z224" s="162"/>
      <c r="AA224" s="162"/>
      <c r="AB224" s="162"/>
      <c r="AC224" s="162"/>
      <c r="AD224" s="162"/>
      <c r="AE224" s="162"/>
      <c r="AF224" s="162"/>
      <c r="AG224" s="162"/>
      <c r="AH224" s="162"/>
      <c r="AI224" s="162"/>
      <c r="AJ224" s="162"/>
      <c r="AK224" s="162"/>
      <c r="AL224" s="163"/>
    </row>
    <row r="225" spans="1:38" ht="19.5" customHeight="1" x14ac:dyDescent="0.2">
      <c r="A225" s="185" t="s">
        <v>129</v>
      </c>
      <c r="B225" s="162"/>
      <c r="C225" s="162"/>
      <c r="D225" s="162"/>
      <c r="E225" s="162"/>
      <c r="F225" s="162"/>
      <c r="G225" s="162"/>
      <c r="H225" s="162"/>
      <c r="I225" s="162"/>
      <c r="J225" s="163"/>
      <c r="K225" s="78"/>
      <c r="L225" s="78"/>
      <c r="M225" s="78"/>
      <c r="N225" s="78"/>
      <c r="O225" s="78"/>
      <c r="P225" s="78"/>
      <c r="Q225" s="78"/>
      <c r="R225" s="78"/>
      <c r="S225" s="78"/>
      <c r="T225" s="78"/>
      <c r="U225" s="78"/>
      <c r="V225" s="78"/>
      <c r="W225" s="79"/>
      <c r="X225" s="78"/>
      <c r="Y225" s="78"/>
      <c r="Z225" s="78"/>
      <c r="AA225" s="78"/>
      <c r="AB225" s="78"/>
      <c r="AC225" s="78"/>
      <c r="AD225" s="78"/>
      <c r="AE225" s="78"/>
      <c r="AF225" s="78"/>
      <c r="AG225" s="78"/>
      <c r="AH225" s="78"/>
      <c r="AI225" s="78"/>
      <c r="AJ225" s="78"/>
      <c r="AK225" s="78"/>
      <c r="AL225" s="78"/>
    </row>
    <row r="226" spans="1:38" ht="14.25" customHeight="1" x14ac:dyDescent="0.2">
      <c r="A226" s="41" t="s">
        <v>6</v>
      </c>
      <c r="B226" s="86" t="s">
        <v>130</v>
      </c>
      <c r="C226" s="86" t="s">
        <v>131</v>
      </c>
      <c r="D226" s="86"/>
      <c r="E226" s="86"/>
      <c r="F226" s="33"/>
      <c r="G226" s="33"/>
      <c r="H226" s="33"/>
      <c r="I226" s="33"/>
      <c r="J226" s="33"/>
      <c r="K226" s="33"/>
      <c r="L226" s="33"/>
      <c r="M226" s="33"/>
      <c r="N226" s="33"/>
      <c r="O226" s="33"/>
      <c r="P226" s="33"/>
      <c r="Q226" s="33"/>
      <c r="R226" s="33"/>
      <c r="S226" s="82"/>
      <c r="T226" s="82"/>
      <c r="U226" s="82"/>
      <c r="V226" s="82"/>
      <c r="W226" s="82"/>
      <c r="X226" s="82"/>
      <c r="Y226" s="82"/>
      <c r="Z226" s="82"/>
      <c r="AA226" s="82"/>
      <c r="AB226" s="82"/>
      <c r="AC226" s="82"/>
      <c r="AD226" s="82"/>
      <c r="AE226" s="82"/>
      <c r="AF226" s="82"/>
      <c r="AG226" s="82"/>
      <c r="AH226" s="82"/>
      <c r="AI226" s="82"/>
      <c r="AJ226" s="82"/>
      <c r="AK226" s="82"/>
      <c r="AL226" s="82"/>
    </row>
    <row r="227" spans="1:38" ht="14.25" customHeight="1" x14ac:dyDescent="0.2">
      <c r="A227" s="41" t="s">
        <v>34</v>
      </c>
      <c r="B227" s="87">
        <f>S22</f>
        <v>25.001374005209875</v>
      </c>
      <c r="C227" s="88">
        <f>AVERAGE('Water Trading Repository Table'!C:C)</f>
        <v>76.577683416577656</v>
      </c>
      <c r="D227" s="88"/>
      <c r="E227" s="88"/>
      <c r="F227" s="7"/>
      <c r="G227" s="7"/>
      <c r="H227" s="7"/>
      <c r="I227" s="7"/>
      <c r="J227" s="7"/>
      <c r="K227" s="7"/>
      <c r="L227" s="7"/>
      <c r="M227" s="7"/>
      <c r="N227" s="7"/>
      <c r="O227" s="7"/>
      <c r="P227" s="7"/>
      <c r="Q227" s="7"/>
      <c r="R227" s="7"/>
    </row>
    <row r="228" spans="1:38" ht="14.25" customHeight="1" x14ac:dyDescent="0.2">
      <c r="A228" s="41" t="s">
        <v>42</v>
      </c>
      <c r="B228" s="88">
        <f>S33</f>
        <v>54.231506516209812</v>
      </c>
      <c r="C228" s="88">
        <f>AVERAGE('Water Trading Repository Table'!C:C)</f>
        <v>76.577683416577656</v>
      </c>
      <c r="D228" s="88"/>
      <c r="E228" s="88"/>
      <c r="F228" s="7"/>
      <c r="G228" s="7"/>
      <c r="H228" s="7"/>
      <c r="I228" s="7"/>
      <c r="J228" s="7"/>
      <c r="K228" s="7"/>
      <c r="L228" s="7"/>
      <c r="M228" s="7"/>
      <c r="N228" s="7"/>
      <c r="O228" s="7"/>
      <c r="P228" s="7"/>
      <c r="Q228" s="7"/>
      <c r="R228" s="7"/>
    </row>
    <row r="229" spans="1:38" ht="14.25" customHeight="1" x14ac:dyDescent="0.2">
      <c r="A229" s="41" t="s">
        <v>43</v>
      </c>
      <c r="B229" s="88">
        <f>S44</f>
        <v>35.804189198254953</v>
      </c>
      <c r="C229" s="88">
        <f>AVERAGE('Water Trading Repository Table'!C:C)</f>
        <v>76.577683416577656</v>
      </c>
      <c r="D229" s="88"/>
      <c r="E229" s="88"/>
      <c r="F229" s="7"/>
      <c r="G229" s="7"/>
      <c r="H229" s="7"/>
      <c r="I229" s="7"/>
      <c r="J229" s="7"/>
      <c r="K229" s="7"/>
      <c r="L229" s="7"/>
      <c r="M229" s="7"/>
      <c r="N229" s="7"/>
      <c r="O229" s="7"/>
      <c r="P229" s="7"/>
      <c r="Q229" s="7"/>
      <c r="R229" s="7"/>
    </row>
    <row r="230" spans="1:38" ht="14.25" customHeight="1" x14ac:dyDescent="0.2">
      <c r="E230" s="17"/>
      <c r="F230" s="7"/>
      <c r="G230" s="7"/>
      <c r="H230" s="7"/>
      <c r="I230" s="7"/>
      <c r="J230" s="7"/>
      <c r="K230" s="7"/>
      <c r="L230" s="7"/>
      <c r="M230" s="7"/>
      <c r="N230" s="7"/>
      <c r="O230" s="7"/>
      <c r="P230" s="7"/>
      <c r="Q230" s="7"/>
      <c r="R230" s="7"/>
    </row>
    <row r="231" spans="1:38" ht="14.25" customHeight="1" x14ac:dyDescent="0.2">
      <c r="E231" s="17"/>
      <c r="F231" s="7"/>
      <c r="G231" s="7"/>
      <c r="H231" s="7"/>
      <c r="I231" s="7"/>
      <c r="J231" s="7"/>
      <c r="K231" s="7"/>
      <c r="L231" s="7"/>
      <c r="M231" s="7"/>
      <c r="N231" s="7"/>
      <c r="O231" s="7"/>
      <c r="P231" s="7"/>
      <c r="Q231" s="7"/>
      <c r="R231" s="7"/>
    </row>
    <row r="232" spans="1:38" ht="14.25" customHeight="1" x14ac:dyDescent="0.2">
      <c r="E232" s="17"/>
      <c r="F232" s="7"/>
      <c r="G232" s="7"/>
      <c r="H232" s="7"/>
      <c r="I232" s="7"/>
      <c r="J232" s="7"/>
      <c r="K232" s="7"/>
      <c r="L232" s="7"/>
      <c r="M232" s="7"/>
      <c r="N232" s="7"/>
      <c r="O232" s="7"/>
      <c r="P232" s="7"/>
      <c r="Q232" s="7"/>
      <c r="R232" s="7"/>
    </row>
    <row r="233" spans="1:38" ht="14.25" customHeight="1" x14ac:dyDescent="0.2">
      <c r="E233" s="17"/>
      <c r="F233" s="7"/>
      <c r="G233" s="7"/>
      <c r="H233" s="7"/>
      <c r="I233" s="7"/>
      <c r="J233" s="7"/>
      <c r="K233" s="7"/>
      <c r="L233" s="7"/>
      <c r="M233" s="7"/>
      <c r="N233" s="7"/>
      <c r="O233" s="7"/>
      <c r="P233" s="7"/>
      <c r="Q233" s="7"/>
      <c r="R233" s="7"/>
    </row>
    <row r="234" spans="1:38" ht="14.25" customHeight="1" x14ac:dyDescent="0.2">
      <c r="E234" s="17"/>
      <c r="F234" s="7"/>
      <c r="G234" s="7"/>
      <c r="H234" s="7"/>
      <c r="I234" s="7"/>
      <c r="J234" s="7"/>
      <c r="K234" s="7"/>
      <c r="L234" s="7"/>
      <c r="M234" s="7"/>
      <c r="N234" s="7"/>
      <c r="O234" s="7"/>
      <c r="P234" s="7"/>
      <c r="Q234" s="7"/>
      <c r="R234" s="7"/>
    </row>
    <row r="235" spans="1:38" ht="14.25" customHeight="1" x14ac:dyDescent="0.2">
      <c r="E235" s="17"/>
      <c r="F235" s="7"/>
      <c r="G235" s="7"/>
      <c r="H235" s="7"/>
      <c r="I235" s="7"/>
      <c r="J235" s="7"/>
      <c r="K235" s="7"/>
      <c r="L235" s="7"/>
      <c r="M235" s="7"/>
      <c r="N235" s="7"/>
      <c r="O235" s="7"/>
      <c r="P235" s="7"/>
      <c r="Q235" s="7"/>
      <c r="R235" s="7"/>
    </row>
    <row r="236" spans="1:38" ht="14.25" customHeight="1" x14ac:dyDescent="0.2">
      <c r="E236" s="17"/>
      <c r="F236" s="7"/>
      <c r="G236" s="7"/>
      <c r="H236" s="7"/>
      <c r="I236" s="7"/>
      <c r="J236" s="7"/>
      <c r="K236" s="7"/>
      <c r="L236" s="7"/>
      <c r="M236" s="7"/>
      <c r="N236" s="7"/>
      <c r="O236" s="7"/>
      <c r="P236" s="7"/>
      <c r="Q236" s="7"/>
      <c r="R236" s="7"/>
    </row>
    <row r="237" spans="1:38" ht="14.25" customHeight="1" x14ac:dyDescent="0.2">
      <c r="E237" s="17"/>
      <c r="F237" s="7"/>
      <c r="G237" s="7"/>
      <c r="H237" s="7"/>
      <c r="I237" s="7"/>
      <c r="J237" s="7"/>
      <c r="K237" s="7"/>
      <c r="L237" s="7"/>
      <c r="M237" s="7"/>
      <c r="N237" s="7"/>
      <c r="O237" s="7"/>
      <c r="P237" s="7"/>
      <c r="Q237" s="7"/>
      <c r="R237" s="7"/>
    </row>
    <row r="238" spans="1:38" ht="14.25" customHeight="1" x14ac:dyDescent="0.2">
      <c r="E238" s="17"/>
      <c r="F238" s="7"/>
      <c r="G238" s="7"/>
      <c r="H238" s="7"/>
      <c r="I238" s="7"/>
      <c r="J238" s="7"/>
      <c r="K238" s="7"/>
      <c r="L238" s="7"/>
      <c r="M238" s="7"/>
      <c r="N238" s="7"/>
      <c r="O238" s="7"/>
      <c r="P238" s="7"/>
      <c r="Q238" s="7"/>
      <c r="R238" s="7"/>
    </row>
    <row r="239" spans="1:38" ht="14.25" customHeight="1" x14ac:dyDescent="0.2">
      <c r="E239" s="17"/>
      <c r="F239" s="7"/>
      <c r="G239" s="7"/>
      <c r="H239" s="7"/>
      <c r="I239" s="7"/>
      <c r="J239" s="7"/>
      <c r="K239" s="7"/>
      <c r="L239" s="7"/>
      <c r="M239" s="7"/>
      <c r="N239" s="7"/>
      <c r="O239" s="7"/>
      <c r="P239" s="7"/>
      <c r="Q239" s="7"/>
      <c r="R239" s="7"/>
    </row>
    <row r="240" spans="1:38" ht="14.25" customHeight="1" x14ac:dyDescent="0.2">
      <c r="E240" s="17"/>
      <c r="F240" s="7"/>
      <c r="G240" s="7"/>
      <c r="H240" s="7"/>
      <c r="I240" s="7"/>
      <c r="J240" s="7"/>
      <c r="K240" s="7"/>
      <c r="L240" s="7"/>
      <c r="M240" s="7"/>
      <c r="N240" s="7"/>
      <c r="O240" s="7"/>
      <c r="P240" s="7"/>
      <c r="Q240" s="7"/>
      <c r="R240" s="7"/>
    </row>
    <row r="241" spans="5:18" ht="14.25" customHeight="1" x14ac:dyDescent="0.2">
      <c r="E241" s="17"/>
      <c r="F241" s="7"/>
      <c r="G241" s="7"/>
      <c r="H241" s="7"/>
      <c r="I241" s="7"/>
      <c r="J241" s="7"/>
      <c r="K241" s="7"/>
      <c r="L241" s="7"/>
      <c r="M241" s="7"/>
      <c r="N241" s="7"/>
      <c r="O241" s="7"/>
      <c r="P241" s="7"/>
      <c r="Q241" s="7"/>
      <c r="R241" s="7"/>
    </row>
    <row r="242" spans="5:18" ht="14.25" customHeight="1" x14ac:dyDescent="0.2">
      <c r="E242" s="17"/>
      <c r="F242" s="7"/>
      <c r="G242" s="7"/>
      <c r="H242" s="7"/>
      <c r="I242" s="7"/>
      <c r="J242" s="7"/>
      <c r="K242" s="7"/>
      <c r="L242" s="7"/>
      <c r="M242" s="7"/>
      <c r="N242" s="7"/>
      <c r="O242" s="7"/>
      <c r="P242" s="7"/>
      <c r="Q242" s="7"/>
      <c r="R242" s="7"/>
    </row>
    <row r="243" spans="5:18" ht="14.25" customHeight="1" x14ac:dyDescent="0.2">
      <c r="E243" s="17"/>
      <c r="F243" s="7"/>
      <c r="G243" s="7"/>
      <c r="H243" s="7"/>
      <c r="I243" s="7"/>
      <c r="J243" s="7"/>
      <c r="K243" s="7"/>
      <c r="L243" s="7"/>
      <c r="M243" s="7"/>
      <c r="N243" s="7"/>
      <c r="O243" s="7"/>
      <c r="P243" s="7"/>
      <c r="Q243" s="7"/>
      <c r="R243" s="7"/>
    </row>
    <row r="244" spans="5:18" ht="14.25" customHeight="1" x14ac:dyDescent="0.2">
      <c r="E244" s="17"/>
      <c r="F244" s="7"/>
      <c r="G244" s="7"/>
      <c r="H244" s="7"/>
      <c r="I244" s="7"/>
      <c r="J244" s="7"/>
      <c r="K244" s="7"/>
      <c r="L244" s="7"/>
      <c r="M244" s="7"/>
      <c r="N244" s="7"/>
      <c r="O244" s="7"/>
      <c r="P244" s="7"/>
      <c r="Q244" s="7"/>
      <c r="R244" s="7"/>
    </row>
    <row r="245" spans="5:18" ht="14.25" customHeight="1" x14ac:dyDescent="0.2">
      <c r="E245" s="17"/>
      <c r="F245" s="7"/>
      <c r="G245" s="7"/>
      <c r="H245" s="7"/>
      <c r="I245" s="7"/>
      <c r="J245" s="7"/>
      <c r="K245" s="7"/>
      <c r="L245" s="7"/>
      <c r="M245" s="7"/>
      <c r="N245" s="7"/>
      <c r="O245" s="7"/>
      <c r="P245" s="7"/>
      <c r="Q245" s="7"/>
      <c r="R245" s="7"/>
    </row>
    <row r="246" spans="5:18" ht="14.25" customHeight="1" x14ac:dyDescent="0.2">
      <c r="E246" s="17"/>
      <c r="F246" s="7"/>
      <c r="G246" s="7"/>
      <c r="H246" s="7"/>
      <c r="I246" s="7"/>
      <c r="J246" s="7"/>
      <c r="K246" s="7"/>
      <c r="L246" s="7"/>
      <c r="M246" s="7"/>
      <c r="N246" s="7"/>
      <c r="O246" s="7"/>
      <c r="P246" s="7"/>
      <c r="Q246" s="7"/>
      <c r="R246" s="7"/>
    </row>
    <row r="247" spans="5:18" ht="14.25" customHeight="1" x14ac:dyDescent="0.2">
      <c r="E247" s="17"/>
      <c r="F247" s="7"/>
      <c r="G247" s="7"/>
      <c r="H247" s="7"/>
      <c r="I247" s="7"/>
      <c r="J247" s="7"/>
      <c r="K247" s="7"/>
      <c r="L247" s="7"/>
      <c r="M247" s="7"/>
      <c r="N247" s="7"/>
      <c r="O247" s="7"/>
      <c r="P247" s="7"/>
      <c r="Q247" s="7"/>
      <c r="R247" s="7"/>
    </row>
    <row r="248" spans="5:18" ht="14.25" customHeight="1" x14ac:dyDescent="0.2">
      <c r="E248" s="17"/>
      <c r="F248" s="7"/>
      <c r="G248" s="7"/>
      <c r="H248" s="7"/>
      <c r="I248" s="7"/>
      <c r="J248" s="7"/>
      <c r="K248" s="7"/>
      <c r="L248" s="7"/>
      <c r="M248" s="7"/>
      <c r="N248" s="7"/>
      <c r="O248" s="7"/>
      <c r="P248" s="7"/>
      <c r="Q248" s="7"/>
      <c r="R248" s="7"/>
    </row>
    <row r="249" spans="5:18" ht="14.25" customHeight="1" x14ac:dyDescent="0.2">
      <c r="E249" s="17"/>
      <c r="F249" s="7"/>
      <c r="G249" s="7"/>
      <c r="H249" s="7"/>
      <c r="I249" s="7"/>
      <c r="J249" s="7"/>
      <c r="K249" s="7"/>
      <c r="L249" s="7"/>
      <c r="M249" s="7"/>
      <c r="N249" s="7"/>
      <c r="O249" s="7"/>
      <c r="P249" s="7"/>
      <c r="Q249" s="7"/>
      <c r="R249" s="7"/>
    </row>
    <row r="250" spans="5:18" ht="14.25" customHeight="1" x14ac:dyDescent="0.2">
      <c r="E250" s="17"/>
      <c r="F250" s="7"/>
      <c r="G250" s="7"/>
      <c r="H250" s="7"/>
      <c r="I250" s="7"/>
      <c r="J250" s="7"/>
      <c r="K250" s="7"/>
      <c r="L250" s="7"/>
      <c r="M250" s="7"/>
      <c r="N250" s="7"/>
      <c r="O250" s="7"/>
      <c r="P250" s="7"/>
      <c r="Q250" s="7"/>
      <c r="R250" s="7"/>
    </row>
    <row r="251" spans="5:18" ht="14.25" customHeight="1" x14ac:dyDescent="0.2">
      <c r="E251" s="17"/>
      <c r="F251" s="7"/>
      <c r="G251" s="7"/>
      <c r="H251" s="7"/>
      <c r="I251" s="7"/>
      <c r="J251" s="7"/>
      <c r="K251" s="7"/>
      <c r="L251" s="7"/>
      <c r="M251" s="7"/>
      <c r="N251" s="7"/>
      <c r="O251" s="7"/>
      <c r="P251" s="7"/>
      <c r="Q251" s="7"/>
      <c r="R251" s="7"/>
    </row>
    <row r="252" spans="5:18" ht="14.25" customHeight="1" x14ac:dyDescent="0.2">
      <c r="E252" s="17"/>
      <c r="F252" s="7"/>
      <c r="G252" s="7"/>
      <c r="H252" s="7"/>
      <c r="I252" s="7"/>
      <c r="J252" s="7"/>
      <c r="K252" s="7"/>
      <c r="L252" s="7"/>
      <c r="M252" s="7"/>
      <c r="N252" s="7"/>
      <c r="O252" s="7"/>
      <c r="P252" s="7"/>
      <c r="Q252" s="7"/>
      <c r="R252" s="7"/>
    </row>
    <row r="253" spans="5:18" ht="14.25" customHeight="1" x14ac:dyDescent="0.2">
      <c r="E253" s="17"/>
      <c r="F253" s="7"/>
      <c r="G253" s="7"/>
      <c r="H253" s="7"/>
      <c r="I253" s="7"/>
      <c r="J253" s="7"/>
      <c r="K253" s="7"/>
      <c r="L253" s="7"/>
      <c r="M253" s="7"/>
      <c r="N253" s="7"/>
      <c r="O253" s="7"/>
      <c r="P253" s="7"/>
      <c r="Q253" s="7"/>
      <c r="R253" s="7"/>
    </row>
    <row r="254" spans="5:18" ht="14.25" customHeight="1" x14ac:dyDescent="0.2">
      <c r="E254" s="17"/>
      <c r="F254" s="7"/>
      <c r="G254" s="7"/>
      <c r="H254" s="7"/>
      <c r="I254" s="7"/>
      <c r="J254" s="7"/>
      <c r="K254" s="7"/>
      <c r="L254" s="7"/>
      <c r="M254" s="7"/>
      <c r="N254" s="7"/>
      <c r="O254" s="7"/>
      <c r="P254" s="7"/>
      <c r="Q254" s="7"/>
      <c r="R254" s="7"/>
    </row>
    <row r="255" spans="5:18" ht="14.25" customHeight="1" x14ac:dyDescent="0.2">
      <c r="E255" s="17"/>
      <c r="F255" s="7"/>
      <c r="G255" s="7"/>
      <c r="H255" s="7"/>
      <c r="I255" s="7"/>
      <c r="J255" s="7"/>
      <c r="K255" s="7"/>
      <c r="L255" s="7"/>
      <c r="M255" s="7"/>
      <c r="N255" s="7"/>
      <c r="O255" s="7"/>
      <c r="P255" s="7"/>
      <c r="Q255" s="7"/>
      <c r="R255" s="7"/>
    </row>
    <row r="256" spans="5:18" ht="14.25" customHeight="1" x14ac:dyDescent="0.2">
      <c r="E256" s="17"/>
      <c r="F256" s="7"/>
      <c r="G256" s="7"/>
      <c r="H256" s="7"/>
      <c r="I256" s="7"/>
      <c r="J256" s="7"/>
      <c r="K256" s="7"/>
      <c r="L256" s="7"/>
      <c r="M256" s="7"/>
      <c r="N256" s="7"/>
      <c r="O256" s="7"/>
      <c r="P256" s="7"/>
      <c r="Q256" s="7"/>
      <c r="R256" s="7"/>
    </row>
    <row r="257" spans="5:18" ht="14.25" customHeight="1" x14ac:dyDescent="0.2">
      <c r="E257" s="17"/>
      <c r="F257" s="7"/>
      <c r="G257" s="7"/>
      <c r="H257" s="7"/>
      <c r="I257" s="7"/>
      <c r="J257" s="7"/>
      <c r="K257" s="7"/>
      <c r="L257" s="7"/>
      <c r="M257" s="7"/>
      <c r="N257" s="7"/>
      <c r="O257" s="7"/>
      <c r="P257" s="7"/>
      <c r="Q257" s="7"/>
      <c r="R257" s="7"/>
    </row>
    <row r="258" spans="5:18" ht="14.25" customHeight="1" x14ac:dyDescent="0.2">
      <c r="E258" s="17"/>
      <c r="F258" s="7"/>
      <c r="G258" s="7"/>
      <c r="H258" s="7"/>
      <c r="I258" s="7"/>
      <c r="J258" s="7"/>
      <c r="K258" s="7"/>
      <c r="L258" s="7"/>
      <c r="M258" s="7"/>
      <c r="N258" s="7"/>
      <c r="O258" s="7"/>
      <c r="P258" s="7"/>
      <c r="Q258" s="7"/>
      <c r="R258" s="7"/>
    </row>
    <row r="259" spans="5:18" ht="14.25" customHeight="1" x14ac:dyDescent="0.2">
      <c r="E259" s="17"/>
      <c r="F259" s="7"/>
      <c r="G259" s="7"/>
      <c r="H259" s="7"/>
      <c r="I259" s="7"/>
      <c r="J259" s="7"/>
      <c r="K259" s="7"/>
      <c r="L259" s="7"/>
      <c r="M259" s="7"/>
      <c r="N259" s="7"/>
      <c r="O259" s="7"/>
      <c r="P259" s="7"/>
      <c r="Q259" s="7"/>
      <c r="R259" s="7"/>
    </row>
    <row r="260" spans="5:18" ht="14.25" customHeight="1" x14ac:dyDescent="0.2">
      <c r="E260" s="17"/>
      <c r="F260" s="7"/>
      <c r="G260" s="7"/>
      <c r="H260" s="7"/>
      <c r="I260" s="7"/>
      <c r="J260" s="7"/>
      <c r="K260" s="7"/>
      <c r="L260" s="7"/>
      <c r="M260" s="7"/>
      <c r="N260" s="7"/>
      <c r="O260" s="7"/>
      <c r="P260" s="7"/>
      <c r="Q260" s="7"/>
      <c r="R260" s="7"/>
    </row>
    <row r="261" spans="5:18" ht="14.25" customHeight="1" x14ac:dyDescent="0.2">
      <c r="E261" s="17"/>
      <c r="F261" s="7"/>
      <c r="G261" s="7"/>
      <c r="H261" s="7"/>
      <c r="I261" s="7"/>
      <c r="J261" s="7"/>
      <c r="K261" s="7"/>
      <c r="L261" s="7"/>
      <c r="M261" s="7"/>
      <c r="N261" s="7"/>
      <c r="O261" s="7"/>
      <c r="P261" s="7"/>
      <c r="Q261" s="7"/>
      <c r="R261" s="7"/>
    </row>
    <row r="262" spans="5:18" ht="14.25" customHeight="1" x14ac:dyDescent="0.2">
      <c r="E262" s="17"/>
      <c r="F262" s="7"/>
      <c r="G262" s="7"/>
      <c r="H262" s="7"/>
      <c r="I262" s="7"/>
      <c r="J262" s="7"/>
      <c r="K262" s="7"/>
      <c r="L262" s="7"/>
      <c r="M262" s="7"/>
      <c r="N262" s="7"/>
      <c r="O262" s="7"/>
      <c r="P262" s="7"/>
      <c r="Q262" s="7"/>
      <c r="R262" s="7"/>
    </row>
    <row r="263" spans="5:18" ht="14.25" customHeight="1" x14ac:dyDescent="0.2">
      <c r="E263" s="17"/>
      <c r="F263" s="7"/>
      <c r="G263" s="7"/>
      <c r="H263" s="7"/>
      <c r="I263" s="7"/>
      <c r="J263" s="7"/>
      <c r="K263" s="7"/>
      <c r="L263" s="7"/>
      <c r="M263" s="7"/>
      <c r="N263" s="7"/>
      <c r="O263" s="7"/>
      <c r="P263" s="7"/>
      <c r="Q263" s="7"/>
      <c r="R263" s="7"/>
    </row>
    <row r="264" spans="5:18" ht="14.25" customHeight="1" x14ac:dyDescent="0.2">
      <c r="E264" s="17"/>
      <c r="F264" s="7"/>
      <c r="G264" s="7"/>
      <c r="H264" s="7"/>
      <c r="I264" s="7"/>
      <c r="J264" s="7"/>
      <c r="K264" s="7"/>
      <c r="L264" s="7"/>
      <c r="M264" s="7"/>
      <c r="N264" s="7"/>
      <c r="O264" s="7"/>
      <c r="P264" s="7"/>
      <c r="Q264" s="7"/>
      <c r="R264" s="7"/>
    </row>
    <row r="265" spans="5:18" ht="14.25" customHeight="1" x14ac:dyDescent="0.2">
      <c r="E265" s="17"/>
      <c r="F265" s="7"/>
      <c r="G265" s="7"/>
      <c r="H265" s="7"/>
      <c r="I265" s="7"/>
      <c r="J265" s="7"/>
      <c r="K265" s="7"/>
      <c r="L265" s="7"/>
      <c r="M265" s="7"/>
      <c r="N265" s="7"/>
      <c r="O265" s="7"/>
      <c r="P265" s="7"/>
      <c r="Q265" s="7"/>
      <c r="R265" s="7"/>
    </row>
    <row r="266" spans="5:18" ht="14.25" customHeight="1" x14ac:dyDescent="0.2">
      <c r="E266" s="17"/>
      <c r="F266" s="7"/>
      <c r="G266" s="7"/>
      <c r="H266" s="7"/>
      <c r="I266" s="7"/>
      <c r="J266" s="7"/>
      <c r="K266" s="7"/>
      <c r="L266" s="7"/>
      <c r="M266" s="7"/>
      <c r="N266" s="7"/>
      <c r="O266" s="7"/>
      <c r="P266" s="7"/>
      <c r="Q266" s="7"/>
      <c r="R266" s="7"/>
    </row>
    <row r="267" spans="5:18" ht="14.25" customHeight="1" x14ac:dyDescent="0.2">
      <c r="E267" s="17"/>
      <c r="F267" s="7"/>
      <c r="G267" s="7"/>
      <c r="H267" s="7"/>
      <c r="I267" s="7"/>
      <c r="J267" s="7"/>
      <c r="K267" s="7"/>
      <c r="L267" s="7"/>
      <c r="M267" s="7"/>
      <c r="N267" s="7"/>
      <c r="O267" s="7"/>
      <c r="P267" s="7"/>
      <c r="Q267" s="7"/>
      <c r="R267" s="7"/>
    </row>
    <row r="268" spans="5:18" ht="14.25" customHeight="1" x14ac:dyDescent="0.2">
      <c r="E268" s="17"/>
      <c r="F268" s="7"/>
      <c r="G268" s="7"/>
      <c r="H268" s="7"/>
      <c r="I268" s="7"/>
      <c r="J268" s="7"/>
      <c r="K268" s="7"/>
      <c r="L268" s="7"/>
      <c r="M268" s="7"/>
      <c r="N268" s="7"/>
      <c r="O268" s="7"/>
      <c r="P268" s="7"/>
      <c r="Q268" s="7"/>
      <c r="R268" s="7"/>
    </row>
    <row r="269" spans="5:18" ht="14.25" customHeight="1" x14ac:dyDescent="0.2">
      <c r="E269" s="17"/>
      <c r="F269" s="7"/>
      <c r="G269" s="7"/>
      <c r="H269" s="7"/>
      <c r="I269" s="7"/>
      <c r="J269" s="7"/>
      <c r="K269" s="7"/>
      <c r="L269" s="7"/>
      <c r="M269" s="7"/>
      <c r="N269" s="7"/>
      <c r="O269" s="7"/>
      <c r="P269" s="7"/>
      <c r="Q269" s="7"/>
      <c r="R269" s="7"/>
    </row>
    <row r="270" spans="5:18" ht="14.25" customHeight="1" x14ac:dyDescent="0.2">
      <c r="E270" s="17"/>
      <c r="F270" s="7"/>
      <c r="G270" s="7"/>
      <c r="H270" s="7"/>
      <c r="I270" s="7"/>
      <c r="J270" s="7"/>
      <c r="K270" s="7"/>
      <c r="L270" s="7"/>
      <c r="M270" s="7"/>
      <c r="N270" s="7"/>
      <c r="O270" s="7"/>
      <c r="P270" s="7"/>
      <c r="Q270" s="7"/>
      <c r="R270" s="7"/>
    </row>
    <row r="271" spans="5:18" ht="14.25" customHeight="1" x14ac:dyDescent="0.2">
      <c r="E271" s="17"/>
      <c r="F271" s="7"/>
      <c r="G271" s="7"/>
      <c r="H271" s="7"/>
      <c r="I271" s="7"/>
      <c r="J271" s="7"/>
      <c r="K271" s="7"/>
      <c r="L271" s="7"/>
      <c r="M271" s="7"/>
      <c r="N271" s="7"/>
      <c r="O271" s="7"/>
      <c r="P271" s="7"/>
      <c r="Q271" s="7"/>
      <c r="R271" s="7"/>
    </row>
    <row r="272" spans="5:18" ht="14.25" customHeight="1" x14ac:dyDescent="0.2">
      <c r="E272" s="17"/>
      <c r="F272" s="7"/>
      <c r="G272" s="7"/>
      <c r="H272" s="7"/>
      <c r="I272" s="7"/>
      <c r="J272" s="7"/>
      <c r="K272" s="7"/>
      <c r="L272" s="7"/>
      <c r="M272" s="7"/>
      <c r="N272" s="7"/>
      <c r="O272" s="7"/>
      <c r="P272" s="7"/>
      <c r="Q272" s="7"/>
      <c r="R272" s="7"/>
    </row>
    <row r="273" spans="5:18" ht="14.25" customHeight="1" x14ac:dyDescent="0.2">
      <c r="E273" s="17"/>
      <c r="F273" s="7"/>
      <c r="G273" s="7"/>
      <c r="H273" s="7"/>
      <c r="I273" s="7"/>
      <c r="J273" s="7"/>
      <c r="K273" s="7"/>
      <c r="L273" s="7"/>
      <c r="M273" s="7"/>
      <c r="N273" s="7"/>
      <c r="O273" s="7"/>
      <c r="P273" s="7"/>
      <c r="Q273" s="7"/>
      <c r="R273" s="7"/>
    </row>
    <row r="274" spans="5:18" ht="14.25" customHeight="1" x14ac:dyDescent="0.2">
      <c r="E274" s="17"/>
      <c r="F274" s="7"/>
      <c r="G274" s="7"/>
      <c r="H274" s="7"/>
      <c r="I274" s="7"/>
      <c r="J274" s="7"/>
      <c r="K274" s="7"/>
      <c r="L274" s="7"/>
      <c r="M274" s="7"/>
      <c r="N274" s="7"/>
      <c r="O274" s="7"/>
      <c r="P274" s="7"/>
      <c r="Q274" s="7"/>
      <c r="R274" s="7"/>
    </row>
    <row r="275" spans="5:18" ht="14.25" customHeight="1" x14ac:dyDescent="0.2">
      <c r="E275" s="17"/>
      <c r="F275" s="7"/>
      <c r="G275" s="7"/>
      <c r="H275" s="7"/>
      <c r="I275" s="7"/>
      <c r="J275" s="7"/>
      <c r="K275" s="7"/>
      <c r="L275" s="7"/>
      <c r="M275" s="7"/>
      <c r="N275" s="7"/>
      <c r="O275" s="7"/>
      <c r="P275" s="7"/>
      <c r="Q275" s="7"/>
      <c r="R275" s="7"/>
    </row>
    <row r="276" spans="5:18" ht="14.25" customHeight="1" x14ac:dyDescent="0.2">
      <c r="E276" s="17"/>
      <c r="F276" s="7"/>
      <c r="G276" s="7"/>
      <c r="H276" s="7"/>
      <c r="I276" s="7"/>
      <c r="J276" s="7"/>
      <c r="K276" s="7"/>
      <c r="L276" s="7"/>
      <c r="M276" s="7"/>
      <c r="N276" s="7"/>
      <c r="O276" s="7"/>
      <c r="P276" s="7"/>
      <c r="Q276" s="7"/>
      <c r="R276" s="7"/>
    </row>
    <row r="277" spans="5:18" ht="14.25" customHeight="1" x14ac:dyDescent="0.2">
      <c r="E277" s="17"/>
      <c r="F277" s="7"/>
      <c r="G277" s="7"/>
      <c r="H277" s="7"/>
      <c r="I277" s="7"/>
      <c r="J277" s="7"/>
      <c r="K277" s="7"/>
      <c r="L277" s="7"/>
      <c r="M277" s="7"/>
      <c r="N277" s="7"/>
      <c r="O277" s="7"/>
      <c r="P277" s="7"/>
      <c r="Q277" s="7"/>
      <c r="R277" s="7"/>
    </row>
    <row r="278" spans="5:18" ht="14.25" customHeight="1" x14ac:dyDescent="0.2">
      <c r="E278" s="17"/>
      <c r="F278" s="7"/>
      <c r="G278" s="7"/>
      <c r="H278" s="7"/>
      <c r="I278" s="7"/>
      <c r="J278" s="7"/>
      <c r="K278" s="7"/>
      <c r="L278" s="7"/>
      <c r="M278" s="7"/>
      <c r="N278" s="7"/>
      <c r="O278" s="7"/>
      <c r="P278" s="7"/>
      <c r="Q278" s="7"/>
      <c r="R278" s="7"/>
    </row>
    <row r="279" spans="5:18" ht="14.25" customHeight="1" x14ac:dyDescent="0.2">
      <c r="E279" s="17"/>
      <c r="F279" s="7"/>
      <c r="G279" s="7"/>
      <c r="H279" s="7"/>
      <c r="I279" s="7"/>
      <c r="J279" s="7"/>
      <c r="K279" s="7"/>
      <c r="L279" s="7"/>
      <c r="M279" s="7"/>
      <c r="N279" s="7"/>
      <c r="O279" s="7"/>
      <c r="P279" s="7"/>
      <c r="Q279" s="7"/>
      <c r="R279" s="7"/>
    </row>
    <row r="280" spans="5:18" ht="14.25" customHeight="1" x14ac:dyDescent="0.2">
      <c r="E280" s="17"/>
      <c r="F280" s="7"/>
      <c r="G280" s="7"/>
      <c r="H280" s="7"/>
      <c r="I280" s="7"/>
      <c r="J280" s="7"/>
      <c r="K280" s="7"/>
      <c r="L280" s="7"/>
      <c r="M280" s="7"/>
      <c r="N280" s="7"/>
      <c r="O280" s="7"/>
      <c r="P280" s="7"/>
      <c r="Q280" s="7"/>
      <c r="R280" s="7"/>
    </row>
    <row r="281" spans="5:18" ht="14.25" customHeight="1" x14ac:dyDescent="0.2">
      <c r="E281" s="17"/>
      <c r="F281" s="7"/>
      <c r="G281" s="7"/>
      <c r="H281" s="7"/>
      <c r="I281" s="7"/>
      <c r="J281" s="7"/>
      <c r="K281" s="7"/>
      <c r="L281" s="7"/>
      <c r="M281" s="7"/>
      <c r="N281" s="7"/>
      <c r="O281" s="7"/>
      <c r="P281" s="7"/>
      <c r="Q281" s="7"/>
      <c r="R281" s="7"/>
    </row>
    <row r="282" spans="5:18" ht="14.25" customHeight="1" x14ac:dyDescent="0.2">
      <c r="E282" s="17"/>
      <c r="F282" s="7"/>
      <c r="G282" s="7"/>
      <c r="H282" s="7"/>
      <c r="I282" s="7"/>
      <c r="J282" s="7"/>
      <c r="K282" s="7"/>
      <c r="L282" s="7"/>
      <c r="M282" s="7"/>
      <c r="N282" s="7"/>
      <c r="O282" s="7"/>
      <c r="P282" s="7"/>
      <c r="Q282" s="7"/>
      <c r="R282" s="7"/>
    </row>
    <row r="283" spans="5:18" ht="14.25" customHeight="1" x14ac:dyDescent="0.2">
      <c r="E283" s="17"/>
      <c r="F283" s="7"/>
      <c r="G283" s="7"/>
      <c r="H283" s="7"/>
      <c r="I283" s="7"/>
      <c r="J283" s="7"/>
      <c r="K283" s="7"/>
      <c r="L283" s="7"/>
      <c r="M283" s="7"/>
      <c r="N283" s="7"/>
      <c r="O283" s="7"/>
      <c r="P283" s="7"/>
      <c r="Q283" s="7"/>
      <c r="R283" s="7"/>
    </row>
    <row r="284" spans="5:18" ht="14.25" customHeight="1" x14ac:dyDescent="0.2">
      <c r="E284" s="17"/>
      <c r="F284" s="7"/>
      <c r="G284" s="7"/>
      <c r="H284" s="7"/>
      <c r="I284" s="7"/>
      <c r="J284" s="7"/>
      <c r="K284" s="7"/>
      <c r="L284" s="7"/>
      <c r="M284" s="7"/>
      <c r="N284" s="7"/>
      <c r="O284" s="7"/>
      <c r="P284" s="7"/>
      <c r="Q284" s="7"/>
      <c r="R284" s="7"/>
    </row>
    <row r="285" spans="5:18" ht="14.25" customHeight="1" x14ac:dyDescent="0.2">
      <c r="E285" s="17"/>
      <c r="F285" s="7"/>
      <c r="G285" s="7"/>
      <c r="H285" s="7"/>
      <c r="I285" s="7"/>
      <c r="J285" s="7"/>
      <c r="K285" s="7"/>
      <c r="L285" s="7"/>
      <c r="M285" s="7"/>
      <c r="N285" s="7"/>
      <c r="O285" s="7"/>
      <c r="P285" s="7"/>
      <c r="Q285" s="7"/>
      <c r="R285" s="7"/>
    </row>
    <row r="286" spans="5:18" ht="14.25" customHeight="1" x14ac:dyDescent="0.2">
      <c r="E286" s="17"/>
      <c r="F286" s="7"/>
      <c r="G286" s="7"/>
      <c r="H286" s="7"/>
      <c r="I286" s="7"/>
      <c r="J286" s="7"/>
      <c r="K286" s="7"/>
      <c r="L286" s="7"/>
      <c r="M286" s="7"/>
      <c r="N286" s="7"/>
      <c r="O286" s="7"/>
      <c r="P286" s="7"/>
      <c r="Q286" s="7"/>
      <c r="R286" s="7"/>
    </row>
    <row r="287" spans="5:18" ht="14.25" customHeight="1" x14ac:dyDescent="0.2">
      <c r="E287" s="17"/>
      <c r="F287" s="7"/>
      <c r="G287" s="7"/>
      <c r="H287" s="7"/>
      <c r="I287" s="7"/>
      <c r="J287" s="7"/>
      <c r="K287" s="7"/>
      <c r="L287" s="7"/>
      <c r="M287" s="7"/>
      <c r="N287" s="7"/>
      <c r="O287" s="7"/>
      <c r="P287" s="7"/>
      <c r="Q287" s="7"/>
      <c r="R287" s="7"/>
    </row>
    <row r="288" spans="5:18" ht="14.25" customHeight="1" x14ac:dyDescent="0.2">
      <c r="E288" s="17"/>
      <c r="F288" s="7"/>
      <c r="G288" s="7"/>
      <c r="H288" s="7"/>
      <c r="I288" s="7"/>
      <c r="J288" s="7"/>
      <c r="K288" s="7"/>
      <c r="L288" s="7"/>
      <c r="M288" s="7"/>
      <c r="N288" s="7"/>
      <c r="O288" s="7"/>
      <c r="P288" s="7"/>
      <c r="Q288" s="7"/>
      <c r="R288" s="7"/>
    </row>
    <row r="289" spans="5:18" ht="14.25" customHeight="1" x14ac:dyDescent="0.2">
      <c r="E289" s="17"/>
      <c r="F289" s="7"/>
      <c r="G289" s="7"/>
      <c r="H289" s="7"/>
      <c r="I289" s="7"/>
      <c r="J289" s="7"/>
      <c r="K289" s="7"/>
      <c r="L289" s="7"/>
      <c r="M289" s="7"/>
      <c r="N289" s="7"/>
      <c r="O289" s="7"/>
      <c r="P289" s="7"/>
      <c r="Q289" s="7"/>
      <c r="R289" s="7"/>
    </row>
    <row r="290" spans="5:18" ht="14.25" customHeight="1" x14ac:dyDescent="0.2">
      <c r="E290" s="17"/>
      <c r="F290" s="7"/>
      <c r="G290" s="7"/>
      <c r="H290" s="7"/>
      <c r="I290" s="7"/>
      <c r="J290" s="7"/>
      <c r="K290" s="7"/>
      <c r="L290" s="7"/>
      <c r="M290" s="7"/>
      <c r="N290" s="7"/>
      <c r="O290" s="7"/>
      <c r="P290" s="7"/>
      <c r="Q290" s="7"/>
      <c r="R290" s="7"/>
    </row>
    <row r="291" spans="5:18" ht="14.25" customHeight="1" x14ac:dyDescent="0.2">
      <c r="E291" s="17"/>
      <c r="F291" s="7"/>
      <c r="G291" s="7"/>
      <c r="H291" s="7"/>
      <c r="I291" s="7"/>
      <c r="J291" s="7"/>
      <c r="K291" s="7"/>
      <c r="L291" s="7"/>
      <c r="M291" s="7"/>
      <c r="N291" s="7"/>
      <c r="O291" s="7"/>
      <c r="P291" s="7"/>
      <c r="Q291" s="7"/>
      <c r="R291" s="7"/>
    </row>
    <row r="292" spans="5:18" ht="14.25" customHeight="1" x14ac:dyDescent="0.2">
      <c r="E292" s="17"/>
      <c r="F292" s="7"/>
      <c r="G292" s="7"/>
      <c r="H292" s="7"/>
      <c r="I292" s="7"/>
      <c r="J292" s="7"/>
      <c r="K292" s="7"/>
      <c r="L292" s="7"/>
      <c r="M292" s="7"/>
      <c r="N292" s="7"/>
      <c r="O292" s="7"/>
      <c r="P292" s="7"/>
      <c r="Q292" s="7"/>
      <c r="R292" s="7"/>
    </row>
    <row r="293" spans="5:18" ht="14.25" customHeight="1" x14ac:dyDescent="0.2">
      <c r="E293" s="17"/>
      <c r="F293" s="7"/>
      <c r="G293" s="7"/>
      <c r="H293" s="7"/>
      <c r="I293" s="7"/>
      <c r="J293" s="7"/>
      <c r="K293" s="7"/>
      <c r="L293" s="7"/>
      <c r="M293" s="7"/>
      <c r="N293" s="7"/>
      <c r="O293" s="7"/>
      <c r="P293" s="7"/>
      <c r="Q293" s="7"/>
      <c r="R293" s="7"/>
    </row>
    <row r="294" spans="5:18" ht="14.25" customHeight="1" x14ac:dyDescent="0.2">
      <c r="E294" s="17"/>
      <c r="F294" s="7"/>
      <c r="G294" s="7"/>
      <c r="H294" s="7"/>
      <c r="I294" s="7"/>
      <c r="J294" s="7"/>
      <c r="K294" s="7"/>
      <c r="L294" s="7"/>
      <c r="M294" s="7"/>
      <c r="N294" s="7"/>
      <c r="O294" s="7"/>
      <c r="P294" s="7"/>
      <c r="Q294" s="7"/>
      <c r="R294" s="7"/>
    </row>
    <row r="295" spans="5:18" ht="14.25" customHeight="1" x14ac:dyDescent="0.2">
      <c r="E295" s="17"/>
      <c r="F295" s="7"/>
      <c r="G295" s="7"/>
      <c r="H295" s="7"/>
      <c r="I295" s="7"/>
      <c r="J295" s="7"/>
      <c r="K295" s="7"/>
      <c r="L295" s="7"/>
      <c r="M295" s="7"/>
      <c r="N295" s="7"/>
      <c r="O295" s="7"/>
      <c r="P295" s="7"/>
      <c r="Q295" s="7"/>
      <c r="R295" s="7"/>
    </row>
    <row r="296" spans="5:18" ht="14.25" customHeight="1" x14ac:dyDescent="0.2">
      <c r="E296" s="17"/>
      <c r="F296" s="7"/>
      <c r="G296" s="7"/>
      <c r="H296" s="7"/>
      <c r="I296" s="7"/>
      <c r="J296" s="7"/>
      <c r="K296" s="7"/>
      <c r="L296" s="7"/>
      <c r="M296" s="7"/>
      <c r="N296" s="7"/>
      <c r="O296" s="7"/>
      <c r="P296" s="7"/>
      <c r="Q296" s="7"/>
      <c r="R296" s="7"/>
    </row>
    <row r="297" spans="5:18" ht="14.25" customHeight="1" x14ac:dyDescent="0.2">
      <c r="E297" s="17"/>
      <c r="F297" s="7"/>
      <c r="G297" s="7"/>
      <c r="H297" s="7"/>
      <c r="I297" s="7"/>
      <c r="J297" s="7"/>
      <c r="K297" s="7"/>
      <c r="L297" s="7"/>
      <c r="M297" s="7"/>
      <c r="N297" s="7"/>
      <c r="O297" s="7"/>
      <c r="P297" s="7"/>
      <c r="Q297" s="7"/>
      <c r="R297" s="7"/>
    </row>
    <row r="298" spans="5:18" ht="14.25" customHeight="1" x14ac:dyDescent="0.2">
      <c r="E298" s="17"/>
      <c r="F298" s="7"/>
      <c r="G298" s="7"/>
      <c r="H298" s="7"/>
      <c r="I298" s="7"/>
      <c r="J298" s="7"/>
      <c r="K298" s="7"/>
      <c r="L298" s="7"/>
      <c r="M298" s="7"/>
      <c r="N298" s="7"/>
      <c r="O298" s="7"/>
      <c r="P298" s="7"/>
      <c r="Q298" s="7"/>
      <c r="R298" s="7"/>
    </row>
    <row r="299" spans="5:18" ht="14.25" customHeight="1" x14ac:dyDescent="0.2">
      <c r="E299" s="17"/>
      <c r="F299" s="7"/>
      <c r="G299" s="7"/>
      <c r="H299" s="7"/>
      <c r="I299" s="7"/>
      <c r="J299" s="7"/>
      <c r="K299" s="7"/>
      <c r="L299" s="7"/>
      <c r="M299" s="7"/>
      <c r="N299" s="7"/>
      <c r="O299" s="7"/>
      <c r="P299" s="7"/>
      <c r="Q299" s="7"/>
      <c r="R299" s="7"/>
    </row>
    <row r="300" spans="5:18" ht="14.25" customHeight="1" x14ac:dyDescent="0.2">
      <c r="E300" s="17"/>
      <c r="F300" s="7"/>
      <c r="G300" s="7"/>
      <c r="H300" s="7"/>
      <c r="I300" s="7"/>
      <c r="J300" s="7"/>
      <c r="K300" s="7"/>
      <c r="L300" s="7"/>
      <c r="M300" s="7"/>
      <c r="N300" s="7"/>
      <c r="O300" s="7"/>
      <c r="P300" s="7"/>
      <c r="Q300" s="7"/>
      <c r="R300" s="7"/>
    </row>
    <row r="301" spans="5:18" ht="14.25" customHeight="1" x14ac:dyDescent="0.2">
      <c r="E301" s="17"/>
      <c r="F301" s="7"/>
      <c r="G301" s="7"/>
      <c r="H301" s="7"/>
      <c r="I301" s="7"/>
      <c r="J301" s="7"/>
      <c r="K301" s="7"/>
      <c r="L301" s="7"/>
      <c r="M301" s="7"/>
      <c r="N301" s="7"/>
      <c r="O301" s="7"/>
      <c r="P301" s="7"/>
      <c r="Q301" s="7"/>
      <c r="R301" s="7"/>
    </row>
    <row r="302" spans="5:18" ht="14.25" customHeight="1" x14ac:dyDescent="0.2">
      <c r="E302" s="17"/>
      <c r="F302" s="7"/>
      <c r="G302" s="7"/>
      <c r="H302" s="7"/>
      <c r="I302" s="7"/>
      <c r="J302" s="7"/>
      <c r="K302" s="7"/>
      <c r="L302" s="7"/>
      <c r="M302" s="7"/>
      <c r="N302" s="7"/>
      <c r="O302" s="7"/>
      <c r="P302" s="7"/>
      <c r="Q302" s="7"/>
      <c r="R302" s="7"/>
    </row>
    <row r="303" spans="5:18" ht="14.25" customHeight="1" x14ac:dyDescent="0.2">
      <c r="E303" s="17"/>
      <c r="F303" s="7"/>
      <c r="G303" s="7"/>
      <c r="H303" s="7"/>
      <c r="I303" s="7"/>
      <c r="J303" s="7"/>
      <c r="K303" s="7"/>
      <c r="L303" s="7"/>
      <c r="M303" s="7"/>
      <c r="N303" s="7"/>
      <c r="O303" s="7"/>
      <c r="P303" s="7"/>
      <c r="Q303" s="7"/>
      <c r="R303" s="7"/>
    </row>
    <row r="304" spans="5:18" ht="14.25" customHeight="1" x14ac:dyDescent="0.2">
      <c r="E304" s="17"/>
      <c r="F304" s="7"/>
      <c r="G304" s="7"/>
      <c r="H304" s="7"/>
      <c r="I304" s="7"/>
      <c r="J304" s="7"/>
      <c r="K304" s="7"/>
      <c r="L304" s="7"/>
      <c r="M304" s="7"/>
      <c r="N304" s="7"/>
      <c r="O304" s="7"/>
      <c r="P304" s="7"/>
      <c r="Q304" s="7"/>
      <c r="R304" s="7"/>
    </row>
    <row r="305" spans="5:18" ht="14.25" customHeight="1" x14ac:dyDescent="0.2">
      <c r="E305" s="17"/>
      <c r="F305" s="7"/>
      <c r="G305" s="7"/>
      <c r="H305" s="7"/>
      <c r="I305" s="7"/>
      <c r="J305" s="7"/>
      <c r="K305" s="7"/>
      <c r="L305" s="7"/>
      <c r="M305" s="7"/>
      <c r="N305" s="7"/>
      <c r="O305" s="7"/>
      <c r="P305" s="7"/>
      <c r="Q305" s="7"/>
      <c r="R305" s="7"/>
    </row>
    <row r="306" spans="5:18" ht="14.25" customHeight="1" x14ac:dyDescent="0.2">
      <c r="E306" s="17"/>
      <c r="F306" s="7"/>
      <c r="G306" s="7"/>
      <c r="H306" s="7"/>
      <c r="I306" s="7"/>
      <c r="J306" s="7"/>
      <c r="K306" s="7"/>
      <c r="L306" s="7"/>
      <c r="M306" s="7"/>
      <c r="N306" s="7"/>
      <c r="O306" s="7"/>
      <c r="P306" s="7"/>
      <c r="Q306" s="7"/>
      <c r="R306" s="7"/>
    </row>
    <row r="307" spans="5:18" ht="14.25" customHeight="1" x14ac:dyDescent="0.2">
      <c r="E307" s="17"/>
      <c r="F307" s="7"/>
      <c r="G307" s="7"/>
      <c r="H307" s="7"/>
      <c r="I307" s="7"/>
      <c r="J307" s="7"/>
      <c r="K307" s="7"/>
      <c r="L307" s="7"/>
      <c r="M307" s="7"/>
      <c r="N307" s="7"/>
      <c r="O307" s="7"/>
      <c r="P307" s="7"/>
      <c r="Q307" s="7"/>
      <c r="R307" s="7"/>
    </row>
    <row r="308" spans="5:18" ht="14.25" customHeight="1" x14ac:dyDescent="0.2">
      <c r="E308" s="17"/>
      <c r="F308" s="7"/>
      <c r="G308" s="7"/>
      <c r="H308" s="7"/>
      <c r="I308" s="7"/>
      <c r="J308" s="7"/>
      <c r="K308" s="7"/>
      <c r="L308" s="7"/>
      <c r="M308" s="7"/>
      <c r="N308" s="7"/>
      <c r="O308" s="7"/>
      <c r="P308" s="7"/>
      <c r="Q308" s="7"/>
      <c r="R308" s="7"/>
    </row>
    <row r="309" spans="5:18" ht="14.25" customHeight="1" x14ac:dyDescent="0.2">
      <c r="E309" s="17"/>
      <c r="F309" s="7"/>
      <c r="G309" s="7"/>
      <c r="H309" s="7"/>
      <c r="I309" s="7"/>
      <c r="J309" s="7"/>
      <c r="K309" s="7"/>
      <c r="L309" s="7"/>
      <c r="M309" s="7"/>
      <c r="N309" s="7"/>
      <c r="O309" s="7"/>
      <c r="P309" s="7"/>
      <c r="Q309" s="7"/>
      <c r="R309" s="7"/>
    </row>
    <row r="310" spans="5:18" ht="14.25" customHeight="1" x14ac:dyDescent="0.2">
      <c r="E310" s="17"/>
      <c r="F310" s="7"/>
      <c r="G310" s="7"/>
      <c r="H310" s="7"/>
      <c r="I310" s="7"/>
      <c r="J310" s="7"/>
      <c r="K310" s="7"/>
      <c r="L310" s="7"/>
      <c r="M310" s="7"/>
      <c r="N310" s="7"/>
      <c r="O310" s="7"/>
      <c r="P310" s="7"/>
      <c r="Q310" s="7"/>
      <c r="R310" s="7"/>
    </row>
    <row r="311" spans="5:18" ht="14.25" customHeight="1" x14ac:dyDescent="0.2">
      <c r="E311" s="17"/>
      <c r="F311" s="7"/>
      <c r="G311" s="7"/>
      <c r="H311" s="7"/>
      <c r="I311" s="7"/>
      <c r="J311" s="7"/>
      <c r="K311" s="7"/>
      <c r="L311" s="7"/>
      <c r="M311" s="7"/>
      <c r="N311" s="7"/>
      <c r="O311" s="7"/>
      <c r="P311" s="7"/>
      <c r="Q311" s="7"/>
      <c r="R311" s="7"/>
    </row>
    <row r="312" spans="5:18" ht="14.25" customHeight="1" x14ac:dyDescent="0.2">
      <c r="E312" s="17"/>
      <c r="F312" s="7"/>
      <c r="G312" s="7"/>
      <c r="H312" s="7"/>
      <c r="I312" s="7"/>
      <c r="J312" s="7"/>
      <c r="K312" s="7"/>
      <c r="L312" s="7"/>
      <c r="M312" s="7"/>
      <c r="N312" s="7"/>
      <c r="O312" s="7"/>
      <c r="P312" s="7"/>
      <c r="Q312" s="7"/>
      <c r="R312" s="7"/>
    </row>
    <row r="313" spans="5:18" ht="14.25" customHeight="1" x14ac:dyDescent="0.2">
      <c r="E313" s="17"/>
      <c r="F313" s="7"/>
      <c r="G313" s="7"/>
      <c r="H313" s="7"/>
      <c r="I313" s="7"/>
      <c r="J313" s="7"/>
      <c r="K313" s="7"/>
      <c r="L313" s="7"/>
      <c r="M313" s="7"/>
      <c r="N313" s="7"/>
      <c r="O313" s="7"/>
      <c r="P313" s="7"/>
      <c r="Q313" s="7"/>
      <c r="R313" s="7"/>
    </row>
    <row r="314" spans="5:18" ht="14.25" customHeight="1" x14ac:dyDescent="0.2">
      <c r="E314" s="17"/>
      <c r="F314" s="7"/>
      <c r="G314" s="7"/>
      <c r="H314" s="7"/>
      <c r="I314" s="7"/>
      <c r="J314" s="7"/>
      <c r="K314" s="7"/>
      <c r="L314" s="7"/>
      <c r="M314" s="7"/>
      <c r="N314" s="7"/>
      <c r="O314" s="7"/>
      <c r="P314" s="7"/>
      <c r="Q314" s="7"/>
      <c r="R314" s="7"/>
    </row>
    <row r="315" spans="5:18" ht="14.25" customHeight="1" x14ac:dyDescent="0.2">
      <c r="E315" s="17"/>
      <c r="F315" s="7"/>
      <c r="G315" s="7"/>
      <c r="H315" s="7"/>
      <c r="I315" s="7"/>
      <c r="J315" s="7"/>
      <c r="K315" s="7"/>
      <c r="L315" s="7"/>
      <c r="M315" s="7"/>
      <c r="N315" s="7"/>
      <c r="O315" s="7"/>
      <c r="P315" s="7"/>
      <c r="Q315" s="7"/>
      <c r="R315" s="7"/>
    </row>
    <row r="316" spans="5:18" ht="14.25" customHeight="1" x14ac:dyDescent="0.2">
      <c r="E316" s="17"/>
      <c r="F316" s="7"/>
      <c r="G316" s="7"/>
      <c r="H316" s="7"/>
      <c r="I316" s="7"/>
      <c r="J316" s="7"/>
      <c r="K316" s="7"/>
      <c r="L316" s="7"/>
      <c r="M316" s="7"/>
      <c r="N316" s="7"/>
      <c r="O316" s="7"/>
      <c r="P316" s="7"/>
      <c r="Q316" s="7"/>
      <c r="R316" s="7"/>
    </row>
    <row r="317" spans="5:18" ht="14.25" customHeight="1" x14ac:dyDescent="0.2">
      <c r="E317" s="17"/>
      <c r="F317" s="7"/>
      <c r="G317" s="7"/>
      <c r="H317" s="7"/>
      <c r="I317" s="7"/>
      <c r="J317" s="7"/>
      <c r="K317" s="7"/>
      <c r="L317" s="7"/>
      <c r="M317" s="7"/>
      <c r="N317" s="7"/>
      <c r="O317" s="7"/>
      <c r="P317" s="7"/>
      <c r="Q317" s="7"/>
      <c r="R317" s="7"/>
    </row>
    <row r="318" spans="5:18" ht="14.25" customHeight="1" x14ac:dyDescent="0.2">
      <c r="E318" s="17"/>
      <c r="F318" s="7"/>
      <c r="G318" s="7"/>
      <c r="H318" s="7"/>
      <c r="I318" s="7"/>
      <c r="J318" s="7"/>
      <c r="K318" s="7"/>
      <c r="L318" s="7"/>
      <c r="M318" s="7"/>
      <c r="N318" s="7"/>
      <c r="O318" s="7"/>
      <c r="P318" s="7"/>
      <c r="Q318" s="7"/>
      <c r="R318" s="7"/>
    </row>
    <row r="319" spans="5:18" ht="14.25" customHeight="1" x14ac:dyDescent="0.2">
      <c r="E319" s="17"/>
      <c r="F319" s="7"/>
      <c r="G319" s="7"/>
      <c r="H319" s="7"/>
      <c r="I319" s="7"/>
      <c r="J319" s="7"/>
      <c r="K319" s="7"/>
      <c r="L319" s="7"/>
      <c r="M319" s="7"/>
      <c r="N319" s="7"/>
      <c r="O319" s="7"/>
      <c r="P319" s="7"/>
      <c r="Q319" s="7"/>
      <c r="R319" s="7"/>
    </row>
    <row r="320" spans="5:18" ht="14.25" customHeight="1" x14ac:dyDescent="0.2">
      <c r="E320" s="17"/>
      <c r="F320" s="7"/>
      <c r="G320" s="7"/>
      <c r="H320" s="7"/>
      <c r="I320" s="7"/>
      <c r="J320" s="7"/>
      <c r="K320" s="7"/>
      <c r="L320" s="7"/>
      <c r="M320" s="7"/>
      <c r="N320" s="7"/>
      <c r="O320" s="7"/>
      <c r="P320" s="7"/>
      <c r="Q320" s="7"/>
      <c r="R320" s="7"/>
    </row>
    <row r="321" spans="5:18" ht="14.25" customHeight="1" x14ac:dyDescent="0.2">
      <c r="E321" s="17"/>
      <c r="F321" s="7"/>
      <c r="G321" s="7"/>
      <c r="H321" s="7"/>
      <c r="I321" s="7"/>
      <c r="J321" s="7"/>
      <c r="K321" s="7"/>
      <c r="L321" s="7"/>
      <c r="M321" s="7"/>
      <c r="N321" s="7"/>
      <c r="O321" s="7"/>
      <c r="P321" s="7"/>
      <c r="Q321" s="7"/>
      <c r="R321" s="7"/>
    </row>
    <row r="322" spans="5:18" ht="14.25" customHeight="1" x14ac:dyDescent="0.2">
      <c r="E322" s="17"/>
      <c r="F322" s="7"/>
      <c r="G322" s="7"/>
      <c r="H322" s="7"/>
      <c r="I322" s="7"/>
      <c r="J322" s="7"/>
      <c r="K322" s="7"/>
      <c r="L322" s="7"/>
      <c r="M322" s="7"/>
      <c r="N322" s="7"/>
      <c r="O322" s="7"/>
      <c r="P322" s="7"/>
      <c r="Q322" s="7"/>
      <c r="R322" s="7"/>
    </row>
    <row r="323" spans="5:18" ht="14.25" customHeight="1" x14ac:dyDescent="0.2">
      <c r="E323" s="17"/>
      <c r="F323" s="7"/>
      <c r="G323" s="7"/>
      <c r="H323" s="7"/>
      <c r="I323" s="7"/>
      <c r="J323" s="7"/>
      <c r="K323" s="7"/>
      <c r="L323" s="7"/>
      <c r="M323" s="7"/>
      <c r="N323" s="7"/>
      <c r="O323" s="7"/>
      <c r="P323" s="7"/>
      <c r="Q323" s="7"/>
      <c r="R323" s="7"/>
    </row>
    <row r="324" spans="5:18" ht="14.25" customHeight="1" x14ac:dyDescent="0.2">
      <c r="E324" s="17"/>
      <c r="F324" s="7"/>
      <c r="G324" s="7"/>
      <c r="H324" s="7"/>
      <c r="I324" s="7"/>
      <c r="J324" s="7"/>
      <c r="K324" s="7"/>
      <c r="L324" s="7"/>
      <c r="M324" s="7"/>
      <c r="N324" s="7"/>
      <c r="O324" s="7"/>
      <c r="P324" s="7"/>
      <c r="Q324" s="7"/>
      <c r="R324" s="7"/>
    </row>
    <row r="325" spans="5:18" ht="14.25" customHeight="1" x14ac:dyDescent="0.2">
      <c r="E325" s="17"/>
      <c r="F325" s="7"/>
      <c r="G325" s="7"/>
      <c r="H325" s="7"/>
      <c r="I325" s="7"/>
      <c r="J325" s="7"/>
      <c r="K325" s="7"/>
      <c r="L325" s="7"/>
      <c r="M325" s="7"/>
      <c r="N325" s="7"/>
      <c r="O325" s="7"/>
      <c r="P325" s="7"/>
      <c r="Q325" s="7"/>
      <c r="R325" s="7"/>
    </row>
    <row r="326" spans="5:18" ht="14.25" customHeight="1" x14ac:dyDescent="0.2">
      <c r="E326" s="17"/>
      <c r="F326" s="7"/>
      <c r="G326" s="7"/>
      <c r="H326" s="7"/>
      <c r="I326" s="7"/>
      <c r="J326" s="7"/>
      <c r="K326" s="7"/>
      <c r="L326" s="7"/>
      <c r="M326" s="7"/>
      <c r="N326" s="7"/>
      <c r="O326" s="7"/>
      <c r="P326" s="7"/>
      <c r="Q326" s="7"/>
      <c r="R326" s="7"/>
    </row>
    <row r="327" spans="5:18" ht="14.25" customHeight="1" x14ac:dyDescent="0.2">
      <c r="E327" s="17"/>
      <c r="F327" s="7"/>
      <c r="G327" s="7"/>
      <c r="H327" s="7"/>
      <c r="I327" s="7"/>
      <c r="J327" s="7"/>
      <c r="K327" s="7"/>
      <c r="L327" s="7"/>
      <c r="M327" s="7"/>
      <c r="N327" s="7"/>
      <c r="O327" s="7"/>
      <c r="P327" s="7"/>
      <c r="Q327" s="7"/>
      <c r="R327" s="7"/>
    </row>
    <row r="328" spans="5:18" ht="14.25" customHeight="1" x14ac:dyDescent="0.2">
      <c r="E328" s="17"/>
      <c r="F328" s="7"/>
      <c r="G328" s="7"/>
      <c r="H328" s="7"/>
      <c r="I328" s="7"/>
      <c r="J328" s="7"/>
      <c r="K328" s="7"/>
      <c r="L328" s="7"/>
      <c r="M328" s="7"/>
      <c r="N328" s="7"/>
      <c r="O328" s="7"/>
      <c r="P328" s="7"/>
      <c r="Q328" s="7"/>
      <c r="R328" s="7"/>
    </row>
    <row r="329" spans="5:18" ht="14.25" customHeight="1" x14ac:dyDescent="0.2">
      <c r="E329" s="17"/>
      <c r="F329" s="7"/>
      <c r="G329" s="7"/>
      <c r="H329" s="7"/>
      <c r="I329" s="7"/>
      <c r="J329" s="7"/>
      <c r="K329" s="7"/>
      <c r="L329" s="7"/>
      <c r="M329" s="7"/>
      <c r="N329" s="7"/>
      <c r="O329" s="7"/>
      <c r="P329" s="7"/>
      <c r="Q329" s="7"/>
      <c r="R329" s="7"/>
    </row>
    <row r="330" spans="5:18" ht="14.25" customHeight="1" x14ac:dyDescent="0.2">
      <c r="E330" s="17"/>
      <c r="F330" s="7"/>
      <c r="G330" s="7"/>
      <c r="H330" s="7"/>
      <c r="I330" s="7"/>
      <c r="J330" s="7"/>
      <c r="K330" s="7"/>
      <c r="L330" s="7"/>
      <c r="M330" s="7"/>
      <c r="N330" s="7"/>
      <c r="O330" s="7"/>
      <c r="P330" s="7"/>
      <c r="Q330" s="7"/>
      <c r="R330" s="7"/>
    </row>
    <row r="331" spans="5:18" ht="14.25" customHeight="1" x14ac:dyDescent="0.2">
      <c r="E331" s="17"/>
      <c r="F331" s="7"/>
      <c r="G331" s="7"/>
      <c r="H331" s="7"/>
      <c r="I331" s="7"/>
      <c r="J331" s="7"/>
      <c r="K331" s="7"/>
      <c r="L331" s="7"/>
      <c r="M331" s="7"/>
      <c r="N331" s="7"/>
      <c r="O331" s="7"/>
      <c r="P331" s="7"/>
      <c r="Q331" s="7"/>
      <c r="R331" s="7"/>
    </row>
    <row r="332" spans="5:18" ht="14.25" customHeight="1" x14ac:dyDescent="0.2">
      <c r="E332" s="17"/>
      <c r="F332" s="7"/>
      <c r="G332" s="7"/>
      <c r="H332" s="7"/>
      <c r="I332" s="7"/>
      <c r="J332" s="7"/>
      <c r="K332" s="7"/>
      <c r="L332" s="7"/>
      <c r="M332" s="7"/>
      <c r="N332" s="7"/>
      <c r="O332" s="7"/>
      <c r="P332" s="7"/>
      <c r="Q332" s="7"/>
      <c r="R332" s="7"/>
    </row>
    <row r="333" spans="5:18" ht="14.25" customHeight="1" x14ac:dyDescent="0.2">
      <c r="E333" s="17"/>
      <c r="F333" s="7"/>
      <c r="G333" s="7"/>
      <c r="H333" s="7"/>
      <c r="I333" s="7"/>
      <c r="J333" s="7"/>
      <c r="K333" s="7"/>
      <c r="L333" s="7"/>
      <c r="M333" s="7"/>
      <c r="N333" s="7"/>
      <c r="O333" s="7"/>
      <c r="P333" s="7"/>
      <c r="Q333" s="7"/>
      <c r="R333" s="7"/>
    </row>
    <row r="334" spans="5:18" ht="14.25" customHeight="1" x14ac:dyDescent="0.2">
      <c r="E334" s="17"/>
      <c r="F334" s="7"/>
      <c r="G334" s="7"/>
      <c r="H334" s="7"/>
      <c r="I334" s="7"/>
      <c r="J334" s="7"/>
      <c r="K334" s="7"/>
      <c r="L334" s="7"/>
      <c r="M334" s="7"/>
      <c r="N334" s="7"/>
      <c r="O334" s="7"/>
      <c r="P334" s="7"/>
      <c r="Q334" s="7"/>
      <c r="R334" s="7"/>
    </row>
    <row r="335" spans="5:18" ht="14.25" customHeight="1" x14ac:dyDescent="0.2">
      <c r="E335" s="17"/>
      <c r="F335" s="7"/>
      <c r="G335" s="7"/>
      <c r="H335" s="7"/>
      <c r="I335" s="7"/>
      <c r="J335" s="7"/>
      <c r="K335" s="7"/>
      <c r="L335" s="7"/>
      <c r="M335" s="7"/>
      <c r="N335" s="7"/>
      <c r="O335" s="7"/>
      <c r="P335" s="7"/>
      <c r="Q335" s="7"/>
      <c r="R335" s="7"/>
    </row>
    <row r="336" spans="5:18" ht="14.25" customHeight="1" x14ac:dyDescent="0.2">
      <c r="E336" s="17"/>
      <c r="F336" s="7"/>
      <c r="G336" s="7"/>
      <c r="H336" s="7"/>
      <c r="I336" s="7"/>
      <c r="J336" s="7"/>
      <c r="K336" s="7"/>
      <c r="L336" s="7"/>
      <c r="M336" s="7"/>
      <c r="N336" s="7"/>
      <c r="O336" s="7"/>
      <c r="P336" s="7"/>
      <c r="Q336" s="7"/>
      <c r="R336" s="7"/>
    </row>
    <row r="337" spans="5:18" ht="14.25" customHeight="1" x14ac:dyDescent="0.2">
      <c r="E337" s="17"/>
      <c r="F337" s="7"/>
      <c r="G337" s="7"/>
      <c r="H337" s="7"/>
      <c r="I337" s="7"/>
      <c r="J337" s="7"/>
      <c r="K337" s="7"/>
      <c r="L337" s="7"/>
      <c r="M337" s="7"/>
      <c r="N337" s="7"/>
      <c r="O337" s="7"/>
      <c r="P337" s="7"/>
      <c r="Q337" s="7"/>
      <c r="R337" s="7"/>
    </row>
    <row r="338" spans="5:18" ht="14.25" customHeight="1" x14ac:dyDescent="0.2">
      <c r="E338" s="17"/>
      <c r="F338" s="7"/>
      <c r="G338" s="7"/>
      <c r="H338" s="7"/>
      <c r="I338" s="7"/>
      <c r="J338" s="7"/>
      <c r="K338" s="7"/>
      <c r="L338" s="7"/>
      <c r="M338" s="7"/>
      <c r="N338" s="7"/>
      <c r="O338" s="7"/>
      <c r="P338" s="7"/>
      <c r="Q338" s="7"/>
      <c r="R338" s="7"/>
    </row>
    <row r="339" spans="5:18" ht="14.25" customHeight="1" x14ac:dyDescent="0.2">
      <c r="E339" s="17"/>
      <c r="F339" s="7"/>
      <c r="G339" s="7"/>
      <c r="H339" s="7"/>
      <c r="I339" s="7"/>
      <c r="J339" s="7"/>
      <c r="K339" s="7"/>
      <c r="L339" s="7"/>
      <c r="M339" s="7"/>
      <c r="N339" s="7"/>
      <c r="O339" s="7"/>
      <c r="P339" s="7"/>
      <c r="Q339" s="7"/>
      <c r="R339" s="7"/>
    </row>
    <row r="340" spans="5:18" ht="14.25" customHeight="1" x14ac:dyDescent="0.2">
      <c r="E340" s="17"/>
      <c r="F340" s="7"/>
      <c r="G340" s="7"/>
      <c r="H340" s="7"/>
      <c r="I340" s="7"/>
      <c r="J340" s="7"/>
      <c r="K340" s="7"/>
      <c r="L340" s="7"/>
      <c r="M340" s="7"/>
      <c r="N340" s="7"/>
      <c r="O340" s="7"/>
      <c r="P340" s="7"/>
      <c r="Q340" s="7"/>
      <c r="R340" s="7"/>
    </row>
    <row r="341" spans="5:18" ht="14.25" customHeight="1" x14ac:dyDescent="0.2">
      <c r="E341" s="17"/>
      <c r="F341" s="7"/>
      <c r="G341" s="7"/>
      <c r="H341" s="7"/>
      <c r="I341" s="7"/>
      <c r="J341" s="7"/>
      <c r="K341" s="7"/>
      <c r="L341" s="7"/>
      <c r="M341" s="7"/>
      <c r="N341" s="7"/>
      <c r="O341" s="7"/>
      <c r="P341" s="7"/>
      <c r="Q341" s="7"/>
      <c r="R341" s="7"/>
    </row>
    <row r="342" spans="5:18" ht="14.25" customHeight="1" x14ac:dyDescent="0.2">
      <c r="E342" s="17"/>
      <c r="F342" s="7"/>
      <c r="G342" s="7"/>
      <c r="H342" s="7"/>
      <c r="I342" s="7"/>
      <c r="J342" s="7"/>
      <c r="K342" s="7"/>
      <c r="L342" s="7"/>
      <c r="M342" s="7"/>
      <c r="N342" s="7"/>
      <c r="O342" s="7"/>
      <c r="P342" s="7"/>
      <c r="Q342" s="7"/>
      <c r="R342" s="7"/>
    </row>
    <row r="343" spans="5:18" ht="14.25" customHeight="1" x14ac:dyDescent="0.2">
      <c r="E343" s="17"/>
      <c r="F343" s="7"/>
      <c r="G343" s="7"/>
      <c r="H343" s="7"/>
      <c r="I343" s="7"/>
      <c r="J343" s="7"/>
      <c r="K343" s="7"/>
      <c r="L343" s="7"/>
      <c r="M343" s="7"/>
      <c r="N343" s="7"/>
      <c r="O343" s="7"/>
      <c r="P343" s="7"/>
      <c r="Q343" s="7"/>
      <c r="R343" s="7"/>
    </row>
    <row r="344" spans="5:18" ht="14.25" customHeight="1" x14ac:dyDescent="0.2">
      <c r="E344" s="17"/>
      <c r="F344" s="7"/>
      <c r="G344" s="7"/>
      <c r="H344" s="7"/>
      <c r="I344" s="7"/>
      <c r="J344" s="7"/>
      <c r="K344" s="7"/>
      <c r="L344" s="7"/>
      <c r="M344" s="7"/>
      <c r="N344" s="7"/>
      <c r="O344" s="7"/>
      <c r="P344" s="7"/>
      <c r="Q344" s="7"/>
      <c r="R344" s="7"/>
    </row>
    <row r="345" spans="5:18" ht="14.25" customHeight="1" x14ac:dyDescent="0.2">
      <c r="E345" s="17"/>
      <c r="F345" s="7"/>
      <c r="G345" s="7"/>
      <c r="H345" s="7"/>
      <c r="I345" s="7"/>
      <c r="J345" s="7"/>
      <c r="K345" s="7"/>
      <c r="L345" s="7"/>
      <c r="M345" s="7"/>
      <c r="N345" s="7"/>
      <c r="O345" s="7"/>
      <c r="P345" s="7"/>
      <c r="Q345" s="7"/>
      <c r="R345" s="7"/>
    </row>
    <row r="346" spans="5:18" ht="14.25" customHeight="1" x14ac:dyDescent="0.2">
      <c r="E346" s="17"/>
      <c r="F346" s="7"/>
      <c r="G346" s="7"/>
      <c r="H346" s="7"/>
      <c r="I346" s="7"/>
      <c r="J346" s="7"/>
      <c r="K346" s="7"/>
      <c r="L346" s="7"/>
      <c r="M346" s="7"/>
      <c r="N346" s="7"/>
      <c r="O346" s="7"/>
      <c r="P346" s="7"/>
      <c r="Q346" s="7"/>
      <c r="R346" s="7"/>
    </row>
    <row r="347" spans="5:18" ht="14.25" customHeight="1" x14ac:dyDescent="0.2">
      <c r="E347" s="17"/>
      <c r="F347" s="7"/>
      <c r="G347" s="7"/>
      <c r="H347" s="7"/>
      <c r="I347" s="7"/>
      <c r="J347" s="7"/>
      <c r="K347" s="7"/>
      <c r="L347" s="7"/>
      <c r="M347" s="7"/>
      <c r="N347" s="7"/>
      <c r="O347" s="7"/>
      <c r="P347" s="7"/>
      <c r="Q347" s="7"/>
      <c r="R347" s="7"/>
    </row>
    <row r="348" spans="5:18" ht="14.25" customHeight="1" x14ac:dyDescent="0.2">
      <c r="E348" s="17"/>
      <c r="F348" s="7"/>
      <c r="G348" s="7"/>
      <c r="H348" s="7"/>
      <c r="I348" s="7"/>
      <c r="J348" s="7"/>
      <c r="K348" s="7"/>
      <c r="L348" s="7"/>
      <c r="M348" s="7"/>
      <c r="N348" s="7"/>
      <c r="O348" s="7"/>
      <c r="P348" s="7"/>
      <c r="Q348" s="7"/>
      <c r="R348" s="7"/>
    </row>
    <row r="349" spans="5:18" ht="14.25" customHeight="1" x14ac:dyDescent="0.2">
      <c r="E349" s="17"/>
      <c r="F349" s="7"/>
      <c r="G349" s="7"/>
      <c r="H349" s="7"/>
      <c r="I349" s="7"/>
      <c r="J349" s="7"/>
      <c r="K349" s="7"/>
      <c r="L349" s="7"/>
      <c r="M349" s="7"/>
      <c r="N349" s="7"/>
      <c r="O349" s="7"/>
      <c r="P349" s="7"/>
      <c r="Q349" s="7"/>
      <c r="R349" s="7"/>
    </row>
    <row r="350" spans="5:18" ht="14.25" customHeight="1" x14ac:dyDescent="0.2">
      <c r="E350" s="17"/>
      <c r="F350" s="7"/>
      <c r="G350" s="7"/>
      <c r="H350" s="7"/>
      <c r="I350" s="7"/>
      <c r="J350" s="7"/>
      <c r="K350" s="7"/>
      <c r="L350" s="7"/>
      <c r="M350" s="7"/>
      <c r="N350" s="7"/>
      <c r="O350" s="7"/>
      <c r="P350" s="7"/>
      <c r="Q350" s="7"/>
      <c r="R350" s="7"/>
    </row>
    <row r="351" spans="5:18" ht="14.25" customHeight="1" x14ac:dyDescent="0.2">
      <c r="E351" s="17"/>
      <c r="F351" s="7"/>
      <c r="G351" s="7"/>
      <c r="H351" s="7"/>
      <c r="I351" s="7"/>
      <c r="J351" s="7"/>
      <c r="K351" s="7"/>
      <c r="L351" s="7"/>
      <c r="M351" s="7"/>
      <c r="N351" s="7"/>
      <c r="O351" s="7"/>
      <c r="P351" s="7"/>
      <c r="Q351" s="7"/>
      <c r="R351" s="7"/>
    </row>
    <row r="352" spans="5:18" ht="14.25" customHeight="1" x14ac:dyDescent="0.2">
      <c r="E352" s="17"/>
      <c r="F352" s="7"/>
      <c r="G352" s="7"/>
      <c r="H352" s="7"/>
      <c r="I352" s="7"/>
      <c r="J352" s="7"/>
      <c r="K352" s="7"/>
      <c r="L352" s="7"/>
      <c r="M352" s="7"/>
      <c r="N352" s="7"/>
      <c r="O352" s="7"/>
      <c r="P352" s="7"/>
      <c r="Q352" s="7"/>
      <c r="R352" s="7"/>
    </row>
    <row r="353" spans="5:18" ht="14.25" customHeight="1" x14ac:dyDescent="0.2">
      <c r="E353" s="17"/>
      <c r="F353" s="7"/>
      <c r="G353" s="7"/>
      <c r="H353" s="7"/>
      <c r="I353" s="7"/>
      <c r="J353" s="7"/>
      <c r="K353" s="7"/>
      <c r="L353" s="7"/>
      <c r="M353" s="7"/>
      <c r="N353" s="7"/>
      <c r="O353" s="7"/>
      <c r="P353" s="7"/>
      <c r="Q353" s="7"/>
      <c r="R353" s="7"/>
    </row>
    <row r="354" spans="5:18" ht="14.25" customHeight="1" x14ac:dyDescent="0.2">
      <c r="E354" s="17"/>
      <c r="F354" s="7"/>
      <c r="G354" s="7"/>
      <c r="H354" s="7"/>
      <c r="I354" s="7"/>
      <c r="J354" s="7"/>
      <c r="K354" s="7"/>
      <c r="L354" s="7"/>
      <c r="M354" s="7"/>
      <c r="N354" s="7"/>
      <c r="O354" s="7"/>
      <c r="P354" s="7"/>
      <c r="Q354" s="7"/>
      <c r="R354" s="7"/>
    </row>
    <row r="355" spans="5:18" ht="14.25" customHeight="1" x14ac:dyDescent="0.2">
      <c r="E355" s="17"/>
      <c r="F355" s="7"/>
      <c r="G355" s="7"/>
      <c r="H355" s="7"/>
      <c r="I355" s="7"/>
      <c r="J355" s="7"/>
      <c r="K355" s="7"/>
      <c r="L355" s="7"/>
      <c r="M355" s="7"/>
      <c r="N355" s="7"/>
      <c r="O355" s="7"/>
      <c r="P355" s="7"/>
      <c r="Q355" s="7"/>
      <c r="R355" s="7"/>
    </row>
    <row r="356" spans="5:18" ht="14.25" customHeight="1" x14ac:dyDescent="0.2">
      <c r="E356" s="17"/>
      <c r="F356" s="7"/>
      <c r="G356" s="7"/>
      <c r="H356" s="7"/>
      <c r="I356" s="7"/>
      <c r="J356" s="7"/>
      <c r="K356" s="7"/>
      <c r="L356" s="7"/>
      <c r="M356" s="7"/>
      <c r="N356" s="7"/>
      <c r="O356" s="7"/>
      <c r="P356" s="7"/>
      <c r="Q356" s="7"/>
      <c r="R356" s="7"/>
    </row>
    <row r="357" spans="5:18" ht="14.25" customHeight="1" x14ac:dyDescent="0.2">
      <c r="E357" s="17"/>
      <c r="F357" s="7"/>
      <c r="G357" s="7"/>
      <c r="H357" s="7"/>
      <c r="I357" s="7"/>
      <c r="J357" s="7"/>
      <c r="K357" s="7"/>
      <c r="L357" s="7"/>
      <c r="M357" s="7"/>
      <c r="N357" s="7"/>
      <c r="O357" s="7"/>
      <c r="P357" s="7"/>
      <c r="Q357" s="7"/>
      <c r="R357" s="7"/>
    </row>
    <row r="358" spans="5:18" ht="14.25" customHeight="1" x14ac:dyDescent="0.2">
      <c r="E358" s="17"/>
      <c r="F358" s="7"/>
      <c r="G358" s="7"/>
      <c r="H358" s="7"/>
      <c r="I358" s="7"/>
      <c r="J358" s="7"/>
      <c r="K358" s="7"/>
      <c r="L358" s="7"/>
      <c r="M358" s="7"/>
      <c r="N358" s="7"/>
      <c r="O358" s="7"/>
      <c r="P358" s="7"/>
      <c r="Q358" s="7"/>
      <c r="R358" s="7"/>
    </row>
    <row r="359" spans="5:18" ht="14.25" customHeight="1" x14ac:dyDescent="0.2">
      <c r="E359" s="17"/>
      <c r="F359" s="7"/>
      <c r="G359" s="7"/>
      <c r="H359" s="7"/>
      <c r="I359" s="7"/>
      <c r="J359" s="7"/>
      <c r="K359" s="7"/>
      <c r="L359" s="7"/>
      <c r="M359" s="7"/>
      <c r="N359" s="7"/>
      <c r="O359" s="7"/>
      <c r="P359" s="7"/>
      <c r="Q359" s="7"/>
      <c r="R359" s="7"/>
    </row>
    <row r="360" spans="5:18" ht="14.25" customHeight="1" x14ac:dyDescent="0.2">
      <c r="E360" s="17"/>
      <c r="F360" s="7"/>
      <c r="G360" s="7"/>
      <c r="H360" s="7"/>
      <c r="I360" s="7"/>
      <c r="J360" s="7"/>
      <c r="K360" s="7"/>
      <c r="L360" s="7"/>
      <c r="M360" s="7"/>
      <c r="N360" s="7"/>
      <c r="O360" s="7"/>
      <c r="P360" s="7"/>
      <c r="Q360" s="7"/>
      <c r="R360" s="7"/>
    </row>
    <row r="361" spans="5:18" ht="14.25" customHeight="1" x14ac:dyDescent="0.2">
      <c r="E361" s="17"/>
      <c r="F361" s="7"/>
      <c r="G361" s="7"/>
      <c r="H361" s="7"/>
      <c r="I361" s="7"/>
      <c r="J361" s="7"/>
      <c r="K361" s="7"/>
      <c r="L361" s="7"/>
      <c r="M361" s="7"/>
      <c r="N361" s="7"/>
      <c r="O361" s="7"/>
      <c r="P361" s="7"/>
      <c r="Q361" s="7"/>
      <c r="R361" s="7"/>
    </row>
    <row r="362" spans="5:18" ht="14.25" customHeight="1" x14ac:dyDescent="0.2">
      <c r="E362" s="17"/>
      <c r="F362" s="7"/>
      <c r="G362" s="7"/>
      <c r="H362" s="7"/>
      <c r="I362" s="7"/>
      <c r="J362" s="7"/>
      <c r="K362" s="7"/>
      <c r="L362" s="7"/>
      <c r="M362" s="7"/>
      <c r="N362" s="7"/>
      <c r="O362" s="7"/>
      <c r="P362" s="7"/>
      <c r="Q362" s="7"/>
      <c r="R362" s="7"/>
    </row>
    <row r="363" spans="5:18" ht="14.25" customHeight="1" x14ac:dyDescent="0.2">
      <c r="E363" s="17"/>
      <c r="F363" s="7"/>
      <c r="G363" s="7"/>
      <c r="H363" s="7"/>
      <c r="I363" s="7"/>
      <c r="J363" s="7"/>
      <c r="K363" s="7"/>
      <c r="L363" s="7"/>
      <c r="M363" s="7"/>
      <c r="N363" s="7"/>
      <c r="O363" s="7"/>
      <c r="P363" s="7"/>
      <c r="Q363" s="7"/>
      <c r="R363" s="7"/>
    </row>
    <row r="364" spans="5:18" ht="14.25" customHeight="1" x14ac:dyDescent="0.2">
      <c r="E364" s="17"/>
      <c r="F364" s="7"/>
      <c r="G364" s="7"/>
      <c r="H364" s="7"/>
      <c r="I364" s="7"/>
      <c r="J364" s="7"/>
      <c r="K364" s="7"/>
      <c r="L364" s="7"/>
      <c r="M364" s="7"/>
      <c r="N364" s="7"/>
      <c r="O364" s="7"/>
      <c r="P364" s="7"/>
      <c r="Q364" s="7"/>
      <c r="R364" s="7"/>
    </row>
    <row r="365" spans="5:18" ht="14.25" customHeight="1" x14ac:dyDescent="0.2">
      <c r="E365" s="17"/>
      <c r="F365" s="7"/>
      <c r="G365" s="7"/>
      <c r="H365" s="7"/>
      <c r="I365" s="7"/>
      <c r="J365" s="7"/>
      <c r="K365" s="7"/>
      <c r="L365" s="7"/>
      <c r="M365" s="7"/>
      <c r="N365" s="7"/>
      <c r="O365" s="7"/>
      <c r="P365" s="7"/>
      <c r="Q365" s="7"/>
      <c r="R365" s="7"/>
    </row>
    <row r="366" spans="5:18" ht="14.25" customHeight="1" x14ac:dyDescent="0.2">
      <c r="E366" s="17"/>
      <c r="F366" s="7"/>
      <c r="G366" s="7"/>
      <c r="H366" s="7"/>
      <c r="I366" s="7"/>
      <c r="J366" s="7"/>
      <c r="K366" s="7"/>
      <c r="L366" s="7"/>
      <c r="M366" s="7"/>
      <c r="N366" s="7"/>
      <c r="O366" s="7"/>
      <c r="P366" s="7"/>
      <c r="Q366" s="7"/>
      <c r="R366" s="7"/>
    </row>
    <row r="367" spans="5:18" ht="14.25" customHeight="1" x14ac:dyDescent="0.2">
      <c r="E367" s="17"/>
      <c r="F367" s="7"/>
      <c r="G367" s="7"/>
      <c r="H367" s="7"/>
      <c r="I367" s="7"/>
      <c r="J367" s="7"/>
      <c r="K367" s="7"/>
      <c r="L367" s="7"/>
      <c r="M367" s="7"/>
      <c r="N367" s="7"/>
      <c r="O367" s="7"/>
      <c r="P367" s="7"/>
      <c r="Q367" s="7"/>
      <c r="R367" s="7"/>
    </row>
    <row r="368" spans="5:18" ht="14.25" customHeight="1" x14ac:dyDescent="0.2">
      <c r="E368" s="17"/>
      <c r="F368" s="7"/>
      <c r="G368" s="7"/>
      <c r="H368" s="7"/>
      <c r="I368" s="7"/>
      <c r="J368" s="7"/>
      <c r="K368" s="7"/>
      <c r="L368" s="7"/>
      <c r="M368" s="7"/>
      <c r="N368" s="7"/>
      <c r="O368" s="7"/>
      <c r="P368" s="7"/>
      <c r="Q368" s="7"/>
      <c r="R368" s="7"/>
    </row>
    <row r="369" spans="5:18" ht="14.25" customHeight="1" x14ac:dyDescent="0.2">
      <c r="E369" s="17"/>
      <c r="F369" s="7"/>
      <c r="G369" s="7"/>
      <c r="H369" s="7"/>
      <c r="I369" s="7"/>
      <c r="J369" s="7"/>
      <c r="K369" s="7"/>
      <c r="L369" s="7"/>
      <c r="M369" s="7"/>
      <c r="N369" s="7"/>
      <c r="O369" s="7"/>
      <c r="P369" s="7"/>
      <c r="Q369" s="7"/>
      <c r="R369" s="7"/>
    </row>
    <row r="370" spans="5:18" ht="14.25" customHeight="1" x14ac:dyDescent="0.2">
      <c r="E370" s="17"/>
      <c r="F370" s="7"/>
      <c r="G370" s="7"/>
      <c r="H370" s="7"/>
      <c r="I370" s="7"/>
      <c r="J370" s="7"/>
      <c r="K370" s="7"/>
      <c r="L370" s="7"/>
      <c r="M370" s="7"/>
      <c r="N370" s="7"/>
      <c r="O370" s="7"/>
      <c r="P370" s="7"/>
      <c r="Q370" s="7"/>
      <c r="R370" s="7"/>
    </row>
    <row r="371" spans="5:18" ht="14.25" customHeight="1" x14ac:dyDescent="0.2">
      <c r="E371" s="17"/>
      <c r="F371" s="7"/>
      <c r="G371" s="7"/>
      <c r="H371" s="7"/>
      <c r="I371" s="7"/>
      <c r="J371" s="7"/>
      <c r="K371" s="7"/>
      <c r="L371" s="7"/>
      <c r="M371" s="7"/>
      <c r="N371" s="7"/>
      <c r="O371" s="7"/>
      <c r="P371" s="7"/>
      <c r="Q371" s="7"/>
      <c r="R371" s="7"/>
    </row>
    <row r="372" spans="5:18" ht="14.25" customHeight="1" x14ac:dyDescent="0.2">
      <c r="E372" s="17"/>
      <c r="F372" s="7"/>
      <c r="G372" s="7"/>
      <c r="H372" s="7"/>
      <c r="I372" s="7"/>
      <c r="J372" s="7"/>
      <c r="K372" s="7"/>
      <c r="L372" s="7"/>
      <c r="M372" s="7"/>
      <c r="N372" s="7"/>
      <c r="O372" s="7"/>
      <c r="P372" s="7"/>
      <c r="Q372" s="7"/>
      <c r="R372" s="7"/>
    </row>
    <row r="373" spans="5:18" ht="14.25" customHeight="1" x14ac:dyDescent="0.2">
      <c r="E373" s="17"/>
      <c r="F373" s="7"/>
      <c r="G373" s="7"/>
      <c r="H373" s="7"/>
      <c r="I373" s="7"/>
      <c r="J373" s="7"/>
      <c r="K373" s="7"/>
      <c r="L373" s="7"/>
      <c r="M373" s="7"/>
      <c r="N373" s="7"/>
      <c r="O373" s="7"/>
      <c r="P373" s="7"/>
      <c r="Q373" s="7"/>
      <c r="R373" s="7"/>
    </row>
    <row r="374" spans="5:18" ht="14.25" customHeight="1" x14ac:dyDescent="0.2">
      <c r="E374" s="17"/>
      <c r="F374" s="7"/>
      <c r="G374" s="7"/>
      <c r="H374" s="7"/>
      <c r="I374" s="7"/>
      <c r="J374" s="7"/>
      <c r="K374" s="7"/>
      <c r="L374" s="7"/>
      <c r="M374" s="7"/>
      <c r="N374" s="7"/>
      <c r="O374" s="7"/>
      <c r="P374" s="7"/>
      <c r="Q374" s="7"/>
      <c r="R374" s="7"/>
    </row>
    <row r="375" spans="5:18" ht="14.25" customHeight="1" x14ac:dyDescent="0.2">
      <c r="E375" s="17"/>
      <c r="F375" s="7"/>
      <c r="G375" s="7"/>
      <c r="H375" s="7"/>
      <c r="I375" s="7"/>
      <c r="J375" s="7"/>
      <c r="K375" s="7"/>
      <c r="L375" s="7"/>
      <c r="M375" s="7"/>
      <c r="N375" s="7"/>
      <c r="O375" s="7"/>
      <c r="P375" s="7"/>
      <c r="Q375" s="7"/>
      <c r="R375" s="7"/>
    </row>
    <row r="376" spans="5:18" ht="14.25" customHeight="1" x14ac:dyDescent="0.2">
      <c r="E376" s="17"/>
      <c r="F376" s="7"/>
      <c r="G376" s="7"/>
      <c r="H376" s="7"/>
      <c r="I376" s="7"/>
      <c r="J376" s="7"/>
      <c r="K376" s="7"/>
      <c r="L376" s="7"/>
      <c r="M376" s="7"/>
      <c r="N376" s="7"/>
      <c r="O376" s="7"/>
      <c r="P376" s="7"/>
      <c r="Q376" s="7"/>
      <c r="R376" s="7"/>
    </row>
    <row r="377" spans="5:18" ht="14.25" customHeight="1" x14ac:dyDescent="0.2">
      <c r="E377" s="17"/>
      <c r="F377" s="7"/>
      <c r="G377" s="7"/>
      <c r="H377" s="7"/>
      <c r="I377" s="7"/>
      <c r="J377" s="7"/>
      <c r="K377" s="7"/>
      <c r="L377" s="7"/>
      <c r="M377" s="7"/>
      <c r="N377" s="7"/>
      <c r="O377" s="7"/>
      <c r="P377" s="7"/>
      <c r="Q377" s="7"/>
      <c r="R377" s="7"/>
    </row>
    <row r="378" spans="5:18" ht="14.25" customHeight="1" x14ac:dyDescent="0.2">
      <c r="E378" s="17"/>
      <c r="F378" s="7"/>
      <c r="G378" s="7"/>
      <c r="H378" s="7"/>
      <c r="I378" s="7"/>
      <c r="J378" s="7"/>
      <c r="K378" s="7"/>
      <c r="L378" s="7"/>
      <c r="M378" s="7"/>
      <c r="N378" s="7"/>
      <c r="O378" s="7"/>
      <c r="P378" s="7"/>
      <c r="Q378" s="7"/>
      <c r="R378" s="7"/>
    </row>
    <row r="379" spans="5:18" ht="14.25" customHeight="1" x14ac:dyDescent="0.2">
      <c r="E379" s="17"/>
      <c r="F379" s="7"/>
      <c r="G379" s="7"/>
      <c r="H379" s="7"/>
      <c r="I379" s="7"/>
      <c r="J379" s="7"/>
      <c r="K379" s="7"/>
      <c r="L379" s="7"/>
      <c r="M379" s="7"/>
      <c r="N379" s="7"/>
      <c r="O379" s="7"/>
      <c r="P379" s="7"/>
      <c r="Q379" s="7"/>
      <c r="R379" s="7"/>
    </row>
    <row r="380" spans="5:18" ht="14.25" customHeight="1" x14ac:dyDescent="0.2">
      <c r="E380" s="17"/>
      <c r="F380" s="7"/>
      <c r="G380" s="7"/>
      <c r="H380" s="7"/>
      <c r="I380" s="7"/>
      <c r="J380" s="7"/>
      <c r="K380" s="7"/>
      <c r="L380" s="7"/>
      <c r="M380" s="7"/>
      <c r="N380" s="7"/>
      <c r="O380" s="7"/>
      <c r="P380" s="7"/>
      <c r="Q380" s="7"/>
      <c r="R380" s="7"/>
    </row>
    <row r="381" spans="5:18" ht="14.25" customHeight="1" x14ac:dyDescent="0.2">
      <c r="E381" s="17"/>
      <c r="F381" s="7"/>
      <c r="G381" s="7"/>
      <c r="H381" s="7"/>
      <c r="I381" s="7"/>
      <c r="J381" s="7"/>
      <c r="K381" s="7"/>
      <c r="L381" s="7"/>
      <c r="M381" s="7"/>
      <c r="N381" s="7"/>
      <c r="O381" s="7"/>
      <c r="P381" s="7"/>
      <c r="Q381" s="7"/>
      <c r="R381" s="7"/>
    </row>
    <row r="382" spans="5:18" ht="14.25" customHeight="1" x14ac:dyDescent="0.2">
      <c r="E382" s="17"/>
      <c r="F382" s="7"/>
      <c r="G382" s="7"/>
      <c r="H382" s="7"/>
      <c r="I382" s="7"/>
      <c r="J382" s="7"/>
      <c r="K382" s="7"/>
      <c r="L382" s="7"/>
      <c r="M382" s="7"/>
      <c r="N382" s="7"/>
      <c r="O382" s="7"/>
      <c r="P382" s="7"/>
      <c r="Q382" s="7"/>
      <c r="R382" s="7"/>
    </row>
    <row r="383" spans="5:18" ht="14.25" customHeight="1" x14ac:dyDescent="0.2">
      <c r="E383" s="17"/>
      <c r="F383" s="7"/>
      <c r="G383" s="7"/>
      <c r="H383" s="7"/>
      <c r="I383" s="7"/>
      <c r="J383" s="7"/>
      <c r="K383" s="7"/>
      <c r="L383" s="7"/>
      <c r="M383" s="7"/>
      <c r="N383" s="7"/>
      <c r="O383" s="7"/>
      <c r="P383" s="7"/>
      <c r="Q383" s="7"/>
      <c r="R383" s="7"/>
    </row>
    <row r="384" spans="5:18" ht="14.25" customHeight="1" x14ac:dyDescent="0.2">
      <c r="E384" s="17"/>
      <c r="F384" s="7"/>
      <c r="G384" s="7"/>
      <c r="H384" s="7"/>
      <c r="I384" s="7"/>
      <c r="J384" s="7"/>
      <c r="K384" s="7"/>
      <c r="L384" s="7"/>
      <c r="M384" s="7"/>
      <c r="N384" s="7"/>
      <c r="O384" s="7"/>
      <c r="P384" s="7"/>
      <c r="Q384" s="7"/>
      <c r="R384" s="7"/>
    </row>
    <row r="385" spans="5:18" ht="14.25" customHeight="1" x14ac:dyDescent="0.2">
      <c r="E385" s="17"/>
      <c r="F385" s="7"/>
      <c r="G385" s="7"/>
      <c r="H385" s="7"/>
      <c r="I385" s="7"/>
      <c r="J385" s="7"/>
      <c r="K385" s="7"/>
      <c r="L385" s="7"/>
      <c r="M385" s="7"/>
      <c r="N385" s="7"/>
      <c r="O385" s="7"/>
      <c r="P385" s="7"/>
      <c r="Q385" s="7"/>
      <c r="R385" s="7"/>
    </row>
    <row r="386" spans="5:18" ht="14.25" customHeight="1" x14ac:dyDescent="0.2">
      <c r="E386" s="17"/>
      <c r="F386" s="7"/>
      <c r="G386" s="7"/>
      <c r="H386" s="7"/>
      <c r="I386" s="7"/>
      <c r="J386" s="7"/>
      <c r="K386" s="7"/>
      <c r="L386" s="7"/>
      <c r="M386" s="7"/>
      <c r="N386" s="7"/>
      <c r="O386" s="7"/>
      <c r="P386" s="7"/>
      <c r="Q386" s="7"/>
      <c r="R386" s="7"/>
    </row>
    <row r="387" spans="5:18" ht="14.25" customHeight="1" x14ac:dyDescent="0.2">
      <c r="E387" s="17"/>
      <c r="F387" s="7"/>
      <c r="G387" s="7"/>
      <c r="H387" s="7"/>
      <c r="I387" s="7"/>
      <c r="J387" s="7"/>
      <c r="K387" s="7"/>
      <c r="L387" s="7"/>
      <c r="M387" s="7"/>
      <c r="N387" s="7"/>
      <c r="O387" s="7"/>
      <c r="P387" s="7"/>
      <c r="Q387" s="7"/>
      <c r="R387" s="7"/>
    </row>
    <row r="388" spans="5:18" ht="14.25" customHeight="1" x14ac:dyDescent="0.2">
      <c r="E388" s="17"/>
      <c r="F388" s="7"/>
      <c r="G388" s="7"/>
      <c r="H388" s="7"/>
      <c r="I388" s="7"/>
      <c r="J388" s="7"/>
      <c r="K388" s="7"/>
      <c r="L388" s="7"/>
      <c r="M388" s="7"/>
      <c r="N388" s="7"/>
      <c r="O388" s="7"/>
      <c r="P388" s="7"/>
      <c r="Q388" s="7"/>
      <c r="R388" s="7"/>
    </row>
    <row r="389" spans="5:18" ht="14.25" customHeight="1" x14ac:dyDescent="0.2">
      <c r="E389" s="17"/>
      <c r="F389" s="7"/>
      <c r="G389" s="7"/>
      <c r="H389" s="7"/>
      <c r="I389" s="7"/>
      <c r="J389" s="7"/>
      <c r="K389" s="7"/>
      <c r="L389" s="7"/>
      <c r="M389" s="7"/>
      <c r="N389" s="7"/>
      <c r="O389" s="7"/>
      <c r="P389" s="7"/>
      <c r="Q389" s="7"/>
      <c r="R389" s="7"/>
    </row>
    <row r="390" spans="5:18" ht="14.25" customHeight="1" x14ac:dyDescent="0.2">
      <c r="E390" s="17"/>
      <c r="F390" s="7"/>
      <c r="G390" s="7"/>
      <c r="H390" s="7"/>
      <c r="I390" s="7"/>
      <c r="J390" s="7"/>
      <c r="K390" s="7"/>
      <c r="L390" s="7"/>
      <c r="M390" s="7"/>
      <c r="N390" s="7"/>
      <c r="O390" s="7"/>
      <c r="P390" s="7"/>
      <c r="Q390" s="7"/>
      <c r="R390" s="7"/>
    </row>
    <row r="391" spans="5:18" ht="14.25" customHeight="1" x14ac:dyDescent="0.2">
      <c r="E391" s="17"/>
      <c r="F391" s="7"/>
      <c r="G391" s="7"/>
      <c r="H391" s="7"/>
      <c r="I391" s="7"/>
      <c r="J391" s="7"/>
      <c r="K391" s="7"/>
      <c r="L391" s="7"/>
      <c r="M391" s="7"/>
      <c r="N391" s="7"/>
      <c r="O391" s="7"/>
      <c r="P391" s="7"/>
      <c r="Q391" s="7"/>
      <c r="R391" s="7"/>
    </row>
    <row r="392" spans="5:18" ht="14.25" customHeight="1" x14ac:dyDescent="0.2">
      <c r="E392" s="17"/>
      <c r="F392" s="7"/>
      <c r="G392" s="7"/>
      <c r="H392" s="7"/>
      <c r="I392" s="7"/>
      <c r="J392" s="7"/>
      <c r="K392" s="7"/>
      <c r="L392" s="7"/>
      <c r="M392" s="7"/>
      <c r="N392" s="7"/>
      <c r="O392" s="7"/>
      <c r="P392" s="7"/>
      <c r="Q392" s="7"/>
      <c r="R392" s="7"/>
    </row>
    <row r="393" spans="5:18" ht="14.25" customHeight="1" x14ac:dyDescent="0.2">
      <c r="E393" s="17"/>
      <c r="F393" s="7"/>
      <c r="G393" s="7"/>
      <c r="H393" s="7"/>
      <c r="I393" s="7"/>
      <c r="J393" s="7"/>
      <c r="K393" s="7"/>
      <c r="L393" s="7"/>
      <c r="M393" s="7"/>
      <c r="N393" s="7"/>
      <c r="O393" s="7"/>
      <c r="P393" s="7"/>
      <c r="Q393" s="7"/>
      <c r="R393" s="7"/>
    </row>
    <row r="394" spans="5:18" ht="14.25" customHeight="1" x14ac:dyDescent="0.2">
      <c r="E394" s="17"/>
      <c r="F394" s="7"/>
      <c r="G394" s="7"/>
      <c r="H394" s="7"/>
      <c r="I394" s="7"/>
      <c r="J394" s="7"/>
      <c r="K394" s="7"/>
      <c r="L394" s="7"/>
      <c r="M394" s="7"/>
      <c r="N394" s="7"/>
      <c r="O394" s="7"/>
      <c r="P394" s="7"/>
      <c r="Q394" s="7"/>
      <c r="R394" s="7"/>
    </row>
    <row r="395" spans="5:18" ht="14.25" customHeight="1" x14ac:dyDescent="0.2">
      <c r="E395" s="17"/>
      <c r="F395" s="7"/>
      <c r="G395" s="7"/>
      <c r="H395" s="7"/>
      <c r="I395" s="7"/>
      <c r="J395" s="7"/>
      <c r="K395" s="7"/>
      <c r="L395" s="7"/>
      <c r="M395" s="7"/>
      <c r="N395" s="7"/>
      <c r="O395" s="7"/>
      <c r="P395" s="7"/>
      <c r="Q395" s="7"/>
      <c r="R395" s="7"/>
    </row>
    <row r="396" spans="5:18" ht="14.25" customHeight="1" x14ac:dyDescent="0.2">
      <c r="E396" s="17"/>
      <c r="F396" s="7"/>
      <c r="G396" s="7"/>
      <c r="H396" s="7"/>
      <c r="I396" s="7"/>
      <c r="J396" s="7"/>
      <c r="K396" s="7"/>
      <c r="L396" s="7"/>
      <c r="M396" s="7"/>
      <c r="N396" s="7"/>
      <c r="O396" s="7"/>
      <c r="P396" s="7"/>
      <c r="Q396" s="7"/>
      <c r="R396" s="7"/>
    </row>
    <row r="397" spans="5:18" ht="14.25" customHeight="1" x14ac:dyDescent="0.2">
      <c r="E397" s="17"/>
      <c r="F397" s="7"/>
      <c r="G397" s="7"/>
      <c r="H397" s="7"/>
      <c r="I397" s="7"/>
      <c r="J397" s="7"/>
      <c r="K397" s="7"/>
      <c r="L397" s="7"/>
      <c r="M397" s="7"/>
      <c r="N397" s="7"/>
      <c r="O397" s="7"/>
      <c r="P397" s="7"/>
      <c r="Q397" s="7"/>
      <c r="R397" s="7"/>
    </row>
    <row r="398" spans="5:18" ht="14.25" customHeight="1" x14ac:dyDescent="0.2">
      <c r="E398" s="17"/>
      <c r="F398" s="7"/>
      <c r="G398" s="7"/>
      <c r="H398" s="7"/>
      <c r="I398" s="7"/>
      <c r="J398" s="7"/>
      <c r="K398" s="7"/>
      <c r="L398" s="7"/>
      <c r="M398" s="7"/>
      <c r="N398" s="7"/>
      <c r="O398" s="7"/>
      <c r="P398" s="7"/>
      <c r="Q398" s="7"/>
      <c r="R398" s="7"/>
    </row>
    <row r="399" spans="5:18" ht="14.25" customHeight="1" x14ac:dyDescent="0.2">
      <c r="E399" s="17"/>
      <c r="F399" s="7"/>
      <c r="G399" s="7"/>
      <c r="H399" s="7"/>
      <c r="I399" s="7"/>
      <c r="J399" s="7"/>
      <c r="K399" s="7"/>
      <c r="L399" s="7"/>
      <c r="M399" s="7"/>
      <c r="N399" s="7"/>
      <c r="O399" s="7"/>
      <c r="P399" s="7"/>
      <c r="Q399" s="7"/>
      <c r="R399" s="7"/>
    </row>
    <row r="400" spans="5:18" ht="14.25" customHeight="1" x14ac:dyDescent="0.2">
      <c r="E400" s="17"/>
      <c r="F400" s="7"/>
      <c r="G400" s="7"/>
      <c r="H400" s="7"/>
      <c r="I400" s="7"/>
      <c r="J400" s="7"/>
      <c r="K400" s="7"/>
      <c r="L400" s="7"/>
      <c r="M400" s="7"/>
      <c r="N400" s="7"/>
      <c r="O400" s="7"/>
      <c r="P400" s="7"/>
      <c r="Q400" s="7"/>
      <c r="R400" s="7"/>
    </row>
    <row r="401" spans="5:18" ht="14.25" customHeight="1" x14ac:dyDescent="0.2">
      <c r="E401" s="17"/>
      <c r="F401" s="7"/>
      <c r="G401" s="7"/>
      <c r="H401" s="7"/>
      <c r="I401" s="7"/>
      <c r="J401" s="7"/>
      <c r="K401" s="7"/>
      <c r="L401" s="7"/>
      <c r="M401" s="7"/>
      <c r="N401" s="7"/>
      <c r="O401" s="7"/>
      <c r="P401" s="7"/>
      <c r="Q401" s="7"/>
      <c r="R401" s="7"/>
    </row>
    <row r="402" spans="5:18" ht="14.25" customHeight="1" x14ac:dyDescent="0.2">
      <c r="E402" s="17"/>
      <c r="F402" s="7"/>
      <c r="G402" s="7"/>
      <c r="H402" s="7"/>
      <c r="I402" s="7"/>
      <c r="J402" s="7"/>
      <c r="K402" s="7"/>
      <c r="L402" s="7"/>
      <c r="M402" s="7"/>
      <c r="N402" s="7"/>
      <c r="O402" s="7"/>
      <c r="P402" s="7"/>
      <c r="Q402" s="7"/>
      <c r="R402" s="7"/>
    </row>
    <row r="403" spans="5:18" ht="14.25" customHeight="1" x14ac:dyDescent="0.2">
      <c r="E403" s="17"/>
      <c r="F403" s="7"/>
      <c r="G403" s="7"/>
      <c r="H403" s="7"/>
      <c r="I403" s="7"/>
      <c r="J403" s="7"/>
      <c r="K403" s="7"/>
      <c r="L403" s="7"/>
      <c r="M403" s="7"/>
      <c r="N403" s="7"/>
      <c r="O403" s="7"/>
      <c r="P403" s="7"/>
      <c r="Q403" s="7"/>
      <c r="R403" s="7"/>
    </row>
    <row r="404" spans="5:18" ht="14.25" customHeight="1" x14ac:dyDescent="0.2">
      <c r="E404" s="17"/>
      <c r="F404" s="7"/>
      <c r="G404" s="7"/>
      <c r="H404" s="7"/>
      <c r="I404" s="7"/>
      <c r="J404" s="7"/>
      <c r="K404" s="7"/>
      <c r="L404" s="7"/>
      <c r="M404" s="7"/>
      <c r="N404" s="7"/>
      <c r="O404" s="7"/>
      <c r="P404" s="7"/>
      <c r="Q404" s="7"/>
      <c r="R404" s="7"/>
    </row>
    <row r="405" spans="5:18" ht="14.25" customHeight="1" x14ac:dyDescent="0.2">
      <c r="E405" s="17"/>
      <c r="F405" s="7"/>
      <c r="G405" s="7"/>
      <c r="H405" s="7"/>
      <c r="I405" s="7"/>
      <c r="J405" s="7"/>
      <c r="K405" s="7"/>
      <c r="L405" s="7"/>
      <c r="M405" s="7"/>
      <c r="N405" s="7"/>
      <c r="O405" s="7"/>
      <c r="P405" s="7"/>
      <c r="Q405" s="7"/>
      <c r="R405" s="7"/>
    </row>
    <row r="406" spans="5:18" ht="14.25" customHeight="1" x14ac:dyDescent="0.2">
      <c r="E406" s="17"/>
      <c r="F406" s="7"/>
      <c r="G406" s="7"/>
      <c r="H406" s="7"/>
      <c r="I406" s="7"/>
      <c r="J406" s="7"/>
      <c r="K406" s="7"/>
      <c r="L406" s="7"/>
      <c r="M406" s="7"/>
      <c r="N406" s="7"/>
      <c r="O406" s="7"/>
      <c r="P406" s="7"/>
      <c r="Q406" s="7"/>
      <c r="R406" s="7"/>
    </row>
    <row r="407" spans="5:18" ht="14.25" customHeight="1" x14ac:dyDescent="0.2">
      <c r="E407" s="17"/>
      <c r="F407" s="7"/>
      <c r="G407" s="7"/>
      <c r="H407" s="7"/>
      <c r="I407" s="7"/>
      <c r="J407" s="7"/>
      <c r="K407" s="7"/>
      <c r="L407" s="7"/>
      <c r="M407" s="7"/>
      <c r="N407" s="7"/>
      <c r="O407" s="7"/>
      <c r="P407" s="7"/>
      <c r="Q407" s="7"/>
      <c r="R407" s="7"/>
    </row>
    <row r="408" spans="5:18" ht="14.25" customHeight="1" x14ac:dyDescent="0.2">
      <c r="E408" s="17"/>
      <c r="F408" s="7"/>
      <c r="G408" s="7"/>
      <c r="H408" s="7"/>
      <c r="I408" s="7"/>
      <c r="J408" s="7"/>
      <c r="K408" s="7"/>
      <c r="L408" s="7"/>
      <c r="M408" s="7"/>
      <c r="N408" s="7"/>
      <c r="O408" s="7"/>
      <c r="P408" s="7"/>
      <c r="Q408" s="7"/>
      <c r="R408" s="7"/>
    </row>
    <row r="409" spans="5:18" ht="14.25" customHeight="1" x14ac:dyDescent="0.2">
      <c r="E409" s="17"/>
      <c r="F409" s="7"/>
      <c r="G409" s="7"/>
      <c r="H409" s="7"/>
      <c r="I409" s="7"/>
      <c r="J409" s="7"/>
      <c r="K409" s="7"/>
      <c r="L409" s="7"/>
      <c r="M409" s="7"/>
      <c r="N409" s="7"/>
      <c r="O409" s="7"/>
      <c r="P409" s="7"/>
      <c r="Q409" s="7"/>
      <c r="R409" s="7"/>
    </row>
    <row r="410" spans="5:18" ht="14.25" customHeight="1" x14ac:dyDescent="0.2">
      <c r="E410" s="17"/>
      <c r="F410" s="7"/>
      <c r="G410" s="7"/>
      <c r="H410" s="7"/>
      <c r="I410" s="7"/>
      <c r="J410" s="7"/>
      <c r="K410" s="7"/>
      <c r="L410" s="7"/>
      <c r="M410" s="7"/>
      <c r="N410" s="7"/>
      <c r="O410" s="7"/>
      <c r="P410" s="7"/>
      <c r="Q410" s="7"/>
      <c r="R410" s="7"/>
    </row>
    <row r="411" spans="5:18" ht="14.25" customHeight="1" x14ac:dyDescent="0.2">
      <c r="E411" s="17"/>
      <c r="F411" s="7"/>
      <c r="G411" s="7"/>
      <c r="H411" s="7"/>
      <c r="I411" s="7"/>
      <c r="J411" s="7"/>
      <c r="K411" s="7"/>
      <c r="L411" s="7"/>
      <c r="M411" s="7"/>
      <c r="N411" s="7"/>
      <c r="O411" s="7"/>
      <c r="P411" s="7"/>
      <c r="Q411" s="7"/>
      <c r="R411" s="7"/>
    </row>
    <row r="412" spans="5:18" ht="14.25" customHeight="1" x14ac:dyDescent="0.2">
      <c r="E412" s="17"/>
      <c r="F412" s="7"/>
      <c r="G412" s="7"/>
      <c r="H412" s="7"/>
      <c r="I412" s="7"/>
      <c r="J412" s="7"/>
      <c r="K412" s="7"/>
      <c r="L412" s="7"/>
      <c r="M412" s="7"/>
      <c r="N412" s="7"/>
      <c r="O412" s="7"/>
      <c r="P412" s="7"/>
      <c r="Q412" s="7"/>
      <c r="R412" s="7"/>
    </row>
    <row r="413" spans="5:18" ht="14.25" customHeight="1" x14ac:dyDescent="0.2">
      <c r="E413" s="17"/>
      <c r="F413" s="7"/>
      <c r="G413" s="7"/>
      <c r="H413" s="7"/>
      <c r="I413" s="7"/>
      <c r="J413" s="7"/>
      <c r="K413" s="7"/>
      <c r="L413" s="7"/>
      <c r="M413" s="7"/>
      <c r="N413" s="7"/>
      <c r="O413" s="7"/>
      <c r="P413" s="7"/>
      <c r="Q413" s="7"/>
      <c r="R413" s="7"/>
    </row>
    <row r="414" spans="5:18" ht="14.25" customHeight="1" x14ac:dyDescent="0.2">
      <c r="E414" s="17"/>
      <c r="F414" s="7"/>
      <c r="G414" s="7"/>
      <c r="H414" s="7"/>
      <c r="I414" s="7"/>
      <c r="J414" s="7"/>
      <c r="K414" s="7"/>
      <c r="L414" s="7"/>
      <c r="M414" s="7"/>
      <c r="N414" s="7"/>
      <c r="O414" s="7"/>
      <c r="P414" s="7"/>
      <c r="Q414" s="7"/>
      <c r="R414" s="7"/>
    </row>
    <row r="415" spans="5:18" ht="14.25" customHeight="1" x14ac:dyDescent="0.2">
      <c r="E415" s="17"/>
      <c r="F415" s="7"/>
      <c r="G415" s="7"/>
      <c r="H415" s="7"/>
      <c r="I415" s="7"/>
      <c r="J415" s="7"/>
      <c r="K415" s="7"/>
      <c r="L415" s="7"/>
      <c r="M415" s="7"/>
      <c r="N415" s="7"/>
      <c r="O415" s="7"/>
      <c r="P415" s="7"/>
      <c r="Q415" s="7"/>
      <c r="R415" s="7"/>
    </row>
    <row r="416" spans="5:18" ht="14.25" customHeight="1" x14ac:dyDescent="0.2">
      <c r="E416" s="17"/>
      <c r="F416" s="7"/>
      <c r="G416" s="7"/>
      <c r="H416" s="7"/>
      <c r="I416" s="7"/>
      <c r="J416" s="7"/>
      <c r="K416" s="7"/>
      <c r="L416" s="7"/>
      <c r="M416" s="7"/>
      <c r="N416" s="7"/>
      <c r="O416" s="7"/>
      <c r="P416" s="7"/>
      <c r="Q416" s="7"/>
      <c r="R416" s="7"/>
    </row>
    <row r="417" spans="5:18" ht="14.25" customHeight="1" x14ac:dyDescent="0.2">
      <c r="E417" s="17"/>
      <c r="F417" s="7"/>
      <c r="G417" s="7"/>
      <c r="H417" s="7"/>
      <c r="I417" s="7"/>
      <c r="J417" s="7"/>
      <c r="K417" s="7"/>
      <c r="L417" s="7"/>
      <c r="M417" s="7"/>
      <c r="N417" s="7"/>
      <c r="O417" s="7"/>
      <c r="P417" s="7"/>
      <c r="Q417" s="7"/>
      <c r="R417" s="7"/>
    </row>
    <row r="418" spans="5:18" ht="14.25" customHeight="1" x14ac:dyDescent="0.2">
      <c r="E418" s="17"/>
      <c r="F418" s="7"/>
      <c r="G418" s="7"/>
      <c r="H418" s="7"/>
      <c r="I418" s="7"/>
      <c r="J418" s="7"/>
      <c r="K418" s="7"/>
      <c r="L418" s="7"/>
      <c r="M418" s="7"/>
      <c r="N418" s="7"/>
      <c r="O418" s="7"/>
      <c r="P418" s="7"/>
      <c r="Q418" s="7"/>
      <c r="R418" s="7"/>
    </row>
    <row r="419" spans="5:18" ht="14.25" customHeight="1" x14ac:dyDescent="0.2">
      <c r="E419" s="17"/>
      <c r="F419" s="7"/>
      <c r="G419" s="7"/>
      <c r="H419" s="7"/>
      <c r="I419" s="7"/>
      <c r="J419" s="7"/>
      <c r="K419" s="7"/>
      <c r="L419" s="7"/>
      <c r="M419" s="7"/>
      <c r="N419" s="7"/>
      <c r="O419" s="7"/>
      <c r="P419" s="7"/>
      <c r="Q419" s="7"/>
      <c r="R419" s="7"/>
    </row>
    <row r="420" spans="5:18" ht="14.25" customHeight="1" x14ac:dyDescent="0.2">
      <c r="E420" s="17"/>
      <c r="F420" s="7"/>
      <c r="G420" s="7"/>
      <c r="H420" s="7"/>
      <c r="I420" s="7"/>
      <c r="J420" s="7"/>
      <c r="K420" s="7"/>
      <c r="L420" s="7"/>
      <c r="M420" s="7"/>
      <c r="N420" s="7"/>
      <c r="O420" s="7"/>
      <c r="P420" s="7"/>
      <c r="Q420" s="7"/>
      <c r="R420" s="7"/>
    </row>
    <row r="421" spans="5:18" ht="14.25" customHeight="1" x14ac:dyDescent="0.2">
      <c r="E421" s="17"/>
      <c r="F421" s="7"/>
      <c r="G421" s="7"/>
      <c r="H421" s="7"/>
      <c r="I421" s="7"/>
      <c r="J421" s="7"/>
      <c r="K421" s="7"/>
      <c r="L421" s="7"/>
      <c r="M421" s="7"/>
      <c r="N421" s="7"/>
      <c r="O421" s="7"/>
      <c r="P421" s="7"/>
      <c r="Q421" s="7"/>
      <c r="R421" s="7"/>
    </row>
    <row r="422" spans="5:18" ht="14.25" customHeight="1" x14ac:dyDescent="0.2">
      <c r="E422" s="17"/>
      <c r="F422" s="7"/>
      <c r="G422" s="7"/>
      <c r="H422" s="7"/>
      <c r="I422" s="7"/>
      <c r="J422" s="7"/>
      <c r="K422" s="7"/>
      <c r="L422" s="7"/>
      <c r="M422" s="7"/>
      <c r="N422" s="7"/>
      <c r="O422" s="7"/>
      <c r="P422" s="7"/>
      <c r="Q422" s="7"/>
      <c r="R422" s="7"/>
    </row>
    <row r="423" spans="5:18" ht="14.25" customHeight="1" x14ac:dyDescent="0.2">
      <c r="E423" s="17"/>
      <c r="F423" s="7"/>
      <c r="G423" s="7"/>
      <c r="H423" s="7"/>
      <c r="I423" s="7"/>
      <c r="J423" s="7"/>
      <c r="K423" s="7"/>
      <c r="L423" s="7"/>
      <c r="M423" s="7"/>
      <c r="N423" s="7"/>
      <c r="O423" s="7"/>
      <c r="P423" s="7"/>
      <c r="Q423" s="7"/>
      <c r="R423" s="7"/>
    </row>
    <row r="424" spans="5:18" ht="14.25" customHeight="1" x14ac:dyDescent="0.2">
      <c r="E424" s="17"/>
      <c r="F424" s="7"/>
      <c r="G424" s="7"/>
      <c r="H424" s="7"/>
      <c r="I424" s="7"/>
      <c r="J424" s="7"/>
      <c r="K424" s="7"/>
      <c r="L424" s="7"/>
      <c r="M424" s="7"/>
      <c r="N424" s="7"/>
      <c r="O424" s="7"/>
      <c r="P424" s="7"/>
      <c r="Q424" s="7"/>
      <c r="R424" s="7"/>
    </row>
    <row r="425" spans="5:18" ht="14.25" customHeight="1" x14ac:dyDescent="0.2">
      <c r="E425" s="17"/>
      <c r="F425" s="7"/>
      <c r="G425" s="7"/>
      <c r="H425" s="7"/>
      <c r="I425" s="7"/>
      <c r="J425" s="7"/>
      <c r="K425" s="7"/>
      <c r="L425" s="7"/>
      <c r="M425" s="7"/>
      <c r="N425" s="7"/>
      <c r="O425" s="7"/>
      <c r="P425" s="7"/>
      <c r="Q425" s="7"/>
      <c r="R425" s="7"/>
    </row>
    <row r="426" spans="5:18" ht="14.25" customHeight="1" x14ac:dyDescent="0.2">
      <c r="E426" s="17"/>
      <c r="F426" s="7"/>
      <c r="G426" s="7"/>
      <c r="H426" s="7"/>
      <c r="I426" s="7"/>
      <c r="J426" s="7"/>
      <c r="K426" s="7"/>
      <c r="L426" s="7"/>
      <c r="M426" s="7"/>
      <c r="N426" s="7"/>
      <c r="O426" s="7"/>
      <c r="P426" s="7"/>
      <c r="Q426" s="7"/>
      <c r="R426" s="7"/>
    </row>
    <row r="427" spans="5:18" ht="14.25" customHeight="1" x14ac:dyDescent="0.2">
      <c r="E427" s="17"/>
      <c r="F427" s="7"/>
      <c r="G427" s="7"/>
      <c r="H427" s="7"/>
      <c r="I427" s="7"/>
      <c r="J427" s="7"/>
      <c r="K427" s="7"/>
      <c r="L427" s="7"/>
      <c r="M427" s="7"/>
      <c r="N427" s="7"/>
      <c r="O427" s="7"/>
      <c r="P427" s="7"/>
      <c r="Q427" s="7"/>
      <c r="R427" s="7"/>
    </row>
    <row r="428" spans="5:18" ht="14.25" customHeight="1" x14ac:dyDescent="0.2">
      <c r="E428" s="17"/>
      <c r="F428" s="7"/>
      <c r="G428" s="7"/>
      <c r="H428" s="7"/>
      <c r="I428" s="7"/>
      <c r="J428" s="7"/>
      <c r="K428" s="7"/>
      <c r="L428" s="7"/>
      <c r="M428" s="7"/>
      <c r="N428" s="7"/>
      <c r="O428" s="7"/>
      <c r="P428" s="7"/>
      <c r="Q428" s="7"/>
      <c r="R428" s="7"/>
    </row>
    <row r="429" spans="5:18" ht="14.25" customHeight="1" x14ac:dyDescent="0.2">
      <c r="E429" s="17"/>
      <c r="F429" s="7"/>
      <c r="G429" s="7"/>
      <c r="H429" s="7"/>
      <c r="I429" s="7"/>
      <c r="J429" s="7"/>
      <c r="K429" s="7"/>
      <c r="L429" s="7"/>
      <c r="M429" s="7"/>
      <c r="N429" s="7"/>
      <c r="O429" s="7"/>
      <c r="P429" s="7"/>
      <c r="Q429" s="7"/>
      <c r="R429" s="7"/>
    </row>
    <row r="430" spans="5:18" ht="14.25" customHeight="1" x14ac:dyDescent="0.2">
      <c r="E430" s="17"/>
      <c r="F430" s="7"/>
      <c r="G430" s="7"/>
      <c r="H430" s="7"/>
      <c r="I430" s="7"/>
      <c r="J430" s="7"/>
      <c r="K430" s="7"/>
      <c r="L430" s="7"/>
      <c r="M430" s="7"/>
      <c r="N430" s="7"/>
      <c r="O430" s="7"/>
      <c r="P430" s="7"/>
      <c r="Q430" s="7"/>
      <c r="R430" s="7"/>
    </row>
    <row r="431" spans="5:18" ht="14.25" customHeight="1" x14ac:dyDescent="0.2">
      <c r="E431" s="17"/>
      <c r="F431" s="7"/>
      <c r="G431" s="7"/>
      <c r="H431" s="7"/>
      <c r="I431" s="7"/>
      <c r="J431" s="7"/>
      <c r="K431" s="7"/>
      <c r="L431" s="7"/>
      <c r="M431" s="7"/>
      <c r="N431" s="7"/>
      <c r="O431" s="7"/>
      <c r="P431" s="7"/>
      <c r="Q431" s="7"/>
      <c r="R431" s="7"/>
    </row>
    <row r="432" spans="5:18" ht="14.25" customHeight="1" x14ac:dyDescent="0.2">
      <c r="E432" s="17"/>
      <c r="F432" s="7"/>
      <c r="G432" s="7"/>
      <c r="H432" s="7"/>
      <c r="I432" s="7"/>
      <c r="J432" s="7"/>
      <c r="K432" s="7"/>
      <c r="L432" s="7"/>
      <c r="M432" s="7"/>
      <c r="N432" s="7"/>
      <c r="O432" s="7"/>
      <c r="P432" s="7"/>
      <c r="Q432" s="7"/>
      <c r="R432" s="7"/>
    </row>
    <row r="433" spans="5:18" ht="14.25" customHeight="1" x14ac:dyDescent="0.2">
      <c r="E433" s="17"/>
      <c r="F433" s="7"/>
      <c r="G433" s="7"/>
      <c r="H433" s="7"/>
      <c r="I433" s="7"/>
      <c r="J433" s="7"/>
      <c r="K433" s="7"/>
      <c r="L433" s="7"/>
      <c r="M433" s="7"/>
      <c r="N433" s="7"/>
      <c r="O433" s="7"/>
      <c r="P433" s="7"/>
      <c r="Q433" s="7"/>
      <c r="R433" s="7"/>
    </row>
    <row r="434" spans="5:18" ht="14.25" customHeight="1" x14ac:dyDescent="0.2">
      <c r="E434" s="17"/>
      <c r="F434" s="7"/>
      <c r="G434" s="7"/>
      <c r="H434" s="7"/>
      <c r="I434" s="7"/>
      <c r="J434" s="7"/>
      <c r="K434" s="7"/>
      <c r="L434" s="7"/>
      <c r="M434" s="7"/>
      <c r="N434" s="7"/>
      <c r="O434" s="7"/>
      <c r="P434" s="7"/>
      <c r="Q434" s="7"/>
      <c r="R434" s="7"/>
    </row>
    <row r="435" spans="5:18" ht="14.25" customHeight="1" x14ac:dyDescent="0.2">
      <c r="E435" s="17"/>
      <c r="F435" s="7"/>
      <c r="G435" s="7"/>
      <c r="H435" s="7"/>
      <c r="I435" s="7"/>
      <c r="J435" s="7"/>
      <c r="K435" s="7"/>
      <c r="L435" s="7"/>
      <c r="M435" s="7"/>
      <c r="N435" s="7"/>
      <c r="O435" s="7"/>
      <c r="P435" s="7"/>
      <c r="Q435" s="7"/>
      <c r="R435" s="7"/>
    </row>
    <row r="436" spans="5:18" ht="14.25" customHeight="1" x14ac:dyDescent="0.2">
      <c r="E436" s="17"/>
      <c r="F436" s="7"/>
      <c r="G436" s="7"/>
      <c r="H436" s="7"/>
      <c r="I436" s="7"/>
      <c r="J436" s="7"/>
      <c r="K436" s="7"/>
      <c r="L436" s="7"/>
      <c r="M436" s="7"/>
      <c r="N436" s="7"/>
      <c r="O436" s="7"/>
      <c r="P436" s="7"/>
      <c r="Q436" s="7"/>
      <c r="R436" s="7"/>
    </row>
    <row r="437" spans="5:18" ht="14.25" customHeight="1" x14ac:dyDescent="0.2">
      <c r="E437" s="17"/>
      <c r="F437" s="7"/>
      <c r="G437" s="7"/>
      <c r="H437" s="7"/>
      <c r="I437" s="7"/>
      <c r="J437" s="7"/>
      <c r="K437" s="7"/>
      <c r="L437" s="7"/>
      <c r="M437" s="7"/>
      <c r="N437" s="7"/>
      <c r="O437" s="7"/>
      <c r="P437" s="7"/>
      <c r="Q437" s="7"/>
      <c r="R437" s="7"/>
    </row>
    <row r="438" spans="5:18" ht="14.25" customHeight="1" x14ac:dyDescent="0.2">
      <c r="E438" s="17"/>
      <c r="F438" s="7"/>
      <c r="G438" s="7"/>
      <c r="H438" s="7"/>
      <c r="I438" s="7"/>
      <c r="J438" s="7"/>
      <c r="K438" s="7"/>
      <c r="L438" s="7"/>
      <c r="M438" s="7"/>
      <c r="N438" s="7"/>
      <c r="O438" s="7"/>
      <c r="P438" s="7"/>
      <c r="Q438" s="7"/>
      <c r="R438" s="7"/>
    </row>
    <row r="439" spans="5:18" ht="14.25" customHeight="1" x14ac:dyDescent="0.2">
      <c r="E439" s="17"/>
      <c r="F439" s="7"/>
      <c r="G439" s="7"/>
      <c r="H439" s="7"/>
      <c r="I439" s="7"/>
      <c r="J439" s="7"/>
      <c r="K439" s="7"/>
      <c r="L439" s="7"/>
      <c r="M439" s="7"/>
      <c r="N439" s="7"/>
      <c r="O439" s="7"/>
      <c r="P439" s="7"/>
      <c r="Q439" s="7"/>
      <c r="R439" s="7"/>
    </row>
    <row r="440" spans="5:18" ht="14.25" customHeight="1" x14ac:dyDescent="0.2">
      <c r="E440" s="17"/>
      <c r="F440" s="7"/>
      <c r="G440" s="7"/>
      <c r="H440" s="7"/>
      <c r="I440" s="7"/>
      <c r="J440" s="7"/>
      <c r="K440" s="7"/>
      <c r="L440" s="7"/>
      <c r="M440" s="7"/>
      <c r="N440" s="7"/>
      <c r="O440" s="7"/>
      <c r="P440" s="7"/>
      <c r="Q440" s="7"/>
      <c r="R440" s="7"/>
    </row>
    <row r="441" spans="5:18" ht="14.25" customHeight="1" x14ac:dyDescent="0.2">
      <c r="E441" s="17"/>
      <c r="F441" s="7"/>
      <c r="G441" s="7"/>
      <c r="H441" s="7"/>
      <c r="I441" s="7"/>
      <c r="J441" s="7"/>
      <c r="K441" s="7"/>
      <c r="L441" s="7"/>
      <c r="M441" s="7"/>
      <c r="N441" s="7"/>
      <c r="O441" s="7"/>
      <c r="P441" s="7"/>
      <c r="Q441" s="7"/>
      <c r="R441" s="7"/>
    </row>
    <row r="442" spans="5:18" ht="14.25" customHeight="1" x14ac:dyDescent="0.2">
      <c r="E442" s="17"/>
      <c r="F442" s="7"/>
      <c r="G442" s="7"/>
      <c r="H442" s="7"/>
      <c r="I442" s="7"/>
      <c r="J442" s="7"/>
      <c r="K442" s="7"/>
      <c r="L442" s="7"/>
      <c r="M442" s="7"/>
      <c r="N442" s="7"/>
      <c r="O442" s="7"/>
      <c r="P442" s="7"/>
      <c r="Q442" s="7"/>
      <c r="R442" s="7"/>
    </row>
    <row r="443" spans="5:18" ht="14.25" customHeight="1" x14ac:dyDescent="0.2">
      <c r="E443" s="17"/>
      <c r="F443" s="7"/>
      <c r="G443" s="7"/>
      <c r="H443" s="7"/>
      <c r="I443" s="7"/>
      <c r="J443" s="7"/>
      <c r="K443" s="7"/>
      <c r="L443" s="7"/>
      <c r="M443" s="7"/>
      <c r="N443" s="7"/>
      <c r="O443" s="7"/>
      <c r="P443" s="7"/>
      <c r="Q443" s="7"/>
      <c r="R443" s="7"/>
    </row>
    <row r="444" spans="5:18" ht="14.25" customHeight="1" x14ac:dyDescent="0.2">
      <c r="E444" s="17"/>
      <c r="F444" s="7"/>
      <c r="G444" s="7"/>
      <c r="H444" s="7"/>
      <c r="I444" s="7"/>
      <c r="J444" s="7"/>
      <c r="K444" s="7"/>
      <c r="L444" s="7"/>
      <c r="M444" s="7"/>
      <c r="N444" s="7"/>
      <c r="O444" s="7"/>
      <c r="P444" s="7"/>
      <c r="Q444" s="7"/>
      <c r="R444" s="7"/>
    </row>
    <row r="445" spans="5:18" ht="14.25" customHeight="1" x14ac:dyDescent="0.2">
      <c r="E445" s="17"/>
      <c r="F445" s="7"/>
      <c r="G445" s="7"/>
      <c r="H445" s="7"/>
      <c r="I445" s="7"/>
      <c r="J445" s="7"/>
      <c r="K445" s="7"/>
      <c r="L445" s="7"/>
      <c r="M445" s="7"/>
      <c r="N445" s="7"/>
      <c r="O445" s="7"/>
      <c r="P445" s="7"/>
      <c r="Q445" s="7"/>
      <c r="R445" s="7"/>
    </row>
    <row r="446" spans="5:18" ht="14.25" customHeight="1" x14ac:dyDescent="0.2">
      <c r="E446" s="17"/>
      <c r="F446" s="7"/>
      <c r="G446" s="7"/>
      <c r="H446" s="7"/>
      <c r="I446" s="7"/>
      <c r="J446" s="7"/>
      <c r="K446" s="7"/>
      <c r="L446" s="7"/>
      <c r="M446" s="7"/>
      <c r="N446" s="7"/>
      <c r="O446" s="7"/>
      <c r="P446" s="7"/>
      <c r="Q446" s="7"/>
      <c r="R446" s="7"/>
    </row>
    <row r="447" spans="5:18" ht="14.25" customHeight="1" x14ac:dyDescent="0.2">
      <c r="E447" s="17"/>
      <c r="F447" s="7"/>
      <c r="G447" s="7"/>
      <c r="H447" s="7"/>
      <c r="I447" s="7"/>
      <c r="J447" s="7"/>
      <c r="K447" s="7"/>
      <c r="L447" s="7"/>
      <c r="M447" s="7"/>
      <c r="N447" s="7"/>
      <c r="O447" s="7"/>
      <c r="P447" s="7"/>
      <c r="Q447" s="7"/>
      <c r="R447" s="7"/>
    </row>
    <row r="448" spans="5:18" ht="14.25" customHeight="1" x14ac:dyDescent="0.2">
      <c r="E448" s="17"/>
      <c r="F448" s="7"/>
      <c r="G448" s="7"/>
      <c r="H448" s="7"/>
      <c r="I448" s="7"/>
      <c r="J448" s="7"/>
      <c r="K448" s="7"/>
      <c r="L448" s="7"/>
      <c r="M448" s="7"/>
      <c r="N448" s="7"/>
      <c r="O448" s="7"/>
      <c r="P448" s="7"/>
      <c r="Q448" s="7"/>
      <c r="R448" s="7"/>
    </row>
    <row r="449" spans="5:18" ht="14.25" customHeight="1" x14ac:dyDescent="0.2">
      <c r="E449" s="17"/>
      <c r="F449" s="7"/>
      <c r="G449" s="7"/>
      <c r="H449" s="7"/>
      <c r="I449" s="7"/>
      <c r="J449" s="7"/>
      <c r="K449" s="7"/>
      <c r="L449" s="7"/>
      <c r="M449" s="7"/>
      <c r="N449" s="7"/>
      <c r="O449" s="7"/>
      <c r="P449" s="7"/>
      <c r="Q449" s="7"/>
      <c r="R449" s="7"/>
    </row>
    <row r="450" spans="5:18" ht="14.25" customHeight="1" x14ac:dyDescent="0.2">
      <c r="E450" s="17"/>
      <c r="F450" s="7"/>
      <c r="G450" s="7"/>
      <c r="H450" s="7"/>
      <c r="I450" s="7"/>
      <c r="J450" s="7"/>
      <c r="K450" s="7"/>
      <c r="L450" s="7"/>
      <c r="M450" s="7"/>
      <c r="N450" s="7"/>
      <c r="O450" s="7"/>
      <c r="P450" s="7"/>
      <c r="Q450" s="7"/>
      <c r="R450" s="7"/>
    </row>
    <row r="451" spans="5:18" ht="14.25" customHeight="1" x14ac:dyDescent="0.2">
      <c r="E451" s="17"/>
      <c r="F451" s="7"/>
      <c r="G451" s="7"/>
      <c r="H451" s="7"/>
      <c r="I451" s="7"/>
      <c r="J451" s="7"/>
      <c r="K451" s="7"/>
      <c r="L451" s="7"/>
      <c r="M451" s="7"/>
      <c r="N451" s="7"/>
      <c r="O451" s="7"/>
      <c r="P451" s="7"/>
      <c r="Q451" s="7"/>
      <c r="R451" s="7"/>
    </row>
    <row r="452" spans="5:18" ht="14.25" customHeight="1" x14ac:dyDescent="0.2">
      <c r="E452" s="17"/>
      <c r="F452" s="7"/>
      <c r="G452" s="7"/>
      <c r="H452" s="7"/>
      <c r="I452" s="7"/>
      <c r="J452" s="7"/>
      <c r="K452" s="7"/>
      <c r="L452" s="7"/>
      <c r="M452" s="7"/>
      <c r="N452" s="7"/>
      <c r="O452" s="7"/>
      <c r="P452" s="7"/>
      <c r="Q452" s="7"/>
      <c r="R452" s="7"/>
    </row>
    <row r="453" spans="5:18" ht="14.25" customHeight="1" x14ac:dyDescent="0.2">
      <c r="E453" s="17"/>
      <c r="F453" s="7"/>
      <c r="G453" s="7"/>
      <c r="H453" s="7"/>
      <c r="I453" s="7"/>
      <c r="J453" s="7"/>
      <c r="K453" s="7"/>
      <c r="L453" s="7"/>
      <c r="M453" s="7"/>
      <c r="N453" s="7"/>
      <c r="O453" s="7"/>
      <c r="P453" s="7"/>
      <c r="Q453" s="7"/>
      <c r="R453" s="7"/>
    </row>
    <row r="454" spans="5:18" ht="14.25" customHeight="1" x14ac:dyDescent="0.2">
      <c r="E454" s="17"/>
      <c r="F454" s="7"/>
      <c r="G454" s="7"/>
      <c r="H454" s="7"/>
      <c r="I454" s="7"/>
      <c r="J454" s="7"/>
      <c r="K454" s="7"/>
      <c r="L454" s="7"/>
      <c r="M454" s="7"/>
      <c r="N454" s="7"/>
      <c r="O454" s="7"/>
      <c r="P454" s="7"/>
      <c r="Q454" s="7"/>
      <c r="R454" s="7"/>
    </row>
    <row r="455" spans="5:18" ht="14.25" customHeight="1" x14ac:dyDescent="0.2">
      <c r="E455" s="17"/>
      <c r="F455" s="7"/>
      <c r="G455" s="7"/>
      <c r="H455" s="7"/>
      <c r="I455" s="7"/>
      <c r="J455" s="7"/>
      <c r="K455" s="7"/>
      <c r="L455" s="7"/>
      <c r="M455" s="7"/>
      <c r="N455" s="7"/>
      <c r="O455" s="7"/>
      <c r="P455" s="7"/>
      <c r="Q455" s="7"/>
      <c r="R455" s="7"/>
    </row>
    <row r="456" spans="5:18" ht="14.25" customHeight="1" x14ac:dyDescent="0.2">
      <c r="E456" s="17"/>
      <c r="F456" s="7"/>
      <c r="G456" s="7"/>
      <c r="H456" s="7"/>
      <c r="I456" s="7"/>
      <c r="J456" s="7"/>
      <c r="K456" s="7"/>
      <c r="L456" s="7"/>
      <c r="M456" s="7"/>
      <c r="N456" s="7"/>
      <c r="O456" s="7"/>
      <c r="P456" s="7"/>
      <c r="Q456" s="7"/>
      <c r="R456" s="7"/>
    </row>
    <row r="457" spans="5:18" ht="14.25" customHeight="1" x14ac:dyDescent="0.2">
      <c r="E457" s="17"/>
      <c r="F457" s="7"/>
      <c r="G457" s="7"/>
      <c r="H457" s="7"/>
      <c r="I457" s="7"/>
      <c r="J457" s="7"/>
      <c r="K457" s="7"/>
      <c r="L457" s="7"/>
      <c r="M457" s="7"/>
      <c r="N457" s="7"/>
      <c r="O457" s="7"/>
      <c r="P457" s="7"/>
      <c r="Q457" s="7"/>
      <c r="R457" s="7"/>
    </row>
    <row r="458" spans="5:18" ht="14.25" customHeight="1" x14ac:dyDescent="0.2">
      <c r="E458" s="17"/>
      <c r="F458" s="7"/>
      <c r="G458" s="7"/>
      <c r="H458" s="7"/>
      <c r="I458" s="7"/>
      <c r="J458" s="7"/>
      <c r="K458" s="7"/>
      <c r="L458" s="7"/>
      <c r="M458" s="7"/>
      <c r="N458" s="7"/>
      <c r="O458" s="7"/>
      <c r="P458" s="7"/>
      <c r="Q458" s="7"/>
      <c r="R458" s="7"/>
    </row>
    <row r="459" spans="5:18" ht="14.25" customHeight="1" x14ac:dyDescent="0.2">
      <c r="E459" s="17"/>
      <c r="F459" s="7"/>
      <c r="G459" s="7"/>
      <c r="H459" s="7"/>
      <c r="I459" s="7"/>
      <c r="J459" s="7"/>
      <c r="K459" s="7"/>
      <c r="L459" s="7"/>
      <c r="M459" s="7"/>
      <c r="N459" s="7"/>
      <c r="O459" s="7"/>
      <c r="P459" s="7"/>
      <c r="Q459" s="7"/>
      <c r="R459" s="7"/>
    </row>
    <row r="460" spans="5:18" ht="14.25" customHeight="1" x14ac:dyDescent="0.2">
      <c r="E460" s="17"/>
      <c r="F460" s="7"/>
      <c r="G460" s="7"/>
      <c r="H460" s="7"/>
      <c r="I460" s="7"/>
      <c r="J460" s="7"/>
      <c r="K460" s="7"/>
      <c r="L460" s="7"/>
      <c r="M460" s="7"/>
      <c r="N460" s="7"/>
      <c r="O460" s="7"/>
      <c r="P460" s="7"/>
      <c r="Q460" s="7"/>
      <c r="R460" s="7"/>
    </row>
    <row r="461" spans="5:18" ht="14.25" customHeight="1" x14ac:dyDescent="0.2">
      <c r="E461" s="17"/>
      <c r="F461" s="7"/>
      <c r="G461" s="7"/>
      <c r="H461" s="7"/>
      <c r="I461" s="7"/>
      <c r="J461" s="7"/>
      <c r="K461" s="7"/>
      <c r="L461" s="7"/>
      <c r="M461" s="7"/>
      <c r="N461" s="7"/>
      <c r="O461" s="7"/>
      <c r="P461" s="7"/>
      <c r="Q461" s="7"/>
      <c r="R461" s="7"/>
    </row>
    <row r="462" spans="5:18" ht="14.25" customHeight="1" x14ac:dyDescent="0.2">
      <c r="E462" s="17"/>
      <c r="F462" s="7"/>
      <c r="G462" s="7"/>
      <c r="H462" s="7"/>
      <c r="I462" s="7"/>
      <c r="J462" s="7"/>
      <c r="K462" s="7"/>
      <c r="L462" s="7"/>
      <c r="M462" s="7"/>
      <c r="N462" s="7"/>
      <c r="O462" s="7"/>
      <c r="P462" s="7"/>
      <c r="Q462" s="7"/>
      <c r="R462" s="7"/>
    </row>
    <row r="463" spans="5:18" ht="14.25" customHeight="1" x14ac:dyDescent="0.2">
      <c r="E463" s="17"/>
      <c r="F463" s="7"/>
      <c r="G463" s="7"/>
      <c r="H463" s="7"/>
      <c r="I463" s="7"/>
      <c r="J463" s="7"/>
      <c r="K463" s="7"/>
      <c r="L463" s="7"/>
      <c r="M463" s="7"/>
      <c r="N463" s="7"/>
      <c r="O463" s="7"/>
      <c r="P463" s="7"/>
      <c r="Q463" s="7"/>
      <c r="R463" s="7"/>
    </row>
    <row r="464" spans="5:18" ht="14.25" customHeight="1" x14ac:dyDescent="0.2">
      <c r="E464" s="17"/>
      <c r="F464" s="7"/>
      <c r="G464" s="7"/>
      <c r="H464" s="7"/>
      <c r="I464" s="7"/>
      <c r="J464" s="7"/>
      <c r="K464" s="7"/>
      <c r="L464" s="7"/>
      <c r="M464" s="7"/>
      <c r="N464" s="7"/>
      <c r="O464" s="7"/>
      <c r="P464" s="7"/>
      <c r="Q464" s="7"/>
      <c r="R464" s="7"/>
    </row>
    <row r="465" spans="5:18" ht="14.25" customHeight="1" x14ac:dyDescent="0.2">
      <c r="E465" s="17"/>
      <c r="F465" s="7"/>
      <c r="G465" s="7"/>
      <c r="H465" s="7"/>
      <c r="I465" s="7"/>
      <c r="J465" s="7"/>
      <c r="K465" s="7"/>
      <c r="L465" s="7"/>
      <c r="M465" s="7"/>
      <c r="N465" s="7"/>
      <c r="O465" s="7"/>
      <c r="P465" s="7"/>
      <c r="Q465" s="7"/>
      <c r="R465" s="7"/>
    </row>
    <row r="466" spans="5:18" ht="14.25" customHeight="1" x14ac:dyDescent="0.2">
      <c r="E466" s="17"/>
      <c r="F466" s="7"/>
      <c r="G466" s="7"/>
      <c r="H466" s="7"/>
      <c r="I466" s="7"/>
      <c r="J466" s="7"/>
      <c r="K466" s="7"/>
      <c r="L466" s="7"/>
      <c r="M466" s="7"/>
      <c r="N466" s="7"/>
      <c r="O466" s="7"/>
      <c r="P466" s="7"/>
      <c r="Q466" s="7"/>
      <c r="R466" s="7"/>
    </row>
    <row r="467" spans="5:18" ht="14.25" customHeight="1" x14ac:dyDescent="0.2">
      <c r="E467" s="17"/>
      <c r="F467" s="7"/>
      <c r="G467" s="7"/>
      <c r="H467" s="7"/>
      <c r="I467" s="7"/>
      <c r="J467" s="7"/>
      <c r="K467" s="7"/>
      <c r="L467" s="7"/>
      <c r="M467" s="7"/>
      <c r="N467" s="7"/>
      <c r="O467" s="7"/>
      <c r="P467" s="7"/>
      <c r="Q467" s="7"/>
      <c r="R467" s="7"/>
    </row>
    <row r="468" spans="5:18" ht="14.25" customHeight="1" x14ac:dyDescent="0.2">
      <c r="E468" s="17"/>
      <c r="F468" s="7"/>
      <c r="G468" s="7"/>
      <c r="H468" s="7"/>
      <c r="I468" s="7"/>
      <c r="J468" s="7"/>
      <c r="K468" s="7"/>
      <c r="L468" s="7"/>
      <c r="M468" s="7"/>
      <c r="N468" s="7"/>
      <c r="O468" s="7"/>
      <c r="P468" s="7"/>
      <c r="Q468" s="7"/>
      <c r="R468" s="7"/>
    </row>
    <row r="469" spans="5:18" ht="14.25" customHeight="1" x14ac:dyDescent="0.2">
      <c r="E469" s="17"/>
      <c r="F469" s="7"/>
      <c r="G469" s="7"/>
      <c r="H469" s="7"/>
      <c r="I469" s="7"/>
      <c r="J469" s="7"/>
      <c r="K469" s="7"/>
      <c r="L469" s="7"/>
      <c r="M469" s="7"/>
      <c r="N469" s="7"/>
      <c r="O469" s="7"/>
      <c r="P469" s="7"/>
      <c r="Q469" s="7"/>
      <c r="R469" s="7"/>
    </row>
    <row r="470" spans="5:18" ht="14.25" customHeight="1" x14ac:dyDescent="0.2">
      <c r="E470" s="17"/>
      <c r="F470" s="7"/>
      <c r="G470" s="7"/>
      <c r="H470" s="7"/>
      <c r="I470" s="7"/>
      <c r="J470" s="7"/>
      <c r="K470" s="7"/>
      <c r="L470" s="7"/>
      <c r="M470" s="7"/>
      <c r="N470" s="7"/>
      <c r="O470" s="7"/>
      <c r="P470" s="7"/>
      <c r="Q470" s="7"/>
      <c r="R470" s="7"/>
    </row>
    <row r="471" spans="5:18" ht="14.25" customHeight="1" x14ac:dyDescent="0.2">
      <c r="E471" s="17"/>
      <c r="F471" s="7"/>
      <c r="G471" s="7"/>
      <c r="H471" s="7"/>
      <c r="I471" s="7"/>
      <c r="J471" s="7"/>
      <c r="K471" s="7"/>
      <c r="L471" s="7"/>
      <c r="M471" s="7"/>
      <c r="N471" s="7"/>
      <c r="O471" s="7"/>
      <c r="P471" s="7"/>
      <c r="Q471" s="7"/>
      <c r="R471" s="7"/>
    </row>
    <row r="472" spans="5:18" ht="14.25" customHeight="1" x14ac:dyDescent="0.2">
      <c r="E472" s="17"/>
      <c r="F472" s="7"/>
      <c r="G472" s="7"/>
      <c r="H472" s="7"/>
      <c r="I472" s="7"/>
      <c r="J472" s="7"/>
      <c r="K472" s="7"/>
      <c r="L472" s="7"/>
      <c r="M472" s="7"/>
      <c r="N472" s="7"/>
      <c r="O472" s="7"/>
      <c r="P472" s="7"/>
      <c r="Q472" s="7"/>
      <c r="R472" s="7"/>
    </row>
    <row r="473" spans="5:18" ht="14.25" customHeight="1" x14ac:dyDescent="0.2">
      <c r="E473" s="17"/>
      <c r="F473" s="7"/>
      <c r="G473" s="7"/>
      <c r="H473" s="7"/>
      <c r="I473" s="7"/>
      <c r="J473" s="7"/>
      <c r="K473" s="7"/>
      <c r="L473" s="7"/>
      <c r="M473" s="7"/>
      <c r="N473" s="7"/>
      <c r="O473" s="7"/>
      <c r="P473" s="7"/>
      <c r="Q473" s="7"/>
      <c r="R473" s="7"/>
    </row>
    <row r="474" spans="5:18" ht="14.25" customHeight="1" x14ac:dyDescent="0.2">
      <c r="E474" s="17"/>
      <c r="F474" s="7"/>
      <c r="G474" s="7"/>
      <c r="H474" s="7"/>
      <c r="I474" s="7"/>
      <c r="J474" s="7"/>
      <c r="K474" s="7"/>
      <c r="L474" s="7"/>
      <c r="M474" s="7"/>
      <c r="N474" s="7"/>
      <c r="O474" s="7"/>
      <c r="P474" s="7"/>
      <c r="Q474" s="7"/>
      <c r="R474" s="7"/>
    </row>
    <row r="475" spans="5:18" ht="14.25" customHeight="1" x14ac:dyDescent="0.2">
      <c r="E475" s="17"/>
      <c r="F475" s="7"/>
      <c r="G475" s="7"/>
      <c r="H475" s="7"/>
      <c r="I475" s="7"/>
      <c r="J475" s="7"/>
      <c r="K475" s="7"/>
      <c r="L475" s="7"/>
      <c r="M475" s="7"/>
      <c r="N475" s="7"/>
      <c r="O475" s="7"/>
      <c r="P475" s="7"/>
      <c r="Q475" s="7"/>
      <c r="R475" s="7"/>
    </row>
    <row r="476" spans="5:18" ht="14.25" customHeight="1" x14ac:dyDescent="0.2">
      <c r="E476" s="17"/>
      <c r="F476" s="7"/>
      <c r="G476" s="7"/>
      <c r="H476" s="7"/>
      <c r="I476" s="7"/>
      <c r="J476" s="7"/>
      <c r="K476" s="7"/>
      <c r="L476" s="7"/>
      <c r="M476" s="7"/>
      <c r="N476" s="7"/>
      <c r="O476" s="7"/>
      <c r="P476" s="7"/>
      <c r="Q476" s="7"/>
      <c r="R476" s="7"/>
    </row>
    <row r="477" spans="5:18" ht="14.25" customHeight="1" x14ac:dyDescent="0.2">
      <c r="E477" s="17"/>
      <c r="F477" s="7"/>
      <c r="G477" s="7"/>
      <c r="H477" s="7"/>
      <c r="I477" s="7"/>
      <c r="J477" s="7"/>
      <c r="K477" s="7"/>
      <c r="L477" s="7"/>
      <c r="M477" s="7"/>
      <c r="N477" s="7"/>
      <c r="O477" s="7"/>
      <c r="P477" s="7"/>
      <c r="Q477" s="7"/>
      <c r="R477" s="7"/>
    </row>
    <row r="478" spans="5:18" ht="14.25" customHeight="1" x14ac:dyDescent="0.2">
      <c r="E478" s="17"/>
      <c r="F478" s="7"/>
      <c r="G478" s="7"/>
      <c r="H478" s="7"/>
      <c r="I478" s="7"/>
      <c r="J478" s="7"/>
      <c r="K478" s="7"/>
      <c r="L478" s="7"/>
      <c r="M478" s="7"/>
      <c r="N478" s="7"/>
      <c r="O478" s="7"/>
      <c r="P478" s="7"/>
      <c r="Q478" s="7"/>
      <c r="R478" s="7"/>
    </row>
    <row r="479" spans="5:18" ht="14.25" customHeight="1" x14ac:dyDescent="0.2">
      <c r="E479" s="17"/>
      <c r="F479" s="7"/>
      <c r="G479" s="7"/>
      <c r="H479" s="7"/>
      <c r="I479" s="7"/>
      <c r="J479" s="7"/>
      <c r="K479" s="7"/>
      <c r="L479" s="7"/>
      <c r="M479" s="7"/>
      <c r="N479" s="7"/>
      <c r="O479" s="7"/>
      <c r="P479" s="7"/>
      <c r="Q479" s="7"/>
      <c r="R479" s="7"/>
    </row>
    <row r="480" spans="5:18" ht="14.25" customHeight="1" x14ac:dyDescent="0.2">
      <c r="E480" s="17"/>
      <c r="F480" s="7"/>
      <c r="G480" s="7"/>
      <c r="H480" s="7"/>
      <c r="I480" s="7"/>
      <c r="J480" s="7"/>
      <c r="K480" s="7"/>
      <c r="L480" s="7"/>
      <c r="M480" s="7"/>
      <c r="N480" s="7"/>
      <c r="O480" s="7"/>
      <c r="P480" s="7"/>
      <c r="Q480" s="7"/>
      <c r="R480" s="7"/>
    </row>
    <row r="481" spans="5:18" ht="14.25" customHeight="1" x14ac:dyDescent="0.2">
      <c r="E481" s="17"/>
      <c r="F481" s="7"/>
      <c r="G481" s="7"/>
      <c r="H481" s="7"/>
      <c r="I481" s="7"/>
      <c r="J481" s="7"/>
      <c r="K481" s="7"/>
      <c r="L481" s="7"/>
      <c r="M481" s="7"/>
      <c r="N481" s="7"/>
      <c r="O481" s="7"/>
      <c r="P481" s="7"/>
      <c r="Q481" s="7"/>
      <c r="R481" s="7"/>
    </row>
    <row r="482" spans="5:18" ht="14.25" customHeight="1" x14ac:dyDescent="0.2">
      <c r="E482" s="17"/>
      <c r="F482" s="7"/>
      <c r="G482" s="7"/>
      <c r="H482" s="7"/>
      <c r="I482" s="7"/>
      <c r="J482" s="7"/>
      <c r="K482" s="7"/>
      <c r="L482" s="7"/>
      <c r="M482" s="7"/>
      <c r="N482" s="7"/>
      <c r="O482" s="7"/>
      <c r="P482" s="7"/>
      <c r="Q482" s="7"/>
      <c r="R482" s="7"/>
    </row>
    <row r="483" spans="5:18" ht="14.25" customHeight="1" x14ac:dyDescent="0.2">
      <c r="E483" s="17"/>
      <c r="F483" s="7"/>
      <c r="G483" s="7"/>
      <c r="H483" s="7"/>
      <c r="I483" s="7"/>
      <c r="J483" s="7"/>
      <c r="K483" s="7"/>
      <c r="L483" s="7"/>
      <c r="M483" s="7"/>
      <c r="N483" s="7"/>
      <c r="O483" s="7"/>
      <c r="P483" s="7"/>
      <c r="Q483" s="7"/>
      <c r="R483" s="7"/>
    </row>
    <row r="484" spans="5:18" ht="14.25" customHeight="1" x14ac:dyDescent="0.2">
      <c r="E484" s="17"/>
      <c r="F484" s="7"/>
      <c r="G484" s="7"/>
      <c r="H484" s="7"/>
      <c r="I484" s="7"/>
      <c r="J484" s="7"/>
      <c r="K484" s="7"/>
      <c r="L484" s="7"/>
      <c r="M484" s="7"/>
      <c r="N484" s="7"/>
      <c r="O484" s="7"/>
      <c r="P484" s="7"/>
      <c r="Q484" s="7"/>
      <c r="R484" s="7"/>
    </row>
    <row r="485" spans="5:18" ht="14.25" customHeight="1" x14ac:dyDescent="0.2">
      <c r="E485" s="17"/>
      <c r="F485" s="7"/>
      <c r="G485" s="7"/>
      <c r="H485" s="7"/>
      <c r="I485" s="7"/>
      <c r="J485" s="7"/>
      <c r="K485" s="7"/>
      <c r="L485" s="7"/>
      <c r="M485" s="7"/>
      <c r="N485" s="7"/>
      <c r="O485" s="7"/>
      <c r="P485" s="7"/>
      <c r="Q485" s="7"/>
      <c r="R485" s="7"/>
    </row>
    <row r="486" spans="5:18" ht="14.25" customHeight="1" x14ac:dyDescent="0.2">
      <c r="E486" s="17"/>
      <c r="F486" s="7"/>
      <c r="G486" s="7"/>
      <c r="H486" s="7"/>
      <c r="I486" s="7"/>
      <c r="J486" s="7"/>
      <c r="K486" s="7"/>
      <c r="L486" s="7"/>
      <c r="M486" s="7"/>
      <c r="N486" s="7"/>
      <c r="O486" s="7"/>
      <c r="P486" s="7"/>
      <c r="Q486" s="7"/>
      <c r="R486" s="7"/>
    </row>
    <row r="487" spans="5:18" ht="14.25" customHeight="1" x14ac:dyDescent="0.2">
      <c r="E487" s="17"/>
      <c r="F487" s="7"/>
      <c r="G487" s="7"/>
      <c r="H487" s="7"/>
      <c r="I487" s="7"/>
      <c r="J487" s="7"/>
      <c r="K487" s="7"/>
      <c r="L487" s="7"/>
      <c r="M487" s="7"/>
      <c r="N487" s="7"/>
      <c r="O487" s="7"/>
      <c r="P487" s="7"/>
      <c r="Q487" s="7"/>
      <c r="R487" s="7"/>
    </row>
    <row r="488" spans="5:18" ht="14.25" customHeight="1" x14ac:dyDescent="0.2">
      <c r="E488" s="17"/>
      <c r="F488" s="7"/>
      <c r="G488" s="7"/>
      <c r="H488" s="7"/>
      <c r="I488" s="7"/>
      <c r="J488" s="7"/>
      <c r="K488" s="7"/>
      <c r="L488" s="7"/>
      <c r="M488" s="7"/>
      <c r="N488" s="7"/>
      <c r="O488" s="7"/>
      <c r="P488" s="7"/>
      <c r="Q488" s="7"/>
      <c r="R488" s="7"/>
    </row>
    <row r="489" spans="5:18" ht="14.25" customHeight="1" x14ac:dyDescent="0.2">
      <c r="E489" s="17"/>
      <c r="F489" s="7"/>
      <c r="G489" s="7"/>
      <c r="H489" s="7"/>
      <c r="I489" s="7"/>
      <c r="J489" s="7"/>
      <c r="K489" s="7"/>
      <c r="L489" s="7"/>
      <c r="M489" s="7"/>
      <c r="N489" s="7"/>
      <c r="O489" s="7"/>
      <c r="P489" s="7"/>
      <c r="Q489" s="7"/>
      <c r="R489" s="7"/>
    </row>
    <row r="490" spans="5:18" ht="14.25" customHeight="1" x14ac:dyDescent="0.2">
      <c r="E490" s="17"/>
      <c r="F490" s="7"/>
      <c r="G490" s="7"/>
      <c r="H490" s="7"/>
      <c r="I490" s="7"/>
      <c r="J490" s="7"/>
      <c r="K490" s="7"/>
      <c r="L490" s="7"/>
      <c r="M490" s="7"/>
      <c r="N490" s="7"/>
      <c r="O490" s="7"/>
      <c r="P490" s="7"/>
      <c r="Q490" s="7"/>
      <c r="R490" s="7"/>
    </row>
    <row r="491" spans="5:18" ht="14.25" customHeight="1" x14ac:dyDescent="0.2">
      <c r="E491" s="17"/>
      <c r="F491" s="7"/>
      <c r="G491" s="7"/>
      <c r="H491" s="7"/>
      <c r="I491" s="7"/>
      <c r="J491" s="7"/>
      <c r="K491" s="7"/>
      <c r="L491" s="7"/>
      <c r="M491" s="7"/>
      <c r="N491" s="7"/>
      <c r="O491" s="7"/>
      <c r="P491" s="7"/>
      <c r="Q491" s="7"/>
      <c r="R491" s="7"/>
    </row>
    <row r="492" spans="5:18" ht="14.25" customHeight="1" x14ac:dyDescent="0.2">
      <c r="E492" s="17"/>
      <c r="F492" s="7"/>
      <c r="G492" s="7"/>
      <c r="H492" s="7"/>
      <c r="I492" s="7"/>
      <c r="J492" s="7"/>
      <c r="K492" s="7"/>
      <c r="L492" s="7"/>
      <c r="M492" s="7"/>
      <c r="N492" s="7"/>
      <c r="O492" s="7"/>
      <c r="P492" s="7"/>
      <c r="Q492" s="7"/>
      <c r="R492" s="7"/>
    </row>
    <row r="493" spans="5:18" ht="14.25" customHeight="1" x14ac:dyDescent="0.2">
      <c r="E493" s="17"/>
      <c r="F493" s="7"/>
      <c r="G493" s="7"/>
      <c r="H493" s="7"/>
      <c r="I493" s="7"/>
      <c r="J493" s="7"/>
      <c r="K493" s="7"/>
      <c r="L493" s="7"/>
      <c r="M493" s="7"/>
      <c r="N493" s="7"/>
      <c r="O493" s="7"/>
      <c r="P493" s="7"/>
      <c r="Q493" s="7"/>
      <c r="R493" s="7"/>
    </row>
    <row r="494" spans="5:18" ht="14.25" customHeight="1" x14ac:dyDescent="0.2">
      <c r="E494" s="17"/>
      <c r="F494" s="7"/>
      <c r="G494" s="7"/>
      <c r="H494" s="7"/>
      <c r="I494" s="7"/>
      <c r="J494" s="7"/>
      <c r="K494" s="7"/>
      <c r="L494" s="7"/>
      <c r="M494" s="7"/>
      <c r="N494" s="7"/>
      <c r="O494" s="7"/>
      <c r="P494" s="7"/>
      <c r="Q494" s="7"/>
      <c r="R494" s="7"/>
    </row>
    <row r="495" spans="5:18" ht="14.25" customHeight="1" x14ac:dyDescent="0.2">
      <c r="E495" s="17"/>
      <c r="F495" s="7"/>
      <c r="G495" s="7"/>
      <c r="H495" s="7"/>
      <c r="I495" s="7"/>
      <c r="J495" s="7"/>
      <c r="K495" s="7"/>
      <c r="L495" s="7"/>
      <c r="M495" s="7"/>
      <c r="N495" s="7"/>
      <c r="O495" s="7"/>
      <c r="P495" s="7"/>
      <c r="Q495" s="7"/>
      <c r="R495" s="7"/>
    </row>
    <row r="496" spans="5:18" ht="14.25" customHeight="1" x14ac:dyDescent="0.2">
      <c r="E496" s="17"/>
      <c r="F496" s="7"/>
      <c r="G496" s="7"/>
      <c r="H496" s="7"/>
      <c r="I496" s="7"/>
      <c r="J496" s="7"/>
      <c r="K496" s="7"/>
      <c r="L496" s="7"/>
      <c r="M496" s="7"/>
      <c r="N496" s="7"/>
      <c r="O496" s="7"/>
      <c r="P496" s="7"/>
      <c r="Q496" s="7"/>
      <c r="R496" s="7"/>
    </row>
    <row r="497" spans="5:18" ht="14.25" customHeight="1" x14ac:dyDescent="0.2">
      <c r="E497" s="17"/>
      <c r="F497" s="7"/>
      <c r="G497" s="7"/>
      <c r="H497" s="7"/>
      <c r="I497" s="7"/>
      <c r="J497" s="7"/>
      <c r="K497" s="7"/>
      <c r="L497" s="7"/>
      <c r="M497" s="7"/>
      <c r="N497" s="7"/>
      <c r="O497" s="7"/>
      <c r="P497" s="7"/>
      <c r="Q497" s="7"/>
      <c r="R497" s="7"/>
    </row>
    <row r="498" spans="5:18" ht="14.25" customHeight="1" x14ac:dyDescent="0.2">
      <c r="E498" s="17"/>
      <c r="F498" s="7"/>
      <c r="G498" s="7"/>
      <c r="H498" s="7"/>
      <c r="I498" s="7"/>
      <c r="J498" s="7"/>
      <c r="K498" s="7"/>
      <c r="L498" s="7"/>
      <c r="M498" s="7"/>
      <c r="N498" s="7"/>
      <c r="O498" s="7"/>
      <c r="P498" s="7"/>
      <c r="Q498" s="7"/>
      <c r="R498" s="7"/>
    </row>
    <row r="499" spans="5:18" ht="14.25" customHeight="1" x14ac:dyDescent="0.2">
      <c r="E499" s="17"/>
      <c r="F499" s="7"/>
      <c r="G499" s="7"/>
      <c r="H499" s="7"/>
      <c r="I499" s="7"/>
      <c r="J499" s="7"/>
      <c r="K499" s="7"/>
      <c r="L499" s="7"/>
      <c r="M499" s="7"/>
      <c r="N499" s="7"/>
      <c r="O499" s="7"/>
      <c r="P499" s="7"/>
      <c r="Q499" s="7"/>
      <c r="R499" s="7"/>
    </row>
    <row r="500" spans="5:18" ht="14.25" customHeight="1" x14ac:dyDescent="0.2">
      <c r="E500" s="17"/>
      <c r="F500" s="7"/>
      <c r="G500" s="7"/>
      <c r="H500" s="7"/>
      <c r="I500" s="7"/>
      <c r="J500" s="7"/>
      <c r="K500" s="7"/>
      <c r="L500" s="7"/>
      <c r="M500" s="7"/>
      <c r="N500" s="7"/>
      <c r="O500" s="7"/>
      <c r="P500" s="7"/>
      <c r="Q500" s="7"/>
      <c r="R500" s="7"/>
    </row>
    <row r="501" spans="5:18" ht="14.25" customHeight="1" x14ac:dyDescent="0.2">
      <c r="E501" s="17"/>
      <c r="F501" s="7"/>
      <c r="G501" s="7"/>
      <c r="H501" s="7"/>
      <c r="I501" s="7"/>
      <c r="J501" s="7"/>
      <c r="K501" s="7"/>
      <c r="L501" s="7"/>
      <c r="M501" s="7"/>
      <c r="N501" s="7"/>
      <c r="O501" s="7"/>
      <c r="P501" s="7"/>
      <c r="Q501" s="7"/>
      <c r="R501" s="7"/>
    </row>
    <row r="502" spans="5:18" ht="14.25" customHeight="1" x14ac:dyDescent="0.2">
      <c r="E502" s="17"/>
      <c r="F502" s="7"/>
      <c r="G502" s="7"/>
      <c r="H502" s="7"/>
      <c r="I502" s="7"/>
      <c r="J502" s="7"/>
      <c r="K502" s="7"/>
      <c r="L502" s="7"/>
      <c r="M502" s="7"/>
      <c r="N502" s="7"/>
      <c r="O502" s="7"/>
      <c r="P502" s="7"/>
      <c r="Q502" s="7"/>
      <c r="R502" s="7"/>
    </row>
    <row r="503" spans="5:18" ht="14.25" customHeight="1" x14ac:dyDescent="0.2">
      <c r="E503" s="17"/>
      <c r="F503" s="7"/>
      <c r="G503" s="7"/>
      <c r="H503" s="7"/>
      <c r="I503" s="7"/>
      <c r="J503" s="7"/>
      <c r="K503" s="7"/>
      <c r="L503" s="7"/>
      <c r="M503" s="7"/>
      <c r="N503" s="7"/>
      <c r="O503" s="7"/>
      <c r="P503" s="7"/>
      <c r="Q503" s="7"/>
      <c r="R503" s="7"/>
    </row>
    <row r="504" spans="5:18" ht="14.25" customHeight="1" x14ac:dyDescent="0.2">
      <c r="E504" s="17"/>
      <c r="F504" s="7"/>
      <c r="G504" s="7"/>
      <c r="H504" s="7"/>
      <c r="I504" s="7"/>
      <c r="J504" s="7"/>
      <c r="K504" s="7"/>
      <c r="L504" s="7"/>
      <c r="M504" s="7"/>
      <c r="N504" s="7"/>
      <c r="O504" s="7"/>
      <c r="P504" s="7"/>
      <c r="Q504" s="7"/>
      <c r="R504" s="7"/>
    </row>
    <row r="505" spans="5:18" ht="14.25" customHeight="1" x14ac:dyDescent="0.2">
      <c r="E505" s="17"/>
      <c r="F505" s="7"/>
      <c r="G505" s="7"/>
      <c r="H505" s="7"/>
      <c r="I505" s="7"/>
      <c r="J505" s="7"/>
      <c r="K505" s="7"/>
      <c r="L505" s="7"/>
      <c r="M505" s="7"/>
      <c r="N505" s="7"/>
      <c r="O505" s="7"/>
      <c r="P505" s="7"/>
      <c r="Q505" s="7"/>
      <c r="R505" s="7"/>
    </row>
    <row r="506" spans="5:18" ht="14.25" customHeight="1" x14ac:dyDescent="0.2">
      <c r="E506" s="17"/>
      <c r="F506" s="7"/>
      <c r="G506" s="7"/>
      <c r="H506" s="7"/>
      <c r="I506" s="7"/>
      <c r="J506" s="7"/>
      <c r="K506" s="7"/>
      <c r="L506" s="7"/>
      <c r="M506" s="7"/>
      <c r="N506" s="7"/>
      <c r="O506" s="7"/>
      <c r="P506" s="7"/>
      <c r="Q506" s="7"/>
      <c r="R506" s="7"/>
    </row>
    <row r="507" spans="5:18" ht="14.25" customHeight="1" x14ac:dyDescent="0.2">
      <c r="E507" s="17"/>
      <c r="F507" s="7"/>
      <c r="G507" s="7"/>
      <c r="H507" s="7"/>
      <c r="I507" s="7"/>
      <c r="J507" s="7"/>
      <c r="K507" s="7"/>
      <c r="L507" s="7"/>
      <c r="M507" s="7"/>
      <c r="N507" s="7"/>
      <c r="O507" s="7"/>
      <c r="P507" s="7"/>
      <c r="Q507" s="7"/>
      <c r="R507" s="7"/>
    </row>
    <row r="508" spans="5:18" ht="14.25" customHeight="1" x14ac:dyDescent="0.2">
      <c r="E508" s="17"/>
      <c r="F508" s="7"/>
      <c r="G508" s="7"/>
      <c r="H508" s="7"/>
      <c r="I508" s="7"/>
      <c r="J508" s="7"/>
      <c r="K508" s="7"/>
      <c r="L508" s="7"/>
      <c r="M508" s="7"/>
      <c r="N508" s="7"/>
      <c r="O508" s="7"/>
      <c r="P508" s="7"/>
      <c r="Q508" s="7"/>
      <c r="R508" s="7"/>
    </row>
    <row r="509" spans="5:18" ht="14.25" customHeight="1" x14ac:dyDescent="0.2">
      <c r="E509" s="17"/>
      <c r="F509" s="7"/>
      <c r="G509" s="7"/>
      <c r="H509" s="7"/>
      <c r="I509" s="7"/>
      <c r="J509" s="7"/>
      <c r="K509" s="7"/>
      <c r="L509" s="7"/>
      <c r="M509" s="7"/>
      <c r="N509" s="7"/>
      <c r="O509" s="7"/>
      <c r="P509" s="7"/>
      <c r="Q509" s="7"/>
      <c r="R509" s="7"/>
    </row>
    <row r="510" spans="5:18" ht="14.25" customHeight="1" x14ac:dyDescent="0.2">
      <c r="E510" s="17"/>
      <c r="F510" s="7"/>
      <c r="G510" s="7"/>
      <c r="H510" s="7"/>
      <c r="I510" s="7"/>
      <c r="J510" s="7"/>
      <c r="K510" s="7"/>
      <c r="L510" s="7"/>
      <c r="M510" s="7"/>
      <c r="N510" s="7"/>
      <c r="O510" s="7"/>
      <c r="P510" s="7"/>
      <c r="Q510" s="7"/>
      <c r="R510" s="7"/>
    </row>
    <row r="511" spans="5:18" ht="14.25" customHeight="1" x14ac:dyDescent="0.2">
      <c r="E511" s="17"/>
      <c r="F511" s="7"/>
      <c r="G511" s="7"/>
      <c r="H511" s="7"/>
      <c r="I511" s="7"/>
      <c r="J511" s="7"/>
      <c r="K511" s="7"/>
      <c r="L511" s="7"/>
      <c r="M511" s="7"/>
      <c r="N511" s="7"/>
      <c r="O511" s="7"/>
      <c r="P511" s="7"/>
      <c r="Q511" s="7"/>
      <c r="R511" s="7"/>
    </row>
    <row r="512" spans="5:18" ht="14.25" customHeight="1" x14ac:dyDescent="0.2">
      <c r="E512" s="17"/>
      <c r="F512" s="7"/>
      <c r="G512" s="7"/>
      <c r="H512" s="7"/>
      <c r="I512" s="7"/>
      <c r="J512" s="7"/>
      <c r="K512" s="7"/>
      <c r="L512" s="7"/>
      <c r="M512" s="7"/>
      <c r="N512" s="7"/>
      <c r="O512" s="7"/>
      <c r="P512" s="7"/>
      <c r="Q512" s="7"/>
      <c r="R512" s="7"/>
    </row>
    <row r="513" spans="5:18" ht="14.25" customHeight="1" x14ac:dyDescent="0.2">
      <c r="E513" s="17"/>
      <c r="F513" s="7"/>
      <c r="G513" s="7"/>
      <c r="H513" s="7"/>
      <c r="I513" s="7"/>
      <c r="J513" s="7"/>
      <c r="K513" s="7"/>
      <c r="L513" s="7"/>
      <c r="M513" s="7"/>
      <c r="N513" s="7"/>
      <c r="O513" s="7"/>
      <c r="P513" s="7"/>
      <c r="Q513" s="7"/>
      <c r="R513" s="7"/>
    </row>
    <row r="514" spans="5:18" ht="14.25" customHeight="1" x14ac:dyDescent="0.2">
      <c r="E514" s="17"/>
      <c r="F514" s="7"/>
      <c r="G514" s="7"/>
      <c r="H514" s="7"/>
      <c r="I514" s="7"/>
      <c r="J514" s="7"/>
      <c r="K514" s="7"/>
      <c r="L514" s="7"/>
      <c r="M514" s="7"/>
      <c r="N514" s="7"/>
      <c r="O514" s="7"/>
      <c r="P514" s="7"/>
      <c r="Q514" s="7"/>
      <c r="R514" s="7"/>
    </row>
    <row r="515" spans="5:18" ht="14.25" customHeight="1" x14ac:dyDescent="0.2">
      <c r="E515" s="17"/>
      <c r="F515" s="7"/>
      <c r="G515" s="7"/>
      <c r="H515" s="7"/>
      <c r="I515" s="7"/>
      <c r="J515" s="7"/>
      <c r="K515" s="7"/>
      <c r="L515" s="7"/>
      <c r="M515" s="7"/>
      <c r="N515" s="7"/>
      <c r="O515" s="7"/>
      <c r="P515" s="7"/>
      <c r="Q515" s="7"/>
      <c r="R515" s="7"/>
    </row>
    <row r="516" spans="5:18" ht="14.25" customHeight="1" x14ac:dyDescent="0.2">
      <c r="E516" s="17"/>
      <c r="F516" s="7"/>
      <c r="G516" s="7"/>
      <c r="H516" s="7"/>
      <c r="I516" s="7"/>
      <c r="J516" s="7"/>
      <c r="K516" s="7"/>
      <c r="L516" s="7"/>
      <c r="M516" s="7"/>
      <c r="N516" s="7"/>
      <c r="O516" s="7"/>
      <c r="P516" s="7"/>
      <c r="Q516" s="7"/>
      <c r="R516" s="7"/>
    </row>
    <row r="517" spans="5:18" ht="14.25" customHeight="1" x14ac:dyDescent="0.2">
      <c r="E517" s="17"/>
      <c r="F517" s="7"/>
      <c r="G517" s="7"/>
      <c r="H517" s="7"/>
      <c r="I517" s="7"/>
      <c r="J517" s="7"/>
      <c r="K517" s="7"/>
      <c r="L517" s="7"/>
      <c r="M517" s="7"/>
      <c r="N517" s="7"/>
      <c r="O517" s="7"/>
      <c r="P517" s="7"/>
      <c r="Q517" s="7"/>
      <c r="R517" s="7"/>
    </row>
    <row r="518" spans="5:18" ht="14.25" customHeight="1" x14ac:dyDescent="0.2">
      <c r="E518" s="17"/>
      <c r="F518" s="7"/>
      <c r="G518" s="7"/>
      <c r="H518" s="7"/>
      <c r="I518" s="7"/>
      <c r="J518" s="7"/>
      <c r="K518" s="7"/>
      <c r="L518" s="7"/>
      <c r="M518" s="7"/>
      <c r="N518" s="7"/>
      <c r="O518" s="7"/>
      <c r="P518" s="7"/>
      <c r="Q518" s="7"/>
      <c r="R518" s="7"/>
    </row>
    <row r="519" spans="5:18" ht="14.25" customHeight="1" x14ac:dyDescent="0.2">
      <c r="E519" s="17"/>
      <c r="F519" s="7"/>
      <c r="G519" s="7"/>
      <c r="H519" s="7"/>
      <c r="I519" s="7"/>
      <c r="J519" s="7"/>
      <c r="K519" s="7"/>
      <c r="L519" s="7"/>
      <c r="M519" s="7"/>
      <c r="N519" s="7"/>
      <c r="O519" s="7"/>
      <c r="P519" s="7"/>
      <c r="Q519" s="7"/>
      <c r="R519" s="7"/>
    </row>
    <row r="520" spans="5:18" ht="14.25" customHeight="1" x14ac:dyDescent="0.2">
      <c r="E520" s="17"/>
      <c r="F520" s="7"/>
      <c r="G520" s="7"/>
      <c r="H520" s="7"/>
      <c r="I520" s="7"/>
      <c r="J520" s="7"/>
      <c r="K520" s="7"/>
      <c r="L520" s="7"/>
      <c r="M520" s="7"/>
      <c r="N520" s="7"/>
      <c r="O520" s="7"/>
      <c r="P520" s="7"/>
      <c r="Q520" s="7"/>
      <c r="R520" s="7"/>
    </row>
    <row r="521" spans="5:18" ht="14.25" customHeight="1" x14ac:dyDescent="0.2">
      <c r="E521" s="17"/>
      <c r="F521" s="7"/>
      <c r="G521" s="7"/>
      <c r="H521" s="7"/>
      <c r="I521" s="7"/>
      <c r="J521" s="7"/>
      <c r="K521" s="7"/>
      <c r="L521" s="7"/>
      <c r="M521" s="7"/>
      <c r="N521" s="7"/>
      <c r="O521" s="7"/>
      <c r="P521" s="7"/>
      <c r="Q521" s="7"/>
      <c r="R521" s="7"/>
    </row>
    <row r="522" spans="5:18" ht="14.25" customHeight="1" x14ac:dyDescent="0.2">
      <c r="E522" s="17"/>
      <c r="F522" s="7"/>
      <c r="G522" s="7"/>
      <c r="H522" s="7"/>
      <c r="I522" s="7"/>
      <c r="J522" s="7"/>
      <c r="K522" s="7"/>
      <c r="L522" s="7"/>
      <c r="M522" s="7"/>
      <c r="N522" s="7"/>
      <c r="O522" s="7"/>
      <c r="P522" s="7"/>
      <c r="Q522" s="7"/>
      <c r="R522" s="7"/>
    </row>
    <row r="523" spans="5:18" ht="14.25" customHeight="1" x14ac:dyDescent="0.2">
      <c r="E523" s="17"/>
      <c r="F523" s="7"/>
      <c r="G523" s="7"/>
      <c r="H523" s="7"/>
      <c r="I523" s="7"/>
      <c r="J523" s="7"/>
      <c r="K523" s="7"/>
      <c r="L523" s="7"/>
      <c r="M523" s="7"/>
      <c r="N523" s="7"/>
      <c r="O523" s="7"/>
      <c r="P523" s="7"/>
      <c r="Q523" s="7"/>
      <c r="R523" s="7"/>
    </row>
    <row r="524" spans="5:18" ht="14.25" customHeight="1" x14ac:dyDescent="0.2">
      <c r="E524" s="17"/>
      <c r="F524" s="7"/>
      <c r="G524" s="7"/>
      <c r="H524" s="7"/>
      <c r="I524" s="7"/>
      <c r="J524" s="7"/>
      <c r="K524" s="7"/>
      <c r="L524" s="7"/>
      <c r="M524" s="7"/>
      <c r="N524" s="7"/>
      <c r="O524" s="7"/>
      <c r="P524" s="7"/>
      <c r="Q524" s="7"/>
      <c r="R524" s="7"/>
    </row>
    <row r="525" spans="5:18" ht="14.25" customHeight="1" x14ac:dyDescent="0.2">
      <c r="E525" s="17"/>
      <c r="F525" s="7"/>
      <c r="G525" s="7"/>
      <c r="H525" s="7"/>
      <c r="I525" s="7"/>
      <c r="J525" s="7"/>
      <c r="K525" s="7"/>
      <c r="L525" s="7"/>
      <c r="M525" s="7"/>
      <c r="N525" s="7"/>
      <c r="O525" s="7"/>
      <c r="P525" s="7"/>
      <c r="Q525" s="7"/>
      <c r="R525" s="7"/>
    </row>
    <row r="526" spans="5:18" ht="14.25" customHeight="1" x14ac:dyDescent="0.2">
      <c r="E526" s="17"/>
      <c r="F526" s="7"/>
      <c r="G526" s="7"/>
      <c r="H526" s="7"/>
      <c r="I526" s="7"/>
      <c r="J526" s="7"/>
      <c r="K526" s="7"/>
      <c r="L526" s="7"/>
      <c r="M526" s="7"/>
      <c r="N526" s="7"/>
      <c r="O526" s="7"/>
      <c r="P526" s="7"/>
      <c r="Q526" s="7"/>
      <c r="R526" s="7"/>
    </row>
    <row r="527" spans="5:18" ht="14.25" customHeight="1" x14ac:dyDescent="0.2">
      <c r="E527" s="17"/>
      <c r="F527" s="7"/>
      <c r="G527" s="7"/>
      <c r="H527" s="7"/>
      <c r="I527" s="7"/>
      <c r="J527" s="7"/>
      <c r="K527" s="7"/>
      <c r="L527" s="7"/>
      <c r="M527" s="7"/>
      <c r="N527" s="7"/>
      <c r="O527" s="7"/>
      <c r="P527" s="7"/>
      <c r="Q527" s="7"/>
      <c r="R527" s="7"/>
    </row>
    <row r="528" spans="5:18" ht="14.25" customHeight="1" x14ac:dyDescent="0.2">
      <c r="E528" s="17"/>
      <c r="F528" s="7"/>
      <c r="G528" s="7"/>
      <c r="H528" s="7"/>
      <c r="I528" s="7"/>
      <c r="J528" s="7"/>
      <c r="K528" s="7"/>
      <c r="L528" s="7"/>
      <c r="M528" s="7"/>
      <c r="N528" s="7"/>
      <c r="O528" s="7"/>
      <c r="P528" s="7"/>
      <c r="Q528" s="7"/>
      <c r="R528" s="7"/>
    </row>
    <row r="529" spans="5:18" ht="14.25" customHeight="1" x14ac:dyDescent="0.2">
      <c r="E529" s="17"/>
      <c r="F529" s="7"/>
      <c r="G529" s="7"/>
      <c r="H529" s="7"/>
      <c r="I529" s="7"/>
      <c r="J529" s="7"/>
      <c r="K529" s="7"/>
      <c r="L529" s="7"/>
      <c r="M529" s="7"/>
      <c r="N529" s="7"/>
      <c r="O529" s="7"/>
      <c r="P529" s="7"/>
      <c r="Q529" s="7"/>
      <c r="R529" s="7"/>
    </row>
    <row r="530" spans="5:18" ht="14.25" customHeight="1" x14ac:dyDescent="0.2">
      <c r="E530" s="17"/>
      <c r="F530" s="7"/>
      <c r="G530" s="7"/>
      <c r="H530" s="7"/>
      <c r="I530" s="7"/>
      <c r="J530" s="7"/>
      <c r="K530" s="7"/>
      <c r="L530" s="7"/>
      <c r="M530" s="7"/>
      <c r="N530" s="7"/>
      <c r="O530" s="7"/>
      <c r="P530" s="7"/>
      <c r="Q530" s="7"/>
      <c r="R530" s="7"/>
    </row>
    <row r="531" spans="5:18" ht="14.25" customHeight="1" x14ac:dyDescent="0.2">
      <c r="E531" s="17"/>
      <c r="F531" s="7"/>
      <c r="G531" s="7"/>
      <c r="H531" s="7"/>
      <c r="I531" s="7"/>
      <c r="J531" s="7"/>
      <c r="K531" s="7"/>
      <c r="L531" s="7"/>
      <c r="M531" s="7"/>
      <c r="N531" s="7"/>
      <c r="O531" s="7"/>
      <c r="P531" s="7"/>
      <c r="Q531" s="7"/>
      <c r="R531" s="7"/>
    </row>
    <row r="532" spans="5:18" ht="14.25" customHeight="1" x14ac:dyDescent="0.2">
      <c r="E532" s="17"/>
      <c r="F532" s="7"/>
      <c r="G532" s="7"/>
      <c r="H532" s="7"/>
      <c r="I532" s="7"/>
      <c r="J532" s="7"/>
      <c r="K532" s="7"/>
      <c r="L532" s="7"/>
      <c r="M532" s="7"/>
      <c r="N532" s="7"/>
      <c r="O532" s="7"/>
      <c r="P532" s="7"/>
      <c r="Q532" s="7"/>
      <c r="R532" s="7"/>
    </row>
    <row r="533" spans="5:18" ht="14.25" customHeight="1" x14ac:dyDescent="0.2">
      <c r="E533" s="17"/>
      <c r="F533" s="7"/>
      <c r="G533" s="7"/>
      <c r="H533" s="7"/>
      <c r="I533" s="7"/>
      <c r="J533" s="7"/>
      <c r="K533" s="7"/>
      <c r="L533" s="7"/>
      <c r="M533" s="7"/>
      <c r="N533" s="7"/>
      <c r="O533" s="7"/>
      <c r="P533" s="7"/>
      <c r="Q533" s="7"/>
      <c r="R533" s="7"/>
    </row>
    <row r="534" spans="5:18" ht="14.25" customHeight="1" x14ac:dyDescent="0.2">
      <c r="E534" s="17"/>
      <c r="F534" s="7"/>
      <c r="G534" s="7"/>
      <c r="H534" s="7"/>
      <c r="I534" s="7"/>
      <c r="J534" s="7"/>
      <c r="K534" s="7"/>
      <c r="L534" s="7"/>
      <c r="M534" s="7"/>
      <c r="N534" s="7"/>
      <c r="O534" s="7"/>
      <c r="P534" s="7"/>
      <c r="Q534" s="7"/>
      <c r="R534" s="7"/>
    </row>
    <row r="535" spans="5:18" ht="14.25" customHeight="1" x14ac:dyDescent="0.2">
      <c r="E535" s="17"/>
      <c r="F535" s="7"/>
      <c r="G535" s="7"/>
      <c r="H535" s="7"/>
      <c r="I535" s="7"/>
      <c r="J535" s="7"/>
      <c r="K535" s="7"/>
      <c r="L535" s="7"/>
      <c r="M535" s="7"/>
      <c r="N535" s="7"/>
      <c r="O535" s="7"/>
      <c r="P535" s="7"/>
      <c r="Q535" s="7"/>
      <c r="R535" s="7"/>
    </row>
    <row r="536" spans="5:18" ht="14.25" customHeight="1" x14ac:dyDescent="0.2">
      <c r="E536" s="17"/>
      <c r="F536" s="7"/>
      <c r="G536" s="7"/>
      <c r="H536" s="7"/>
      <c r="I536" s="7"/>
      <c r="J536" s="7"/>
      <c r="K536" s="7"/>
      <c r="L536" s="7"/>
      <c r="M536" s="7"/>
      <c r="N536" s="7"/>
      <c r="O536" s="7"/>
      <c r="P536" s="7"/>
      <c r="Q536" s="7"/>
      <c r="R536" s="7"/>
    </row>
    <row r="537" spans="5:18" ht="14.25" customHeight="1" x14ac:dyDescent="0.2">
      <c r="E537" s="17"/>
      <c r="F537" s="7"/>
      <c r="G537" s="7"/>
      <c r="H537" s="7"/>
      <c r="I537" s="7"/>
      <c r="J537" s="7"/>
      <c r="K537" s="7"/>
      <c r="L537" s="7"/>
      <c r="M537" s="7"/>
      <c r="N537" s="7"/>
      <c r="O537" s="7"/>
      <c r="P537" s="7"/>
      <c r="Q537" s="7"/>
      <c r="R537" s="7"/>
    </row>
    <row r="538" spans="5:18" ht="14.25" customHeight="1" x14ac:dyDescent="0.2">
      <c r="E538" s="17"/>
      <c r="F538" s="7"/>
      <c r="G538" s="7"/>
      <c r="H538" s="7"/>
      <c r="I538" s="7"/>
      <c r="J538" s="7"/>
      <c r="K538" s="7"/>
      <c r="L538" s="7"/>
      <c r="M538" s="7"/>
      <c r="N538" s="7"/>
      <c r="O538" s="7"/>
      <c r="P538" s="7"/>
      <c r="Q538" s="7"/>
      <c r="R538" s="7"/>
    </row>
    <row r="539" spans="5:18" ht="14.25" customHeight="1" x14ac:dyDescent="0.2">
      <c r="E539" s="17"/>
      <c r="F539" s="7"/>
      <c r="G539" s="7"/>
      <c r="H539" s="7"/>
      <c r="I539" s="7"/>
      <c r="J539" s="7"/>
      <c r="K539" s="7"/>
      <c r="L539" s="7"/>
      <c r="M539" s="7"/>
      <c r="N539" s="7"/>
      <c r="O539" s="7"/>
      <c r="P539" s="7"/>
      <c r="Q539" s="7"/>
      <c r="R539" s="7"/>
    </row>
    <row r="540" spans="5:18" ht="14.25" customHeight="1" x14ac:dyDescent="0.2">
      <c r="E540" s="17"/>
      <c r="F540" s="7"/>
      <c r="G540" s="7"/>
      <c r="H540" s="7"/>
      <c r="I540" s="7"/>
      <c r="J540" s="7"/>
      <c r="K540" s="7"/>
      <c r="L540" s="7"/>
      <c r="M540" s="7"/>
      <c r="N540" s="7"/>
      <c r="O540" s="7"/>
      <c r="P540" s="7"/>
      <c r="Q540" s="7"/>
      <c r="R540" s="7"/>
    </row>
    <row r="541" spans="5:18" ht="14.25" customHeight="1" x14ac:dyDescent="0.2">
      <c r="E541" s="17"/>
      <c r="F541" s="7"/>
      <c r="G541" s="7"/>
      <c r="H541" s="7"/>
      <c r="I541" s="7"/>
      <c r="J541" s="7"/>
      <c r="K541" s="7"/>
      <c r="L541" s="7"/>
      <c r="M541" s="7"/>
      <c r="N541" s="7"/>
      <c r="O541" s="7"/>
      <c r="P541" s="7"/>
      <c r="Q541" s="7"/>
      <c r="R541" s="7"/>
    </row>
    <row r="542" spans="5:18" ht="14.25" customHeight="1" x14ac:dyDescent="0.2">
      <c r="E542" s="17"/>
      <c r="F542" s="7"/>
      <c r="G542" s="7"/>
      <c r="H542" s="7"/>
      <c r="I542" s="7"/>
      <c r="J542" s="7"/>
      <c r="K542" s="7"/>
      <c r="L542" s="7"/>
      <c r="M542" s="7"/>
      <c r="N542" s="7"/>
      <c r="O542" s="7"/>
      <c r="P542" s="7"/>
      <c r="Q542" s="7"/>
      <c r="R542" s="7"/>
    </row>
    <row r="543" spans="5:18" ht="14.25" customHeight="1" x14ac:dyDescent="0.2">
      <c r="E543" s="17"/>
      <c r="F543" s="7"/>
      <c r="G543" s="7"/>
      <c r="H543" s="7"/>
      <c r="I543" s="7"/>
      <c r="J543" s="7"/>
      <c r="K543" s="7"/>
      <c r="L543" s="7"/>
      <c r="M543" s="7"/>
      <c r="N543" s="7"/>
      <c r="O543" s="7"/>
      <c r="P543" s="7"/>
      <c r="Q543" s="7"/>
      <c r="R543" s="7"/>
    </row>
    <row r="544" spans="5:18" ht="14.25" customHeight="1" x14ac:dyDescent="0.2">
      <c r="E544" s="17"/>
      <c r="F544" s="7"/>
      <c r="G544" s="7"/>
      <c r="H544" s="7"/>
      <c r="I544" s="7"/>
      <c r="J544" s="7"/>
      <c r="K544" s="7"/>
      <c r="L544" s="7"/>
      <c r="M544" s="7"/>
      <c r="N544" s="7"/>
      <c r="O544" s="7"/>
      <c r="P544" s="7"/>
      <c r="Q544" s="7"/>
      <c r="R544" s="7"/>
    </row>
    <row r="545" spans="5:18" ht="14.25" customHeight="1" x14ac:dyDescent="0.2">
      <c r="E545" s="17"/>
      <c r="F545" s="7"/>
      <c r="G545" s="7"/>
      <c r="H545" s="7"/>
      <c r="I545" s="7"/>
      <c r="J545" s="7"/>
      <c r="K545" s="7"/>
      <c r="L545" s="7"/>
      <c r="M545" s="7"/>
      <c r="N545" s="7"/>
      <c r="O545" s="7"/>
      <c r="P545" s="7"/>
      <c r="Q545" s="7"/>
      <c r="R545" s="7"/>
    </row>
    <row r="546" spans="5:18" ht="14.25" customHeight="1" x14ac:dyDescent="0.2">
      <c r="E546" s="17"/>
      <c r="F546" s="7"/>
      <c r="G546" s="7"/>
      <c r="H546" s="7"/>
      <c r="I546" s="7"/>
      <c r="J546" s="7"/>
      <c r="K546" s="7"/>
      <c r="L546" s="7"/>
      <c r="M546" s="7"/>
      <c r="N546" s="7"/>
      <c r="O546" s="7"/>
      <c r="P546" s="7"/>
      <c r="Q546" s="7"/>
      <c r="R546" s="7"/>
    </row>
    <row r="547" spans="5:18" ht="14.25" customHeight="1" x14ac:dyDescent="0.2">
      <c r="E547" s="17"/>
      <c r="F547" s="7"/>
      <c r="G547" s="7"/>
      <c r="H547" s="7"/>
      <c r="I547" s="7"/>
      <c r="J547" s="7"/>
      <c r="K547" s="7"/>
      <c r="L547" s="7"/>
      <c r="M547" s="7"/>
      <c r="N547" s="7"/>
      <c r="O547" s="7"/>
      <c r="P547" s="7"/>
      <c r="Q547" s="7"/>
      <c r="R547" s="7"/>
    </row>
    <row r="548" spans="5:18" ht="14.25" customHeight="1" x14ac:dyDescent="0.2">
      <c r="E548" s="17"/>
      <c r="F548" s="7"/>
      <c r="G548" s="7"/>
      <c r="H548" s="7"/>
      <c r="I548" s="7"/>
      <c r="J548" s="7"/>
      <c r="K548" s="7"/>
      <c r="L548" s="7"/>
      <c r="M548" s="7"/>
      <c r="N548" s="7"/>
      <c r="O548" s="7"/>
      <c r="P548" s="7"/>
      <c r="Q548" s="7"/>
      <c r="R548" s="7"/>
    </row>
    <row r="549" spans="5:18" ht="14.25" customHeight="1" x14ac:dyDescent="0.2">
      <c r="E549" s="17"/>
      <c r="F549" s="7"/>
      <c r="G549" s="7"/>
      <c r="H549" s="7"/>
      <c r="I549" s="7"/>
      <c r="J549" s="7"/>
      <c r="K549" s="7"/>
      <c r="L549" s="7"/>
      <c r="M549" s="7"/>
      <c r="N549" s="7"/>
      <c r="O549" s="7"/>
      <c r="P549" s="7"/>
      <c r="Q549" s="7"/>
      <c r="R549" s="7"/>
    </row>
    <row r="550" spans="5:18" ht="14.25" customHeight="1" x14ac:dyDescent="0.2">
      <c r="E550" s="17"/>
      <c r="F550" s="7"/>
      <c r="G550" s="7"/>
      <c r="H550" s="7"/>
      <c r="I550" s="7"/>
      <c r="J550" s="7"/>
      <c r="K550" s="7"/>
      <c r="L550" s="7"/>
      <c r="M550" s="7"/>
      <c r="N550" s="7"/>
      <c r="O550" s="7"/>
      <c r="P550" s="7"/>
      <c r="Q550" s="7"/>
      <c r="R550" s="7"/>
    </row>
    <row r="551" spans="5:18" ht="14.25" customHeight="1" x14ac:dyDescent="0.2">
      <c r="E551" s="17"/>
      <c r="F551" s="7"/>
      <c r="G551" s="7"/>
      <c r="H551" s="7"/>
      <c r="I551" s="7"/>
      <c r="J551" s="7"/>
      <c r="K551" s="7"/>
      <c r="L551" s="7"/>
      <c r="M551" s="7"/>
      <c r="N551" s="7"/>
      <c r="O551" s="7"/>
      <c r="P551" s="7"/>
      <c r="Q551" s="7"/>
      <c r="R551" s="7"/>
    </row>
    <row r="552" spans="5:18" ht="14.25" customHeight="1" x14ac:dyDescent="0.2">
      <c r="E552" s="17"/>
      <c r="F552" s="7"/>
      <c r="G552" s="7"/>
      <c r="H552" s="7"/>
      <c r="I552" s="7"/>
      <c r="J552" s="7"/>
      <c r="K552" s="7"/>
      <c r="L552" s="7"/>
      <c r="M552" s="7"/>
      <c r="N552" s="7"/>
      <c r="O552" s="7"/>
      <c r="P552" s="7"/>
      <c r="Q552" s="7"/>
      <c r="R552" s="7"/>
    </row>
    <row r="553" spans="5:18" ht="14.25" customHeight="1" x14ac:dyDescent="0.2">
      <c r="E553" s="17"/>
      <c r="F553" s="7"/>
      <c r="G553" s="7"/>
      <c r="H553" s="7"/>
      <c r="I553" s="7"/>
      <c r="J553" s="7"/>
      <c r="K553" s="7"/>
      <c r="L553" s="7"/>
      <c r="M553" s="7"/>
      <c r="N553" s="7"/>
      <c r="O553" s="7"/>
      <c r="P553" s="7"/>
      <c r="Q553" s="7"/>
      <c r="R553" s="7"/>
    </row>
    <row r="554" spans="5:18" ht="14.25" customHeight="1" x14ac:dyDescent="0.2">
      <c r="E554" s="17"/>
      <c r="F554" s="7"/>
      <c r="G554" s="7"/>
      <c r="H554" s="7"/>
      <c r="I554" s="7"/>
      <c r="J554" s="7"/>
      <c r="K554" s="7"/>
      <c r="L554" s="7"/>
      <c r="M554" s="7"/>
      <c r="N554" s="7"/>
      <c r="O554" s="7"/>
      <c r="P554" s="7"/>
      <c r="Q554" s="7"/>
      <c r="R554" s="7"/>
    </row>
    <row r="555" spans="5:18" ht="14.25" customHeight="1" x14ac:dyDescent="0.2">
      <c r="E555" s="17"/>
      <c r="F555" s="7"/>
      <c r="G555" s="7"/>
      <c r="H555" s="7"/>
      <c r="I555" s="7"/>
      <c r="J555" s="7"/>
      <c r="K555" s="7"/>
      <c r="L555" s="7"/>
      <c r="M555" s="7"/>
      <c r="N555" s="7"/>
      <c r="O555" s="7"/>
      <c r="P555" s="7"/>
      <c r="Q555" s="7"/>
      <c r="R555" s="7"/>
    </row>
    <row r="556" spans="5:18" ht="14.25" customHeight="1" x14ac:dyDescent="0.2">
      <c r="E556" s="17"/>
      <c r="F556" s="7"/>
      <c r="G556" s="7"/>
      <c r="H556" s="7"/>
      <c r="I556" s="7"/>
      <c r="J556" s="7"/>
      <c r="K556" s="7"/>
      <c r="L556" s="7"/>
      <c r="M556" s="7"/>
      <c r="N556" s="7"/>
      <c r="O556" s="7"/>
      <c r="P556" s="7"/>
      <c r="Q556" s="7"/>
      <c r="R556" s="7"/>
    </row>
    <row r="557" spans="5:18" ht="14.25" customHeight="1" x14ac:dyDescent="0.2">
      <c r="E557" s="17"/>
      <c r="F557" s="7"/>
      <c r="G557" s="7"/>
      <c r="H557" s="7"/>
      <c r="I557" s="7"/>
      <c r="J557" s="7"/>
      <c r="K557" s="7"/>
      <c r="L557" s="7"/>
      <c r="M557" s="7"/>
      <c r="N557" s="7"/>
      <c r="O557" s="7"/>
      <c r="P557" s="7"/>
      <c r="Q557" s="7"/>
      <c r="R557" s="7"/>
    </row>
    <row r="558" spans="5:18" ht="14.25" customHeight="1" x14ac:dyDescent="0.2">
      <c r="E558" s="17"/>
      <c r="F558" s="7"/>
      <c r="G558" s="7"/>
      <c r="H558" s="7"/>
      <c r="I558" s="7"/>
      <c r="J558" s="7"/>
      <c r="K558" s="7"/>
      <c r="L558" s="7"/>
      <c r="M558" s="7"/>
      <c r="N558" s="7"/>
      <c r="O558" s="7"/>
      <c r="P558" s="7"/>
      <c r="Q558" s="7"/>
      <c r="R558" s="7"/>
    </row>
    <row r="559" spans="5:18" ht="14.25" customHeight="1" x14ac:dyDescent="0.2">
      <c r="E559" s="17"/>
      <c r="F559" s="7"/>
      <c r="G559" s="7"/>
      <c r="H559" s="7"/>
      <c r="I559" s="7"/>
      <c r="J559" s="7"/>
      <c r="K559" s="7"/>
      <c r="L559" s="7"/>
      <c r="M559" s="7"/>
      <c r="N559" s="7"/>
      <c r="O559" s="7"/>
      <c r="P559" s="7"/>
      <c r="Q559" s="7"/>
      <c r="R559" s="7"/>
    </row>
    <row r="560" spans="5:18" ht="14.25" customHeight="1" x14ac:dyDescent="0.2">
      <c r="E560" s="17"/>
      <c r="F560" s="7"/>
      <c r="G560" s="7"/>
      <c r="H560" s="7"/>
      <c r="I560" s="7"/>
      <c r="J560" s="7"/>
      <c r="K560" s="7"/>
      <c r="L560" s="7"/>
      <c r="M560" s="7"/>
      <c r="N560" s="7"/>
      <c r="O560" s="7"/>
      <c r="P560" s="7"/>
      <c r="Q560" s="7"/>
      <c r="R560" s="7"/>
    </row>
    <row r="561" spans="5:18" ht="14.25" customHeight="1" x14ac:dyDescent="0.2">
      <c r="E561" s="17"/>
      <c r="F561" s="7"/>
      <c r="G561" s="7"/>
      <c r="H561" s="7"/>
      <c r="I561" s="7"/>
      <c r="J561" s="7"/>
      <c r="K561" s="7"/>
      <c r="L561" s="7"/>
      <c r="M561" s="7"/>
      <c r="N561" s="7"/>
      <c r="O561" s="7"/>
      <c r="P561" s="7"/>
      <c r="Q561" s="7"/>
      <c r="R561" s="7"/>
    </row>
    <row r="562" spans="5:18" ht="14.25" customHeight="1" x14ac:dyDescent="0.2">
      <c r="E562" s="17"/>
      <c r="F562" s="7"/>
      <c r="G562" s="7"/>
      <c r="H562" s="7"/>
      <c r="I562" s="7"/>
      <c r="J562" s="7"/>
      <c r="K562" s="7"/>
      <c r="L562" s="7"/>
      <c r="M562" s="7"/>
      <c r="N562" s="7"/>
      <c r="O562" s="7"/>
      <c r="P562" s="7"/>
      <c r="Q562" s="7"/>
      <c r="R562" s="7"/>
    </row>
    <row r="563" spans="5:18" ht="14.25" customHeight="1" x14ac:dyDescent="0.2">
      <c r="E563" s="17"/>
      <c r="F563" s="7"/>
      <c r="G563" s="7"/>
      <c r="H563" s="7"/>
      <c r="I563" s="7"/>
      <c r="J563" s="7"/>
      <c r="K563" s="7"/>
      <c r="L563" s="7"/>
      <c r="M563" s="7"/>
      <c r="N563" s="7"/>
      <c r="O563" s="7"/>
      <c r="P563" s="7"/>
      <c r="Q563" s="7"/>
      <c r="R563" s="7"/>
    </row>
    <row r="564" spans="5:18" ht="14.25" customHeight="1" x14ac:dyDescent="0.2">
      <c r="E564" s="17"/>
      <c r="F564" s="7"/>
      <c r="G564" s="7"/>
      <c r="H564" s="7"/>
      <c r="I564" s="7"/>
      <c r="J564" s="7"/>
      <c r="K564" s="7"/>
      <c r="L564" s="7"/>
      <c r="M564" s="7"/>
      <c r="N564" s="7"/>
      <c r="O564" s="7"/>
      <c r="P564" s="7"/>
      <c r="Q564" s="7"/>
      <c r="R564" s="7"/>
    </row>
    <row r="565" spans="5:18" ht="14.25" customHeight="1" x14ac:dyDescent="0.2">
      <c r="E565" s="17"/>
      <c r="F565" s="7"/>
      <c r="G565" s="7"/>
      <c r="H565" s="7"/>
      <c r="I565" s="7"/>
      <c r="J565" s="7"/>
      <c r="K565" s="7"/>
      <c r="L565" s="7"/>
      <c r="M565" s="7"/>
      <c r="N565" s="7"/>
      <c r="O565" s="7"/>
      <c r="P565" s="7"/>
      <c r="Q565" s="7"/>
      <c r="R565" s="7"/>
    </row>
    <row r="566" spans="5:18" ht="14.25" customHeight="1" x14ac:dyDescent="0.2">
      <c r="E566" s="17"/>
      <c r="F566" s="7"/>
      <c r="G566" s="7"/>
      <c r="H566" s="7"/>
      <c r="I566" s="7"/>
      <c r="J566" s="7"/>
      <c r="K566" s="7"/>
      <c r="L566" s="7"/>
      <c r="M566" s="7"/>
      <c r="N566" s="7"/>
      <c r="O566" s="7"/>
      <c r="P566" s="7"/>
      <c r="Q566" s="7"/>
      <c r="R566" s="7"/>
    </row>
    <row r="567" spans="5:18" ht="14.25" customHeight="1" x14ac:dyDescent="0.2">
      <c r="E567" s="17"/>
      <c r="F567" s="7"/>
      <c r="G567" s="7"/>
      <c r="H567" s="7"/>
      <c r="I567" s="7"/>
      <c r="J567" s="7"/>
      <c r="K567" s="7"/>
      <c r="L567" s="7"/>
      <c r="M567" s="7"/>
      <c r="N567" s="7"/>
      <c r="O567" s="7"/>
      <c r="P567" s="7"/>
      <c r="Q567" s="7"/>
      <c r="R567" s="7"/>
    </row>
    <row r="568" spans="5:18" ht="14.25" customHeight="1" x14ac:dyDescent="0.2">
      <c r="E568" s="17"/>
      <c r="F568" s="7"/>
      <c r="G568" s="7"/>
      <c r="H568" s="7"/>
      <c r="I568" s="7"/>
      <c r="J568" s="7"/>
      <c r="K568" s="7"/>
      <c r="L568" s="7"/>
      <c r="M568" s="7"/>
      <c r="N568" s="7"/>
      <c r="O568" s="7"/>
      <c r="P568" s="7"/>
      <c r="Q568" s="7"/>
      <c r="R568" s="7"/>
    </row>
    <row r="569" spans="5:18" ht="14.25" customHeight="1" x14ac:dyDescent="0.2">
      <c r="E569" s="17"/>
      <c r="F569" s="7"/>
      <c r="G569" s="7"/>
      <c r="H569" s="7"/>
      <c r="I569" s="7"/>
      <c r="J569" s="7"/>
      <c r="K569" s="7"/>
      <c r="L569" s="7"/>
      <c r="M569" s="7"/>
      <c r="N569" s="7"/>
      <c r="O569" s="7"/>
      <c r="P569" s="7"/>
      <c r="Q569" s="7"/>
      <c r="R569" s="7"/>
    </row>
    <row r="570" spans="5:18" ht="14.25" customHeight="1" x14ac:dyDescent="0.2">
      <c r="E570" s="17"/>
      <c r="F570" s="7"/>
      <c r="G570" s="7"/>
      <c r="H570" s="7"/>
      <c r="I570" s="7"/>
      <c r="J570" s="7"/>
      <c r="K570" s="7"/>
      <c r="L570" s="7"/>
      <c r="M570" s="7"/>
      <c r="N570" s="7"/>
      <c r="O570" s="7"/>
      <c r="P570" s="7"/>
      <c r="Q570" s="7"/>
      <c r="R570" s="7"/>
    </row>
    <row r="571" spans="5:18" ht="14.25" customHeight="1" x14ac:dyDescent="0.2">
      <c r="E571" s="17"/>
      <c r="F571" s="7"/>
      <c r="G571" s="7"/>
      <c r="H571" s="7"/>
      <c r="I571" s="7"/>
      <c r="J571" s="7"/>
      <c r="K571" s="7"/>
      <c r="L571" s="7"/>
      <c r="M571" s="7"/>
      <c r="N571" s="7"/>
      <c r="O571" s="7"/>
      <c r="P571" s="7"/>
      <c r="Q571" s="7"/>
      <c r="R571" s="7"/>
    </row>
    <row r="572" spans="5:18" ht="14.25" customHeight="1" x14ac:dyDescent="0.2">
      <c r="E572" s="17"/>
      <c r="F572" s="7"/>
      <c r="G572" s="7"/>
      <c r="H572" s="7"/>
      <c r="I572" s="7"/>
      <c r="J572" s="7"/>
      <c r="K572" s="7"/>
      <c r="L572" s="7"/>
      <c r="M572" s="7"/>
      <c r="N572" s="7"/>
      <c r="O572" s="7"/>
      <c r="P572" s="7"/>
      <c r="Q572" s="7"/>
      <c r="R572" s="7"/>
    </row>
    <row r="573" spans="5:18" ht="14.25" customHeight="1" x14ac:dyDescent="0.2">
      <c r="E573" s="17"/>
      <c r="F573" s="7"/>
      <c r="G573" s="7"/>
      <c r="H573" s="7"/>
      <c r="I573" s="7"/>
      <c r="J573" s="7"/>
      <c r="K573" s="7"/>
      <c r="L573" s="7"/>
      <c r="M573" s="7"/>
      <c r="N573" s="7"/>
      <c r="O573" s="7"/>
      <c r="P573" s="7"/>
      <c r="Q573" s="7"/>
      <c r="R573" s="7"/>
    </row>
    <row r="574" spans="5:18" ht="14.25" customHeight="1" x14ac:dyDescent="0.2">
      <c r="E574" s="17"/>
      <c r="F574" s="7"/>
      <c r="G574" s="7"/>
      <c r="H574" s="7"/>
      <c r="I574" s="7"/>
      <c r="J574" s="7"/>
      <c r="K574" s="7"/>
      <c r="L574" s="7"/>
      <c r="M574" s="7"/>
      <c r="N574" s="7"/>
      <c r="O574" s="7"/>
      <c r="P574" s="7"/>
      <c r="Q574" s="7"/>
      <c r="R574" s="7"/>
    </row>
    <row r="575" spans="5:18" ht="14.25" customHeight="1" x14ac:dyDescent="0.2">
      <c r="E575" s="17"/>
      <c r="F575" s="7"/>
      <c r="G575" s="7"/>
      <c r="H575" s="7"/>
      <c r="I575" s="7"/>
      <c r="J575" s="7"/>
      <c r="K575" s="7"/>
      <c r="L575" s="7"/>
      <c r="M575" s="7"/>
      <c r="N575" s="7"/>
      <c r="O575" s="7"/>
      <c r="P575" s="7"/>
      <c r="Q575" s="7"/>
      <c r="R575" s="7"/>
    </row>
    <row r="576" spans="5:18" ht="14.25" customHeight="1" x14ac:dyDescent="0.2">
      <c r="E576" s="17"/>
      <c r="F576" s="7"/>
      <c r="G576" s="7"/>
      <c r="H576" s="7"/>
      <c r="I576" s="7"/>
      <c r="J576" s="7"/>
      <c r="K576" s="7"/>
      <c r="L576" s="7"/>
      <c r="M576" s="7"/>
      <c r="N576" s="7"/>
      <c r="O576" s="7"/>
      <c r="P576" s="7"/>
      <c r="Q576" s="7"/>
      <c r="R576" s="7"/>
    </row>
    <row r="577" spans="5:18" ht="14.25" customHeight="1" x14ac:dyDescent="0.2">
      <c r="E577" s="17"/>
      <c r="F577" s="7"/>
      <c r="G577" s="7"/>
      <c r="H577" s="7"/>
      <c r="I577" s="7"/>
      <c r="J577" s="7"/>
      <c r="K577" s="7"/>
      <c r="L577" s="7"/>
      <c r="M577" s="7"/>
      <c r="N577" s="7"/>
      <c r="O577" s="7"/>
      <c r="P577" s="7"/>
      <c r="Q577" s="7"/>
      <c r="R577" s="7"/>
    </row>
    <row r="578" spans="5:18" ht="14.25" customHeight="1" x14ac:dyDescent="0.2">
      <c r="E578" s="17"/>
      <c r="F578" s="7"/>
      <c r="G578" s="7"/>
      <c r="H578" s="7"/>
      <c r="I578" s="7"/>
      <c r="J578" s="7"/>
      <c r="K578" s="7"/>
      <c r="L578" s="7"/>
      <c r="M578" s="7"/>
      <c r="N578" s="7"/>
      <c r="O578" s="7"/>
      <c r="P578" s="7"/>
      <c r="Q578" s="7"/>
      <c r="R578" s="7"/>
    </row>
    <row r="579" spans="5:18" ht="14.25" customHeight="1" x14ac:dyDescent="0.2">
      <c r="E579" s="17"/>
      <c r="F579" s="7"/>
      <c r="G579" s="7"/>
      <c r="H579" s="7"/>
      <c r="I579" s="7"/>
      <c r="J579" s="7"/>
      <c r="K579" s="7"/>
      <c r="L579" s="7"/>
      <c r="M579" s="7"/>
      <c r="N579" s="7"/>
      <c r="O579" s="7"/>
      <c r="P579" s="7"/>
      <c r="Q579" s="7"/>
      <c r="R579" s="7"/>
    </row>
    <row r="580" spans="5:18" ht="14.25" customHeight="1" x14ac:dyDescent="0.2">
      <c r="E580" s="17"/>
      <c r="F580" s="7"/>
      <c r="G580" s="7"/>
      <c r="H580" s="7"/>
      <c r="I580" s="7"/>
      <c r="J580" s="7"/>
      <c r="K580" s="7"/>
      <c r="L580" s="7"/>
      <c r="M580" s="7"/>
      <c r="N580" s="7"/>
      <c r="O580" s="7"/>
      <c r="P580" s="7"/>
      <c r="Q580" s="7"/>
      <c r="R580" s="7"/>
    </row>
    <row r="581" spans="5:18" ht="14.25" customHeight="1" x14ac:dyDescent="0.2">
      <c r="E581" s="17"/>
      <c r="F581" s="7"/>
      <c r="G581" s="7"/>
      <c r="H581" s="7"/>
      <c r="I581" s="7"/>
      <c r="J581" s="7"/>
      <c r="K581" s="7"/>
      <c r="L581" s="7"/>
      <c r="M581" s="7"/>
      <c r="N581" s="7"/>
      <c r="O581" s="7"/>
      <c r="P581" s="7"/>
      <c r="Q581" s="7"/>
      <c r="R581" s="7"/>
    </row>
    <row r="582" spans="5:18" ht="14.25" customHeight="1" x14ac:dyDescent="0.2">
      <c r="E582" s="17"/>
      <c r="F582" s="7"/>
      <c r="G582" s="7"/>
      <c r="H582" s="7"/>
      <c r="I582" s="7"/>
      <c r="J582" s="7"/>
      <c r="K582" s="7"/>
      <c r="L582" s="7"/>
      <c r="M582" s="7"/>
      <c r="N582" s="7"/>
      <c r="O582" s="7"/>
      <c r="P582" s="7"/>
      <c r="Q582" s="7"/>
      <c r="R582" s="7"/>
    </row>
    <row r="583" spans="5:18" ht="14.25" customHeight="1" x14ac:dyDescent="0.2">
      <c r="E583" s="17"/>
      <c r="F583" s="7"/>
      <c r="G583" s="7"/>
      <c r="H583" s="7"/>
      <c r="I583" s="7"/>
      <c r="J583" s="7"/>
      <c r="K583" s="7"/>
      <c r="L583" s="7"/>
      <c r="M583" s="7"/>
      <c r="N583" s="7"/>
      <c r="O583" s="7"/>
      <c r="P583" s="7"/>
      <c r="Q583" s="7"/>
      <c r="R583" s="7"/>
    </row>
    <row r="584" spans="5:18" ht="14.25" customHeight="1" x14ac:dyDescent="0.2">
      <c r="E584" s="17"/>
      <c r="F584" s="7"/>
      <c r="G584" s="7"/>
      <c r="H584" s="7"/>
      <c r="I584" s="7"/>
      <c r="J584" s="7"/>
      <c r="K584" s="7"/>
      <c r="L584" s="7"/>
      <c r="M584" s="7"/>
      <c r="N584" s="7"/>
      <c r="O584" s="7"/>
      <c r="P584" s="7"/>
      <c r="Q584" s="7"/>
      <c r="R584" s="7"/>
    </row>
    <row r="585" spans="5:18" ht="14.25" customHeight="1" x14ac:dyDescent="0.2">
      <c r="E585" s="17"/>
      <c r="F585" s="7"/>
      <c r="G585" s="7"/>
      <c r="H585" s="7"/>
      <c r="I585" s="7"/>
      <c r="J585" s="7"/>
      <c r="K585" s="7"/>
      <c r="L585" s="7"/>
      <c r="M585" s="7"/>
      <c r="N585" s="7"/>
      <c r="O585" s="7"/>
      <c r="P585" s="7"/>
      <c r="Q585" s="7"/>
      <c r="R585" s="7"/>
    </row>
    <row r="586" spans="5:18" ht="14.25" customHeight="1" x14ac:dyDescent="0.2">
      <c r="E586" s="17"/>
      <c r="F586" s="7"/>
      <c r="G586" s="7"/>
      <c r="H586" s="7"/>
      <c r="I586" s="7"/>
      <c r="J586" s="7"/>
      <c r="K586" s="7"/>
      <c r="L586" s="7"/>
      <c r="M586" s="7"/>
      <c r="N586" s="7"/>
      <c r="O586" s="7"/>
      <c r="P586" s="7"/>
      <c r="Q586" s="7"/>
      <c r="R586" s="7"/>
    </row>
    <row r="587" spans="5:18" ht="14.25" customHeight="1" x14ac:dyDescent="0.2">
      <c r="E587" s="17"/>
      <c r="F587" s="7"/>
      <c r="G587" s="7"/>
      <c r="H587" s="7"/>
      <c r="I587" s="7"/>
      <c r="J587" s="7"/>
      <c r="K587" s="7"/>
      <c r="L587" s="7"/>
      <c r="M587" s="7"/>
      <c r="N587" s="7"/>
      <c r="O587" s="7"/>
      <c r="P587" s="7"/>
      <c r="Q587" s="7"/>
      <c r="R587" s="7"/>
    </row>
    <row r="588" spans="5:18" ht="14.25" customHeight="1" x14ac:dyDescent="0.2">
      <c r="E588" s="17"/>
      <c r="F588" s="7"/>
      <c r="G588" s="7"/>
      <c r="H588" s="7"/>
      <c r="I588" s="7"/>
      <c r="J588" s="7"/>
      <c r="K588" s="7"/>
      <c r="L588" s="7"/>
      <c r="M588" s="7"/>
      <c r="N588" s="7"/>
      <c r="O588" s="7"/>
      <c r="P588" s="7"/>
      <c r="Q588" s="7"/>
      <c r="R588" s="7"/>
    </row>
    <row r="589" spans="5:18" ht="14.25" customHeight="1" x14ac:dyDescent="0.2">
      <c r="E589" s="17"/>
      <c r="F589" s="7"/>
      <c r="G589" s="7"/>
      <c r="H589" s="7"/>
      <c r="I589" s="7"/>
      <c r="J589" s="7"/>
      <c r="K589" s="7"/>
      <c r="L589" s="7"/>
      <c r="M589" s="7"/>
      <c r="N589" s="7"/>
      <c r="O589" s="7"/>
      <c r="P589" s="7"/>
      <c r="Q589" s="7"/>
      <c r="R589" s="7"/>
    </row>
    <row r="590" spans="5:18" ht="14.25" customHeight="1" x14ac:dyDescent="0.2">
      <c r="E590" s="17"/>
      <c r="F590" s="7"/>
      <c r="G590" s="7"/>
      <c r="H590" s="7"/>
      <c r="I590" s="7"/>
      <c r="J590" s="7"/>
      <c r="K590" s="7"/>
      <c r="L590" s="7"/>
      <c r="M590" s="7"/>
      <c r="N590" s="7"/>
      <c r="O590" s="7"/>
      <c r="P590" s="7"/>
      <c r="Q590" s="7"/>
      <c r="R590" s="7"/>
    </row>
    <row r="591" spans="5:18" ht="14.25" customHeight="1" x14ac:dyDescent="0.2">
      <c r="E591" s="17"/>
      <c r="F591" s="7"/>
      <c r="G591" s="7"/>
      <c r="H591" s="7"/>
      <c r="I591" s="7"/>
      <c r="J591" s="7"/>
      <c r="K591" s="7"/>
      <c r="L591" s="7"/>
      <c r="M591" s="7"/>
      <c r="N591" s="7"/>
      <c r="O591" s="7"/>
      <c r="P591" s="7"/>
      <c r="Q591" s="7"/>
      <c r="R591" s="7"/>
    </row>
    <row r="592" spans="5:18" ht="14.25" customHeight="1" x14ac:dyDescent="0.2">
      <c r="E592" s="17"/>
      <c r="F592" s="7"/>
      <c r="G592" s="7"/>
      <c r="H592" s="7"/>
      <c r="I592" s="7"/>
      <c r="J592" s="7"/>
      <c r="K592" s="7"/>
      <c r="L592" s="7"/>
      <c r="M592" s="7"/>
      <c r="N592" s="7"/>
      <c r="O592" s="7"/>
      <c r="P592" s="7"/>
      <c r="Q592" s="7"/>
      <c r="R592" s="7"/>
    </row>
    <row r="593" spans="5:18" ht="14.25" customHeight="1" x14ac:dyDescent="0.2">
      <c r="E593" s="17"/>
      <c r="F593" s="7"/>
      <c r="G593" s="7"/>
      <c r="H593" s="7"/>
      <c r="I593" s="7"/>
      <c r="J593" s="7"/>
      <c r="K593" s="7"/>
      <c r="L593" s="7"/>
      <c r="M593" s="7"/>
      <c r="N593" s="7"/>
      <c r="O593" s="7"/>
      <c r="P593" s="7"/>
      <c r="Q593" s="7"/>
      <c r="R593" s="7"/>
    </row>
    <row r="594" spans="5:18" ht="14.25" customHeight="1" x14ac:dyDescent="0.2">
      <c r="E594" s="17"/>
      <c r="F594" s="7"/>
      <c r="G594" s="7"/>
      <c r="H594" s="7"/>
      <c r="I594" s="7"/>
      <c r="J594" s="7"/>
      <c r="K594" s="7"/>
      <c r="L594" s="7"/>
      <c r="M594" s="7"/>
      <c r="N594" s="7"/>
      <c r="O594" s="7"/>
      <c r="P594" s="7"/>
      <c r="Q594" s="7"/>
      <c r="R594" s="7"/>
    </row>
    <row r="595" spans="5:18" ht="14.25" customHeight="1" x14ac:dyDescent="0.2">
      <c r="E595" s="17"/>
      <c r="F595" s="7"/>
      <c r="G595" s="7"/>
      <c r="H595" s="7"/>
      <c r="I595" s="7"/>
      <c r="J595" s="7"/>
      <c r="K595" s="7"/>
      <c r="L595" s="7"/>
      <c r="M595" s="7"/>
      <c r="N595" s="7"/>
      <c r="O595" s="7"/>
      <c r="P595" s="7"/>
      <c r="Q595" s="7"/>
      <c r="R595" s="7"/>
    </row>
    <row r="596" spans="5:18" ht="14.25" customHeight="1" x14ac:dyDescent="0.2">
      <c r="E596" s="17"/>
      <c r="F596" s="7"/>
      <c r="G596" s="7"/>
      <c r="H596" s="7"/>
      <c r="I596" s="7"/>
      <c r="J596" s="7"/>
      <c r="K596" s="7"/>
      <c r="L596" s="7"/>
      <c r="M596" s="7"/>
      <c r="N596" s="7"/>
      <c r="O596" s="7"/>
      <c r="P596" s="7"/>
      <c r="Q596" s="7"/>
      <c r="R596" s="7"/>
    </row>
    <row r="597" spans="5:18" ht="14.25" customHeight="1" x14ac:dyDescent="0.2">
      <c r="E597" s="17"/>
      <c r="F597" s="7"/>
      <c r="G597" s="7"/>
      <c r="H597" s="7"/>
      <c r="I597" s="7"/>
      <c r="J597" s="7"/>
      <c r="K597" s="7"/>
      <c r="L597" s="7"/>
      <c r="M597" s="7"/>
      <c r="N597" s="7"/>
      <c r="O597" s="7"/>
      <c r="P597" s="7"/>
      <c r="Q597" s="7"/>
      <c r="R597" s="7"/>
    </row>
    <row r="598" spans="5:18" ht="14.25" customHeight="1" x14ac:dyDescent="0.2">
      <c r="E598" s="17"/>
      <c r="F598" s="7"/>
      <c r="G598" s="7"/>
      <c r="H598" s="7"/>
      <c r="I598" s="7"/>
      <c r="J598" s="7"/>
      <c r="K598" s="7"/>
      <c r="L598" s="7"/>
      <c r="M598" s="7"/>
      <c r="N598" s="7"/>
      <c r="O598" s="7"/>
      <c r="P598" s="7"/>
      <c r="Q598" s="7"/>
      <c r="R598" s="7"/>
    </row>
    <row r="599" spans="5:18" ht="14.25" customHeight="1" x14ac:dyDescent="0.2">
      <c r="E599" s="17"/>
      <c r="F599" s="7"/>
      <c r="G599" s="7"/>
      <c r="H599" s="7"/>
      <c r="I599" s="7"/>
      <c r="J599" s="7"/>
      <c r="K599" s="7"/>
      <c r="L599" s="7"/>
      <c r="M599" s="7"/>
      <c r="N599" s="7"/>
      <c r="O599" s="7"/>
      <c r="P599" s="7"/>
      <c r="Q599" s="7"/>
      <c r="R599" s="7"/>
    </row>
    <row r="600" spans="5:18" ht="14.25" customHeight="1" x14ac:dyDescent="0.2">
      <c r="E600" s="17"/>
      <c r="F600" s="7"/>
      <c r="G600" s="7"/>
      <c r="H600" s="7"/>
      <c r="I600" s="7"/>
      <c r="J600" s="7"/>
      <c r="K600" s="7"/>
      <c r="L600" s="7"/>
      <c r="M600" s="7"/>
      <c r="N600" s="7"/>
      <c r="O600" s="7"/>
      <c r="P600" s="7"/>
      <c r="Q600" s="7"/>
      <c r="R600" s="7"/>
    </row>
    <row r="601" spans="5:18" ht="14.25" customHeight="1" x14ac:dyDescent="0.2">
      <c r="E601" s="17"/>
      <c r="F601" s="7"/>
      <c r="G601" s="7"/>
      <c r="H601" s="7"/>
      <c r="I601" s="7"/>
      <c r="J601" s="7"/>
      <c r="K601" s="7"/>
      <c r="L601" s="7"/>
      <c r="M601" s="7"/>
      <c r="N601" s="7"/>
      <c r="O601" s="7"/>
      <c r="P601" s="7"/>
      <c r="Q601" s="7"/>
      <c r="R601" s="7"/>
    </row>
    <row r="602" spans="5:18" ht="14.25" customHeight="1" x14ac:dyDescent="0.2">
      <c r="E602" s="17"/>
      <c r="F602" s="7"/>
      <c r="G602" s="7"/>
      <c r="H602" s="7"/>
      <c r="I602" s="7"/>
      <c r="J602" s="7"/>
      <c r="K602" s="7"/>
      <c r="L602" s="7"/>
      <c r="M602" s="7"/>
      <c r="N602" s="7"/>
      <c r="O602" s="7"/>
      <c r="P602" s="7"/>
      <c r="Q602" s="7"/>
      <c r="R602" s="7"/>
    </row>
    <row r="603" spans="5:18" ht="14.25" customHeight="1" x14ac:dyDescent="0.2">
      <c r="E603" s="17"/>
      <c r="F603" s="7"/>
      <c r="G603" s="7"/>
      <c r="H603" s="7"/>
      <c r="I603" s="7"/>
      <c r="J603" s="7"/>
      <c r="K603" s="7"/>
      <c r="L603" s="7"/>
      <c r="M603" s="7"/>
      <c r="N603" s="7"/>
      <c r="O603" s="7"/>
      <c r="P603" s="7"/>
      <c r="Q603" s="7"/>
      <c r="R603" s="7"/>
    </row>
    <row r="604" spans="5:18" ht="14.25" customHeight="1" x14ac:dyDescent="0.2">
      <c r="E604" s="17"/>
      <c r="F604" s="7"/>
      <c r="G604" s="7"/>
      <c r="H604" s="7"/>
      <c r="I604" s="7"/>
      <c r="J604" s="7"/>
      <c r="K604" s="7"/>
      <c r="L604" s="7"/>
      <c r="M604" s="7"/>
      <c r="N604" s="7"/>
      <c r="O604" s="7"/>
      <c r="P604" s="7"/>
      <c r="Q604" s="7"/>
      <c r="R604" s="7"/>
    </row>
    <row r="605" spans="5:18" ht="14.25" customHeight="1" x14ac:dyDescent="0.2">
      <c r="E605" s="17"/>
      <c r="F605" s="7"/>
      <c r="G605" s="7"/>
      <c r="H605" s="7"/>
      <c r="I605" s="7"/>
      <c r="J605" s="7"/>
      <c r="K605" s="7"/>
      <c r="L605" s="7"/>
      <c r="M605" s="7"/>
      <c r="N605" s="7"/>
      <c r="O605" s="7"/>
      <c r="P605" s="7"/>
      <c r="Q605" s="7"/>
      <c r="R605" s="7"/>
    </row>
    <row r="606" spans="5:18" ht="14.25" customHeight="1" x14ac:dyDescent="0.2">
      <c r="E606" s="17"/>
      <c r="F606" s="7"/>
      <c r="G606" s="7"/>
      <c r="H606" s="7"/>
      <c r="I606" s="7"/>
      <c r="J606" s="7"/>
      <c r="K606" s="7"/>
      <c r="L606" s="7"/>
      <c r="M606" s="7"/>
      <c r="N606" s="7"/>
      <c r="O606" s="7"/>
      <c r="P606" s="7"/>
      <c r="Q606" s="7"/>
      <c r="R606" s="7"/>
    </row>
    <row r="607" spans="5:18" ht="14.25" customHeight="1" x14ac:dyDescent="0.2">
      <c r="E607" s="17"/>
      <c r="F607" s="7"/>
      <c r="G607" s="7"/>
      <c r="H607" s="7"/>
      <c r="I607" s="7"/>
      <c r="J607" s="7"/>
      <c r="K607" s="7"/>
      <c r="L607" s="7"/>
      <c r="M607" s="7"/>
      <c r="N607" s="7"/>
      <c r="O607" s="7"/>
      <c r="P607" s="7"/>
      <c r="Q607" s="7"/>
      <c r="R607" s="7"/>
    </row>
    <row r="608" spans="5:18" ht="14.25" customHeight="1" x14ac:dyDescent="0.2">
      <c r="E608" s="17"/>
      <c r="F608" s="7"/>
      <c r="G608" s="7"/>
      <c r="H608" s="7"/>
      <c r="I608" s="7"/>
      <c r="J608" s="7"/>
      <c r="K608" s="7"/>
      <c r="L608" s="7"/>
      <c r="M608" s="7"/>
      <c r="N608" s="7"/>
      <c r="O608" s="7"/>
      <c r="P608" s="7"/>
      <c r="Q608" s="7"/>
      <c r="R608" s="7"/>
    </row>
    <row r="609" spans="5:18" ht="14.25" customHeight="1" x14ac:dyDescent="0.2">
      <c r="E609" s="17"/>
      <c r="F609" s="7"/>
      <c r="G609" s="7"/>
      <c r="H609" s="7"/>
      <c r="I609" s="7"/>
      <c r="J609" s="7"/>
      <c r="K609" s="7"/>
      <c r="L609" s="7"/>
      <c r="M609" s="7"/>
      <c r="N609" s="7"/>
      <c r="O609" s="7"/>
      <c r="P609" s="7"/>
      <c r="Q609" s="7"/>
      <c r="R609" s="7"/>
    </row>
    <row r="610" spans="5:18" ht="14.25" customHeight="1" x14ac:dyDescent="0.2">
      <c r="E610" s="17"/>
      <c r="F610" s="7"/>
      <c r="G610" s="7"/>
      <c r="H610" s="7"/>
      <c r="I610" s="7"/>
      <c r="J610" s="7"/>
      <c r="K610" s="7"/>
      <c r="L610" s="7"/>
      <c r="M610" s="7"/>
      <c r="N610" s="7"/>
      <c r="O610" s="7"/>
      <c r="P610" s="7"/>
      <c r="Q610" s="7"/>
      <c r="R610" s="7"/>
    </row>
    <row r="611" spans="5:18" ht="14.25" customHeight="1" x14ac:dyDescent="0.2">
      <c r="E611" s="17"/>
      <c r="F611" s="7"/>
      <c r="G611" s="7"/>
      <c r="H611" s="7"/>
      <c r="I611" s="7"/>
      <c r="J611" s="7"/>
      <c r="K611" s="7"/>
      <c r="L611" s="7"/>
      <c r="M611" s="7"/>
      <c r="N611" s="7"/>
      <c r="O611" s="7"/>
      <c r="P611" s="7"/>
      <c r="Q611" s="7"/>
      <c r="R611" s="7"/>
    </row>
    <row r="612" spans="5:18" ht="14.25" customHeight="1" x14ac:dyDescent="0.2">
      <c r="E612" s="17"/>
      <c r="F612" s="7"/>
      <c r="G612" s="7"/>
      <c r="H612" s="7"/>
      <c r="I612" s="7"/>
      <c r="J612" s="7"/>
      <c r="K612" s="7"/>
      <c r="L612" s="7"/>
      <c r="M612" s="7"/>
      <c r="N612" s="7"/>
      <c r="O612" s="7"/>
      <c r="P612" s="7"/>
      <c r="Q612" s="7"/>
      <c r="R612" s="7"/>
    </row>
    <row r="613" spans="5:18" ht="14.25" customHeight="1" x14ac:dyDescent="0.2">
      <c r="E613" s="17"/>
      <c r="F613" s="7"/>
      <c r="G613" s="7"/>
      <c r="H613" s="7"/>
      <c r="I613" s="7"/>
      <c r="J613" s="7"/>
      <c r="K613" s="7"/>
      <c r="L613" s="7"/>
      <c r="M613" s="7"/>
      <c r="N613" s="7"/>
      <c r="O613" s="7"/>
      <c r="P613" s="7"/>
      <c r="Q613" s="7"/>
      <c r="R613" s="7"/>
    </row>
    <row r="614" spans="5:18" ht="14.25" customHeight="1" x14ac:dyDescent="0.2">
      <c r="E614" s="17"/>
      <c r="F614" s="7"/>
      <c r="G614" s="7"/>
      <c r="H614" s="7"/>
      <c r="I614" s="7"/>
      <c r="J614" s="7"/>
      <c r="K614" s="7"/>
      <c r="L614" s="7"/>
      <c r="M614" s="7"/>
      <c r="N614" s="7"/>
      <c r="O614" s="7"/>
      <c r="P614" s="7"/>
      <c r="Q614" s="7"/>
      <c r="R614" s="7"/>
    </row>
    <row r="615" spans="5:18" ht="14.25" customHeight="1" x14ac:dyDescent="0.2">
      <c r="E615" s="17"/>
      <c r="F615" s="7"/>
      <c r="G615" s="7"/>
      <c r="H615" s="7"/>
      <c r="I615" s="7"/>
      <c r="J615" s="7"/>
      <c r="K615" s="7"/>
      <c r="L615" s="7"/>
      <c r="M615" s="7"/>
      <c r="N615" s="7"/>
      <c r="O615" s="7"/>
      <c r="P615" s="7"/>
      <c r="Q615" s="7"/>
      <c r="R615" s="7"/>
    </row>
    <row r="616" spans="5:18" ht="14.25" customHeight="1" x14ac:dyDescent="0.2">
      <c r="E616" s="17"/>
      <c r="F616" s="7"/>
      <c r="G616" s="7"/>
      <c r="H616" s="7"/>
      <c r="I616" s="7"/>
      <c r="J616" s="7"/>
      <c r="K616" s="7"/>
      <c r="L616" s="7"/>
      <c r="M616" s="7"/>
      <c r="N616" s="7"/>
      <c r="O616" s="7"/>
      <c r="P616" s="7"/>
      <c r="Q616" s="7"/>
      <c r="R616" s="7"/>
    </row>
    <row r="617" spans="5:18" ht="14.25" customHeight="1" x14ac:dyDescent="0.2">
      <c r="E617" s="17"/>
      <c r="F617" s="7"/>
      <c r="G617" s="7"/>
      <c r="H617" s="7"/>
      <c r="I617" s="7"/>
      <c r="J617" s="7"/>
      <c r="K617" s="7"/>
      <c r="L617" s="7"/>
      <c r="M617" s="7"/>
      <c r="N617" s="7"/>
      <c r="O617" s="7"/>
      <c r="P617" s="7"/>
      <c r="Q617" s="7"/>
      <c r="R617" s="7"/>
    </row>
    <row r="618" spans="5:18" ht="14.25" customHeight="1" x14ac:dyDescent="0.2">
      <c r="E618" s="17"/>
      <c r="F618" s="7"/>
      <c r="G618" s="7"/>
      <c r="H618" s="7"/>
      <c r="I618" s="7"/>
      <c r="J618" s="7"/>
      <c r="K618" s="7"/>
      <c r="L618" s="7"/>
      <c r="M618" s="7"/>
      <c r="N618" s="7"/>
      <c r="O618" s="7"/>
      <c r="P618" s="7"/>
      <c r="Q618" s="7"/>
      <c r="R618" s="7"/>
    </row>
    <row r="619" spans="5:18" ht="14.25" customHeight="1" x14ac:dyDescent="0.2">
      <c r="E619" s="17"/>
      <c r="F619" s="7"/>
      <c r="G619" s="7"/>
      <c r="H619" s="7"/>
      <c r="I619" s="7"/>
      <c r="J619" s="7"/>
      <c r="K619" s="7"/>
      <c r="L619" s="7"/>
      <c r="M619" s="7"/>
      <c r="N619" s="7"/>
      <c r="O619" s="7"/>
      <c r="P619" s="7"/>
      <c r="Q619" s="7"/>
      <c r="R619" s="7"/>
    </row>
    <row r="620" spans="5:18" ht="14.25" customHeight="1" x14ac:dyDescent="0.2">
      <c r="E620" s="17"/>
      <c r="F620" s="7"/>
      <c r="G620" s="7"/>
      <c r="H620" s="7"/>
      <c r="I620" s="7"/>
      <c r="J620" s="7"/>
      <c r="K620" s="7"/>
      <c r="L620" s="7"/>
      <c r="M620" s="7"/>
      <c r="N620" s="7"/>
      <c r="O620" s="7"/>
      <c r="P620" s="7"/>
      <c r="Q620" s="7"/>
      <c r="R620" s="7"/>
    </row>
    <row r="621" spans="5:18" ht="14.25" customHeight="1" x14ac:dyDescent="0.2">
      <c r="E621" s="17"/>
      <c r="F621" s="7"/>
      <c r="G621" s="7"/>
      <c r="H621" s="7"/>
      <c r="I621" s="7"/>
      <c r="J621" s="7"/>
      <c r="K621" s="7"/>
      <c r="L621" s="7"/>
      <c r="M621" s="7"/>
      <c r="N621" s="7"/>
      <c r="O621" s="7"/>
      <c r="P621" s="7"/>
      <c r="Q621" s="7"/>
      <c r="R621" s="7"/>
    </row>
    <row r="622" spans="5:18" ht="14.25" customHeight="1" x14ac:dyDescent="0.2">
      <c r="E622" s="17"/>
      <c r="F622" s="7"/>
      <c r="G622" s="7"/>
      <c r="H622" s="7"/>
      <c r="I622" s="7"/>
      <c r="J622" s="7"/>
      <c r="K622" s="7"/>
      <c r="L622" s="7"/>
      <c r="M622" s="7"/>
      <c r="N622" s="7"/>
      <c r="O622" s="7"/>
      <c r="P622" s="7"/>
      <c r="Q622" s="7"/>
      <c r="R622" s="7"/>
    </row>
    <row r="623" spans="5:18" ht="14.25" customHeight="1" x14ac:dyDescent="0.2">
      <c r="E623" s="17"/>
      <c r="F623" s="7"/>
      <c r="G623" s="7"/>
      <c r="H623" s="7"/>
      <c r="I623" s="7"/>
      <c r="J623" s="7"/>
      <c r="K623" s="7"/>
      <c r="L623" s="7"/>
      <c r="M623" s="7"/>
      <c r="N623" s="7"/>
      <c r="O623" s="7"/>
      <c r="P623" s="7"/>
      <c r="Q623" s="7"/>
      <c r="R623" s="7"/>
    </row>
    <row r="624" spans="5:18" ht="14.25" customHeight="1" x14ac:dyDescent="0.2">
      <c r="E624" s="17"/>
      <c r="F624" s="7"/>
      <c r="G624" s="7"/>
      <c r="H624" s="7"/>
      <c r="I624" s="7"/>
      <c r="J624" s="7"/>
      <c r="K624" s="7"/>
      <c r="L624" s="7"/>
      <c r="M624" s="7"/>
      <c r="N624" s="7"/>
      <c r="O624" s="7"/>
      <c r="P624" s="7"/>
      <c r="Q624" s="7"/>
      <c r="R624" s="7"/>
    </row>
    <row r="625" spans="5:18" ht="14.25" customHeight="1" x14ac:dyDescent="0.2">
      <c r="E625" s="17"/>
      <c r="F625" s="7"/>
      <c r="G625" s="7"/>
      <c r="H625" s="7"/>
      <c r="I625" s="7"/>
      <c r="J625" s="7"/>
      <c r="K625" s="7"/>
      <c r="L625" s="7"/>
      <c r="M625" s="7"/>
      <c r="N625" s="7"/>
      <c r="O625" s="7"/>
      <c r="P625" s="7"/>
      <c r="Q625" s="7"/>
      <c r="R625" s="7"/>
    </row>
    <row r="626" spans="5:18" ht="14.25" customHeight="1" x14ac:dyDescent="0.2">
      <c r="E626" s="17"/>
      <c r="F626" s="7"/>
      <c r="G626" s="7"/>
      <c r="H626" s="7"/>
      <c r="I626" s="7"/>
      <c r="J626" s="7"/>
      <c r="K626" s="7"/>
      <c r="L626" s="7"/>
      <c r="M626" s="7"/>
      <c r="N626" s="7"/>
      <c r="O626" s="7"/>
      <c r="P626" s="7"/>
      <c r="Q626" s="7"/>
      <c r="R626" s="7"/>
    </row>
    <row r="627" spans="5:18" ht="14.25" customHeight="1" x14ac:dyDescent="0.2">
      <c r="E627" s="17"/>
      <c r="F627" s="7"/>
      <c r="G627" s="7"/>
      <c r="H627" s="7"/>
      <c r="I627" s="7"/>
      <c r="J627" s="7"/>
      <c r="K627" s="7"/>
      <c r="L627" s="7"/>
      <c r="M627" s="7"/>
      <c r="N627" s="7"/>
      <c r="O627" s="7"/>
      <c r="P627" s="7"/>
      <c r="Q627" s="7"/>
      <c r="R627" s="7"/>
    </row>
    <row r="628" spans="5:18" ht="14.25" customHeight="1" x14ac:dyDescent="0.2">
      <c r="E628" s="17"/>
      <c r="F628" s="7"/>
      <c r="G628" s="7"/>
      <c r="H628" s="7"/>
      <c r="I628" s="7"/>
      <c r="J628" s="7"/>
      <c r="K628" s="7"/>
      <c r="L628" s="7"/>
      <c r="M628" s="7"/>
      <c r="N628" s="7"/>
      <c r="O628" s="7"/>
      <c r="P628" s="7"/>
      <c r="Q628" s="7"/>
      <c r="R628" s="7"/>
    </row>
    <row r="629" spans="5:18" ht="14.25" customHeight="1" x14ac:dyDescent="0.2">
      <c r="E629" s="17"/>
      <c r="F629" s="7"/>
      <c r="G629" s="7"/>
      <c r="H629" s="7"/>
      <c r="I629" s="7"/>
      <c r="J629" s="7"/>
      <c r="K629" s="7"/>
      <c r="L629" s="7"/>
      <c r="M629" s="7"/>
      <c r="N629" s="7"/>
      <c r="O629" s="7"/>
      <c r="P629" s="7"/>
      <c r="Q629" s="7"/>
      <c r="R629" s="7"/>
    </row>
    <row r="630" spans="5:18" ht="14.25" customHeight="1" x14ac:dyDescent="0.2">
      <c r="E630" s="17"/>
      <c r="F630" s="7"/>
      <c r="G630" s="7"/>
      <c r="H630" s="7"/>
      <c r="I630" s="7"/>
      <c r="J630" s="7"/>
      <c r="K630" s="7"/>
      <c r="L630" s="7"/>
      <c r="M630" s="7"/>
      <c r="N630" s="7"/>
      <c r="O630" s="7"/>
      <c r="P630" s="7"/>
      <c r="Q630" s="7"/>
      <c r="R630" s="7"/>
    </row>
    <row r="631" spans="5:18" ht="14.25" customHeight="1" x14ac:dyDescent="0.2">
      <c r="E631" s="17"/>
      <c r="F631" s="7"/>
      <c r="G631" s="7"/>
      <c r="H631" s="7"/>
      <c r="I631" s="7"/>
      <c r="J631" s="7"/>
      <c r="K631" s="7"/>
      <c r="L631" s="7"/>
      <c r="M631" s="7"/>
      <c r="N631" s="7"/>
      <c r="O631" s="7"/>
      <c r="P631" s="7"/>
      <c r="Q631" s="7"/>
      <c r="R631" s="7"/>
    </row>
    <row r="632" spans="5:18" ht="14.25" customHeight="1" x14ac:dyDescent="0.2">
      <c r="E632" s="17"/>
      <c r="F632" s="7"/>
      <c r="G632" s="7"/>
      <c r="H632" s="7"/>
      <c r="I632" s="7"/>
      <c r="J632" s="7"/>
      <c r="K632" s="7"/>
      <c r="L632" s="7"/>
      <c r="M632" s="7"/>
      <c r="N632" s="7"/>
      <c r="O632" s="7"/>
      <c r="P632" s="7"/>
      <c r="Q632" s="7"/>
      <c r="R632" s="7"/>
    </row>
    <row r="633" spans="5:18" ht="14.25" customHeight="1" x14ac:dyDescent="0.2">
      <c r="E633" s="17"/>
      <c r="F633" s="7"/>
      <c r="G633" s="7"/>
      <c r="H633" s="7"/>
      <c r="I633" s="7"/>
      <c r="J633" s="7"/>
      <c r="K633" s="7"/>
      <c r="L633" s="7"/>
      <c r="M633" s="7"/>
      <c r="N633" s="7"/>
      <c r="O633" s="7"/>
      <c r="P633" s="7"/>
      <c r="Q633" s="7"/>
      <c r="R633" s="7"/>
    </row>
    <row r="634" spans="5:18" ht="14.25" customHeight="1" x14ac:dyDescent="0.2">
      <c r="E634" s="17"/>
      <c r="F634" s="7"/>
      <c r="G634" s="7"/>
      <c r="H634" s="7"/>
      <c r="I634" s="7"/>
      <c r="J634" s="7"/>
      <c r="K634" s="7"/>
      <c r="L634" s="7"/>
      <c r="M634" s="7"/>
      <c r="N634" s="7"/>
      <c r="O634" s="7"/>
      <c r="P634" s="7"/>
      <c r="Q634" s="7"/>
      <c r="R634" s="7"/>
    </row>
    <row r="635" spans="5:18" ht="14.25" customHeight="1" x14ac:dyDescent="0.2">
      <c r="E635" s="17"/>
      <c r="F635" s="7"/>
      <c r="G635" s="7"/>
      <c r="H635" s="7"/>
      <c r="I635" s="7"/>
      <c r="J635" s="7"/>
      <c r="K635" s="7"/>
      <c r="L635" s="7"/>
      <c r="M635" s="7"/>
      <c r="N635" s="7"/>
      <c r="O635" s="7"/>
      <c r="P635" s="7"/>
      <c r="Q635" s="7"/>
      <c r="R635" s="7"/>
    </row>
    <row r="636" spans="5:18" ht="14.25" customHeight="1" x14ac:dyDescent="0.2">
      <c r="E636" s="17"/>
      <c r="F636" s="7"/>
      <c r="G636" s="7"/>
      <c r="H636" s="7"/>
      <c r="I636" s="7"/>
      <c r="J636" s="7"/>
      <c r="K636" s="7"/>
      <c r="L636" s="7"/>
      <c r="M636" s="7"/>
      <c r="N636" s="7"/>
      <c r="O636" s="7"/>
      <c r="P636" s="7"/>
      <c r="Q636" s="7"/>
      <c r="R636" s="7"/>
    </row>
    <row r="637" spans="5:18" ht="14.25" customHeight="1" x14ac:dyDescent="0.2">
      <c r="E637" s="17"/>
      <c r="F637" s="7"/>
      <c r="G637" s="7"/>
      <c r="H637" s="7"/>
      <c r="I637" s="7"/>
      <c r="J637" s="7"/>
      <c r="K637" s="7"/>
      <c r="L637" s="7"/>
      <c r="M637" s="7"/>
      <c r="N637" s="7"/>
      <c r="O637" s="7"/>
      <c r="P637" s="7"/>
      <c r="Q637" s="7"/>
      <c r="R637" s="7"/>
    </row>
    <row r="638" spans="5:18" ht="14.25" customHeight="1" x14ac:dyDescent="0.2">
      <c r="E638" s="17"/>
      <c r="F638" s="7"/>
      <c r="G638" s="7"/>
      <c r="H638" s="7"/>
      <c r="I638" s="7"/>
      <c r="J638" s="7"/>
      <c r="K638" s="7"/>
      <c r="L638" s="7"/>
      <c r="M638" s="7"/>
      <c r="N638" s="7"/>
      <c r="O638" s="7"/>
      <c r="P638" s="7"/>
      <c r="Q638" s="7"/>
      <c r="R638" s="7"/>
    </row>
    <row r="639" spans="5:18" ht="14.25" customHeight="1" x14ac:dyDescent="0.2">
      <c r="E639" s="17"/>
      <c r="F639" s="7"/>
      <c r="G639" s="7"/>
      <c r="H639" s="7"/>
      <c r="I639" s="7"/>
      <c r="J639" s="7"/>
      <c r="K639" s="7"/>
      <c r="L639" s="7"/>
      <c r="M639" s="7"/>
      <c r="N639" s="7"/>
      <c r="O639" s="7"/>
      <c r="P639" s="7"/>
      <c r="Q639" s="7"/>
      <c r="R639" s="7"/>
    </row>
    <row r="640" spans="5:18" ht="14.25" customHeight="1" x14ac:dyDescent="0.2">
      <c r="E640" s="17"/>
      <c r="F640" s="7"/>
      <c r="G640" s="7"/>
      <c r="H640" s="7"/>
      <c r="I640" s="7"/>
      <c r="J640" s="7"/>
      <c r="K640" s="7"/>
      <c r="L640" s="7"/>
      <c r="M640" s="7"/>
      <c r="N640" s="7"/>
      <c r="O640" s="7"/>
      <c r="P640" s="7"/>
      <c r="Q640" s="7"/>
      <c r="R640" s="7"/>
    </row>
    <row r="641" spans="5:18" ht="14.25" customHeight="1" x14ac:dyDescent="0.2">
      <c r="E641" s="17"/>
      <c r="F641" s="7"/>
      <c r="G641" s="7"/>
      <c r="H641" s="7"/>
      <c r="I641" s="7"/>
      <c r="J641" s="7"/>
      <c r="K641" s="7"/>
      <c r="L641" s="7"/>
      <c r="M641" s="7"/>
      <c r="N641" s="7"/>
      <c r="O641" s="7"/>
      <c r="P641" s="7"/>
      <c r="Q641" s="7"/>
      <c r="R641" s="7"/>
    </row>
    <row r="642" spans="5:18" ht="14.25" customHeight="1" x14ac:dyDescent="0.2">
      <c r="E642" s="17"/>
      <c r="F642" s="7"/>
      <c r="G642" s="7"/>
      <c r="H642" s="7"/>
      <c r="I642" s="7"/>
      <c r="J642" s="7"/>
      <c r="K642" s="7"/>
      <c r="L642" s="7"/>
      <c r="M642" s="7"/>
      <c r="N642" s="7"/>
      <c r="O642" s="7"/>
      <c r="P642" s="7"/>
      <c r="Q642" s="7"/>
      <c r="R642" s="7"/>
    </row>
    <row r="643" spans="5:18" ht="14.25" customHeight="1" x14ac:dyDescent="0.2">
      <c r="E643" s="17"/>
      <c r="F643" s="7"/>
      <c r="G643" s="7"/>
      <c r="H643" s="7"/>
      <c r="I643" s="7"/>
      <c r="J643" s="7"/>
      <c r="K643" s="7"/>
      <c r="L643" s="7"/>
      <c r="M643" s="7"/>
      <c r="N643" s="7"/>
      <c r="O643" s="7"/>
      <c r="P643" s="7"/>
      <c r="Q643" s="7"/>
      <c r="R643" s="7"/>
    </row>
    <row r="644" spans="5:18" ht="14.25" customHeight="1" x14ac:dyDescent="0.2">
      <c r="E644" s="17"/>
      <c r="F644" s="7"/>
      <c r="G644" s="7"/>
      <c r="H644" s="7"/>
      <c r="I644" s="7"/>
      <c r="J644" s="7"/>
      <c r="K644" s="7"/>
      <c r="L644" s="7"/>
      <c r="M644" s="7"/>
      <c r="N644" s="7"/>
      <c r="O644" s="7"/>
      <c r="P644" s="7"/>
      <c r="Q644" s="7"/>
      <c r="R644" s="7"/>
    </row>
    <row r="645" spans="5:18" ht="14.25" customHeight="1" x14ac:dyDescent="0.2">
      <c r="E645" s="17"/>
      <c r="F645" s="7"/>
      <c r="G645" s="7"/>
      <c r="H645" s="7"/>
      <c r="I645" s="7"/>
      <c r="J645" s="7"/>
      <c r="K645" s="7"/>
      <c r="L645" s="7"/>
      <c r="M645" s="7"/>
      <c r="N645" s="7"/>
      <c r="O645" s="7"/>
      <c r="P645" s="7"/>
      <c r="Q645" s="7"/>
      <c r="R645" s="7"/>
    </row>
    <row r="646" spans="5:18" ht="14.25" customHeight="1" x14ac:dyDescent="0.2">
      <c r="E646" s="17"/>
      <c r="F646" s="7"/>
      <c r="G646" s="7"/>
      <c r="H646" s="7"/>
      <c r="I646" s="7"/>
      <c r="J646" s="7"/>
      <c r="K646" s="7"/>
      <c r="L646" s="7"/>
      <c r="M646" s="7"/>
      <c r="N646" s="7"/>
      <c r="O646" s="7"/>
      <c r="P646" s="7"/>
      <c r="Q646" s="7"/>
      <c r="R646" s="7"/>
    </row>
    <row r="647" spans="5:18" ht="14.25" customHeight="1" x14ac:dyDescent="0.2">
      <c r="E647" s="17"/>
      <c r="F647" s="7"/>
      <c r="G647" s="7"/>
      <c r="H647" s="7"/>
      <c r="I647" s="7"/>
      <c r="J647" s="7"/>
      <c r="K647" s="7"/>
      <c r="L647" s="7"/>
      <c r="M647" s="7"/>
      <c r="N647" s="7"/>
      <c r="O647" s="7"/>
      <c r="P647" s="7"/>
      <c r="Q647" s="7"/>
      <c r="R647" s="7"/>
    </row>
    <row r="648" spans="5:18" ht="14.25" customHeight="1" x14ac:dyDescent="0.2">
      <c r="E648" s="17"/>
      <c r="F648" s="7"/>
      <c r="G648" s="7"/>
      <c r="H648" s="7"/>
      <c r="I648" s="7"/>
      <c r="J648" s="7"/>
      <c r="K648" s="7"/>
      <c r="L648" s="7"/>
      <c r="M648" s="7"/>
      <c r="N648" s="7"/>
      <c r="O648" s="7"/>
      <c r="P648" s="7"/>
      <c r="Q648" s="7"/>
      <c r="R648" s="7"/>
    </row>
    <row r="649" spans="5:18" ht="14.25" customHeight="1" x14ac:dyDescent="0.2">
      <c r="E649" s="17"/>
      <c r="F649" s="7"/>
      <c r="G649" s="7"/>
      <c r="H649" s="7"/>
      <c r="I649" s="7"/>
      <c r="J649" s="7"/>
      <c r="K649" s="7"/>
      <c r="L649" s="7"/>
      <c r="M649" s="7"/>
      <c r="N649" s="7"/>
      <c r="O649" s="7"/>
      <c r="P649" s="7"/>
      <c r="Q649" s="7"/>
      <c r="R649" s="7"/>
    </row>
    <row r="650" spans="5:18" ht="14.25" customHeight="1" x14ac:dyDescent="0.2">
      <c r="E650" s="17"/>
      <c r="F650" s="7"/>
      <c r="G650" s="7"/>
      <c r="H650" s="7"/>
      <c r="I650" s="7"/>
      <c r="J650" s="7"/>
      <c r="K650" s="7"/>
      <c r="L650" s="7"/>
      <c r="M650" s="7"/>
      <c r="N650" s="7"/>
      <c r="O650" s="7"/>
      <c r="P650" s="7"/>
      <c r="Q650" s="7"/>
      <c r="R650" s="7"/>
    </row>
    <row r="651" spans="5:18" ht="14.25" customHeight="1" x14ac:dyDescent="0.2">
      <c r="E651" s="17"/>
      <c r="F651" s="7"/>
      <c r="G651" s="7"/>
      <c r="H651" s="7"/>
      <c r="I651" s="7"/>
      <c r="J651" s="7"/>
      <c r="K651" s="7"/>
      <c r="L651" s="7"/>
      <c r="M651" s="7"/>
      <c r="N651" s="7"/>
      <c r="O651" s="7"/>
      <c r="P651" s="7"/>
      <c r="Q651" s="7"/>
      <c r="R651" s="7"/>
    </row>
    <row r="652" spans="5:18" ht="14.25" customHeight="1" x14ac:dyDescent="0.2">
      <c r="E652" s="17"/>
      <c r="F652" s="7"/>
      <c r="G652" s="7"/>
      <c r="H652" s="7"/>
      <c r="I652" s="7"/>
      <c r="J652" s="7"/>
      <c r="K652" s="7"/>
      <c r="L652" s="7"/>
      <c r="M652" s="7"/>
      <c r="N652" s="7"/>
      <c r="O652" s="7"/>
      <c r="P652" s="7"/>
      <c r="Q652" s="7"/>
      <c r="R652" s="7"/>
    </row>
    <row r="653" spans="5:18" ht="14.25" customHeight="1" x14ac:dyDescent="0.2">
      <c r="E653" s="17"/>
      <c r="F653" s="7"/>
      <c r="G653" s="7"/>
      <c r="H653" s="7"/>
      <c r="I653" s="7"/>
      <c r="J653" s="7"/>
      <c r="K653" s="7"/>
      <c r="L653" s="7"/>
      <c r="M653" s="7"/>
      <c r="N653" s="7"/>
      <c r="O653" s="7"/>
      <c r="P653" s="7"/>
      <c r="Q653" s="7"/>
      <c r="R653" s="7"/>
    </row>
    <row r="654" spans="5:18" ht="14.25" customHeight="1" x14ac:dyDescent="0.2">
      <c r="E654" s="17"/>
      <c r="F654" s="7"/>
      <c r="G654" s="7"/>
      <c r="H654" s="7"/>
      <c r="I654" s="7"/>
      <c r="J654" s="7"/>
      <c r="K654" s="7"/>
      <c r="L654" s="7"/>
      <c r="M654" s="7"/>
      <c r="N654" s="7"/>
      <c r="O654" s="7"/>
      <c r="P654" s="7"/>
      <c r="Q654" s="7"/>
      <c r="R654" s="7"/>
    </row>
    <row r="655" spans="5:18" ht="14.25" customHeight="1" x14ac:dyDescent="0.2">
      <c r="E655" s="17"/>
      <c r="F655" s="7"/>
      <c r="G655" s="7"/>
      <c r="H655" s="7"/>
      <c r="I655" s="7"/>
      <c r="J655" s="7"/>
      <c r="K655" s="7"/>
      <c r="L655" s="7"/>
      <c r="M655" s="7"/>
      <c r="N655" s="7"/>
      <c r="O655" s="7"/>
      <c r="P655" s="7"/>
      <c r="Q655" s="7"/>
      <c r="R655" s="7"/>
    </row>
    <row r="656" spans="5:18" ht="14.25" customHeight="1" x14ac:dyDescent="0.2">
      <c r="E656" s="17"/>
      <c r="F656" s="7"/>
      <c r="G656" s="7"/>
      <c r="H656" s="7"/>
      <c r="I656" s="7"/>
      <c r="J656" s="7"/>
      <c r="K656" s="7"/>
      <c r="L656" s="7"/>
      <c r="M656" s="7"/>
      <c r="N656" s="7"/>
      <c r="O656" s="7"/>
      <c r="P656" s="7"/>
      <c r="Q656" s="7"/>
      <c r="R656" s="7"/>
    </row>
    <row r="657" spans="5:18" ht="14.25" customHeight="1" x14ac:dyDescent="0.2">
      <c r="E657" s="17"/>
      <c r="F657" s="7"/>
      <c r="G657" s="7"/>
      <c r="H657" s="7"/>
      <c r="I657" s="7"/>
      <c r="J657" s="7"/>
      <c r="K657" s="7"/>
      <c r="L657" s="7"/>
      <c r="M657" s="7"/>
      <c r="N657" s="7"/>
      <c r="O657" s="7"/>
      <c r="P657" s="7"/>
      <c r="Q657" s="7"/>
      <c r="R657" s="7"/>
    </row>
    <row r="658" spans="5:18" ht="14.25" customHeight="1" x14ac:dyDescent="0.2">
      <c r="E658" s="17"/>
      <c r="F658" s="7"/>
      <c r="G658" s="7"/>
      <c r="H658" s="7"/>
      <c r="I658" s="7"/>
      <c r="J658" s="7"/>
      <c r="K658" s="7"/>
      <c r="L658" s="7"/>
      <c r="M658" s="7"/>
      <c r="N658" s="7"/>
      <c r="O658" s="7"/>
      <c r="P658" s="7"/>
      <c r="Q658" s="7"/>
      <c r="R658" s="7"/>
    </row>
    <row r="659" spans="5:18" ht="14.25" customHeight="1" x14ac:dyDescent="0.2">
      <c r="E659" s="17"/>
      <c r="F659" s="7"/>
      <c r="G659" s="7"/>
      <c r="H659" s="7"/>
      <c r="I659" s="7"/>
      <c r="J659" s="7"/>
      <c r="K659" s="7"/>
      <c r="L659" s="7"/>
      <c r="M659" s="7"/>
      <c r="N659" s="7"/>
      <c r="O659" s="7"/>
      <c r="P659" s="7"/>
      <c r="Q659" s="7"/>
      <c r="R659" s="7"/>
    </row>
    <row r="660" spans="5:18" ht="14.25" customHeight="1" x14ac:dyDescent="0.2">
      <c r="E660" s="17"/>
      <c r="F660" s="7"/>
      <c r="G660" s="7"/>
      <c r="H660" s="7"/>
      <c r="I660" s="7"/>
      <c r="J660" s="7"/>
      <c r="K660" s="7"/>
      <c r="L660" s="7"/>
      <c r="M660" s="7"/>
      <c r="N660" s="7"/>
      <c r="O660" s="7"/>
      <c r="P660" s="7"/>
      <c r="Q660" s="7"/>
      <c r="R660" s="7"/>
    </row>
    <row r="661" spans="5:18" ht="14.25" customHeight="1" x14ac:dyDescent="0.2">
      <c r="E661" s="17"/>
      <c r="F661" s="7"/>
      <c r="G661" s="7"/>
      <c r="H661" s="7"/>
      <c r="I661" s="7"/>
      <c r="J661" s="7"/>
      <c r="K661" s="7"/>
      <c r="L661" s="7"/>
      <c r="M661" s="7"/>
      <c r="N661" s="7"/>
      <c r="O661" s="7"/>
      <c r="P661" s="7"/>
      <c r="Q661" s="7"/>
      <c r="R661" s="7"/>
    </row>
    <row r="662" spans="5:18" ht="14.25" customHeight="1" x14ac:dyDescent="0.2">
      <c r="E662" s="17"/>
      <c r="F662" s="7"/>
      <c r="G662" s="7"/>
      <c r="H662" s="7"/>
      <c r="I662" s="7"/>
      <c r="J662" s="7"/>
      <c r="K662" s="7"/>
      <c r="L662" s="7"/>
      <c r="M662" s="7"/>
      <c r="N662" s="7"/>
      <c r="O662" s="7"/>
      <c r="P662" s="7"/>
      <c r="Q662" s="7"/>
      <c r="R662" s="7"/>
    </row>
    <row r="663" spans="5:18" ht="14.25" customHeight="1" x14ac:dyDescent="0.2">
      <c r="E663" s="17"/>
      <c r="F663" s="7"/>
      <c r="G663" s="7"/>
      <c r="H663" s="7"/>
      <c r="I663" s="7"/>
      <c r="J663" s="7"/>
      <c r="K663" s="7"/>
      <c r="L663" s="7"/>
      <c r="M663" s="7"/>
      <c r="N663" s="7"/>
      <c r="O663" s="7"/>
      <c r="P663" s="7"/>
      <c r="Q663" s="7"/>
      <c r="R663" s="7"/>
    </row>
    <row r="664" spans="5:18" ht="14.25" customHeight="1" x14ac:dyDescent="0.2">
      <c r="E664" s="17"/>
      <c r="F664" s="7"/>
      <c r="G664" s="7"/>
      <c r="H664" s="7"/>
      <c r="I664" s="7"/>
      <c r="J664" s="7"/>
      <c r="K664" s="7"/>
      <c r="L664" s="7"/>
      <c r="M664" s="7"/>
      <c r="N664" s="7"/>
      <c r="O664" s="7"/>
      <c r="P664" s="7"/>
      <c r="Q664" s="7"/>
      <c r="R664" s="7"/>
    </row>
    <row r="665" spans="5:18" ht="14.25" customHeight="1" x14ac:dyDescent="0.2">
      <c r="E665" s="17"/>
      <c r="F665" s="7"/>
      <c r="G665" s="7"/>
      <c r="H665" s="7"/>
      <c r="I665" s="7"/>
      <c r="J665" s="7"/>
      <c r="K665" s="7"/>
      <c r="L665" s="7"/>
      <c r="M665" s="7"/>
      <c r="N665" s="7"/>
      <c r="O665" s="7"/>
      <c r="P665" s="7"/>
      <c r="Q665" s="7"/>
      <c r="R665" s="7"/>
    </row>
    <row r="666" spans="5:18" ht="14.25" customHeight="1" x14ac:dyDescent="0.2">
      <c r="E666" s="17"/>
      <c r="F666" s="7"/>
      <c r="G666" s="7"/>
      <c r="H666" s="7"/>
      <c r="I666" s="7"/>
      <c r="J666" s="7"/>
      <c r="K666" s="7"/>
      <c r="L666" s="7"/>
      <c r="M666" s="7"/>
      <c r="N666" s="7"/>
      <c r="O666" s="7"/>
      <c r="P666" s="7"/>
      <c r="Q666" s="7"/>
      <c r="R666" s="7"/>
    </row>
    <row r="667" spans="5:18" ht="14.25" customHeight="1" x14ac:dyDescent="0.2">
      <c r="E667" s="17"/>
      <c r="F667" s="7"/>
      <c r="G667" s="7"/>
      <c r="H667" s="7"/>
      <c r="I667" s="7"/>
      <c r="J667" s="7"/>
      <c r="K667" s="7"/>
      <c r="L667" s="7"/>
      <c r="M667" s="7"/>
      <c r="N667" s="7"/>
      <c r="O667" s="7"/>
      <c r="P667" s="7"/>
      <c r="Q667" s="7"/>
      <c r="R667" s="7"/>
    </row>
    <row r="668" spans="5:18" ht="14.25" customHeight="1" x14ac:dyDescent="0.2">
      <c r="E668" s="17"/>
      <c r="F668" s="7"/>
      <c r="G668" s="7"/>
      <c r="H668" s="7"/>
      <c r="I668" s="7"/>
      <c r="J668" s="7"/>
      <c r="K668" s="7"/>
      <c r="L668" s="7"/>
      <c r="M668" s="7"/>
      <c r="N668" s="7"/>
      <c r="O668" s="7"/>
      <c r="P668" s="7"/>
      <c r="Q668" s="7"/>
      <c r="R668" s="7"/>
    </row>
    <row r="669" spans="5:18" ht="14.25" customHeight="1" x14ac:dyDescent="0.2">
      <c r="E669" s="17"/>
      <c r="F669" s="7"/>
      <c r="G669" s="7"/>
      <c r="H669" s="7"/>
      <c r="I669" s="7"/>
      <c r="J669" s="7"/>
      <c r="K669" s="7"/>
      <c r="L669" s="7"/>
      <c r="M669" s="7"/>
      <c r="N669" s="7"/>
      <c r="O669" s="7"/>
      <c r="P669" s="7"/>
      <c r="Q669" s="7"/>
      <c r="R669" s="7"/>
    </row>
    <row r="670" spans="5:18" ht="14.25" customHeight="1" x14ac:dyDescent="0.2">
      <c r="E670" s="17"/>
      <c r="F670" s="7"/>
      <c r="G670" s="7"/>
      <c r="H670" s="7"/>
      <c r="I670" s="7"/>
      <c r="J670" s="7"/>
      <c r="K670" s="7"/>
      <c r="L670" s="7"/>
      <c r="M670" s="7"/>
      <c r="N670" s="7"/>
      <c r="O670" s="7"/>
      <c r="P670" s="7"/>
      <c r="Q670" s="7"/>
      <c r="R670" s="7"/>
    </row>
    <row r="671" spans="5:18" ht="14.25" customHeight="1" x14ac:dyDescent="0.2">
      <c r="E671" s="17"/>
      <c r="F671" s="7"/>
      <c r="G671" s="7"/>
      <c r="H671" s="7"/>
      <c r="I671" s="7"/>
      <c r="J671" s="7"/>
      <c r="K671" s="7"/>
      <c r="L671" s="7"/>
      <c r="M671" s="7"/>
      <c r="N671" s="7"/>
      <c r="O671" s="7"/>
      <c r="P671" s="7"/>
      <c r="Q671" s="7"/>
      <c r="R671" s="7"/>
    </row>
    <row r="672" spans="5:18" ht="14.25" customHeight="1" x14ac:dyDescent="0.2">
      <c r="E672" s="17"/>
      <c r="F672" s="7"/>
      <c r="G672" s="7"/>
      <c r="H672" s="7"/>
      <c r="I672" s="7"/>
      <c r="J672" s="7"/>
      <c r="K672" s="7"/>
      <c r="L672" s="7"/>
      <c r="M672" s="7"/>
      <c r="N672" s="7"/>
      <c r="O672" s="7"/>
      <c r="P672" s="7"/>
      <c r="Q672" s="7"/>
      <c r="R672" s="7"/>
    </row>
    <row r="673" spans="5:18" ht="14.25" customHeight="1" x14ac:dyDescent="0.2">
      <c r="E673" s="17"/>
      <c r="F673" s="7"/>
      <c r="G673" s="7"/>
      <c r="H673" s="7"/>
      <c r="I673" s="7"/>
      <c r="J673" s="7"/>
      <c r="K673" s="7"/>
      <c r="L673" s="7"/>
      <c r="M673" s="7"/>
      <c r="N673" s="7"/>
      <c r="O673" s="7"/>
      <c r="P673" s="7"/>
      <c r="Q673" s="7"/>
      <c r="R673" s="7"/>
    </row>
    <row r="674" spans="5:18" ht="14.25" customHeight="1" x14ac:dyDescent="0.2">
      <c r="E674" s="17"/>
      <c r="F674" s="7"/>
      <c r="G674" s="7"/>
      <c r="H674" s="7"/>
      <c r="I674" s="7"/>
      <c r="J674" s="7"/>
      <c r="K674" s="7"/>
      <c r="L674" s="7"/>
      <c r="M674" s="7"/>
      <c r="N674" s="7"/>
      <c r="O674" s="7"/>
      <c r="P674" s="7"/>
      <c r="Q674" s="7"/>
      <c r="R674" s="7"/>
    </row>
    <row r="675" spans="5:18" ht="14.25" customHeight="1" x14ac:dyDescent="0.2">
      <c r="E675" s="17"/>
      <c r="F675" s="7"/>
      <c r="G675" s="7"/>
      <c r="H675" s="7"/>
      <c r="I675" s="7"/>
      <c r="J675" s="7"/>
      <c r="K675" s="7"/>
      <c r="L675" s="7"/>
      <c r="M675" s="7"/>
      <c r="N675" s="7"/>
      <c r="O675" s="7"/>
      <c r="P675" s="7"/>
      <c r="Q675" s="7"/>
      <c r="R675" s="7"/>
    </row>
    <row r="676" spans="5:18" ht="14.25" customHeight="1" x14ac:dyDescent="0.2">
      <c r="E676" s="17"/>
      <c r="F676" s="7"/>
      <c r="G676" s="7"/>
      <c r="H676" s="7"/>
      <c r="I676" s="7"/>
      <c r="J676" s="7"/>
      <c r="K676" s="7"/>
      <c r="L676" s="7"/>
      <c r="M676" s="7"/>
      <c r="N676" s="7"/>
      <c r="O676" s="7"/>
      <c r="P676" s="7"/>
      <c r="Q676" s="7"/>
      <c r="R676" s="7"/>
    </row>
    <row r="677" spans="5:18" ht="14.25" customHeight="1" x14ac:dyDescent="0.2">
      <c r="E677" s="17"/>
      <c r="F677" s="7"/>
      <c r="G677" s="7"/>
      <c r="H677" s="7"/>
      <c r="I677" s="7"/>
      <c r="J677" s="7"/>
      <c r="K677" s="7"/>
      <c r="L677" s="7"/>
      <c r="M677" s="7"/>
      <c r="N677" s="7"/>
      <c r="O677" s="7"/>
      <c r="P677" s="7"/>
      <c r="Q677" s="7"/>
      <c r="R677" s="7"/>
    </row>
    <row r="678" spans="5:18" ht="14.25" customHeight="1" x14ac:dyDescent="0.2">
      <c r="E678" s="17"/>
      <c r="F678" s="7"/>
      <c r="G678" s="7"/>
      <c r="H678" s="7"/>
      <c r="I678" s="7"/>
      <c r="J678" s="7"/>
      <c r="K678" s="7"/>
      <c r="L678" s="7"/>
      <c r="M678" s="7"/>
      <c r="N678" s="7"/>
      <c r="O678" s="7"/>
      <c r="P678" s="7"/>
      <c r="Q678" s="7"/>
      <c r="R678" s="7"/>
    </row>
    <row r="679" spans="5:18" ht="14.25" customHeight="1" x14ac:dyDescent="0.2">
      <c r="E679" s="17"/>
      <c r="F679" s="7"/>
      <c r="G679" s="7"/>
      <c r="H679" s="7"/>
      <c r="I679" s="7"/>
      <c r="J679" s="7"/>
      <c r="K679" s="7"/>
      <c r="L679" s="7"/>
      <c r="M679" s="7"/>
      <c r="N679" s="7"/>
      <c r="O679" s="7"/>
      <c r="P679" s="7"/>
      <c r="Q679" s="7"/>
      <c r="R679" s="7"/>
    </row>
    <row r="680" spans="5:18" ht="14.25" customHeight="1" x14ac:dyDescent="0.2">
      <c r="E680" s="17"/>
      <c r="F680" s="7"/>
      <c r="G680" s="7"/>
      <c r="H680" s="7"/>
      <c r="I680" s="7"/>
      <c r="J680" s="7"/>
      <c r="K680" s="7"/>
      <c r="L680" s="7"/>
      <c r="M680" s="7"/>
      <c r="N680" s="7"/>
      <c r="O680" s="7"/>
      <c r="P680" s="7"/>
      <c r="Q680" s="7"/>
      <c r="R680" s="7"/>
    </row>
    <row r="681" spans="5:18" ht="14.25" customHeight="1" x14ac:dyDescent="0.2">
      <c r="E681" s="17"/>
      <c r="F681" s="7"/>
      <c r="G681" s="7"/>
      <c r="H681" s="7"/>
      <c r="I681" s="7"/>
      <c r="J681" s="7"/>
      <c r="K681" s="7"/>
      <c r="L681" s="7"/>
      <c r="M681" s="7"/>
      <c r="N681" s="7"/>
      <c r="O681" s="7"/>
      <c r="P681" s="7"/>
      <c r="Q681" s="7"/>
      <c r="R681" s="7"/>
    </row>
    <row r="682" spans="5:18" ht="14.25" customHeight="1" x14ac:dyDescent="0.2">
      <c r="E682" s="17"/>
      <c r="F682" s="7"/>
      <c r="G682" s="7"/>
      <c r="H682" s="7"/>
      <c r="I682" s="7"/>
      <c r="J682" s="7"/>
      <c r="K682" s="7"/>
      <c r="L682" s="7"/>
      <c r="M682" s="7"/>
      <c r="N682" s="7"/>
      <c r="O682" s="7"/>
      <c r="P682" s="7"/>
      <c r="Q682" s="7"/>
      <c r="R682" s="7"/>
    </row>
    <row r="683" spans="5:18" ht="14.25" customHeight="1" x14ac:dyDescent="0.2">
      <c r="E683" s="17"/>
      <c r="F683" s="7"/>
      <c r="G683" s="7"/>
      <c r="H683" s="7"/>
      <c r="I683" s="7"/>
      <c r="J683" s="7"/>
      <c r="K683" s="7"/>
      <c r="L683" s="7"/>
      <c r="M683" s="7"/>
      <c r="N683" s="7"/>
      <c r="O683" s="7"/>
      <c r="P683" s="7"/>
      <c r="Q683" s="7"/>
      <c r="R683" s="7"/>
    </row>
    <row r="684" spans="5:18" ht="14.25" customHeight="1" x14ac:dyDescent="0.2">
      <c r="E684" s="17"/>
      <c r="F684" s="7"/>
      <c r="G684" s="7"/>
      <c r="H684" s="7"/>
      <c r="I684" s="7"/>
      <c r="J684" s="7"/>
      <c r="K684" s="7"/>
      <c r="L684" s="7"/>
      <c r="M684" s="7"/>
      <c r="N684" s="7"/>
      <c r="O684" s="7"/>
      <c r="P684" s="7"/>
      <c r="Q684" s="7"/>
      <c r="R684" s="7"/>
    </row>
    <row r="685" spans="5:18" ht="14.25" customHeight="1" x14ac:dyDescent="0.2">
      <c r="E685" s="17"/>
      <c r="F685" s="7"/>
      <c r="G685" s="7"/>
      <c r="H685" s="7"/>
      <c r="I685" s="7"/>
      <c r="J685" s="7"/>
      <c r="K685" s="7"/>
      <c r="L685" s="7"/>
      <c r="M685" s="7"/>
      <c r="N685" s="7"/>
      <c r="O685" s="7"/>
      <c r="P685" s="7"/>
      <c r="Q685" s="7"/>
      <c r="R685" s="7"/>
    </row>
    <row r="686" spans="5:18" ht="14.25" customHeight="1" x14ac:dyDescent="0.2">
      <c r="E686" s="17"/>
      <c r="F686" s="7"/>
      <c r="G686" s="7"/>
      <c r="H686" s="7"/>
      <c r="I686" s="7"/>
      <c r="J686" s="7"/>
      <c r="K686" s="7"/>
      <c r="L686" s="7"/>
      <c r="M686" s="7"/>
      <c r="N686" s="7"/>
      <c r="O686" s="7"/>
      <c r="P686" s="7"/>
      <c r="Q686" s="7"/>
      <c r="R686" s="7"/>
    </row>
    <row r="687" spans="5:18" ht="14.25" customHeight="1" x14ac:dyDescent="0.2">
      <c r="E687" s="17"/>
      <c r="F687" s="7"/>
      <c r="G687" s="7"/>
      <c r="H687" s="7"/>
      <c r="I687" s="7"/>
      <c r="J687" s="7"/>
      <c r="K687" s="7"/>
      <c r="L687" s="7"/>
      <c r="M687" s="7"/>
      <c r="N687" s="7"/>
      <c r="O687" s="7"/>
      <c r="P687" s="7"/>
      <c r="Q687" s="7"/>
      <c r="R687" s="7"/>
    </row>
    <row r="688" spans="5:18" ht="14.25" customHeight="1" x14ac:dyDescent="0.2">
      <c r="E688" s="17"/>
      <c r="F688" s="7"/>
      <c r="G688" s="7"/>
      <c r="H688" s="7"/>
      <c r="I688" s="7"/>
      <c r="J688" s="7"/>
      <c r="K688" s="7"/>
      <c r="L688" s="7"/>
      <c r="M688" s="7"/>
      <c r="N688" s="7"/>
      <c r="O688" s="7"/>
      <c r="P688" s="7"/>
      <c r="Q688" s="7"/>
      <c r="R688" s="7"/>
    </row>
    <row r="689" spans="5:18" ht="14.25" customHeight="1" x14ac:dyDescent="0.2">
      <c r="E689" s="17"/>
      <c r="F689" s="7"/>
      <c r="G689" s="7"/>
      <c r="H689" s="7"/>
      <c r="I689" s="7"/>
      <c r="J689" s="7"/>
      <c r="K689" s="7"/>
      <c r="L689" s="7"/>
      <c r="M689" s="7"/>
      <c r="N689" s="7"/>
      <c r="O689" s="7"/>
      <c r="P689" s="7"/>
      <c r="Q689" s="7"/>
      <c r="R689" s="7"/>
    </row>
    <row r="690" spans="5:18" ht="14.25" customHeight="1" x14ac:dyDescent="0.2">
      <c r="E690" s="17"/>
      <c r="F690" s="7"/>
      <c r="G690" s="7"/>
      <c r="H690" s="7"/>
      <c r="I690" s="7"/>
      <c r="J690" s="7"/>
      <c r="K690" s="7"/>
      <c r="L690" s="7"/>
      <c r="M690" s="7"/>
      <c r="N690" s="7"/>
      <c r="O690" s="7"/>
      <c r="P690" s="7"/>
      <c r="Q690" s="7"/>
      <c r="R690" s="7"/>
    </row>
    <row r="691" spans="5:18" ht="14.25" customHeight="1" x14ac:dyDescent="0.2">
      <c r="E691" s="17"/>
      <c r="F691" s="7"/>
      <c r="G691" s="7"/>
      <c r="H691" s="7"/>
      <c r="I691" s="7"/>
      <c r="J691" s="7"/>
      <c r="K691" s="7"/>
      <c r="L691" s="7"/>
      <c r="M691" s="7"/>
      <c r="N691" s="7"/>
      <c r="O691" s="7"/>
      <c r="P691" s="7"/>
      <c r="Q691" s="7"/>
      <c r="R691" s="7"/>
    </row>
    <row r="692" spans="5:18" ht="14.25" customHeight="1" x14ac:dyDescent="0.2">
      <c r="E692" s="17"/>
      <c r="F692" s="7"/>
      <c r="G692" s="7"/>
      <c r="H692" s="7"/>
      <c r="I692" s="7"/>
      <c r="J692" s="7"/>
      <c r="K692" s="7"/>
      <c r="L692" s="7"/>
      <c r="M692" s="7"/>
      <c r="N692" s="7"/>
      <c r="O692" s="7"/>
      <c r="P692" s="7"/>
      <c r="Q692" s="7"/>
      <c r="R692" s="7"/>
    </row>
    <row r="693" spans="5:18" ht="14.25" customHeight="1" x14ac:dyDescent="0.2">
      <c r="E693" s="17"/>
      <c r="F693" s="7"/>
      <c r="G693" s="7"/>
      <c r="H693" s="7"/>
      <c r="I693" s="7"/>
      <c r="J693" s="7"/>
      <c r="K693" s="7"/>
      <c r="L693" s="7"/>
      <c r="M693" s="7"/>
      <c r="N693" s="7"/>
      <c r="O693" s="7"/>
      <c r="P693" s="7"/>
      <c r="Q693" s="7"/>
      <c r="R693" s="7"/>
    </row>
    <row r="694" spans="5:18" ht="14.25" customHeight="1" x14ac:dyDescent="0.2">
      <c r="E694" s="17"/>
      <c r="F694" s="7"/>
      <c r="G694" s="7"/>
      <c r="H694" s="7"/>
      <c r="I694" s="7"/>
      <c r="J694" s="7"/>
      <c r="K694" s="7"/>
      <c r="L694" s="7"/>
      <c r="M694" s="7"/>
      <c r="N694" s="7"/>
      <c r="O694" s="7"/>
      <c r="P694" s="7"/>
      <c r="Q694" s="7"/>
      <c r="R694" s="7"/>
    </row>
    <row r="695" spans="5:18" ht="14.25" customHeight="1" x14ac:dyDescent="0.2">
      <c r="E695" s="17"/>
      <c r="F695" s="7"/>
      <c r="G695" s="7"/>
      <c r="H695" s="7"/>
      <c r="I695" s="7"/>
      <c r="J695" s="7"/>
      <c r="K695" s="7"/>
      <c r="L695" s="7"/>
      <c r="M695" s="7"/>
      <c r="N695" s="7"/>
      <c r="O695" s="7"/>
      <c r="P695" s="7"/>
      <c r="Q695" s="7"/>
      <c r="R695" s="7"/>
    </row>
    <row r="696" spans="5:18" ht="14.25" customHeight="1" x14ac:dyDescent="0.2">
      <c r="E696" s="17"/>
      <c r="F696" s="7"/>
      <c r="G696" s="7"/>
      <c r="H696" s="7"/>
      <c r="I696" s="7"/>
      <c r="J696" s="7"/>
      <c r="K696" s="7"/>
      <c r="L696" s="7"/>
      <c r="M696" s="7"/>
      <c r="N696" s="7"/>
      <c r="O696" s="7"/>
      <c r="P696" s="7"/>
      <c r="Q696" s="7"/>
      <c r="R696" s="7"/>
    </row>
    <row r="697" spans="5:18" ht="14.25" customHeight="1" x14ac:dyDescent="0.2">
      <c r="E697" s="17"/>
      <c r="F697" s="7"/>
      <c r="G697" s="7"/>
      <c r="H697" s="7"/>
      <c r="I697" s="7"/>
      <c r="J697" s="7"/>
      <c r="K697" s="7"/>
      <c r="L697" s="7"/>
      <c r="M697" s="7"/>
      <c r="N697" s="7"/>
      <c r="O697" s="7"/>
      <c r="P697" s="7"/>
      <c r="Q697" s="7"/>
      <c r="R697" s="7"/>
    </row>
    <row r="698" spans="5:18" ht="14.25" customHeight="1" x14ac:dyDescent="0.2">
      <c r="E698" s="17"/>
      <c r="F698" s="7"/>
      <c r="G698" s="7"/>
      <c r="H698" s="7"/>
      <c r="I698" s="7"/>
      <c r="J698" s="7"/>
      <c r="K698" s="7"/>
      <c r="L698" s="7"/>
      <c r="M698" s="7"/>
      <c r="N698" s="7"/>
      <c r="O698" s="7"/>
      <c r="P698" s="7"/>
      <c r="Q698" s="7"/>
      <c r="R698" s="7"/>
    </row>
    <row r="699" spans="5:18" ht="14.25" customHeight="1" x14ac:dyDescent="0.2">
      <c r="E699" s="17"/>
      <c r="F699" s="7"/>
      <c r="G699" s="7"/>
      <c r="H699" s="7"/>
      <c r="I699" s="7"/>
      <c r="J699" s="7"/>
      <c r="K699" s="7"/>
      <c r="L699" s="7"/>
      <c r="M699" s="7"/>
      <c r="N699" s="7"/>
      <c r="O699" s="7"/>
      <c r="P699" s="7"/>
      <c r="Q699" s="7"/>
      <c r="R699" s="7"/>
    </row>
    <row r="700" spans="5:18" ht="14.25" customHeight="1" x14ac:dyDescent="0.2">
      <c r="E700" s="17"/>
      <c r="F700" s="7"/>
      <c r="G700" s="7"/>
      <c r="H700" s="7"/>
      <c r="I700" s="7"/>
      <c r="J700" s="7"/>
      <c r="K700" s="7"/>
      <c r="L700" s="7"/>
      <c r="M700" s="7"/>
      <c r="N700" s="7"/>
      <c r="O700" s="7"/>
      <c r="P700" s="7"/>
      <c r="Q700" s="7"/>
      <c r="R700" s="7"/>
    </row>
    <row r="701" spans="5:18" ht="14.25" customHeight="1" x14ac:dyDescent="0.2">
      <c r="E701" s="17"/>
      <c r="F701" s="7"/>
      <c r="G701" s="7"/>
      <c r="H701" s="7"/>
      <c r="I701" s="7"/>
      <c r="J701" s="7"/>
      <c r="K701" s="7"/>
      <c r="L701" s="7"/>
      <c r="M701" s="7"/>
      <c r="N701" s="7"/>
      <c r="O701" s="7"/>
      <c r="P701" s="7"/>
      <c r="Q701" s="7"/>
      <c r="R701" s="7"/>
    </row>
    <row r="702" spans="5:18" ht="14.25" customHeight="1" x14ac:dyDescent="0.2">
      <c r="E702" s="17"/>
      <c r="F702" s="7"/>
      <c r="G702" s="7"/>
      <c r="H702" s="7"/>
      <c r="I702" s="7"/>
      <c r="J702" s="7"/>
      <c r="K702" s="7"/>
      <c r="L702" s="7"/>
      <c r="M702" s="7"/>
      <c r="N702" s="7"/>
      <c r="O702" s="7"/>
      <c r="P702" s="7"/>
      <c r="Q702" s="7"/>
      <c r="R702" s="7"/>
    </row>
    <row r="703" spans="5:18" ht="14.25" customHeight="1" x14ac:dyDescent="0.2">
      <c r="E703" s="17"/>
      <c r="F703" s="7"/>
      <c r="G703" s="7"/>
      <c r="H703" s="7"/>
      <c r="I703" s="7"/>
      <c r="J703" s="7"/>
      <c r="K703" s="7"/>
      <c r="L703" s="7"/>
      <c r="M703" s="7"/>
      <c r="N703" s="7"/>
      <c r="O703" s="7"/>
      <c r="P703" s="7"/>
      <c r="Q703" s="7"/>
      <c r="R703" s="7"/>
    </row>
    <row r="704" spans="5:18" ht="14.25" customHeight="1" x14ac:dyDescent="0.2">
      <c r="E704" s="17"/>
      <c r="F704" s="7"/>
      <c r="G704" s="7"/>
      <c r="H704" s="7"/>
      <c r="I704" s="7"/>
      <c r="J704" s="7"/>
      <c r="K704" s="7"/>
      <c r="L704" s="7"/>
      <c r="M704" s="7"/>
      <c r="N704" s="7"/>
      <c r="O704" s="7"/>
      <c r="P704" s="7"/>
      <c r="Q704" s="7"/>
      <c r="R704" s="7"/>
    </row>
    <row r="705" spans="5:18" ht="14.25" customHeight="1" x14ac:dyDescent="0.2">
      <c r="E705" s="17"/>
      <c r="F705" s="7"/>
      <c r="G705" s="7"/>
      <c r="H705" s="7"/>
      <c r="I705" s="7"/>
      <c r="J705" s="7"/>
      <c r="K705" s="7"/>
      <c r="L705" s="7"/>
      <c r="M705" s="7"/>
      <c r="N705" s="7"/>
      <c r="O705" s="7"/>
      <c r="P705" s="7"/>
      <c r="Q705" s="7"/>
      <c r="R705" s="7"/>
    </row>
    <row r="706" spans="5:18" ht="14.25" customHeight="1" x14ac:dyDescent="0.2">
      <c r="E706" s="17"/>
      <c r="F706" s="7"/>
      <c r="G706" s="7"/>
      <c r="H706" s="7"/>
      <c r="I706" s="7"/>
      <c r="J706" s="7"/>
      <c r="K706" s="7"/>
      <c r="L706" s="7"/>
      <c r="M706" s="7"/>
      <c r="N706" s="7"/>
      <c r="O706" s="7"/>
      <c r="P706" s="7"/>
      <c r="Q706" s="7"/>
      <c r="R706" s="7"/>
    </row>
    <row r="707" spans="5:18" ht="14.25" customHeight="1" x14ac:dyDescent="0.2">
      <c r="E707" s="17"/>
      <c r="F707" s="7"/>
      <c r="G707" s="7"/>
      <c r="H707" s="7"/>
      <c r="I707" s="7"/>
      <c r="J707" s="7"/>
      <c r="K707" s="7"/>
      <c r="L707" s="7"/>
      <c r="M707" s="7"/>
      <c r="N707" s="7"/>
      <c r="O707" s="7"/>
      <c r="P707" s="7"/>
      <c r="Q707" s="7"/>
      <c r="R707" s="7"/>
    </row>
    <row r="708" spans="5:18" ht="14.25" customHeight="1" x14ac:dyDescent="0.2">
      <c r="E708" s="17"/>
      <c r="F708" s="7"/>
      <c r="G708" s="7"/>
      <c r="H708" s="7"/>
      <c r="I708" s="7"/>
      <c r="J708" s="7"/>
      <c r="K708" s="7"/>
      <c r="L708" s="7"/>
      <c r="M708" s="7"/>
      <c r="N708" s="7"/>
      <c r="O708" s="7"/>
      <c r="P708" s="7"/>
      <c r="Q708" s="7"/>
      <c r="R708" s="7"/>
    </row>
    <row r="709" spans="5:18" ht="14.25" customHeight="1" x14ac:dyDescent="0.2">
      <c r="E709" s="17"/>
      <c r="F709" s="7"/>
      <c r="G709" s="7"/>
      <c r="H709" s="7"/>
      <c r="I709" s="7"/>
      <c r="J709" s="7"/>
      <c r="K709" s="7"/>
      <c r="L709" s="7"/>
      <c r="M709" s="7"/>
      <c r="N709" s="7"/>
      <c r="O709" s="7"/>
      <c r="P709" s="7"/>
      <c r="Q709" s="7"/>
      <c r="R709" s="7"/>
    </row>
    <row r="710" spans="5:18" ht="14.25" customHeight="1" x14ac:dyDescent="0.2">
      <c r="E710" s="17"/>
      <c r="F710" s="7"/>
      <c r="G710" s="7"/>
      <c r="H710" s="7"/>
      <c r="I710" s="7"/>
      <c r="J710" s="7"/>
      <c r="K710" s="7"/>
      <c r="L710" s="7"/>
      <c r="M710" s="7"/>
      <c r="N710" s="7"/>
      <c r="O710" s="7"/>
      <c r="P710" s="7"/>
      <c r="Q710" s="7"/>
      <c r="R710" s="7"/>
    </row>
    <row r="711" spans="5:18" ht="14.25" customHeight="1" x14ac:dyDescent="0.2">
      <c r="E711" s="17"/>
      <c r="F711" s="7"/>
      <c r="G711" s="7"/>
      <c r="H711" s="7"/>
      <c r="I711" s="7"/>
      <c r="J711" s="7"/>
      <c r="K711" s="7"/>
      <c r="L711" s="7"/>
      <c r="M711" s="7"/>
      <c r="N711" s="7"/>
      <c r="O711" s="7"/>
      <c r="P711" s="7"/>
      <c r="Q711" s="7"/>
      <c r="R711" s="7"/>
    </row>
    <row r="712" spans="5:18" ht="14.25" customHeight="1" x14ac:dyDescent="0.2">
      <c r="E712" s="17"/>
      <c r="F712" s="7"/>
      <c r="G712" s="7"/>
      <c r="H712" s="7"/>
      <c r="I712" s="7"/>
      <c r="J712" s="7"/>
      <c r="K712" s="7"/>
      <c r="L712" s="7"/>
      <c r="M712" s="7"/>
      <c r="N712" s="7"/>
      <c r="O712" s="7"/>
      <c r="P712" s="7"/>
      <c r="Q712" s="7"/>
      <c r="R712" s="7"/>
    </row>
    <row r="713" spans="5:18" ht="14.25" customHeight="1" x14ac:dyDescent="0.2">
      <c r="E713" s="17"/>
      <c r="F713" s="7"/>
      <c r="G713" s="7"/>
      <c r="H713" s="7"/>
      <c r="I713" s="7"/>
      <c r="J713" s="7"/>
      <c r="K713" s="7"/>
      <c r="L713" s="7"/>
      <c r="M713" s="7"/>
      <c r="N713" s="7"/>
      <c r="O713" s="7"/>
      <c r="P713" s="7"/>
      <c r="Q713" s="7"/>
      <c r="R713" s="7"/>
    </row>
    <row r="714" spans="5:18" ht="14.25" customHeight="1" x14ac:dyDescent="0.2">
      <c r="E714" s="17"/>
      <c r="F714" s="7"/>
      <c r="G714" s="7"/>
      <c r="H714" s="7"/>
      <c r="I714" s="7"/>
      <c r="J714" s="7"/>
      <c r="K714" s="7"/>
      <c r="L714" s="7"/>
      <c r="M714" s="7"/>
      <c r="N714" s="7"/>
      <c r="O714" s="7"/>
      <c r="P714" s="7"/>
      <c r="Q714" s="7"/>
      <c r="R714" s="7"/>
    </row>
    <row r="715" spans="5:18" ht="14.25" customHeight="1" x14ac:dyDescent="0.2">
      <c r="E715" s="17"/>
      <c r="F715" s="7"/>
      <c r="G715" s="7"/>
      <c r="H715" s="7"/>
      <c r="I715" s="7"/>
      <c r="J715" s="7"/>
      <c r="K715" s="7"/>
      <c r="L715" s="7"/>
      <c r="M715" s="7"/>
      <c r="N715" s="7"/>
      <c r="O715" s="7"/>
      <c r="P715" s="7"/>
      <c r="Q715" s="7"/>
      <c r="R715" s="7"/>
    </row>
    <row r="716" spans="5:18" ht="14.25" customHeight="1" x14ac:dyDescent="0.2">
      <c r="E716" s="17"/>
      <c r="F716" s="7"/>
      <c r="G716" s="7"/>
      <c r="H716" s="7"/>
      <c r="I716" s="7"/>
      <c r="J716" s="7"/>
      <c r="K716" s="7"/>
      <c r="L716" s="7"/>
      <c r="M716" s="7"/>
      <c r="N716" s="7"/>
      <c r="O716" s="7"/>
      <c r="P716" s="7"/>
      <c r="Q716" s="7"/>
      <c r="R716" s="7"/>
    </row>
    <row r="717" spans="5:18" ht="14.25" customHeight="1" x14ac:dyDescent="0.2">
      <c r="E717" s="17"/>
      <c r="F717" s="7"/>
      <c r="G717" s="7"/>
      <c r="H717" s="7"/>
      <c r="I717" s="7"/>
      <c r="J717" s="7"/>
      <c r="K717" s="7"/>
      <c r="L717" s="7"/>
      <c r="M717" s="7"/>
      <c r="N717" s="7"/>
      <c r="O717" s="7"/>
      <c r="P717" s="7"/>
      <c r="Q717" s="7"/>
      <c r="R717" s="7"/>
    </row>
    <row r="718" spans="5:18" ht="14.25" customHeight="1" x14ac:dyDescent="0.2">
      <c r="E718" s="17"/>
      <c r="F718" s="7"/>
      <c r="G718" s="7"/>
      <c r="H718" s="7"/>
      <c r="I718" s="7"/>
      <c r="J718" s="7"/>
      <c r="K718" s="7"/>
      <c r="L718" s="7"/>
      <c r="M718" s="7"/>
      <c r="N718" s="7"/>
      <c r="O718" s="7"/>
      <c r="P718" s="7"/>
      <c r="Q718" s="7"/>
      <c r="R718" s="7"/>
    </row>
    <row r="719" spans="5:18" ht="14.25" customHeight="1" x14ac:dyDescent="0.2">
      <c r="E719" s="17"/>
      <c r="F719" s="7"/>
      <c r="G719" s="7"/>
      <c r="H719" s="7"/>
      <c r="I719" s="7"/>
      <c r="J719" s="7"/>
      <c r="K719" s="7"/>
      <c r="L719" s="7"/>
      <c r="M719" s="7"/>
      <c r="N719" s="7"/>
      <c r="O719" s="7"/>
      <c r="P719" s="7"/>
      <c r="Q719" s="7"/>
      <c r="R719" s="7"/>
    </row>
    <row r="720" spans="5:18" ht="14.25" customHeight="1" x14ac:dyDescent="0.2">
      <c r="E720" s="17"/>
      <c r="F720" s="7"/>
      <c r="G720" s="7"/>
      <c r="H720" s="7"/>
      <c r="I720" s="7"/>
      <c r="J720" s="7"/>
      <c r="K720" s="7"/>
      <c r="L720" s="7"/>
      <c r="M720" s="7"/>
      <c r="N720" s="7"/>
      <c r="O720" s="7"/>
      <c r="P720" s="7"/>
      <c r="Q720" s="7"/>
      <c r="R720" s="7"/>
    </row>
    <row r="721" spans="5:18" ht="14.25" customHeight="1" x14ac:dyDescent="0.2">
      <c r="E721" s="17"/>
      <c r="F721" s="7"/>
      <c r="G721" s="7"/>
      <c r="H721" s="7"/>
      <c r="I721" s="7"/>
      <c r="J721" s="7"/>
      <c r="K721" s="7"/>
      <c r="L721" s="7"/>
      <c r="M721" s="7"/>
      <c r="N721" s="7"/>
      <c r="O721" s="7"/>
      <c r="P721" s="7"/>
      <c r="Q721" s="7"/>
      <c r="R721" s="7"/>
    </row>
    <row r="722" spans="5:18" ht="14.25" customHeight="1" x14ac:dyDescent="0.2">
      <c r="E722" s="17"/>
      <c r="F722" s="7"/>
      <c r="G722" s="7"/>
      <c r="H722" s="7"/>
      <c r="I722" s="7"/>
      <c r="J722" s="7"/>
      <c r="K722" s="7"/>
      <c r="L722" s="7"/>
      <c r="M722" s="7"/>
      <c r="N722" s="7"/>
      <c r="O722" s="7"/>
      <c r="P722" s="7"/>
      <c r="Q722" s="7"/>
      <c r="R722" s="7"/>
    </row>
    <row r="723" spans="5:18" ht="14.25" customHeight="1" x14ac:dyDescent="0.2">
      <c r="E723" s="17"/>
      <c r="F723" s="7"/>
      <c r="G723" s="7"/>
      <c r="H723" s="7"/>
      <c r="I723" s="7"/>
      <c r="J723" s="7"/>
      <c r="K723" s="7"/>
      <c r="L723" s="7"/>
      <c r="M723" s="7"/>
      <c r="N723" s="7"/>
      <c r="O723" s="7"/>
      <c r="P723" s="7"/>
      <c r="Q723" s="7"/>
      <c r="R723" s="7"/>
    </row>
    <row r="724" spans="5:18" ht="14.25" customHeight="1" x14ac:dyDescent="0.2">
      <c r="E724" s="17"/>
      <c r="F724" s="7"/>
      <c r="G724" s="7"/>
      <c r="H724" s="7"/>
      <c r="I724" s="7"/>
      <c r="J724" s="7"/>
      <c r="K724" s="7"/>
      <c r="L724" s="7"/>
      <c r="M724" s="7"/>
      <c r="N724" s="7"/>
      <c r="O724" s="7"/>
      <c r="P724" s="7"/>
      <c r="Q724" s="7"/>
      <c r="R724" s="7"/>
    </row>
    <row r="725" spans="5:18" ht="14.25" customHeight="1" x14ac:dyDescent="0.2">
      <c r="E725" s="17"/>
      <c r="F725" s="7"/>
      <c r="G725" s="7"/>
      <c r="H725" s="7"/>
      <c r="I725" s="7"/>
      <c r="J725" s="7"/>
      <c r="K725" s="7"/>
      <c r="L725" s="7"/>
      <c r="M725" s="7"/>
      <c r="N725" s="7"/>
      <c r="O725" s="7"/>
      <c r="P725" s="7"/>
      <c r="Q725" s="7"/>
      <c r="R725" s="7"/>
    </row>
    <row r="726" spans="5:18" ht="14.25" customHeight="1" x14ac:dyDescent="0.2">
      <c r="E726" s="17"/>
      <c r="F726" s="7"/>
      <c r="G726" s="7"/>
      <c r="H726" s="7"/>
      <c r="I726" s="7"/>
      <c r="J726" s="7"/>
      <c r="K726" s="7"/>
      <c r="L726" s="7"/>
      <c r="M726" s="7"/>
      <c r="N726" s="7"/>
      <c r="O726" s="7"/>
      <c r="P726" s="7"/>
      <c r="Q726" s="7"/>
      <c r="R726" s="7"/>
    </row>
    <row r="727" spans="5:18" ht="14.25" customHeight="1" x14ac:dyDescent="0.2">
      <c r="E727" s="17"/>
      <c r="F727" s="7"/>
      <c r="G727" s="7"/>
      <c r="H727" s="7"/>
      <c r="I727" s="7"/>
      <c r="J727" s="7"/>
      <c r="K727" s="7"/>
      <c r="L727" s="7"/>
      <c r="M727" s="7"/>
      <c r="N727" s="7"/>
      <c r="O727" s="7"/>
      <c r="P727" s="7"/>
      <c r="Q727" s="7"/>
      <c r="R727" s="7"/>
    </row>
    <row r="728" spans="5:18" ht="14.25" customHeight="1" x14ac:dyDescent="0.2">
      <c r="E728" s="17"/>
      <c r="F728" s="7"/>
      <c r="G728" s="7"/>
      <c r="H728" s="7"/>
      <c r="I728" s="7"/>
      <c r="J728" s="7"/>
      <c r="K728" s="7"/>
      <c r="L728" s="7"/>
      <c r="M728" s="7"/>
      <c r="N728" s="7"/>
      <c r="O728" s="7"/>
      <c r="P728" s="7"/>
      <c r="Q728" s="7"/>
      <c r="R728" s="7"/>
    </row>
    <row r="729" spans="5:18" ht="14.25" customHeight="1" x14ac:dyDescent="0.2">
      <c r="E729" s="17"/>
      <c r="F729" s="7"/>
      <c r="G729" s="7"/>
      <c r="H729" s="7"/>
      <c r="I729" s="7"/>
      <c r="J729" s="7"/>
      <c r="K729" s="7"/>
      <c r="L729" s="7"/>
      <c r="M729" s="7"/>
      <c r="N729" s="7"/>
      <c r="O729" s="7"/>
      <c r="P729" s="7"/>
      <c r="Q729" s="7"/>
      <c r="R729" s="7"/>
    </row>
    <row r="730" spans="5:18" ht="14.25" customHeight="1" x14ac:dyDescent="0.2">
      <c r="E730" s="17"/>
      <c r="F730" s="7"/>
      <c r="G730" s="7"/>
      <c r="H730" s="7"/>
      <c r="I730" s="7"/>
      <c r="J730" s="7"/>
      <c r="K730" s="7"/>
      <c r="L730" s="7"/>
      <c r="M730" s="7"/>
      <c r="N730" s="7"/>
      <c r="O730" s="7"/>
      <c r="P730" s="7"/>
      <c r="Q730" s="7"/>
      <c r="R730" s="7"/>
    </row>
    <row r="731" spans="5:18" ht="14.25" customHeight="1" x14ac:dyDescent="0.2">
      <c r="E731" s="17"/>
      <c r="F731" s="7"/>
      <c r="G731" s="7"/>
      <c r="H731" s="7"/>
      <c r="I731" s="7"/>
      <c r="J731" s="7"/>
      <c r="K731" s="7"/>
      <c r="L731" s="7"/>
      <c r="M731" s="7"/>
      <c r="N731" s="7"/>
      <c r="O731" s="7"/>
      <c r="P731" s="7"/>
      <c r="Q731" s="7"/>
      <c r="R731" s="7"/>
    </row>
    <row r="732" spans="5:18" ht="14.25" customHeight="1" x14ac:dyDescent="0.2">
      <c r="E732" s="17"/>
      <c r="F732" s="7"/>
      <c r="G732" s="7"/>
      <c r="H732" s="7"/>
      <c r="I732" s="7"/>
      <c r="J732" s="7"/>
      <c r="K732" s="7"/>
      <c r="L732" s="7"/>
      <c r="M732" s="7"/>
      <c r="N732" s="7"/>
      <c r="O732" s="7"/>
      <c r="P732" s="7"/>
      <c r="Q732" s="7"/>
      <c r="R732" s="7"/>
    </row>
    <row r="733" spans="5:18" ht="14.25" customHeight="1" x14ac:dyDescent="0.2">
      <c r="E733" s="17"/>
      <c r="F733" s="7"/>
      <c r="G733" s="7"/>
      <c r="H733" s="7"/>
      <c r="I733" s="7"/>
      <c r="J733" s="7"/>
      <c r="K733" s="7"/>
      <c r="L733" s="7"/>
      <c r="M733" s="7"/>
      <c r="N733" s="7"/>
      <c r="O733" s="7"/>
      <c r="P733" s="7"/>
      <c r="Q733" s="7"/>
      <c r="R733" s="7"/>
    </row>
    <row r="734" spans="5:18" ht="14.25" customHeight="1" x14ac:dyDescent="0.2">
      <c r="E734" s="17"/>
      <c r="F734" s="7"/>
      <c r="G734" s="7"/>
      <c r="H734" s="7"/>
      <c r="I734" s="7"/>
      <c r="J734" s="7"/>
      <c r="K734" s="7"/>
      <c r="L734" s="7"/>
      <c r="M734" s="7"/>
      <c r="N734" s="7"/>
      <c r="O734" s="7"/>
      <c r="P734" s="7"/>
      <c r="Q734" s="7"/>
      <c r="R734" s="7"/>
    </row>
    <row r="735" spans="5:18" ht="14.25" customHeight="1" x14ac:dyDescent="0.2">
      <c r="E735" s="17"/>
      <c r="F735" s="7"/>
      <c r="G735" s="7"/>
      <c r="H735" s="7"/>
      <c r="I735" s="7"/>
      <c r="J735" s="7"/>
      <c r="K735" s="7"/>
      <c r="L735" s="7"/>
      <c r="M735" s="7"/>
      <c r="N735" s="7"/>
      <c r="O735" s="7"/>
      <c r="P735" s="7"/>
      <c r="Q735" s="7"/>
      <c r="R735" s="7"/>
    </row>
    <row r="736" spans="5:18" ht="14.25" customHeight="1" x14ac:dyDescent="0.2">
      <c r="E736" s="17"/>
      <c r="F736" s="7"/>
      <c r="G736" s="7"/>
      <c r="H736" s="7"/>
      <c r="I736" s="7"/>
      <c r="J736" s="7"/>
      <c r="K736" s="7"/>
      <c r="L736" s="7"/>
      <c r="M736" s="7"/>
      <c r="N736" s="7"/>
      <c r="O736" s="7"/>
      <c r="P736" s="7"/>
      <c r="Q736" s="7"/>
      <c r="R736" s="7"/>
    </row>
    <row r="737" spans="5:18" ht="14.25" customHeight="1" x14ac:dyDescent="0.2">
      <c r="E737" s="17"/>
      <c r="F737" s="7"/>
      <c r="G737" s="7"/>
      <c r="H737" s="7"/>
      <c r="I737" s="7"/>
      <c r="J737" s="7"/>
      <c r="K737" s="7"/>
      <c r="L737" s="7"/>
      <c r="M737" s="7"/>
      <c r="N737" s="7"/>
      <c r="O737" s="7"/>
      <c r="P737" s="7"/>
      <c r="Q737" s="7"/>
      <c r="R737" s="7"/>
    </row>
    <row r="738" spans="5:18" ht="14.25" customHeight="1" x14ac:dyDescent="0.2">
      <c r="E738" s="17"/>
      <c r="F738" s="7"/>
      <c r="G738" s="7"/>
      <c r="H738" s="7"/>
      <c r="I738" s="7"/>
      <c r="J738" s="7"/>
      <c r="K738" s="7"/>
      <c r="L738" s="7"/>
      <c r="M738" s="7"/>
      <c r="N738" s="7"/>
      <c r="O738" s="7"/>
      <c r="P738" s="7"/>
      <c r="Q738" s="7"/>
      <c r="R738" s="7"/>
    </row>
    <row r="739" spans="5:18" ht="14.25" customHeight="1" x14ac:dyDescent="0.2">
      <c r="E739" s="17"/>
      <c r="F739" s="7"/>
      <c r="G739" s="7"/>
      <c r="H739" s="7"/>
      <c r="I739" s="7"/>
      <c r="J739" s="7"/>
      <c r="K739" s="7"/>
      <c r="L739" s="7"/>
      <c r="M739" s="7"/>
      <c r="N739" s="7"/>
      <c r="O739" s="7"/>
      <c r="P739" s="7"/>
      <c r="Q739" s="7"/>
      <c r="R739" s="7"/>
    </row>
    <row r="740" spans="5:18" ht="14.25" customHeight="1" x14ac:dyDescent="0.2">
      <c r="E740" s="17"/>
      <c r="F740" s="7"/>
      <c r="G740" s="7"/>
      <c r="H740" s="7"/>
      <c r="I740" s="7"/>
      <c r="J740" s="7"/>
      <c r="K740" s="7"/>
      <c r="L740" s="7"/>
      <c r="M740" s="7"/>
      <c r="N740" s="7"/>
      <c r="O740" s="7"/>
      <c r="P740" s="7"/>
      <c r="Q740" s="7"/>
      <c r="R740" s="7"/>
    </row>
    <row r="741" spans="5:18" ht="14.25" customHeight="1" x14ac:dyDescent="0.2">
      <c r="E741" s="17"/>
      <c r="F741" s="7"/>
      <c r="G741" s="7"/>
      <c r="H741" s="7"/>
      <c r="I741" s="7"/>
      <c r="J741" s="7"/>
      <c r="K741" s="7"/>
      <c r="L741" s="7"/>
      <c r="M741" s="7"/>
      <c r="N741" s="7"/>
      <c r="O741" s="7"/>
      <c r="P741" s="7"/>
      <c r="Q741" s="7"/>
      <c r="R741" s="7"/>
    </row>
    <row r="742" spans="5:18" ht="14.25" customHeight="1" x14ac:dyDescent="0.2">
      <c r="E742" s="17"/>
      <c r="F742" s="7"/>
      <c r="G742" s="7"/>
      <c r="H742" s="7"/>
      <c r="I742" s="7"/>
      <c r="J742" s="7"/>
      <c r="K742" s="7"/>
      <c r="L742" s="7"/>
      <c r="M742" s="7"/>
      <c r="N742" s="7"/>
      <c r="O742" s="7"/>
      <c r="P742" s="7"/>
      <c r="Q742" s="7"/>
      <c r="R742" s="7"/>
    </row>
    <row r="743" spans="5:18" ht="14.25" customHeight="1" x14ac:dyDescent="0.2">
      <c r="E743" s="17"/>
      <c r="F743" s="7"/>
      <c r="G743" s="7"/>
      <c r="H743" s="7"/>
      <c r="I743" s="7"/>
      <c r="J743" s="7"/>
      <c r="K743" s="7"/>
      <c r="L743" s="7"/>
      <c r="M743" s="7"/>
      <c r="N743" s="7"/>
      <c r="O743" s="7"/>
      <c r="P743" s="7"/>
      <c r="Q743" s="7"/>
      <c r="R743" s="7"/>
    </row>
    <row r="744" spans="5:18" ht="14.25" customHeight="1" x14ac:dyDescent="0.2">
      <c r="E744" s="17"/>
      <c r="F744" s="7"/>
      <c r="G744" s="7"/>
      <c r="H744" s="7"/>
      <c r="I744" s="7"/>
      <c r="J744" s="7"/>
      <c r="K744" s="7"/>
      <c r="L744" s="7"/>
      <c r="M744" s="7"/>
      <c r="N744" s="7"/>
      <c r="O744" s="7"/>
      <c r="P744" s="7"/>
      <c r="Q744" s="7"/>
      <c r="R744" s="7"/>
    </row>
    <row r="745" spans="5:18" ht="14.25" customHeight="1" x14ac:dyDescent="0.2">
      <c r="E745" s="17"/>
      <c r="F745" s="7"/>
      <c r="G745" s="7"/>
      <c r="H745" s="7"/>
      <c r="I745" s="7"/>
      <c r="J745" s="7"/>
      <c r="K745" s="7"/>
      <c r="L745" s="7"/>
      <c r="M745" s="7"/>
      <c r="N745" s="7"/>
      <c r="O745" s="7"/>
      <c r="P745" s="7"/>
      <c r="Q745" s="7"/>
      <c r="R745" s="7"/>
    </row>
    <row r="746" spans="5:18" ht="14.25" customHeight="1" x14ac:dyDescent="0.2">
      <c r="E746" s="17"/>
      <c r="F746" s="7"/>
      <c r="G746" s="7"/>
      <c r="H746" s="7"/>
      <c r="I746" s="7"/>
      <c r="J746" s="7"/>
      <c r="K746" s="7"/>
      <c r="L746" s="7"/>
      <c r="M746" s="7"/>
      <c r="N746" s="7"/>
      <c r="O746" s="7"/>
      <c r="P746" s="7"/>
      <c r="Q746" s="7"/>
      <c r="R746" s="7"/>
    </row>
    <row r="747" spans="5:18" ht="14.25" customHeight="1" x14ac:dyDescent="0.2">
      <c r="E747" s="17"/>
      <c r="F747" s="7"/>
      <c r="G747" s="7"/>
      <c r="H747" s="7"/>
      <c r="I747" s="7"/>
      <c r="J747" s="7"/>
      <c r="K747" s="7"/>
      <c r="L747" s="7"/>
      <c r="M747" s="7"/>
      <c r="N747" s="7"/>
      <c r="O747" s="7"/>
      <c r="P747" s="7"/>
      <c r="Q747" s="7"/>
      <c r="R747" s="7"/>
    </row>
    <row r="748" spans="5:18" ht="14.25" customHeight="1" x14ac:dyDescent="0.2">
      <c r="E748" s="17"/>
      <c r="F748" s="7"/>
      <c r="G748" s="7"/>
      <c r="H748" s="7"/>
      <c r="I748" s="7"/>
      <c r="J748" s="7"/>
      <c r="K748" s="7"/>
      <c r="L748" s="7"/>
      <c r="M748" s="7"/>
      <c r="N748" s="7"/>
      <c r="O748" s="7"/>
      <c r="P748" s="7"/>
      <c r="Q748" s="7"/>
      <c r="R748" s="7"/>
    </row>
    <row r="749" spans="5:18" ht="14.25" customHeight="1" x14ac:dyDescent="0.2">
      <c r="E749" s="17"/>
      <c r="F749" s="7"/>
      <c r="G749" s="7"/>
      <c r="H749" s="7"/>
      <c r="I749" s="7"/>
      <c r="J749" s="7"/>
      <c r="K749" s="7"/>
      <c r="L749" s="7"/>
      <c r="M749" s="7"/>
      <c r="N749" s="7"/>
      <c r="O749" s="7"/>
      <c r="P749" s="7"/>
      <c r="Q749" s="7"/>
      <c r="R749" s="7"/>
    </row>
    <row r="750" spans="5:18" ht="14.25" customHeight="1" x14ac:dyDescent="0.2">
      <c r="E750" s="17"/>
      <c r="F750" s="7"/>
      <c r="G750" s="7"/>
      <c r="H750" s="7"/>
      <c r="I750" s="7"/>
      <c r="J750" s="7"/>
      <c r="K750" s="7"/>
      <c r="L750" s="7"/>
      <c r="M750" s="7"/>
      <c r="N750" s="7"/>
      <c r="O750" s="7"/>
      <c r="P750" s="7"/>
      <c r="Q750" s="7"/>
      <c r="R750" s="7"/>
    </row>
    <row r="751" spans="5:18" ht="14.25" customHeight="1" x14ac:dyDescent="0.2">
      <c r="E751" s="17"/>
      <c r="F751" s="7"/>
      <c r="G751" s="7"/>
      <c r="H751" s="7"/>
      <c r="I751" s="7"/>
      <c r="J751" s="7"/>
      <c r="K751" s="7"/>
      <c r="L751" s="7"/>
      <c r="M751" s="7"/>
      <c r="N751" s="7"/>
      <c r="O751" s="7"/>
      <c r="P751" s="7"/>
      <c r="Q751" s="7"/>
      <c r="R751" s="7"/>
    </row>
    <row r="752" spans="5:18" ht="14.25" customHeight="1" x14ac:dyDescent="0.2">
      <c r="E752" s="17"/>
      <c r="F752" s="7"/>
      <c r="G752" s="7"/>
      <c r="H752" s="7"/>
      <c r="I752" s="7"/>
      <c r="J752" s="7"/>
      <c r="K752" s="7"/>
      <c r="L752" s="7"/>
      <c r="M752" s="7"/>
      <c r="N752" s="7"/>
      <c r="O752" s="7"/>
      <c r="P752" s="7"/>
      <c r="Q752" s="7"/>
      <c r="R752" s="7"/>
    </row>
    <row r="753" spans="5:18" ht="14.25" customHeight="1" x14ac:dyDescent="0.2">
      <c r="E753" s="17"/>
      <c r="F753" s="7"/>
      <c r="G753" s="7"/>
      <c r="H753" s="7"/>
      <c r="I753" s="7"/>
      <c r="J753" s="7"/>
      <c r="K753" s="7"/>
      <c r="L753" s="7"/>
      <c r="M753" s="7"/>
      <c r="N753" s="7"/>
      <c r="O753" s="7"/>
      <c r="P753" s="7"/>
      <c r="Q753" s="7"/>
      <c r="R753" s="7"/>
    </row>
    <row r="754" spans="5:18" ht="14.25" customHeight="1" x14ac:dyDescent="0.2">
      <c r="E754" s="17"/>
      <c r="F754" s="7"/>
      <c r="G754" s="7"/>
      <c r="H754" s="7"/>
      <c r="I754" s="7"/>
      <c r="J754" s="7"/>
      <c r="K754" s="7"/>
      <c r="L754" s="7"/>
      <c r="M754" s="7"/>
      <c r="N754" s="7"/>
      <c r="O754" s="7"/>
      <c r="P754" s="7"/>
      <c r="Q754" s="7"/>
      <c r="R754" s="7"/>
    </row>
    <row r="755" spans="5:18" ht="14.25" customHeight="1" x14ac:dyDescent="0.2">
      <c r="E755" s="17"/>
      <c r="F755" s="7"/>
      <c r="G755" s="7"/>
      <c r="H755" s="7"/>
      <c r="I755" s="7"/>
      <c r="J755" s="7"/>
      <c r="K755" s="7"/>
      <c r="L755" s="7"/>
      <c r="M755" s="7"/>
      <c r="N755" s="7"/>
      <c r="O755" s="7"/>
      <c r="P755" s="7"/>
      <c r="Q755" s="7"/>
      <c r="R755" s="7"/>
    </row>
    <row r="756" spans="5:18" ht="14.25" customHeight="1" x14ac:dyDescent="0.2">
      <c r="E756" s="17"/>
      <c r="F756" s="7"/>
      <c r="G756" s="7"/>
      <c r="H756" s="7"/>
      <c r="I756" s="7"/>
      <c r="J756" s="7"/>
      <c r="K756" s="7"/>
      <c r="L756" s="7"/>
      <c r="M756" s="7"/>
      <c r="N756" s="7"/>
      <c r="O756" s="7"/>
      <c r="P756" s="7"/>
      <c r="Q756" s="7"/>
      <c r="R756" s="7"/>
    </row>
    <row r="757" spans="5:18" ht="14.25" customHeight="1" x14ac:dyDescent="0.2">
      <c r="E757" s="17"/>
      <c r="F757" s="7"/>
      <c r="G757" s="7"/>
      <c r="H757" s="7"/>
      <c r="I757" s="7"/>
      <c r="J757" s="7"/>
      <c r="K757" s="7"/>
      <c r="L757" s="7"/>
      <c r="M757" s="7"/>
      <c r="N757" s="7"/>
      <c r="O757" s="7"/>
      <c r="P757" s="7"/>
      <c r="Q757" s="7"/>
      <c r="R757" s="7"/>
    </row>
    <row r="758" spans="5:18" ht="14.25" customHeight="1" x14ac:dyDescent="0.2">
      <c r="E758" s="17"/>
      <c r="F758" s="7"/>
      <c r="G758" s="7"/>
      <c r="H758" s="7"/>
      <c r="I758" s="7"/>
      <c r="J758" s="7"/>
      <c r="K758" s="7"/>
      <c r="L758" s="7"/>
      <c r="M758" s="7"/>
      <c r="N758" s="7"/>
      <c r="O758" s="7"/>
      <c r="P758" s="7"/>
      <c r="Q758" s="7"/>
      <c r="R758" s="7"/>
    </row>
    <row r="759" spans="5:18" ht="14.25" customHeight="1" x14ac:dyDescent="0.2">
      <c r="E759" s="17"/>
      <c r="F759" s="7"/>
      <c r="G759" s="7"/>
      <c r="H759" s="7"/>
      <c r="I759" s="7"/>
      <c r="J759" s="7"/>
      <c r="K759" s="7"/>
      <c r="L759" s="7"/>
      <c r="M759" s="7"/>
      <c r="N759" s="7"/>
      <c r="O759" s="7"/>
      <c r="P759" s="7"/>
      <c r="Q759" s="7"/>
      <c r="R759" s="7"/>
    </row>
    <row r="760" spans="5:18" ht="14.25" customHeight="1" x14ac:dyDescent="0.2">
      <c r="E760" s="17"/>
      <c r="F760" s="7"/>
      <c r="G760" s="7"/>
      <c r="H760" s="7"/>
      <c r="I760" s="7"/>
      <c r="J760" s="7"/>
      <c r="K760" s="7"/>
      <c r="L760" s="7"/>
      <c r="M760" s="7"/>
      <c r="N760" s="7"/>
      <c r="O760" s="7"/>
      <c r="P760" s="7"/>
      <c r="Q760" s="7"/>
      <c r="R760" s="7"/>
    </row>
    <row r="761" spans="5:18" ht="14.25" customHeight="1" x14ac:dyDescent="0.2">
      <c r="E761" s="17"/>
      <c r="F761" s="7"/>
      <c r="G761" s="7"/>
      <c r="H761" s="7"/>
      <c r="I761" s="7"/>
      <c r="J761" s="7"/>
      <c r="K761" s="7"/>
      <c r="L761" s="7"/>
      <c r="M761" s="7"/>
      <c r="N761" s="7"/>
      <c r="O761" s="7"/>
      <c r="P761" s="7"/>
      <c r="Q761" s="7"/>
      <c r="R761" s="7"/>
    </row>
    <row r="762" spans="5:18" ht="14.25" customHeight="1" x14ac:dyDescent="0.2">
      <c r="E762" s="17"/>
      <c r="F762" s="7"/>
      <c r="G762" s="7"/>
      <c r="H762" s="7"/>
      <c r="I762" s="7"/>
      <c r="J762" s="7"/>
      <c r="K762" s="7"/>
      <c r="L762" s="7"/>
      <c r="M762" s="7"/>
      <c r="N762" s="7"/>
      <c r="O762" s="7"/>
      <c r="P762" s="7"/>
      <c r="Q762" s="7"/>
      <c r="R762" s="7"/>
    </row>
    <row r="763" spans="5:18" ht="14.25" customHeight="1" x14ac:dyDescent="0.2">
      <c r="E763" s="17"/>
      <c r="F763" s="7"/>
      <c r="G763" s="7"/>
      <c r="H763" s="7"/>
      <c r="I763" s="7"/>
      <c r="J763" s="7"/>
      <c r="K763" s="7"/>
      <c r="L763" s="7"/>
      <c r="M763" s="7"/>
      <c r="N763" s="7"/>
      <c r="O763" s="7"/>
      <c r="P763" s="7"/>
      <c r="Q763" s="7"/>
      <c r="R763" s="7"/>
    </row>
    <row r="764" spans="5:18" ht="14.25" customHeight="1" x14ac:dyDescent="0.2">
      <c r="E764" s="17"/>
      <c r="F764" s="7"/>
      <c r="G764" s="7"/>
      <c r="H764" s="7"/>
      <c r="I764" s="7"/>
      <c r="J764" s="7"/>
      <c r="K764" s="7"/>
      <c r="L764" s="7"/>
      <c r="M764" s="7"/>
      <c r="N764" s="7"/>
      <c r="O764" s="7"/>
      <c r="P764" s="7"/>
      <c r="Q764" s="7"/>
      <c r="R764" s="7"/>
    </row>
    <row r="765" spans="5:18" ht="14.25" customHeight="1" x14ac:dyDescent="0.2">
      <c r="E765" s="17"/>
      <c r="F765" s="7"/>
      <c r="G765" s="7"/>
      <c r="H765" s="7"/>
      <c r="I765" s="7"/>
      <c r="J765" s="7"/>
      <c r="K765" s="7"/>
      <c r="L765" s="7"/>
      <c r="M765" s="7"/>
      <c r="N765" s="7"/>
      <c r="O765" s="7"/>
      <c r="P765" s="7"/>
      <c r="Q765" s="7"/>
      <c r="R765" s="7"/>
    </row>
    <row r="766" spans="5:18" ht="14.25" customHeight="1" x14ac:dyDescent="0.2">
      <c r="E766" s="17"/>
      <c r="F766" s="7"/>
      <c r="G766" s="7"/>
      <c r="H766" s="7"/>
      <c r="I766" s="7"/>
      <c r="J766" s="7"/>
      <c r="K766" s="7"/>
      <c r="L766" s="7"/>
      <c r="M766" s="7"/>
      <c r="N766" s="7"/>
      <c r="O766" s="7"/>
      <c r="P766" s="7"/>
      <c r="Q766" s="7"/>
      <c r="R766" s="7"/>
    </row>
    <row r="767" spans="5:18" ht="14.25" customHeight="1" x14ac:dyDescent="0.2">
      <c r="E767" s="17"/>
      <c r="F767" s="7"/>
      <c r="G767" s="7"/>
      <c r="H767" s="7"/>
      <c r="I767" s="7"/>
      <c r="J767" s="7"/>
      <c r="K767" s="7"/>
      <c r="L767" s="7"/>
      <c r="M767" s="7"/>
      <c r="N767" s="7"/>
      <c r="O767" s="7"/>
      <c r="P767" s="7"/>
      <c r="Q767" s="7"/>
      <c r="R767" s="7"/>
    </row>
    <row r="768" spans="5:18" ht="14.25" customHeight="1" x14ac:dyDescent="0.2">
      <c r="E768" s="17"/>
      <c r="F768" s="7"/>
      <c r="G768" s="7"/>
      <c r="H768" s="7"/>
      <c r="I768" s="7"/>
      <c r="J768" s="7"/>
      <c r="K768" s="7"/>
      <c r="L768" s="7"/>
      <c r="M768" s="7"/>
      <c r="N768" s="7"/>
      <c r="O768" s="7"/>
      <c r="P768" s="7"/>
      <c r="Q768" s="7"/>
      <c r="R768" s="7"/>
    </row>
    <row r="769" spans="5:18" ht="14.25" customHeight="1" x14ac:dyDescent="0.2">
      <c r="E769" s="17"/>
      <c r="F769" s="7"/>
      <c r="G769" s="7"/>
      <c r="H769" s="7"/>
      <c r="I769" s="7"/>
      <c r="J769" s="7"/>
      <c r="K769" s="7"/>
      <c r="L769" s="7"/>
      <c r="M769" s="7"/>
      <c r="N769" s="7"/>
      <c r="O769" s="7"/>
      <c r="P769" s="7"/>
      <c r="Q769" s="7"/>
      <c r="R769" s="7"/>
    </row>
    <row r="770" spans="5:18" ht="14.25" customHeight="1" x14ac:dyDescent="0.2">
      <c r="E770" s="17"/>
      <c r="F770" s="7"/>
      <c r="G770" s="7"/>
      <c r="H770" s="7"/>
      <c r="I770" s="7"/>
      <c r="J770" s="7"/>
      <c r="K770" s="7"/>
      <c r="L770" s="7"/>
      <c r="M770" s="7"/>
      <c r="N770" s="7"/>
      <c r="O770" s="7"/>
      <c r="P770" s="7"/>
      <c r="Q770" s="7"/>
      <c r="R770" s="7"/>
    </row>
    <row r="771" spans="5:18" ht="14.25" customHeight="1" x14ac:dyDescent="0.2">
      <c r="E771" s="17"/>
      <c r="F771" s="7"/>
      <c r="G771" s="7"/>
      <c r="H771" s="7"/>
      <c r="I771" s="7"/>
      <c r="J771" s="7"/>
      <c r="K771" s="7"/>
      <c r="L771" s="7"/>
      <c r="M771" s="7"/>
      <c r="N771" s="7"/>
      <c r="O771" s="7"/>
      <c r="P771" s="7"/>
      <c r="Q771" s="7"/>
      <c r="R771" s="7"/>
    </row>
    <row r="772" spans="5:18" ht="14.25" customHeight="1" x14ac:dyDescent="0.2">
      <c r="E772" s="17"/>
      <c r="F772" s="7"/>
      <c r="G772" s="7"/>
      <c r="H772" s="7"/>
      <c r="I772" s="7"/>
      <c r="J772" s="7"/>
      <c r="K772" s="7"/>
      <c r="L772" s="7"/>
      <c r="M772" s="7"/>
      <c r="N772" s="7"/>
      <c r="O772" s="7"/>
      <c r="P772" s="7"/>
      <c r="Q772" s="7"/>
      <c r="R772" s="7"/>
    </row>
    <row r="773" spans="5:18" ht="14.25" customHeight="1" x14ac:dyDescent="0.2">
      <c r="E773" s="17"/>
      <c r="F773" s="7"/>
      <c r="G773" s="7"/>
      <c r="H773" s="7"/>
      <c r="I773" s="7"/>
      <c r="J773" s="7"/>
      <c r="K773" s="7"/>
      <c r="L773" s="7"/>
      <c r="M773" s="7"/>
      <c r="N773" s="7"/>
      <c r="O773" s="7"/>
      <c r="P773" s="7"/>
      <c r="Q773" s="7"/>
      <c r="R773" s="7"/>
    </row>
    <row r="774" spans="5:18" ht="14.25" customHeight="1" x14ac:dyDescent="0.2">
      <c r="E774" s="17"/>
      <c r="F774" s="7"/>
      <c r="G774" s="7"/>
      <c r="H774" s="7"/>
      <c r="I774" s="7"/>
      <c r="J774" s="7"/>
      <c r="K774" s="7"/>
      <c r="L774" s="7"/>
      <c r="M774" s="7"/>
      <c r="N774" s="7"/>
      <c r="O774" s="7"/>
      <c r="P774" s="7"/>
      <c r="Q774" s="7"/>
      <c r="R774" s="7"/>
    </row>
    <row r="775" spans="5:18" ht="14.25" customHeight="1" x14ac:dyDescent="0.2">
      <c r="E775" s="17"/>
      <c r="F775" s="7"/>
      <c r="G775" s="7"/>
      <c r="H775" s="7"/>
      <c r="I775" s="7"/>
      <c r="J775" s="7"/>
      <c r="K775" s="7"/>
      <c r="L775" s="7"/>
      <c r="M775" s="7"/>
      <c r="N775" s="7"/>
      <c r="O775" s="7"/>
      <c r="P775" s="7"/>
      <c r="Q775" s="7"/>
      <c r="R775" s="7"/>
    </row>
    <row r="776" spans="5:18" ht="14.25" customHeight="1" x14ac:dyDescent="0.2">
      <c r="E776" s="17"/>
      <c r="F776" s="7"/>
      <c r="G776" s="7"/>
      <c r="H776" s="7"/>
      <c r="I776" s="7"/>
      <c r="J776" s="7"/>
      <c r="K776" s="7"/>
      <c r="L776" s="7"/>
      <c r="M776" s="7"/>
      <c r="N776" s="7"/>
      <c r="O776" s="7"/>
      <c r="P776" s="7"/>
      <c r="Q776" s="7"/>
      <c r="R776" s="7"/>
    </row>
    <row r="777" spans="5:18" ht="14.25" customHeight="1" x14ac:dyDescent="0.2">
      <c r="E777" s="17"/>
      <c r="F777" s="7"/>
      <c r="G777" s="7"/>
      <c r="H777" s="7"/>
      <c r="I777" s="7"/>
      <c r="J777" s="7"/>
      <c r="K777" s="7"/>
      <c r="L777" s="7"/>
      <c r="M777" s="7"/>
      <c r="N777" s="7"/>
      <c r="O777" s="7"/>
      <c r="P777" s="7"/>
      <c r="Q777" s="7"/>
      <c r="R777" s="7"/>
    </row>
    <row r="778" spans="5:18" ht="14.25" customHeight="1" x14ac:dyDescent="0.2">
      <c r="E778" s="17"/>
      <c r="F778" s="7"/>
      <c r="G778" s="7"/>
      <c r="H778" s="7"/>
      <c r="I778" s="7"/>
      <c r="J778" s="7"/>
      <c r="K778" s="7"/>
      <c r="L778" s="7"/>
      <c r="M778" s="7"/>
      <c r="N778" s="7"/>
      <c r="O778" s="7"/>
      <c r="P778" s="7"/>
      <c r="Q778" s="7"/>
      <c r="R778" s="7"/>
    </row>
    <row r="779" spans="5:18" ht="14.25" customHeight="1" x14ac:dyDescent="0.2">
      <c r="E779" s="17"/>
      <c r="F779" s="7"/>
      <c r="G779" s="7"/>
      <c r="H779" s="7"/>
      <c r="I779" s="7"/>
      <c r="J779" s="7"/>
      <c r="K779" s="7"/>
      <c r="L779" s="7"/>
      <c r="M779" s="7"/>
      <c r="N779" s="7"/>
      <c r="O779" s="7"/>
      <c r="P779" s="7"/>
      <c r="Q779" s="7"/>
      <c r="R779" s="7"/>
    </row>
    <row r="780" spans="5:18" ht="14.25" customHeight="1" x14ac:dyDescent="0.2">
      <c r="E780" s="17"/>
      <c r="F780" s="7"/>
      <c r="G780" s="7"/>
      <c r="H780" s="7"/>
      <c r="I780" s="7"/>
      <c r="J780" s="7"/>
      <c r="K780" s="7"/>
      <c r="L780" s="7"/>
      <c r="M780" s="7"/>
      <c r="N780" s="7"/>
      <c r="O780" s="7"/>
      <c r="P780" s="7"/>
      <c r="Q780" s="7"/>
      <c r="R780" s="7"/>
    </row>
    <row r="781" spans="5:18" ht="14.25" customHeight="1" x14ac:dyDescent="0.2">
      <c r="E781" s="17"/>
      <c r="F781" s="7"/>
      <c r="G781" s="7"/>
      <c r="H781" s="7"/>
      <c r="I781" s="7"/>
      <c r="J781" s="7"/>
      <c r="K781" s="7"/>
      <c r="L781" s="7"/>
      <c r="M781" s="7"/>
      <c r="N781" s="7"/>
      <c r="O781" s="7"/>
      <c r="P781" s="7"/>
      <c r="Q781" s="7"/>
      <c r="R781" s="7"/>
    </row>
    <row r="782" spans="5:18" ht="14.25" customHeight="1" x14ac:dyDescent="0.2">
      <c r="E782" s="17"/>
      <c r="F782" s="7"/>
      <c r="G782" s="7"/>
      <c r="H782" s="7"/>
      <c r="I782" s="7"/>
      <c r="J782" s="7"/>
      <c r="K782" s="7"/>
      <c r="L782" s="7"/>
      <c r="M782" s="7"/>
      <c r="N782" s="7"/>
      <c r="O782" s="7"/>
      <c r="P782" s="7"/>
      <c r="Q782" s="7"/>
      <c r="R782" s="7"/>
    </row>
    <row r="783" spans="5:18" ht="14.25" customHeight="1" x14ac:dyDescent="0.2">
      <c r="E783" s="17"/>
      <c r="F783" s="7"/>
      <c r="G783" s="7"/>
      <c r="H783" s="7"/>
      <c r="I783" s="7"/>
      <c r="J783" s="7"/>
      <c r="K783" s="7"/>
      <c r="L783" s="7"/>
      <c r="M783" s="7"/>
      <c r="N783" s="7"/>
      <c r="O783" s="7"/>
      <c r="P783" s="7"/>
      <c r="Q783" s="7"/>
      <c r="R783" s="7"/>
    </row>
    <row r="784" spans="5:18" ht="14.25" customHeight="1" x14ac:dyDescent="0.2">
      <c r="E784" s="17"/>
      <c r="F784" s="7"/>
      <c r="G784" s="7"/>
      <c r="H784" s="7"/>
      <c r="I784" s="7"/>
      <c r="J784" s="7"/>
      <c r="K784" s="7"/>
      <c r="L784" s="7"/>
      <c r="M784" s="7"/>
      <c r="N784" s="7"/>
      <c r="O784" s="7"/>
      <c r="P784" s="7"/>
      <c r="Q784" s="7"/>
      <c r="R784" s="7"/>
    </row>
    <row r="785" spans="5:18" ht="14.25" customHeight="1" x14ac:dyDescent="0.2">
      <c r="E785" s="17"/>
      <c r="F785" s="7"/>
      <c r="G785" s="7"/>
      <c r="H785" s="7"/>
      <c r="I785" s="7"/>
      <c r="J785" s="7"/>
      <c r="K785" s="7"/>
      <c r="L785" s="7"/>
      <c r="M785" s="7"/>
      <c r="N785" s="7"/>
      <c r="O785" s="7"/>
      <c r="P785" s="7"/>
      <c r="Q785" s="7"/>
      <c r="R785" s="7"/>
    </row>
    <row r="786" spans="5:18" ht="14.25" customHeight="1" x14ac:dyDescent="0.2">
      <c r="E786" s="17"/>
      <c r="F786" s="7"/>
      <c r="G786" s="7"/>
      <c r="H786" s="7"/>
      <c r="I786" s="7"/>
      <c r="J786" s="7"/>
      <c r="K786" s="7"/>
      <c r="L786" s="7"/>
      <c r="M786" s="7"/>
      <c r="N786" s="7"/>
      <c r="O786" s="7"/>
      <c r="P786" s="7"/>
      <c r="Q786" s="7"/>
      <c r="R786" s="7"/>
    </row>
    <row r="787" spans="5:18" ht="14.25" customHeight="1" x14ac:dyDescent="0.2">
      <c r="E787" s="17"/>
      <c r="F787" s="7"/>
      <c r="G787" s="7"/>
      <c r="H787" s="7"/>
      <c r="I787" s="7"/>
      <c r="J787" s="7"/>
      <c r="K787" s="7"/>
      <c r="L787" s="7"/>
      <c r="M787" s="7"/>
      <c r="N787" s="7"/>
      <c r="O787" s="7"/>
      <c r="P787" s="7"/>
      <c r="Q787" s="7"/>
      <c r="R787" s="7"/>
    </row>
    <row r="788" spans="5:18" ht="14.25" customHeight="1" x14ac:dyDescent="0.2">
      <c r="E788" s="17"/>
      <c r="F788" s="7"/>
      <c r="G788" s="7"/>
      <c r="H788" s="7"/>
      <c r="I788" s="7"/>
      <c r="J788" s="7"/>
      <c r="K788" s="7"/>
      <c r="L788" s="7"/>
      <c r="M788" s="7"/>
      <c r="N788" s="7"/>
      <c r="O788" s="7"/>
      <c r="P788" s="7"/>
      <c r="Q788" s="7"/>
      <c r="R788" s="7"/>
    </row>
    <row r="789" spans="5:18" ht="14.25" customHeight="1" x14ac:dyDescent="0.2">
      <c r="E789" s="17"/>
      <c r="F789" s="7"/>
      <c r="G789" s="7"/>
      <c r="H789" s="7"/>
      <c r="I789" s="7"/>
      <c r="J789" s="7"/>
      <c r="K789" s="7"/>
      <c r="L789" s="7"/>
      <c r="M789" s="7"/>
      <c r="N789" s="7"/>
      <c r="O789" s="7"/>
      <c r="P789" s="7"/>
      <c r="Q789" s="7"/>
      <c r="R789" s="7"/>
    </row>
    <row r="790" spans="5:18" ht="14.25" customHeight="1" x14ac:dyDescent="0.2">
      <c r="E790" s="17"/>
      <c r="F790" s="7"/>
      <c r="G790" s="7"/>
      <c r="H790" s="7"/>
      <c r="I790" s="7"/>
      <c r="J790" s="7"/>
      <c r="K790" s="7"/>
      <c r="L790" s="7"/>
      <c r="M790" s="7"/>
      <c r="N790" s="7"/>
      <c r="O790" s="7"/>
      <c r="P790" s="7"/>
      <c r="Q790" s="7"/>
      <c r="R790" s="7"/>
    </row>
    <row r="791" spans="5:18" ht="14.25" customHeight="1" x14ac:dyDescent="0.2">
      <c r="E791" s="17"/>
      <c r="F791" s="7"/>
      <c r="G791" s="7"/>
      <c r="H791" s="7"/>
      <c r="I791" s="7"/>
      <c r="J791" s="7"/>
      <c r="K791" s="7"/>
      <c r="L791" s="7"/>
      <c r="M791" s="7"/>
      <c r="N791" s="7"/>
      <c r="O791" s="7"/>
      <c r="P791" s="7"/>
      <c r="Q791" s="7"/>
      <c r="R791" s="7"/>
    </row>
    <row r="792" spans="5:18" ht="14.25" customHeight="1" x14ac:dyDescent="0.2">
      <c r="E792" s="17"/>
      <c r="F792" s="7"/>
      <c r="G792" s="7"/>
      <c r="H792" s="7"/>
      <c r="I792" s="7"/>
      <c r="J792" s="7"/>
      <c r="K792" s="7"/>
      <c r="L792" s="7"/>
      <c r="M792" s="7"/>
      <c r="N792" s="7"/>
      <c r="O792" s="7"/>
      <c r="P792" s="7"/>
      <c r="Q792" s="7"/>
      <c r="R792" s="7"/>
    </row>
    <row r="793" spans="5:18" ht="14.25" customHeight="1" x14ac:dyDescent="0.2">
      <c r="E793" s="17"/>
      <c r="F793" s="7"/>
      <c r="G793" s="7"/>
      <c r="H793" s="7"/>
      <c r="I793" s="7"/>
      <c r="J793" s="7"/>
      <c r="K793" s="7"/>
      <c r="L793" s="7"/>
      <c r="M793" s="7"/>
      <c r="N793" s="7"/>
      <c r="O793" s="7"/>
      <c r="P793" s="7"/>
      <c r="Q793" s="7"/>
      <c r="R793" s="7"/>
    </row>
    <row r="794" spans="5:18" ht="14.25" customHeight="1" x14ac:dyDescent="0.2">
      <c r="E794" s="17"/>
      <c r="F794" s="7"/>
      <c r="G794" s="7"/>
      <c r="H794" s="7"/>
      <c r="I794" s="7"/>
      <c r="J794" s="7"/>
      <c r="K794" s="7"/>
      <c r="L794" s="7"/>
      <c r="M794" s="7"/>
      <c r="N794" s="7"/>
      <c r="O794" s="7"/>
      <c r="P794" s="7"/>
      <c r="Q794" s="7"/>
      <c r="R794" s="7"/>
    </row>
    <row r="795" spans="5:18" ht="14.25" customHeight="1" x14ac:dyDescent="0.2">
      <c r="E795" s="17"/>
      <c r="F795" s="7"/>
      <c r="G795" s="7"/>
      <c r="H795" s="7"/>
      <c r="I795" s="7"/>
      <c r="J795" s="7"/>
      <c r="K795" s="7"/>
      <c r="L795" s="7"/>
      <c r="M795" s="7"/>
      <c r="N795" s="7"/>
      <c r="O795" s="7"/>
      <c r="P795" s="7"/>
      <c r="Q795" s="7"/>
      <c r="R795" s="7"/>
    </row>
    <row r="796" spans="5:18" ht="14.25" customHeight="1" x14ac:dyDescent="0.2">
      <c r="E796" s="17"/>
      <c r="F796" s="7"/>
      <c r="G796" s="7"/>
      <c r="H796" s="7"/>
      <c r="I796" s="7"/>
      <c r="J796" s="7"/>
      <c r="K796" s="7"/>
      <c r="L796" s="7"/>
      <c r="M796" s="7"/>
      <c r="N796" s="7"/>
      <c r="O796" s="7"/>
      <c r="P796" s="7"/>
      <c r="Q796" s="7"/>
      <c r="R796" s="7"/>
    </row>
    <row r="797" spans="5:18" ht="14.25" customHeight="1" x14ac:dyDescent="0.2">
      <c r="E797" s="17"/>
      <c r="F797" s="7"/>
      <c r="G797" s="7"/>
      <c r="H797" s="7"/>
      <c r="I797" s="7"/>
      <c r="J797" s="7"/>
      <c r="K797" s="7"/>
      <c r="L797" s="7"/>
      <c r="M797" s="7"/>
      <c r="N797" s="7"/>
      <c r="O797" s="7"/>
      <c r="P797" s="7"/>
      <c r="Q797" s="7"/>
      <c r="R797" s="7"/>
    </row>
    <row r="798" spans="5:18" ht="14.25" customHeight="1" x14ac:dyDescent="0.2">
      <c r="E798" s="17"/>
      <c r="F798" s="7"/>
      <c r="G798" s="7"/>
      <c r="H798" s="7"/>
      <c r="I798" s="7"/>
      <c r="J798" s="7"/>
      <c r="K798" s="7"/>
      <c r="L798" s="7"/>
      <c r="M798" s="7"/>
      <c r="N798" s="7"/>
      <c r="O798" s="7"/>
      <c r="P798" s="7"/>
      <c r="Q798" s="7"/>
      <c r="R798" s="7"/>
    </row>
    <row r="799" spans="5:18" ht="14.25" customHeight="1" x14ac:dyDescent="0.2">
      <c r="E799" s="17"/>
      <c r="F799" s="7"/>
      <c r="G799" s="7"/>
      <c r="H799" s="7"/>
      <c r="I799" s="7"/>
      <c r="J799" s="7"/>
      <c r="K799" s="7"/>
      <c r="L799" s="7"/>
      <c r="M799" s="7"/>
      <c r="N799" s="7"/>
      <c r="O799" s="7"/>
      <c r="P799" s="7"/>
      <c r="Q799" s="7"/>
      <c r="R799" s="7"/>
    </row>
    <row r="800" spans="5:18" ht="14.25" customHeight="1" x14ac:dyDescent="0.2">
      <c r="E800" s="17"/>
      <c r="F800" s="7"/>
      <c r="G800" s="7"/>
      <c r="H800" s="7"/>
      <c r="I800" s="7"/>
      <c r="J800" s="7"/>
      <c r="K800" s="7"/>
      <c r="L800" s="7"/>
      <c r="M800" s="7"/>
      <c r="N800" s="7"/>
      <c r="O800" s="7"/>
      <c r="P800" s="7"/>
      <c r="Q800" s="7"/>
      <c r="R800" s="7"/>
    </row>
    <row r="801" spans="5:18" ht="14.25" customHeight="1" x14ac:dyDescent="0.2">
      <c r="E801" s="17"/>
      <c r="F801" s="7"/>
      <c r="G801" s="7"/>
      <c r="H801" s="7"/>
      <c r="I801" s="7"/>
      <c r="J801" s="7"/>
      <c r="K801" s="7"/>
      <c r="L801" s="7"/>
      <c r="M801" s="7"/>
      <c r="N801" s="7"/>
      <c r="O801" s="7"/>
      <c r="P801" s="7"/>
      <c r="Q801" s="7"/>
      <c r="R801" s="7"/>
    </row>
    <row r="802" spans="5:18" ht="14.25" customHeight="1" x14ac:dyDescent="0.2">
      <c r="E802" s="17"/>
      <c r="F802" s="7"/>
      <c r="G802" s="7"/>
      <c r="H802" s="7"/>
      <c r="I802" s="7"/>
      <c r="J802" s="7"/>
      <c r="K802" s="7"/>
      <c r="L802" s="7"/>
      <c r="M802" s="7"/>
      <c r="N802" s="7"/>
      <c r="O802" s="7"/>
      <c r="P802" s="7"/>
      <c r="Q802" s="7"/>
      <c r="R802" s="7"/>
    </row>
    <row r="803" spans="5:18" ht="14.25" customHeight="1" x14ac:dyDescent="0.2">
      <c r="E803" s="17"/>
      <c r="F803" s="7"/>
      <c r="G803" s="7"/>
      <c r="H803" s="7"/>
      <c r="I803" s="7"/>
      <c r="J803" s="7"/>
      <c r="K803" s="7"/>
      <c r="L803" s="7"/>
      <c r="M803" s="7"/>
      <c r="N803" s="7"/>
      <c r="O803" s="7"/>
      <c r="P803" s="7"/>
      <c r="Q803" s="7"/>
      <c r="R803" s="7"/>
    </row>
    <row r="804" spans="5:18" ht="14.25" customHeight="1" x14ac:dyDescent="0.2">
      <c r="E804" s="17"/>
      <c r="F804" s="7"/>
      <c r="G804" s="7"/>
      <c r="H804" s="7"/>
      <c r="I804" s="7"/>
      <c r="J804" s="7"/>
      <c r="K804" s="7"/>
      <c r="L804" s="7"/>
      <c r="M804" s="7"/>
      <c r="N804" s="7"/>
      <c r="O804" s="7"/>
      <c r="P804" s="7"/>
      <c r="Q804" s="7"/>
      <c r="R804" s="7"/>
    </row>
    <row r="805" spans="5:18" ht="14.25" customHeight="1" x14ac:dyDescent="0.2">
      <c r="E805" s="17"/>
      <c r="F805" s="7"/>
      <c r="G805" s="7"/>
      <c r="H805" s="7"/>
      <c r="I805" s="7"/>
      <c r="J805" s="7"/>
      <c r="K805" s="7"/>
      <c r="L805" s="7"/>
      <c r="M805" s="7"/>
      <c r="N805" s="7"/>
      <c r="O805" s="7"/>
      <c r="P805" s="7"/>
      <c r="Q805" s="7"/>
      <c r="R805" s="7"/>
    </row>
    <row r="806" spans="5:18" ht="14.25" customHeight="1" x14ac:dyDescent="0.2">
      <c r="E806" s="17"/>
      <c r="F806" s="7"/>
      <c r="G806" s="7"/>
      <c r="H806" s="7"/>
      <c r="I806" s="7"/>
      <c r="J806" s="7"/>
      <c r="K806" s="7"/>
      <c r="L806" s="7"/>
      <c r="M806" s="7"/>
      <c r="N806" s="7"/>
      <c r="O806" s="7"/>
      <c r="P806" s="7"/>
      <c r="Q806" s="7"/>
      <c r="R806" s="7"/>
    </row>
    <row r="807" spans="5:18" ht="14.25" customHeight="1" x14ac:dyDescent="0.2">
      <c r="E807" s="17"/>
      <c r="F807" s="7"/>
      <c r="G807" s="7"/>
      <c r="H807" s="7"/>
      <c r="I807" s="7"/>
      <c r="J807" s="7"/>
      <c r="K807" s="7"/>
      <c r="L807" s="7"/>
      <c r="M807" s="7"/>
      <c r="N807" s="7"/>
      <c r="O807" s="7"/>
      <c r="P807" s="7"/>
      <c r="Q807" s="7"/>
      <c r="R807" s="7"/>
    </row>
    <row r="808" spans="5:18" ht="14.25" customHeight="1" x14ac:dyDescent="0.2">
      <c r="E808" s="17"/>
      <c r="F808" s="7"/>
      <c r="G808" s="7"/>
      <c r="H808" s="7"/>
      <c r="I808" s="7"/>
      <c r="J808" s="7"/>
      <c r="K808" s="7"/>
      <c r="L808" s="7"/>
      <c r="M808" s="7"/>
      <c r="N808" s="7"/>
      <c r="O808" s="7"/>
      <c r="P808" s="7"/>
      <c r="Q808" s="7"/>
      <c r="R808" s="7"/>
    </row>
    <row r="809" spans="5:18" ht="14.25" customHeight="1" x14ac:dyDescent="0.2">
      <c r="E809" s="17"/>
      <c r="F809" s="7"/>
      <c r="G809" s="7"/>
      <c r="H809" s="7"/>
      <c r="I809" s="7"/>
      <c r="J809" s="7"/>
      <c r="K809" s="7"/>
      <c r="L809" s="7"/>
      <c r="M809" s="7"/>
      <c r="N809" s="7"/>
      <c r="O809" s="7"/>
      <c r="P809" s="7"/>
      <c r="Q809" s="7"/>
      <c r="R809" s="7"/>
    </row>
    <row r="810" spans="5:18" ht="14.25" customHeight="1" x14ac:dyDescent="0.2">
      <c r="E810" s="17"/>
      <c r="F810" s="7"/>
      <c r="G810" s="7"/>
      <c r="H810" s="7"/>
      <c r="I810" s="7"/>
      <c r="J810" s="7"/>
      <c r="K810" s="7"/>
      <c r="L810" s="7"/>
      <c r="M810" s="7"/>
      <c r="N810" s="7"/>
      <c r="O810" s="7"/>
      <c r="P810" s="7"/>
      <c r="Q810" s="7"/>
      <c r="R810" s="7"/>
    </row>
    <row r="811" spans="5:18" ht="14.25" customHeight="1" x14ac:dyDescent="0.2">
      <c r="E811" s="17"/>
      <c r="F811" s="7"/>
      <c r="G811" s="7"/>
      <c r="H811" s="7"/>
      <c r="I811" s="7"/>
      <c r="J811" s="7"/>
      <c r="K811" s="7"/>
      <c r="L811" s="7"/>
      <c r="M811" s="7"/>
      <c r="N811" s="7"/>
      <c r="O811" s="7"/>
      <c r="P811" s="7"/>
      <c r="Q811" s="7"/>
      <c r="R811" s="7"/>
    </row>
    <row r="812" spans="5:18" ht="14.25" customHeight="1" x14ac:dyDescent="0.2">
      <c r="E812" s="17"/>
      <c r="F812" s="7"/>
      <c r="G812" s="7"/>
      <c r="H812" s="7"/>
      <c r="I812" s="7"/>
      <c r="J812" s="7"/>
      <c r="K812" s="7"/>
      <c r="L812" s="7"/>
      <c r="M812" s="7"/>
      <c r="N812" s="7"/>
      <c r="O812" s="7"/>
      <c r="P812" s="7"/>
      <c r="Q812" s="7"/>
      <c r="R812" s="7"/>
    </row>
    <row r="813" spans="5:18" ht="14.25" customHeight="1" x14ac:dyDescent="0.2">
      <c r="E813" s="17"/>
      <c r="F813" s="7"/>
      <c r="G813" s="7"/>
      <c r="H813" s="7"/>
      <c r="I813" s="7"/>
      <c r="J813" s="7"/>
      <c r="K813" s="7"/>
      <c r="L813" s="7"/>
      <c r="M813" s="7"/>
      <c r="N813" s="7"/>
      <c r="O813" s="7"/>
      <c r="P813" s="7"/>
      <c r="Q813" s="7"/>
      <c r="R813" s="7"/>
    </row>
    <row r="814" spans="5:18" ht="14.25" customHeight="1" x14ac:dyDescent="0.2">
      <c r="E814" s="17"/>
      <c r="F814" s="7"/>
      <c r="G814" s="7"/>
      <c r="H814" s="7"/>
      <c r="I814" s="7"/>
      <c r="J814" s="7"/>
      <c r="K814" s="7"/>
      <c r="L814" s="7"/>
      <c r="M814" s="7"/>
      <c r="N814" s="7"/>
      <c r="O814" s="7"/>
      <c r="P814" s="7"/>
      <c r="Q814" s="7"/>
      <c r="R814" s="7"/>
    </row>
    <row r="815" spans="5:18" ht="14.25" customHeight="1" x14ac:dyDescent="0.2">
      <c r="E815" s="17"/>
      <c r="F815" s="7"/>
      <c r="G815" s="7"/>
      <c r="H815" s="7"/>
      <c r="I815" s="7"/>
      <c r="J815" s="7"/>
      <c r="K815" s="7"/>
      <c r="L815" s="7"/>
      <c r="M815" s="7"/>
      <c r="N815" s="7"/>
      <c r="O815" s="7"/>
      <c r="P815" s="7"/>
      <c r="Q815" s="7"/>
      <c r="R815" s="7"/>
    </row>
    <row r="816" spans="5:18" ht="14.25" customHeight="1" x14ac:dyDescent="0.2">
      <c r="E816" s="17"/>
      <c r="F816" s="7"/>
      <c r="G816" s="7"/>
      <c r="H816" s="7"/>
      <c r="I816" s="7"/>
      <c r="J816" s="7"/>
      <c r="K816" s="7"/>
      <c r="L816" s="7"/>
      <c r="M816" s="7"/>
      <c r="N816" s="7"/>
      <c r="O816" s="7"/>
      <c r="P816" s="7"/>
      <c r="Q816" s="7"/>
      <c r="R816" s="7"/>
    </row>
    <row r="817" spans="5:18" ht="14.25" customHeight="1" x14ac:dyDescent="0.2">
      <c r="E817" s="17"/>
      <c r="F817" s="7"/>
      <c r="G817" s="7"/>
      <c r="H817" s="7"/>
      <c r="I817" s="7"/>
      <c r="J817" s="7"/>
      <c r="K817" s="7"/>
      <c r="L817" s="7"/>
      <c r="M817" s="7"/>
      <c r="N817" s="7"/>
      <c r="O817" s="7"/>
      <c r="P817" s="7"/>
      <c r="Q817" s="7"/>
      <c r="R817" s="7"/>
    </row>
    <row r="818" spans="5:18" ht="14.25" customHeight="1" x14ac:dyDescent="0.2">
      <c r="E818" s="17"/>
      <c r="F818" s="7"/>
      <c r="G818" s="7"/>
      <c r="H818" s="7"/>
      <c r="I818" s="7"/>
      <c r="J818" s="7"/>
      <c r="K818" s="7"/>
      <c r="L818" s="7"/>
      <c r="M818" s="7"/>
      <c r="N818" s="7"/>
      <c r="O818" s="7"/>
      <c r="P818" s="7"/>
      <c r="Q818" s="7"/>
      <c r="R818" s="7"/>
    </row>
    <row r="819" spans="5:18" ht="14.25" customHeight="1" x14ac:dyDescent="0.2">
      <c r="E819" s="17"/>
      <c r="F819" s="7"/>
      <c r="G819" s="7"/>
      <c r="H819" s="7"/>
      <c r="I819" s="7"/>
      <c r="J819" s="7"/>
      <c r="K819" s="7"/>
      <c r="L819" s="7"/>
      <c r="M819" s="7"/>
      <c r="N819" s="7"/>
      <c r="O819" s="7"/>
      <c r="P819" s="7"/>
      <c r="Q819" s="7"/>
      <c r="R819" s="7"/>
    </row>
    <row r="820" spans="5:18" ht="14.25" customHeight="1" x14ac:dyDescent="0.2">
      <c r="E820" s="17"/>
      <c r="F820" s="7"/>
      <c r="G820" s="7"/>
      <c r="H820" s="7"/>
      <c r="I820" s="7"/>
      <c r="J820" s="7"/>
      <c r="K820" s="7"/>
      <c r="L820" s="7"/>
      <c r="M820" s="7"/>
      <c r="N820" s="7"/>
      <c r="O820" s="7"/>
      <c r="P820" s="7"/>
      <c r="Q820" s="7"/>
      <c r="R820" s="7"/>
    </row>
    <row r="821" spans="5:18" ht="14.25" customHeight="1" x14ac:dyDescent="0.2">
      <c r="E821" s="17"/>
      <c r="F821" s="7"/>
      <c r="G821" s="7"/>
      <c r="H821" s="7"/>
      <c r="I821" s="7"/>
      <c r="J821" s="7"/>
      <c r="K821" s="7"/>
      <c r="L821" s="7"/>
      <c r="M821" s="7"/>
      <c r="N821" s="7"/>
      <c r="O821" s="7"/>
      <c r="P821" s="7"/>
      <c r="Q821" s="7"/>
      <c r="R821" s="7"/>
    </row>
    <row r="822" spans="5:18" ht="14.25" customHeight="1" x14ac:dyDescent="0.2">
      <c r="E822" s="17"/>
      <c r="F822" s="7"/>
      <c r="G822" s="7"/>
      <c r="H822" s="7"/>
      <c r="I822" s="7"/>
      <c r="J822" s="7"/>
      <c r="K822" s="7"/>
      <c r="L822" s="7"/>
      <c r="M822" s="7"/>
      <c r="N822" s="7"/>
      <c r="O822" s="7"/>
      <c r="P822" s="7"/>
      <c r="Q822" s="7"/>
      <c r="R822" s="7"/>
    </row>
    <row r="823" spans="5:18" ht="14.25" customHeight="1" x14ac:dyDescent="0.2">
      <c r="E823" s="17"/>
      <c r="F823" s="7"/>
      <c r="G823" s="7"/>
      <c r="H823" s="7"/>
      <c r="I823" s="7"/>
      <c r="J823" s="7"/>
      <c r="K823" s="7"/>
      <c r="L823" s="7"/>
      <c r="M823" s="7"/>
      <c r="N823" s="7"/>
      <c r="O823" s="7"/>
      <c r="P823" s="7"/>
      <c r="Q823" s="7"/>
      <c r="R823" s="7"/>
    </row>
    <row r="824" spans="5:18" ht="14.25" customHeight="1" x14ac:dyDescent="0.2">
      <c r="E824" s="17"/>
      <c r="F824" s="7"/>
      <c r="G824" s="7"/>
      <c r="H824" s="7"/>
      <c r="I824" s="7"/>
      <c r="J824" s="7"/>
      <c r="K824" s="7"/>
      <c r="L824" s="7"/>
      <c r="M824" s="7"/>
      <c r="N824" s="7"/>
      <c r="O824" s="7"/>
      <c r="P824" s="7"/>
      <c r="Q824" s="7"/>
      <c r="R824" s="7"/>
    </row>
    <row r="825" spans="5:18" ht="14.25" customHeight="1" x14ac:dyDescent="0.2">
      <c r="E825" s="17"/>
      <c r="F825" s="7"/>
      <c r="G825" s="7"/>
      <c r="H825" s="7"/>
      <c r="I825" s="7"/>
      <c r="J825" s="7"/>
      <c r="K825" s="7"/>
      <c r="L825" s="7"/>
      <c r="M825" s="7"/>
      <c r="N825" s="7"/>
      <c r="O825" s="7"/>
      <c r="P825" s="7"/>
      <c r="Q825" s="7"/>
      <c r="R825" s="7"/>
    </row>
    <row r="826" spans="5:18" ht="14.25" customHeight="1" x14ac:dyDescent="0.2">
      <c r="E826" s="17"/>
      <c r="F826" s="7"/>
      <c r="G826" s="7"/>
      <c r="H826" s="7"/>
      <c r="I826" s="7"/>
      <c r="J826" s="7"/>
      <c r="K826" s="7"/>
      <c r="L826" s="7"/>
      <c r="M826" s="7"/>
      <c r="N826" s="7"/>
      <c r="O826" s="7"/>
      <c r="P826" s="7"/>
      <c r="Q826" s="7"/>
      <c r="R826" s="7"/>
    </row>
    <row r="827" spans="5:18" ht="14.25" customHeight="1" x14ac:dyDescent="0.2">
      <c r="E827" s="17"/>
      <c r="F827" s="7"/>
      <c r="G827" s="7"/>
      <c r="H827" s="7"/>
      <c r="I827" s="7"/>
      <c r="J827" s="7"/>
      <c r="K827" s="7"/>
      <c r="L827" s="7"/>
      <c r="M827" s="7"/>
      <c r="N827" s="7"/>
      <c r="O827" s="7"/>
      <c r="P827" s="7"/>
      <c r="Q827" s="7"/>
      <c r="R827" s="7"/>
    </row>
    <row r="828" spans="5:18" ht="14.25" customHeight="1" x14ac:dyDescent="0.2">
      <c r="E828" s="17"/>
      <c r="F828" s="7"/>
      <c r="G828" s="7"/>
      <c r="H828" s="7"/>
      <c r="I828" s="7"/>
      <c r="J828" s="7"/>
      <c r="K828" s="7"/>
      <c r="L828" s="7"/>
      <c r="M828" s="7"/>
      <c r="N828" s="7"/>
      <c r="O828" s="7"/>
      <c r="P828" s="7"/>
      <c r="Q828" s="7"/>
      <c r="R828" s="7"/>
    </row>
    <row r="829" spans="5:18" ht="14.25" customHeight="1" x14ac:dyDescent="0.2">
      <c r="E829" s="17"/>
      <c r="F829" s="7"/>
      <c r="G829" s="7"/>
      <c r="H829" s="7"/>
      <c r="I829" s="7"/>
      <c r="J829" s="7"/>
      <c r="K829" s="7"/>
      <c r="L829" s="7"/>
      <c r="M829" s="7"/>
      <c r="N829" s="7"/>
      <c r="O829" s="7"/>
      <c r="P829" s="7"/>
      <c r="Q829" s="7"/>
      <c r="R829" s="7"/>
    </row>
    <row r="830" spans="5:18" ht="14.25" customHeight="1" x14ac:dyDescent="0.2">
      <c r="E830" s="17"/>
      <c r="F830" s="7"/>
      <c r="G830" s="7"/>
      <c r="H830" s="7"/>
      <c r="I830" s="7"/>
      <c r="J830" s="7"/>
      <c r="K830" s="7"/>
      <c r="L830" s="7"/>
      <c r="M830" s="7"/>
      <c r="N830" s="7"/>
      <c r="O830" s="7"/>
      <c r="P830" s="7"/>
      <c r="Q830" s="7"/>
      <c r="R830" s="7"/>
    </row>
    <row r="831" spans="5:18" ht="14.25" customHeight="1" x14ac:dyDescent="0.2">
      <c r="E831" s="17"/>
      <c r="F831" s="7"/>
      <c r="G831" s="7"/>
      <c r="H831" s="7"/>
      <c r="I831" s="7"/>
      <c r="J831" s="7"/>
      <c r="K831" s="7"/>
      <c r="L831" s="7"/>
      <c r="M831" s="7"/>
      <c r="N831" s="7"/>
      <c r="O831" s="7"/>
      <c r="P831" s="7"/>
      <c r="Q831" s="7"/>
      <c r="R831" s="7"/>
    </row>
    <row r="832" spans="5:18" ht="14.25" customHeight="1" x14ac:dyDescent="0.2">
      <c r="E832" s="17"/>
      <c r="F832" s="7"/>
      <c r="G832" s="7"/>
      <c r="H832" s="7"/>
      <c r="I832" s="7"/>
      <c r="J832" s="7"/>
      <c r="K832" s="7"/>
      <c r="L832" s="7"/>
      <c r="M832" s="7"/>
      <c r="N832" s="7"/>
      <c r="O832" s="7"/>
      <c r="P832" s="7"/>
      <c r="Q832" s="7"/>
      <c r="R832" s="7"/>
    </row>
    <row r="833" spans="5:18" ht="14.25" customHeight="1" x14ac:dyDescent="0.2">
      <c r="E833" s="17"/>
      <c r="F833" s="7"/>
      <c r="G833" s="7"/>
      <c r="H833" s="7"/>
      <c r="I833" s="7"/>
      <c r="J833" s="7"/>
      <c r="K833" s="7"/>
      <c r="L833" s="7"/>
      <c r="M833" s="7"/>
      <c r="N833" s="7"/>
      <c r="O833" s="7"/>
      <c r="P833" s="7"/>
      <c r="Q833" s="7"/>
      <c r="R833" s="7"/>
    </row>
    <row r="834" spans="5:18" ht="14.25" customHeight="1" x14ac:dyDescent="0.2">
      <c r="E834" s="17"/>
      <c r="F834" s="7"/>
      <c r="G834" s="7"/>
      <c r="H834" s="7"/>
      <c r="I834" s="7"/>
      <c r="J834" s="7"/>
      <c r="K834" s="7"/>
      <c r="L834" s="7"/>
      <c r="M834" s="7"/>
      <c r="N834" s="7"/>
      <c r="O834" s="7"/>
      <c r="P834" s="7"/>
      <c r="Q834" s="7"/>
      <c r="R834" s="7"/>
    </row>
    <row r="835" spans="5:18" ht="14.25" customHeight="1" x14ac:dyDescent="0.2">
      <c r="E835" s="17"/>
      <c r="F835" s="7"/>
      <c r="G835" s="7"/>
      <c r="H835" s="7"/>
      <c r="I835" s="7"/>
      <c r="J835" s="7"/>
      <c r="K835" s="7"/>
      <c r="L835" s="7"/>
      <c r="M835" s="7"/>
      <c r="N835" s="7"/>
      <c r="O835" s="7"/>
      <c r="P835" s="7"/>
      <c r="Q835" s="7"/>
      <c r="R835" s="7"/>
    </row>
    <row r="836" spans="5:18" ht="14.25" customHeight="1" x14ac:dyDescent="0.2">
      <c r="E836" s="17"/>
      <c r="F836" s="7"/>
      <c r="G836" s="7"/>
      <c r="H836" s="7"/>
      <c r="I836" s="7"/>
      <c r="J836" s="7"/>
      <c r="K836" s="7"/>
      <c r="L836" s="7"/>
      <c r="M836" s="7"/>
      <c r="N836" s="7"/>
      <c r="O836" s="7"/>
      <c r="P836" s="7"/>
      <c r="Q836" s="7"/>
      <c r="R836" s="7"/>
    </row>
    <row r="837" spans="5:18" ht="14.25" customHeight="1" x14ac:dyDescent="0.2">
      <c r="E837" s="17"/>
      <c r="F837" s="7"/>
      <c r="G837" s="7"/>
      <c r="H837" s="7"/>
      <c r="I837" s="7"/>
      <c r="J837" s="7"/>
      <c r="K837" s="7"/>
      <c r="L837" s="7"/>
      <c r="M837" s="7"/>
      <c r="N837" s="7"/>
      <c r="O837" s="7"/>
      <c r="P837" s="7"/>
      <c r="Q837" s="7"/>
      <c r="R837" s="7"/>
    </row>
    <row r="838" spans="5:18" ht="14.25" customHeight="1" x14ac:dyDescent="0.2">
      <c r="E838" s="17"/>
      <c r="F838" s="7"/>
      <c r="G838" s="7"/>
      <c r="H838" s="7"/>
      <c r="I838" s="7"/>
      <c r="J838" s="7"/>
      <c r="K838" s="7"/>
      <c r="L838" s="7"/>
      <c r="M838" s="7"/>
      <c r="N838" s="7"/>
      <c r="O838" s="7"/>
      <c r="P838" s="7"/>
      <c r="Q838" s="7"/>
      <c r="R838" s="7"/>
    </row>
    <row r="839" spans="5:18" ht="14.25" customHeight="1" x14ac:dyDescent="0.2">
      <c r="E839" s="17"/>
      <c r="F839" s="7"/>
      <c r="G839" s="7"/>
      <c r="H839" s="7"/>
      <c r="I839" s="7"/>
      <c r="J839" s="7"/>
      <c r="K839" s="7"/>
      <c r="L839" s="7"/>
      <c r="M839" s="7"/>
      <c r="N839" s="7"/>
      <c r="O839" s="7"/>
      <c r="P839" s="7"/>
      <c r="Q839" s="7"/>
      <c r="R839" s="7"/>
    </row>
    <row r="840" spans="5:18" ht="14.25" customHeight="1" x14ac:dyDescent="0.2">
      <c r="E840" s="17"/>
      <c r="F840" s="7"/>
      <c r="G840" s="7"/>
      <c r="H840" s="7"/>
      <c r="I840" s="7"/>
      <c r="J840" s="7"/>
      <c r="K840" s="7"/>
      <c r="L840" s="7"/>
      <c r="M840" s="7"/>
      <c r="N840" s="7"/>
      <c r="O840" s="7"/>
      <c r="P840" s="7"/>
      <c r="Q840" s="7"/>
      <c r="R840" s="7"/>
    </row>
    <row r="841" spans="5:18" ht="14.25" customHeight="1" x14ac:dyDescent="0.2">
      <c r="E841" s="17"/>
      <c r="F841" s="7"/>
      <c r="G841" s="7"/>
      <c r="H841" s="7"/>
      <c r="I841" s="7"/>
      <c r="J841" s="7"/>
      <c r="K841" s="7"/>
      <c r="L841" s="7"/>
      <c r="M841" s="7"/>
      <c r="N841" s="7"/>
      <c r="O841" s="7"/>
      <c r="P841" s="7"/>
      <c r="Q841" s="7"/>
      <c r="R841" s="7"/>
    </row>
    <row r="842" spans="5:18" ht="14.25" customHeight="1" x14ac:dyDescent="0.2">
      <c r="E842" s="17"/>
      <c r="F842" s="7"/>
      <c r="G842" s="7"/>
      <c r="H842" s="7"/>
      <c r="I842" s="7"/>
      <c r="J842" s="7"/>
      <c r="K842" s="7"/>
      <c r="L842" s="7"/>
      <c r="M842" s="7"/>
      <c r="N842" s="7"/>
      <c r="O842" s="7"/>
      <c r="P842" s="7"/>
      <c r="Q842" s="7"/>
      <c r="R842" s="7"/>
    </row>
    <row r="843" spans="5:18" ht="14.25" customHeight="1" x14ac:dyDescent="0.2">
      <c r="E843" s="17"/>
      <c r="F843" s="7"/>
      <c r="G843" s="7"/>
      <c r="H843" s="7"/>
      <c r="I843" s="7"/>
      <c r="J843" s="7"/>
      <c r="K843" s="7"/>
      <c r="L843" s="7"/>
      <c r="M843" s="7"/>
      <c r="N843" s="7"/>
      <c r="O843" s="7"/>
      <c r="P843" s="7"/>
      <c r="Q843" s="7"/>
      <c r="R843" s="7"/>
    </row>
    <row r="844" spans="5:18" ht="14.25" customHeight="1" x14ac:dyDescent="0.2">
      <c r="E844" s="17"/>
      <c r="F844" s="7"/>
      <c r="G844" s="7"/>
      <c r="H844" s="7"/>
      <c r="I844" s="7"/>
      <c r="J844" s="7"/>
      <c r="K844" s="7"/>
      <c r="L844" s="7"/>
      <c r="M844" s="7"/>
      <c r="N844" s="7"/>
      <c r="O844" s="7"/>
      <c r="P844" s="7"/>
      <c r="Q844" s="7"/>
      <c r="R844" s="7"/>
    </row>
    <row r="845" spans="5:18" ht="14.25" customHeight="1" x14ac:dyDescent="0.2">
      <c r="E845" s="17"/>
      <c r="F845" s="7"/>
      <c r="G845" s="7"/>
      <c r="H845" s="7"/>
      <c r="I845" s="7"/>
      <c r="J845" s="7"/>
      <c r="K845" s="7"/>
      <c r="L845" s="7"/>
      <c r="M845" s="7"/>
      <c r="N845" s="7"/>
      <c r="O845" s="7"/>
      <c r="P845" s="7"/>
      <c r="Q845" s="7"/>
      <c r="R845" s="7"/>
    </row>
    <row r="846" spans="5:18" ht="14.25" customHeight="1" x14ac:dyDescent="0.2">
      <c r="E846" s="17"/>
      <c r="F846" s="7"/>
      <c r="G846" s="7"/>
      <c r="H846" s="7"/>
      <c r="I846" s="7"/>
      <c r="J846" s="7"/>
      <c r="K846" s="7"/>
      <c r="L846" s="7"/>
      <c r="M846" s="7"/>
      <c r="N846" s="7"/>
      <c r="O846" s="7"/>
      <c r="P846" s="7"/>
      <c r="Q846" s="7"/>
      <c r="R846" s="7"/>
    </row>
    <row r="847" spans="5:18" ht="14.25" customHeight="1" x14ac:dyDescent="0.2">
      <c r="E847" s="17"/>
      <c r="F847" s="7"/>
      <c r="G847" s="7"/>
      <c r="H847" s="7"/>
      <c r="I847" s="7"/>
      <c r="J847" s="7"/>
      <c r="K847" s="7"/>
      <c r="L847" s="7"/>
      <c r="M847" s="7"/>
      <c r="N847" s="7"/>
      <c r="O847" s="7"/>
      <c r="P847" s="7"/>
      <c r="Q847" s="7"/>
      <c r="R847" s="7"/>
    </row>
    <row r="848" spans="5:18" ht="14.25" customHeight="1" x14ac:dyDescent="0.2">
      <c r="E848" s="17"/>
      <c r="F848" s="7"/>
      <c r="G848" s="7"/>
      <c r="H848" s="7"/>
      <c r="I848" s="7"/>
      <c r="J848" s="7"/>
      <c r="K848" s="7"/>
      <c r="L848" s="7"/>
      <c r="M848" s="7"/>
      <c r="N848" s="7"/>
      <c r="O848" s="7"/>
      <c r="P848" s="7"/>
      <c r="Q848" s="7"/>
      <c r="R848" s="7"/>
    </row>
    <row r="849" spans="5:18" ht="14.25" customHeight="1" x14ac:dyDescent="0.2">
      <c r="E849" s="17"/>
      <c r="F849" s="7"/>
      <c r="G849" s="7"/>
      <c r="H849" s="7"/>
      <c r="I849" s="7"/>
      <c r="J849" s="7"/>
      <c r="K849" s="7"/>
      <c r="L849" s="7"/>
      <c r="M849" s="7"/>
      <c r="N849" s="7"/>
      <c r="O849" s="7"/>
      <c r="P849" s="7"/>
      <c r="Q849" s="7"/>
      <c r="R849" s="7"/>
    </row>
    <row r="850" spans="5:18" ht="14.25" customHeight="1" x14ac:dyDescent="0.2">
      <c r="E850" s="17"/>
      <c r="F850" s="7"/>
      <c r="G850" s="7"/>
      <c r="H850" s="7"/>
      <c r="I850" s="7"/>
      <c r="J850" s="7"/>
      <c r="K850" s="7"/>
      <c r="L850" s="7"/>
      <c r="M850" s="7"/>
      <c r="N850" s="7"/>
      <c r="O850" s="7"/>
      <c r="P850" s="7"/>
      <c r="Q850" s="7"/>
      <c r="R850" s="7"/>
    </row>
    <row r="851" spans="5:18" ht="14.25" customHeight="1" x14ac:dyDescent="0.2">
      <c r="E851" s="17"/>
      <c r="F851" s="7"/>
      <c r="G851" s="7"/>
      <c r="H851" s="7"/>
      <c r="I851" s="7"/>
      <c r="J851" s="7"/>
      <c r="K851" s="7"/>
      <c r="L851" s="7"/>
      <c r="M851" s="7"/>
      <c r="N851" s="7"/>
      <c r="O851" s="7"/>
      <c r="P851" s="7"/>
      <c r="Q851" s="7"/>
      <c r="R851" s="7"/>
    </row>
    <row r="852" spans="5:18" ht="14.25" customHeight="1" x14ac:dyDescent="0.2">
      <c r="E852" s="17"/>
      <c r="F852" s="7"/>
      <c r="G852" s="7"/>
      <c r="H852" s="7"/>
      <c r="I852" s="7"/>
      <c r="J852" s="7"/>
      <c r="K852" s="7"/>
      <c r="L852" s="7"/>
      <c r="M852" s="7"/>
      <c r="N852" s="7"/>
      <c r="O852" s="7"/>
      <c r="P852" s="7"/>
      <c r="Q852" s="7"/>
      <c r="R852" s="7"/>
    </row>
    <row r="853" spans="5:18" ht="14.25" customHeight="1" x14ac:dyDescent="0.2">
      <c r="E853" s="17"/>
      <c r="F853" s="7"/>
      <c r="G853" s="7"/>
      <c r="H853" s="7"/>
      <c r="I853" s="7"/>
      <c r="J853" s="7"/>
      <c r="K853" s="7"/>
      <c r="L853" s="7"/>
      <c r="M853" s="7"/>
      <c r="N853" s="7"/>
      <c r="O853" s="7"/>
      <c r="P853" s="7"/>
      <c r="Q853" s="7"/>
      <c r="R853" s="7"/>
    </row>
    <row r="854" spans="5:18" ht="14.25" customHeight="1" x14ac:dyDescent="0.2">
      <c r="E854" s="17"/>
      <c r="F854" s="7"/>
      <c r="G854" s="7"/>
      <c r="H854" s="7"/>
      <c r="I854" s="7"/>
      <c r="J854" s="7"/>
      <c r="K854" s="7"/>
      <c r="L854" s="7"/>
      <c r="M854" s="7"/>
      <c r="N854" s="7"/>
      <c r="O854" s="7"/>
      <c r="P854" s="7"/>
      <c r="Q854" s="7"/>
      <c r="R854" s="7"/>
    </row>
    <row r="855" spans="5:18" ht="14.25" customHeight="1" x14ac:dyDescent="0.2">
      <c r="E855" s="17"/>
      <c r="F855" s="7"/>
      <c r="G855" s="7"/>
      <c r="H855" s="7"/>
      <c r="I855" s="7"/>
      <c r="J855" s="7"/>
      <c r="K855" s="7"/>
      <c r="L855" s="7"/>
      <c r="M855" s="7"/>
      <c r="N855" s="7"/>
      <c r="O855" s="7"/>
      <c r="P855" s="7"/>
      <c r="Q855" s="7"/>
      <c r="R855" s="7"/>
    </row>
    <row r="856" spans="5:18" ht="14.25" customHeight="1" x14ac:dyDescent="0.2">
      <c r="E856" s="17"/>
      <c r="F856" s="7"/>
      <c r="G856" s="7"/>
      <c r="H856" s="7"/>
      <c r="I856" s="7"/>
      <c r="J856" s="7"/>
      <c r="K856" s="7"/>
      <c r="L856" s="7"/>
      <c r="M856" s="7"/>
      <c r="N856" s="7"/>
      <c r="O856" s="7"/>
      <c r="P856" s="7"/>
      <c r="Q856" s="7"/>
      <c r="R856" s="7"/>
    </row>
    <row r="857" spans="5:18" ht="14.25" customHeight="1" x14ac:dyDescent="0.2">
      <c r="E857" s="17"/>
      <c r="F857" s="7"/>
      <c r="G857" s="7"/>
      <c r="H857" s="7"/>
      <c r="I857" s="7"/>
      <c r="J857" s="7"/>
      <c r="K857" s="7"/>
      <c r="L857" s="7"/>
      <c r="M857" s="7"/>
      <c r="N857" s="7"/>
      <c r="O857" s="7"/>
      <c r="P857" s="7"/>
      <c r="Q857" s="7"/>
      <c r="R857" s="7"/>
    </row>
    <row r="858" spans="5:18" ht="14.25" customHeight="1" x14ac:dyDescent="0.2">
      <c r="E858" s="17"/>
      <c r="F858" s="7"/>
      <c r="G858" s="7"/>
      <c r="H858" s="7"/>
      <c r="I858" s="7"/>
      <c r="J858" s="7"/>
      <c r="K858" s="7"/>
      <c r="L858" s="7"/>
      <c r="M858" s="7"/>
      <c r="N858" s="7"/>
      <c r="O858" s="7"/>
      <c r="P858" s="7"/>
      <c r="Q858" s="7"/>
      <c r="R858" s="7"/>
    </row>
    <row r="859" spans="5:18" ht="14.25" customHeight="1" x14ac:dyDescent="0.2">
      <c r="E859" s="17"/>
      <c r="F859" s="7"/>
      <c r="G859" s="7"/>
      <c r="H859" s="7"/>
      <c r="I859" s="7"/>
      <c r="J859" s="7"/>
      <c r="K859" s="7"/>
      <c r="L859" s="7"/>
      <c r="M859" s="7"/>
      <c r="N859" s="7"/>
      <c r="O859" s="7"/>
      <c r="P859" s="7"/>
      <c r="Q859" s="7"/>
      <c r="R859" s="7"/>
    </row>
    <row r="860" spans="5:18" ht="14.25" customHeight="1" x14ac:dyDescent="0.2">
      <c r="E860" s="17"/>
      <c r="F860" s="7"/>
      <c r="G860" s="7"/>
      <c r="H860" s="7"/>
      <c r="I860" s="7"/>
      <c r="J860" s="7"/>
      <c r="K860" s="7"/>
      <c r="L860" s="7"/>
      <c r="M860" s="7"/>
      <c r="N860" s="7"/>
      <c r="O860" s="7"/>
      <c r="P860" s="7"/>
      <c r="Q860" s="7"/>
      <c r="R860" s="7"/>
    </row>
    <row r="861" spans="5:18" ht="14.25" customHeight="1" x14ac:dyDescent="0.2">
      <c r="E861" s="17"/>
      <c r="F861" s="7"/>
      <c r="G861" s="7"/>
      <c r="H861" s="7"/>
      <c r="I861" s="7"/>
      <c r="J861" s="7"/>
      <c r="K861" s="7"/>
      <c r="L861" s="7"/>
      <c r="M861" s="7"/>
      <c r="N861" s="7"/>
      <c r="O861" s="7"/>
      <c r="P861" s="7"/>
      <c r="Q861" s="7"/>
      <c r="R861" s="7"/>
    </row>
    <row r="862" spans="5:18" ht="14.25" customHeight="1" x14ac:dyDescent="0.2">
      <c r="E862" s="17"/>
      <c r="F862" s="7"/>
      <c r="G862" s="7"/>
      <c r="H862" s="7"/>
      <c r="I862" s="7"/>
      <c r="J862" s="7"/>
      <c r="K862" s="7"/>
      <c r="L862" s="7"/>
      <c r="M862" s="7"/>
      <c r="N862" s="7"/>
      <c r="O862" s="7"/>
      <c r="P862" s="7"/>
      <c r="Q862" s="7"/>
      <c r="R862" s="7"/>
    </row>
    <row r="863" spans="5:18" ht="14.25" customHeight="1" x14ac:dyDescent="0.2">
      <c r="E863" s="17"/>
      <c r="F863" s="7"/>
      <c r="G863" s="7"/>
      <c r="H863" s="7"/>
      <c r="I863" s="7"/>
      <c r="J863" s="7"/>
      <c r="K863" s="7"/>
      <c r="L863" s="7"/>
      <c r="M863" s="7"/>
      <c r="N863" s="7"/>
      <c r="O863" s="7"/>
      <c r="P863" s="7"/>
      <c r="Q863" s="7"/>
      <c r="R863" s="7"/>
    </row>
    <row r="864" spans="5:18" ht="14.25" customHeight="1" x14ac:dyDescent="0.2">
      <c r="E864" s="17"/>
      <c r="F864" s="7"/>
      <c r="G864" s="7"/>
      <c r="H864" s="7"/>
      <c r="I864" s="7"/>
      <c r="J864" s="7"/>
      <c r="K864" s="7"/>
      <c r="L864" s="7"/>
      <c r="M864" s="7"/>
      <c r="N864" s="7"/>
      <c r="O864" s="7"/>
      <c r="P864" s="7"/>
      <c r="Q864" s="7"/>
      <c r="R864" s="7"/>
    </row>
    <row r="865" spans="5:18" ht="14.25" customHeight="1" x14ac:dyDescent="0.2">
      <c r="E865" s="17"/>
      <c r="F865" s="7"/>
      <c r="G865" s="7"/>
      <c r="H865" s="7"/>
      <c r="I865" s="7"/>
      <c r="J865" s="7"/>
      <c r="K865" s="7"/>
      <c r="L865" s="7"/>
      <c r="M865" s="7"/>
      <c r="N865" s="7"/>
      <c r="O865" s="7"/>
      <c r="P865" s="7"/>
      <c r="Q865" s="7"/>
      <c r="R865" s="7"/>
    </row>
    <row r="866" spans="5:18" ht="14.25" customHeight="1" x14ac:dyDescent="0.2">
      <c r="E866" s="17"/>
      <c r="F866" s="7"/>
      <c r="G866" s="7"/>
      <c r="H866" s="7"/>
      <c r="I866" s="7"/>
      <c r="J866" s="7"/>
      <c r="K866" s="7"/>
      <c r="L866" s="7"/>
      <c r="M866" s="7"/>
      <c r="N866" s="7"/>
      <c r="O866" s="7"/>
      <c r="P866" s="7"/>
      <c r="Q866" s="7"/>
      <c r="R866" s="7"/>
    </row>
    <row r="867" spans="5:18" ht="14.25" customHeight="1" x14ac:dyDescent="0.2">
      <c r="E867" s="17"/>
      <c r="F867" s="7"/>
      <c r="G867" s="7"/>
      <c r="H867" s="7"/>
      <c r="I867" s="7"/>
      <c r="J867" s="7"/>
      <c r="K867" s="7"/>
      <c r="L867" s="7"/>
      <c r="M867" s="7"/>
      <c r="N867" s="7"/>
      <c r="O867" s="7"/>
      <c r="P867" s="7"/>
      <c r="Q867" s="7"/>
      <c r="R867" s="7"/>
    </row>
    <row r="868" spans="5:18" ht="14.25" customHeight="1" x14ac:dyDescent="0.2">
      <c r="E868" s="17"/>
      <c r="F868" s="7"/>
      <c r="G868" s="7"/>
      <c r="H868" s="7"/>
      <c r="I868" s="7"/>
      <c r="J868" s="7"/>
      <c r="K868" s="7"/>
      <c r="L868" s="7"/>
      <c r="M868" s="7"/>
      <c r="N868" s="7"/>
      <c r="O868" s="7"/>
      <c r="P868" s="7"/>
      <c r="Q868" s="7"/>
      <c r="R868" s="7"/>
    </row>
    <row r="869" spans="5:18" ht="14.25" customHeight="1" x14ac:dyDescent="0.2">
      <c r="E869" s="17"/>
      <c r="F869" s="7"/>
      <c r="G869" s="7"/>
      <c r="H869" s="7"/>
      <c r="I869" s="7"/>
      <c r="J869" s="7"/>
      <c r="K869" s="7"/>
      <c r="L869" s="7"/>
      <c r="M869" s="7"/>
      <c r="N869" s="7"/>
      <c r="O869" s="7"/>
      <c r="P869" s="7"/>
      <c r="Q869" s="7"/>
      <c r="R869" s="7"/>
    </row>
    <row r="870" spans="5:18" ht="14.25" customHeight="1" x14ac:dyDescent="0.2">
      <c r="E870" s="17"/>
      <c r="F870" s="7"/>
      <c r="G870" s="7"/>
      <c r="H870" s="7"/>
      <c r="I870" s="7"/>
      <c r="J870" s="7"/>
      <c r="K870" s="7"/>
      <c r="L870" s="7"/>
      <c r="M870" s="7"/>
      <c r="N870" s="7"/>
      <c r="O870" s="7"/>
      <c r="P870" s="7"/>
      <c r="Q870" s="7"/>
      <c r="R870" s="7"/>
    </row>
    <row r="871" spans="5:18" ht="14.25" customHeight="1" x14ac:dyDescent="0.2">
      <c r="E871" s="17"/>
      <c r="F871" s="7"/>
      <c r="G871" s="7"/>
      <c r="H871" s="7"/>
      <c r="I871" s="7"/>
      <c r="J871" s="7"/>
      <c r="K871" s="7"/>
      <c r="L871" s="7"/>
      <c r="M871" s="7"/>
      <c r="N871" s="7"/>
      <c r="O871" s="7"/>
      <c r="P871" s="7"/>
      <c r="Q871" s="7"/>
      <c r="R871" s="7"/>
    </row>
    <row r="872" spans="5:18" ht="14.25" customHeight="1" x14ac:dyDescent="0.2">
      <c r="E872" s="17"/>
      <c r="F872" s="7"/>
      <c r="G872" s="7"/>
      <c r="H872" s="7"/>
      <c r="I872" s="7"/>
      <c r="J872" s="7"/>
      <c r="K872" s="7"/>
      <c r="L872" s="7"/>
      <c r="M872" s="7"/>
      <c r="N872" s="7"/>
      <c r="O872" s="7"/>
      <c r="P872" s="7"/>
      <c r="Q872" s="7"/>
      <c r="R872" s="7"/>
    </row>
    <row r="873" spans="5:18" ht="14.25" customHeight="1" x14ac:dyDescent="0.2">
      <c r="E873" s="17"/>
      <c r="F873" s="7"/>
      <c r="G873" s="7"/>
      <c r="H873" s="7"/>
      <c r="I873" s="7"/>
      <c r="J873" s="7"/>
      <c r="K873" s="7"/>
      <c r="L873" s="7"/>
      <c r="M873" s="7"/>
      <c r="N873" s="7"/>
      <c r="O873" s="7"/>
      <c r="P873" s="7"/>
      <c r="Q873" s="7"/>
      <c r="R873" s="7"/>
    </row>
    <row r="874" spans="5:18" ht="14.25" customHeight="1" x14ac:dyDescent="0.2">
      <c r="E874" s="17"/>
      <c r="F874" s="7"/>
      <c r="G874" s="7"/>
      <c r="H874" s="7"/>
      <c r="I874" s="7"/>
      <c r="J874" s="7"/>
      <c r="K874" s="7"/>
      <c r="L874" s="7"/>
      <c r="M874" s="7"/>
      <c r="N874" s="7"/>
      <c r="O874" s="7"/>
      <c r="P874" s="7"/>
      <c r="Q874" s="7"/>
      <c r="R874" s="7"/>
    </row>
    <row r="875" spans="5:18" ht="14.25" customHeight="1" x14ac:dyDescent="0.2">
      <c r="E875" s="17"/>
      <c r="F875" s="7"/>
      <c r="G875" s="7"/>
      <c r="H875" s="7"/>
      <c r="I875" s="7"/>
      <c r="J875" s="7"/>
      <c r="K875" s="7"/>
      <c r="L875" s="7"/>
      <c r="M875" s="7"/>
      <c r="N875" s="7"/>
      <c r="O875" s="7"/>
      <c r="P875" s="7"/>
      <c r="Q875" s="7"/>
      <c r="R875" s="7"/>
    </row>
    <row r="876" spans="5:18" ht="14.25" customHeight="1" x14ac:dyDescent="0.2">
      <c r="E876" s="17"/>
      <c r="F876" s="7"/>
      <c r="G876" s="7"/>
      <c r="H876" s="7"/>
      <c r="I876" s="7"/>
      <c r="J876" s="7"/>
      <c r="K876" s="7"/>
      <c r="L876" s="7"/>
      <c r="M876" s="7"/>
      <c r="N876" s="7"/>
      <c r="O876" s="7"/>
      <c r="P876" s="7"/>
      <c r="Q876" s="7"/>
      <c r="R876" s="7"/>
    </row>
    <row r="877" spans="5:18" ht="14.25" customHeight="1" x14ac:dyDescent="0.2">
      <c r="E877" s="17"/>
      <c r="F877" s="7"/>
      <c r="G877" s="7"/>
      <c r="H877" s="7"/>
      <c r="I877" s="7"/>
      <c r="J877" s="7"/>
      <c r="K877" s="7"/>
      <c r="L877" s="7"/>
      <c r="M877" s="7"/>
      <c r="N877" s="7"/>
      <c r="O877" s="7"/>
      <c r="P877" s="7"/>
      <c r="Q877" s="7"/>
      <c r="R877" s="7"/>
    </row>
    <row r="878" spans="5:18" ht="14.25" customHeight="1" x14ac:dyDescent="0.2">
      <c r="E878" s="17"/>
      <c r="F878" s="7"/>
      <c r="G878" s="7"/>
      <c r="H878" s="7"/>
      <c r="I878" s="7"/>
      <c r="J878" s="7"/>
      <c r="K878" s="7"/>
      <c r="L878" s="7"/>
      <c r="M878" s="7"/>
      <c r="N878" s="7"/>
      <c r="O878" s="7"/>
      <c r="P878" s="7"/>
      <c r="Q878" s="7"/>
      <c r="R878" s="7"/>
    </row>
    <row r="879" spans="5:18" ht="14.25" customHeight="1" x14ac:dyDescent="0.2">
      <c r="E879" s="17"/>
      <c r="F879" s="7"/>
      <c r="G879" s="7"/>
      <c r="H879" s="7"/>
      <c r="I879" s="7"/>
      <c r="J879" s="7"/>
      <c r="K879" s="7"/>
      <c r="L879" s="7"/>
      <c r="M879" s="7"/>
      <c r="N879" s="7"/>
      <c r="O879" s="7"/>
      <c r="P879" s="7"/>
      <c r="Q879" s="7"/>
      <c r="R879" s="7"/>
    </row>
    <row r="880" spans="5:18" ht="14.25" customHeight="1" x14ac:dyDescent="0.2">
      <c r="E880" s="17"/>
      <c r="F880" s="7"/>
      <c r="G880" s="7"/>
      <c r="H880" s="7"/>
      <c r="I880" s="7"/>
      <c r="J880" s="7"/>
      <c r="K880" s="7"/>
      <c r="L880" s="7"/>
      <c r="M880" s="7"/>
      <c r="N880" s="7"/>
      <c r="O880" s="7"/>
      <c r="P880" s="7"/>
      <c r="Q880" s="7"/>
      <c r="R880" s="7"/>
    </row>
    <row r="881" spans="5:18" ht="14.25" customHeight="1" x14ac:dyDescent="0.2">
      <c r="E881" s="17"/>
      <c r="F881" s="7"/>
      <c r="G881" s="7"/>
      <c r="H881" s="7"/>
      <c r="I881" s="7"/>
      <c r="J881" s="7"/>
      <c r="K881" s="7"/>
      <c r="L881" s="7"/>
      <c r="M881" s="7"/>
      <c r="N881" s="7"/>
      <c r="O881" s="7"/>
      <c r="P881" s="7"/>
      <c r="Q881" s="7"/>
      <c r="R881" s="7"/>
    </row>
    <row r="882" spans="5:18" ht="14.25" customHeight="1" x14ac:dyDescent="0.2">
      <c r="E882" s="17"/>
      <c r="F882" s="7"/>
      <c r="G882" s="7"/>
      <c r="H882" s="7"/>
      <c r="I882" s="7"/>
      <c r="J882" s="7"/>
      <c r="K882" s="7"/>
      <c r="L882" s="7"/>
      <c r="M882" s="7"/>
      <c r="N882" s="7"/>
      <c r="O882" s="7"/>
      <c r="P882" s="7"/>
      <c r="Q882" s="7"/>
      <c r="R882" s="7"/>
    </row>
    <row r="883" spans="5:18" ht="14.25" customHeight="1" x14ac:dyDescent="0.2">
      <c r="E883" s="17"/>
      <c r="F883" s="7"/>
      <c r="G883" s="7"/>
      <c r="H883" s="7"/>
      <c r="I883" s="7"/>
      <c r="J883" s="7"/>
      <c r="K883" s="7"/>
      <c r="L883" s="7"/>
      <c r="M883" s="7"/>
      <c r="N883" s="7"/>
      <c r="O883" s="7"/>
      <c r="P883" s="7"/>
      <c r="Q883" s="7"/>
      <c r="R883" s="7"/>
    </row>
    <row r="884" spans="5:18" ht="14.25" customHeight="1" x14ac:dyDescent="0.2">
      <c r="E884" s="17"/>
      <c r="F884" s="7"/>
      <c r="G884" s="7"/>
      <c r="H884" s="7"/>
      <c r="I884" s="7"/>
      <c r="J884" s="7"/>
      <c r="K884" s="7"/>
      <c r="L884" s="7"/>
      <c r="M884" s="7"/>
      <c r="N884" s="7"/>
      <c r="O884" s="7"/>
      <c r="P884" s="7"/>
      <c r="Q884" s="7"/>
      <c r="R884" s="7"/>
    </row>
    <row r="885" spans="5:18" ht="14.25" customHeight="1" x14ac:dyDescent="0.2">
      <c r="E885" s="17"/>
      <c r="F885" s="7"/>
      <c r="G885" s="7"/>
      <c r="H885" s="7"/>
      <c r="I885" s="7"/>
      <c r="J885" s="7"/>
      <c r="K885" s="7"/>
      <c r="L885" s="7"/>
      <c r="M885" s="7"/>
      <c r="N885" s="7"/>
      <c r="O885" s="7"/>
      <c r="P885" s="7"/>
      <c r="Q885" s="7"/>
      <c r="R885" s="7"/>
    </row>
    <row r="886" spans="5:18" ht="14.25" customHeight="1" x14ac:dyDescent="0.2">
      <c r="E886" s="17"/>
      <c r="F886" s="7"/>
      <c r="G886" s="7"/>
      <c r="H886" s="7"/>
      <c r="I886" s="7"/>
      <c r="J886" s="7"/>
      <c r="K886" s="7"/>
      <c r="L886" s="7"/>
      <c r="M886" s="7"/>
      <c r="N886" s="7"/>
      <c r="O886" s="7"/>
      <c r="P886" s="7"/>
      <c r="Q886" s="7"/>
      <c r="R886" s="7"/>
    </row>
    <row r="887" spans="5:18" ht="14.25" customHeight="1" x14ac:dyDescent="0.2">
      <c r="E887" s="17"/>
      <c r="F887" s="7"/>
      <c r="G887" s="7"/>
      <c r="H887" s="7"/>
      <c r="I887" s="7"/>
      <c r="J887" s="7"/>
      <c r="K887" s="7"/>
      <c r="L887" s="7"/>
      <c r="M887" s="7"/>
      <c r="N887" s="7"/>
      <c r="O887" s="7"/>
      <c r="P887" s="7"/>
      <c r="Q887" s="7"/>
      <c r="R887" s="7"/>
    </row>
    <row r="888" spans="5:18" ht="14.25" customHeight="1" x14ac:dyDescent="0.2">
      <c r="E888" s="17"/>
      <c r="F888" s="7"/>
      <c r="G888" s="7"/>
      <c r="H888" s="7"/>
      <c r="I888" s="7"/>
      <c r="J888" s="7"/>
      <c r="K888" s="7"/>
      <c r="L888" s="7"/>
      <c r="M888" s="7"/>
      <c r="N888" s="7"/>
      <c r="O888" s="7"/>
      <c r="P888" s="7"/>
      <c r="Q888" s="7"/>
      <c r="R888" s="7"/>
    </row>
    <row r="889" spans="5:18" ht="14.25" customHeight="1" x14ac:dyDescent="0.2">
      <c r="E889" s="17"/>
      <c r="F889" s="7"/>
      <c r="G889" s="7"/>
      <c r="H889" s="7"/>
      <c r="I889" s="7"/>
      <c r="J889" s="7"/>
      <c r="K889" s="7"/>
      <c r="L889" s="7"/>
      <c r="M889" s="7"/>
      <c r="N889" s="7"/>
      <c r="O889" s="7"/>
      <c r="P889" s="7"/>
      <c r="Q889" s="7"/>
      <c r="R889" s="7"/>
    </row>
    <row r="890" spans="5:18" ht="14.25" customHeight="1" x14ac:dyDescent="0.2">
      <c r="E890" s="17"/>
      <c r="F890" s="7"/>
      <c r="G890" s="7"/>
      <c r="H890" s="7"/>
      <c r="I890" s="7"/>
      <c r="J890" s="7"/>
      <c r="K890" s="7"/>
      <c r="L890" s="7"/>
      <c r="M890" s="7"/>
      <c r="N890" s="7"/>
      <c r="O890" s="7"/>
      <c r="P890" s="7"/>
      <c r="Q890" s="7"/>
      <c r="R890" s="7"/>
    </row>
    <row r="891" spans="5:18" ht="14.25" customHeight="1" x14ac:dyDescent="0.2">
      <c r="E891" s="17"/>
      <c r="F891" s="7"/>
      <c r="G891" s="7"/>
      <c r="H891" s="7"/>
      <c r="I891" s="7"/>
      <c r="J891" s="7"/>
      <c r="K891" s="7"/>
      <c r="L891" s="7"/>
      <c r="M891" s="7"/>
      <c r="N891" s="7"/>
      <c r="O891" s="7"/>
      <c r="P891" s="7"/>
      <c r="Q891" s="7"/>
      <c r="R891" s="7"/>
    </row>
    <row r="892" spans="5:18" ht="14.25" customHeight="1" x14ac:dyDescent="0.2">
      <c r="E892" s="17"/>
      <c r="F892" s="7"/>
      <c r="G892" s="7"/>
      <c r="H892" s="7"/>
      <c r="I892" s="7"/>
      <c r="J892" s="7"/>
      <c r="K892" s="7"/>
      <c r="L892" s="7"/>
      <c r="M892" s="7"/>
      <c r="N892" s="7"/>
      <c r="O892" s="7"/>
      <c r="P892" s="7"/>
      <c r="Q892" s="7"/>
      <c r="R892" s="7"/>
    </row>
    <row r="893" spans="5:18" ht="14.25" customHeight="1" x14ac:dyDescent="0.2">
      <c r="E893" s="17"/>
      <c r="F893" s="7"/>
      <c r="G893" s="7"/>
      <c r="H893" s="7"/>
      <c r="I893" s="7"/>
      <c r="J893" s="7"/>
      <c r="K893" s="7"/>
      <c r="L893" s="7"/>
      <c r="M893" s="7"/>
      <c r="N893" s="7"/>
      <c r="O893" s="7"/>
      <c r="P893" s="7"/>
      <c r="Q893" s="7"/>
      <c r="R893" s="7"/>
    </row>
    <row r="894" spans="5:18" ht="14.25" customHeight="1" x14ac:dyDescent="0.2">
      <c r="E894" s="17"/>
      <c r="F894" s="7"/>
      <c r="G894" s="7"/>
      <c r="H894" s="7"/>
      <c r="I894" s="7"/>
      <c r="J894" s="7"/>
      <c r="K894" s="7"/>
      <c r="L894" s="7"/>
      <c r="M894" s="7"/>
      <c r="N894" s="7"/>
      <c r="O894" s="7"/>
      <c r="P894" s="7"/>
      <c r="Q894" s="7"/>
      <c r="R894" s="7"/>
    </row>
    <row r="895" spans="5:18" ht="14.25" customHeight="1" x14ac:dyDescent="0.2">
      <c r="E895" s="17"/>
      <c r="F895" s="7"/>
      <c r="G895" s="7"/>
      <c r="H895" s="7"/>
      <c r="I895" s="7"/>
      <c r="J895" s="7"/>
      <c r="K895" s="7"/>
      <c r="L895" s="7"/>
      <c r="M895" s="7"/>
      <c r="N895" s="7"/>
      <c r="O895" s="7"/>
      <c r="P895" s="7"/>
      <c r="Q895" s="7"/>
      <c r="R895" s="7"/>
    </row>
    <row r="896" spans="5:18" ht="14.25" customHeight="1" x14ac:dyDescent="0.2">
      <c r="E896" s="17"/>
      <c r="F896" s="7"/>
      <c r="G896" s="7"/>
      <c r="H896" s="7"/>
      <c r="I896" s="7"/>
      <c r="J896" s="7"/>
      <c r="K896" s="7"/>
      <c r="L896" s="7"/>
      <c r="M896" s="7"/>
      <c r="N896" s="7"/>
      <c r="O896" s="7"/>
      <c r="P896" s="7"/>
      <c r="Q896" s="7"/>
      <c r="R896" s="7"/>
    </row>
    <row r="897" spans="5:18" ht="14.25" customHeight="1" x14ac:dyDescent="0.2">
      <c r="E897" s="17"/>
      <c r="F897" s="7"/>
      <c r="G897" s="7"/>
      <c r="H897" s="7"/>
      <c r="I897" s="7"/>
      <c r="J897" s="7"/>
      <c r="K897" s="7"/>
      <c r="L897" s="7"/>
      <c r="M897" s="7"/>
      <c r="N897" s="7"/>
      <c r="O897" s="7"/>
      <c r="P897" s="7"/>
      <c r="Q897" s="7"/>
      <c r="R897" s="7"/>
    </row>
    <row r="898" spans="5:18" ht="14.25" customHeight="1" x14ac:dyDescent="0.2">
      <c r="E898" s="17"/>
      <c r="F898" s="7"/>
      <c r="G898" s="7"/>
      <c r="H898" s="7"/>
      <c r="I898" s="7"/>
      <c r="J898" s="7"/>
      <c r="K898" s="7"/>
      <c r="L898" s="7"/>
      <c r="M898" s="7"/>
      <c r="N898" s="7"/>
      <c r="O898" s="7"/>
      <c r="P898" s="7"/>
      <c r="Q898" s="7"/>
      <c r="R898" s="7"/>
    </row>
    <row r="899" spans="5:18" ht="14.25" customHeight="1" x14ac:dyDescent="0.2">
      <c r="E899" s="17"/>
      <c r="F899" s="7"/>
      <c r="G899" s="7"/>
      <c r="H899" s="7"/>
      <c r="I899" s="7"/>
      <c r="J899" s="7"/>
      <c r="K899" s="7"/>
      <c r="L899" s="7"/>
      <c r="M899" s="7"/>
      <c r="N899" s="7"/>
      <c r="O899" s="7"/>
      <c r="P899" s="7"/>
      <c r="Q899" s="7"/>
      <c r="R899" s="7"/>
    </row>
    <row r="900" spans="5:18" ht="14.25" customHeight="1" x14ac:dyDescent="0.2">
      <c r="E900" s="17"/>
      <c r="F900" s="7"/>
      <c r="G900" s="7"/>
      <c r="H900" s="7"/>
      <c r="I900" s="7"/>
      <c r="J900" s="7"/>
      <c r="K900" s="7"/>
      <c r="L900" s="7"/>
      <c r="M900" s="7"/>
      <c r="N900" s="7"/>
      <c r="O900" s="7"/>
      <c r="P900" s="7"/>
      <c r="Q900" s="7"/>
      <c r="R900" s="7"/>
    </row>
    <row r="901" spans="5:18" ht="14.25" customHeight="1" x14ac:dyDescent="0.2">
      <c r="E901" s="17"/>
      <c r="F901" s="7"/>
      <c r="G901" s="7"/>
      <c r="H901" s="7"/>
      <c r="I901" s="7"/>
      <c r="J901" s="7"/>
      <c r="K901" s="7"/>
      <c r="L901" s="7"/>
      <c r="M901" s="7"/>
      <c r="N901" s="7"/>
      <c r="O901" s="7"/>
      <c r="P901" s="7"/>
      <c r="Q901" s="7"/>
      <c r="R901" s="7"/>
    </row>
    <row r="902" spans="5:18" ht="14.25" customHeight="1" x14ac:dyDescent="0.2">
      <c r="E902" s="17"/>
      <c r="F902" s="7"/>
      <c r="G902" s="7"/>
      <c r="H902" s="7"/>
      <c r="I902" s="7"/>
      <c r="J902" s="7"/>
      <c r="K902" s="7"/>
      <c r="L902" s="7"/>
      <c r="M902" s="7"/>
      <c r="N902" s="7"/>
      <c r="O902" s="7"/>
      <c r="P902" s="7"/>
      <c r="Q902" s="7"/>
      <c r="R902" s="7"/>
    </row>
    <row r="903" spans="5:18" ht="14.25" customHeight="1" x14ac:dyDescent="0.2">
      <c r="E903" s="17"/>
      <c r="F903" s="7"/>
      <c r="G903" s="7"/>
      <c r="H903" s="7"/>
      <c r="I903" s="7"/>
      <c r="J903" s="7"/>
      <c r="K903" s="7"/>
      <c r="L903" s="7"/>
      <c r="M903" s="7"/>
      <c r="N903" s="7"/>
      <c r="O903" s="7"/>
      <c r="P903" s="7"/>
      <c r="Q903" s="7"/>
      <c r="R903" s="7"/>
    </row>
    <row r="904" spans="5:18" ht="14.25" customHeight="1" x14ac:dyDescent="0.2">
      <c r="E904" s="17"/>
      <c r="F904" s="7"/>
      <c r="G904" s="7"/>
      <c r="H904" s="7"/>
      <c r="I904" s="7"/>
      <c r="J904" s="7"/>
      <c r="K904" s="7"/>
      <c r="L904" s="7"/>
      <c r="M904" s="7"/>
      <c r="N904" s="7"/>
      <c r="O904" s="7"/>
      <c r="P904" s="7"/>
      <c r="Q904" s="7"/>
      <c r="R904" s="7"/>
    </row>
    <row r="905" spans="5:18" ht="14.25" customHeight="1" x14ac:dyDescent="0.2">
      <c r="E905" s="17"/>
      <c r="F905" s="7"/>
      <c r="G905" s="7"/>
      <c r="H905" s="7"/>
      <c r="I905" s="7"/>
      <c r="J905" s="7"/>
      <c r="K905" s="7"/>
      <c r="L905" s="7"/>
      <c r="M905" s="7"/>
      <c r="N905" s="7"/>
      <c r="O905" s="7"/>
      <c r="P905" s="7"/>
      <c r="Q905" s="7"/>
      <c r="R905" s="7"/>
    </row>
    <row r="906" spans="5:18" ht="14.25" customHeight="1" x14ac:dyDescent="0.2">
      <c r="E906" s="17"/>
      <c r="F906" s="7"/>
      <c r="G906" s="7"/>
      <c r="H906" s="7"/>
      <c r="I906" s="7"/>
      <c r="J906" s="7"/>
      <c r="K906" s="7"/>
      <c r="L906" s="7"/>
      <c r="M906" s="7"/>
      <c r="N906" s="7"/>
      <c r="O906" s="7"/>
      <c r="P906" s="7"/>
      <c r="Q906" s="7"/>
      <c r="R906" s="7"/>
    </row>
    <row r="907" spans="5:18" ht="14.25" customHeight="1" x14ac:dyDescent="0.2">
      <c r="E907" s="17"/>
      <c r="F907" s="7"/>
      <c r="G907" s="7"/>
      <c r="H907" s="7"/>
      <c r="I907" s="7"/>
      <c r="J907" s="7"/>
      <c r="K907" s="7"/>
      <c r="L907" s="7"/>
      <c r="M907" s="7"/>
      <c r="N907" s="7"/>
      <c r="O907" s="7"/>
      <c r="P907" s="7"/>
      <c r="Q907" s="7"/>
      <c r="R907" s="7"/>
    </row>
    <row r="908" spans="5:18" ht="14.25" customHeight="1" x14ac:dyDescent="0.2">
      <c r="E908" s="17"/>
      <c r="F908" s="7"/>
      <c r="G908" s="7"/>
      <c r="H908" s="7"/>
      <c r="I908" s="7"/>
      <c r="J908" s="7"/>
      <c r="K908" s="7"/>
      <c r="L908" s="7"/>
      <c r="M908" s="7"/>
      <c r="N908" s="7"/>
      <c r="O908" s="7"/>
      <c r="P908" s="7"/>
      <c r="Q908" s="7"/>
      <c r="R908" s="7"/>
    </row>
    <row r="909" spans="5:18" ht="14.25" customHeight="1" x14ac:dyDescent="0.2">
      <c r="E909" s="17"/>
      <c r="F909" s="7"/>
      <c r="G909" s="7"/>
      <c r="H909" s="7"/>
      <c r="I909" s="7"/>
      <c r="J909" s="7"/>
      <c r="K909" s="7"/>
      <c r="L909" s="7"/>
      <c r="M909" s="7"/>
      <c r="N909" s="7"/>
      <c r="O909" s="7"/>
      <c r="P909" s="7"/>
      <c r="Q909" s="7"/>
      <c r="R909" s="7"/>
    </row>
    <row r="910" spans="5:18" ht="14.25" customHeight="1" x14ac:dyDescent="0.2">
      <c r="E910" s="17"/>
      <c r="F910" s="7"/>
      <c r="G910" s="7"/>
      <c r="H910" s="7"/>
      <c r="I910" s="7"/>
      <c r="J910" s="7"/>
      <c r="K910" s="7"/>
      <c r="L910" s="7"/>
      <c r="M910" s="7"/>
      <c r="N910" s="7"/>
      <c r="O910" s="7"/>
      <c r="P910" s="7"/>
      <c r="Q910" s="7"/>
      <c r="R910" s="7"/>
    </row>
    <row r="911" spans="5:18" ht="14.25" customHeight="1" x14ac:dyDescent="0.2">
      <c r="E911" s="17"/>
      <c r="F911" s="7"/>
      <c r="G911" s="7"/>
      <c r="H911" s="7"/>
      <c r="I911" s="7"/>
      <c r="J911" s="7"/>
      <c r="K911" s="7"/>
      <c r="L911" s="7"/>
      <c r="M911" s="7"/>
      <c r="N911" s="7"/>
      <c r="O911" s="7"/>
      <c r="P911" s="7"/>
      <c r="Q911" s="7"/>
      <c r="R911" s="7"/>
    </row>
    <row r="912" spans="5:18" ht="14.25" customHeight="1" x14ac:dyDescent="0.2">
      <c r="E912" s="17"/>
      <c r="F912" s="7"/>
      <c r="G912" s="7"/>
      <c r="H912" s="7"/>
      <c r="I912" s="7"/>
      <c r="J912" s="7"/>
      <c r="K912" s="7"/>
      <c r="L912" s="7"/>
      <c r="M912" s="7"/>
      <c r="N912" s="7"/>
      <c r="O912" s="7"/>
      <c r="P912" s="7"/>
      <c r="Q912" s="7"/>
      <c r="R912" s="7"/>
    </row>
    <row r="913" spans="5:18" ht="14.25" customHeight="1" x14ac:dyDescent="0.2">
      <c r="E913" s="17"/>
      <c r="F913" s="7"/>
      <c r="G913" s="7"/>
      <c r="H913" s="7"/>
      <c r="I913" s="7"/>
      <c r="J913" s="7"/>
      <c r="K913" s="7"/>
      <c r="L913" s="7"/>
      <c r="M913" s="7"/>
      <c r="N913" s="7"/>
      <c r="O913" s="7"/>
      <c r="P913" s="7"/>
      <c r="Q913" s="7"/>
      <c r="R913" s="7"/>
    </row>
    <row r="914" spans="5:18" ht="14.25" customHeight="1" x14ac:dyDescent="0.2">
      <c r="E914" s="17"/>
      <c r="F914" s="7"/>
      <c r="G914" s="7"/>
      <c r="H914" s="7"/>
      <c r="I914" s="7"/>
      <c r="J914" s="7"/>
      <c r="K914" s="7"/>
      <c r="L914" s="7"/>
      <c r="M914" s="7"/>
      <c r="N914" s="7"/>
      <c r="O914" s="7"/>
      <c r="P914" s="7"/>
      <c r="Q914" s="7"/>
      <c r="R914" s="7"/>
    </row>
    <row r="915" spans="5:18" ht="14.25" customHeight="1" x14ac:dyDescent="0.2">
      <c r="E915" s="17"/>
      <c r="F915" s="7"/>
      <c r="G915" s="7"/>
      <c r="H915" s="7"/>
      <c r="I915" s="7"/>
      <c r="J915" s="7"/>
      <c r="K915" s="7"/>
      <c r="L915" s="7"/>
      <c r="M915" s="7"/>
      <c r="N915" s="7"/>
      <c r="O915" s="7"/>
      <c r="P915" s="7"/>
      <c r="Q915" s="7"/>
      <c r="R915" s="7"/>
    </row>
    <row r="916" spans="5:18" ht="14.25" customHeight="1" x14ac:dyDescent="0.2">
      <c r="E916" s="17"/>
      <c r="F916" s="7"/>
      <c r="G916" s="7"/>
      <c r="H916" s="7"/>
      <c r="I916" s="7"/>
      <c r="J916" s="7"/>
      <c r="K916" s="7"/>
      <c r="L916" s="7"/>
      <c r="M916" s="7"/>
      <c r="N916" s="7"/>
      <c r="O916" s="7"/>
      <c r="P916" s="7"/>
      <c r="Q916" s="7"/>
      <c r="R916" s="7"/>
    </row>
    <row r="917" spans="5:18" ht="14.25" customHeight="1" x14ac:dyDescent="0.2">
      <c r="E917" s="17"/>
      <c r="F917" s="7"/>
      <c r="G917" s="7"/>
      <c r="H917" s="7"/>
      <c r="I917" s="7"/>
      <c r="J917" s="7"/>
      <c r="K917" s="7"/>
      <c r="L917" s="7"/>
      <c r="M917" s="7"/>
      <c r="N917" s="7"/>
      <c r="O917" s="7"/>
      <c r="P917" s="7"/>
      <c r="Q917" s="7"/>
      <c r="R917" s="7"/>
    </row>
    <row r="918" spans="5:18" ht="14.25" customHeight="1" x14ac:dyDescent="0.2">
      <c r="E918" s="17"/>
      <c r="F918" s="7"/>
      <c r="G918" s="7"/>
      <c r="H918" s="7"/>
      <c r="I918" s="7"/>
      <c r="J918" s="7"/>
      <c r="K918" s="7"/>
      <c r="L918" s="7"/>
      <c r="M918" s="7"/>
      <c r="N918" s="7"/>
      <c r="O918" s="7"/>
      <c r="P918" s="7"/>
      <c r="Q918" s="7"/>
      <c r="R918" s="7"/>
    </row>
    <row r="919" spans="5:18" ht="14.25" customHeight="1" x14ac:dyDescent="0.2">
      <c r="E919" s="17"/>
      <c r="F919" s="7"/>
      <c r="G919" s="7"/>
      <c r="H919" s="7"/>
      <c r="I919" s="7"/>
      <c r="J919" s="7"/>
      <c r="K919" s="7"/>
      <c r="L919" s="7"/>
      <c r="M919" s="7"/>
      <c r="N919" s="7"/>
      <c r="O919" s="7"/>
      <c r="P919" s="7"/>
      <c r="Q919" s="7"/>
      <c r="R919" s="7"/>
    </row>
    <row r="920" spans="5:18" ht="14.25" customHeight="1" x14ac:dyDescent="0.2">
      <c r="E920" s="17"/>
      <c r="F920" s="7"/>
      <c r="G920" s="7"/>
      <c r="H920" s="7"/>
      <c r="I920" s="7"/>
      <c r="J920" s="7"/>
      <c r="K920" s="7"/>
      <c r="L920" s="7"/>
      <c r="M920" s="7"/>
      <c r="N920" s="7"/>
      <c r="O920" s="7"/>
      <c r="P920" s="7"/>
      <c r="Q920" s="7"/>
      <c r="R920" s="7"/>
    </row>
    <row r="921" spans="5:18" ht="14.25" customHeight="1" x14ac:dyDescent="0.2">
      <c r="E921" s="17"/>
      <c r="F921" s="7"/>
      <c r="G921" s="7"/>
      <c r="H921" s="7"/>
      <c r="I921" s="7"/>
      <c r="J921" s="7"/>
      <c r="K921" s="7"/>
      <c r="L921" s="7"/>
      <c r="M921" s="7"/>
      <c r="N921" s="7"/>
      <c r="O921" s="7"/>
      <c r="P921" s="7"/>
      <c r="Q921" s="7"/>
      <c r="R921" s="7"/>
    </row>
    <row r="922" spans="5:18" ht="14.25" customHeight="1" x14ac:dyDescent="0.2">
      <c r="E922" s="17"/>
      <c r="F922" s="7"/>
      <c r="G922" s="7"/>
      <c r="H922" s="7"/>
      <c r="I922" s="7"/>
      <c r="J922" s="7"/>
      <c r="K922" s="7"/>
      <c r="L922" s="7"/>
      <c r="M922" s="7"/>
      <c r="N922" s="7"/>
      <c r="O922" s="7"/>
      <c r="P922" s="7"/>
      <c r="Q922" s="7"/>
      <c r="R922" s="7"/>
    </row>
    <row r="923" spans="5:18" ht="14.25" customHeight="1" x14ac:dyDescent="0.2">
      <c r="E923" s="17"/>
      <c r="F923" s="7"/>
      <c r="G923" s="7"/>
      <c r="H923" s="7"/>
      <c r="I923" s="7"/>
      <c r="J923" s="7"/>
      <c r="K923" s="7"/>
      <c r="L923" s="7"/>
      <c r="M923" s="7"/>
      <c r="N923" s="7"/>
      <c r="O923" s="7"/>
      <c r="P923" s="7"/>
      <c r="Q923" s="7"/>
      <c r="R923" s="7"/>
    </row>
    <row r="924" spans="5:18" ht="14.25" customHeight="1" x14ac:dyDescent="0.2">
      <c r="E924" s="17"/>
      <c r="F924" s="7"/>
      <c r="G924" s="7"/>
      <c r="H924" s="7"/>
      <c r="I924" s="7"/>
      <c r="J924" s="7"/>
      <c r="K924" s="7"/>
      <c r="L924" s="7"/>
      <c r="M924" s="7"/>
      <c r="N924" s="7"/>
      <c r="O924" s="7"/>
      <c r="P924" s="7"/>
      <c r="Q924" s="7"/>
      <c r="R924" s="7"/>
    </row>
    <row r="925" spans="5:18" ht="14.25" customHeight="1" x14ac:dyDescent="0.2">
      <c r="E925" s="17"/>
      <c r="F925" s="7"/>
      <c r="G925" s="7"/>
      <c r="H925" s="7"/>
      <c r="I925" s="7"/>
      <c r="J925" s="7"/>
      <c r="K925" s="7"/>
      <c r="L925" s="7"/>
      <c r="M925" s="7"/>
      <c r="N925" s="7"/>
      <c r="O925" s="7"/>
      <c r="P925" s="7"/>
      <c r="Q925" s="7"/>
      <c r="R925" s="7"/>
    </row>
    <row r="926" spans="5:18" ht="14.25" customHeight="1" x14ac:dyDescent="0.2">
      <c r="E926" s="17"/>
      <c r="F926" s="7"/>
      <c r="G926" s="7"/>
      <c r="H926" s="7"/>
      <c r="I926" s="7"/>
      <c r="J926" s="7"/>
      <c r="K926" s="7"/>
      <c r="L926" s="7"/>
      <c r="M926" s="7"/>
      <c r="N926" s="7"/>
      <c r="O926" s="7"/>
      <c r="P926" s="7"/>
      <c r="Q926" s="7"/>
      <c r="R926" s="7"/>
    </row>
    <row r="927" spans="5:18" ht="14.25" customHeight="1" x14ac:dyDescent="0.2">
      <c r="E927" s="17"/>
      <c r="F927" s="7"/>
      <c r="G927" s="7"/>
      <c r="H927" s="7"/>
      <c r="I927" s="7"/>
      <c r="J927" s="7"/>
      <c r="K927" s="7"/>
      <c r="L927" s="7"/>
      <c r="M927" s="7"/>
      <c r="N927" s="7"/>
      <c r="O927" s="7"/>
      <c r="P927" s="7"/>
      <c r="Q927" s="7"/>
      <c r="R927" s="7"/>
    </row>
    <row r="928" spans="5:18" ht="14.25" customHeight="1" x14ac:dyDescent="0.2">
      <c r="E928" s="17"/>
      <c r="F928" s="7"/>
      <c r="G928" s="7"/>
      <c r="H928" s="7"/>
      <c r="I928" s="7"/>
      <c r="J928" s="7"/>
      <c r="K928" s="7"/>
      <c r="L928" s="7"/>
      <c r="M928" s="7"/>
      <c r="N928" s="7"/>
      <c r="O928" s="7"/>
      <c r="P928" s="7"/>
      <c r="Q928" s="7"/>
      <c r="R928" s="7"/>
    </row>
    <row r="929" spans="5:18" ht="14.25" customHeight="1" x14ac:dyDescent="0.2">
      <c r="E929" s="17"/>
      <c r="F929" s="7"/>
      <c r="G929" s="7"/>
      <c r="H929" s="7"/>
      <c r="I929" s="7"/>
      <c r="J929" s="7"/>
      <c r="K929" s="7"/>
      <c r="L929" s="7"/>
      <c r="M929" s="7"/>
      <c r="N929" s="7"/>
      <c r="O929" s="7"/>
      <c r="P929" s="7"/>
      <c r="Q929" s="7"/>
      <c r="R929" s="7"/>
    </row>
    <row r="930" spans="5:18" ht="14.25" customHeight="1" x14ac:dyDescent="0.2">
      <c r="E930" s="17"/>
      <c r="F930" s="7"/>
      <c r="G930" s="7"/>
      <c r="H930" s="7"/>
      <c r="I930" s="7"/>
      <c r="J930" s="7"/>
      <c r="K930" s="7"/>
      <c r="L930" s="7"/>
      <c r="M930" s="7"/>
      <c r="N930" s="7"/>
      <c r="O930" s="7"/>
      <c r="P930" s="7"/>
      <c r="Q930" s="7"/>
      <c r="R930" s="7"/>
    </row>
    <row r="931" spans="5:18" ht="14.25" customHeight="1" x14ac:dyDescent="0.2">
      <c r="E931" s="17"/>
      <c r="F931" s="7"/>
      <c r="G931" s="7"/>
      <c r="H931" s="7"/>
      <c r="I931" s="7"/>
      <c r="J931" s="7"/>
      <c r="K931" s="7"/>
      <c r="L931" s="7"/>
      <c r="M931" s="7"/>
      <c r="N931" s="7"/>
      <c r="O931" s="7"/>
      <c r="P931" s="7"/>
      <c r="Q931" s="7"/>
      <c r="R931" s="7"/>
    </row>
    <row r="932" spans="5:18" ht="14.25" customHeight="1" x14ac:dyDescent="0.2">
      <c r="E932" s="17"/>
      <c r="F932" s="7"/>
      <c r="G932" s="7"/>
      <c r="H932" s="7"/>
      <c r="I932" s="7"/>
      <c r="J932" s="7"/>
      <c r="K932" s="7"/>
      <c r="L932" s="7"/>
      <c r="M932" s="7"/>
      <c r="N932" s="7"/>
      <c r="O932" s="7"/>
      <c r="P932" s="7"/>
      <c r="Q932" s="7"/>
      <c r="R932" s="7"/>
    </row>
    <row r="933" spans="5:18" ht="14.25" customHeight="1" x14ac:dyDescent="0.2">
      <c r="E933" s="17"/>
      <c r="F933" s="7"/>
      <c r="G933" s="7"/>
      <c r="H933" s="7"/>
      <c r="I933" s="7"/>
      <c r="J933" s="7"/>
      <c r="K933" s="7"/>
      <c r="L933" s="7"/>
      <c r="M933" s="7"/>
      <c r="N933" s="7"/>
      <c r="O933" s="7"/>
      <c r="P933" s="7"/>
      <c r="Q933" s="7"/>
      <c r="R933" s="7"/>
    </row>
    <row r="934" spans="5:18" ht="14.25" customHeight="1" x14ac:dyDescent="0.2">
      <c r="E934" s="17"/>
      <c r="F934" s="7"/>
      <c r="G934" s="7"/>
      <c r="H934" s="7"/>
      <c r="I934" s="7"/>
      <c r="J934" s="7"/>
      <c r="K934" s="7"/>
      <c r="L934" s="7"/>
      <c r="M934" s="7"/>
      <c r="N934" s="7"/>
      <c r="O934" s="7"/>
      <c r="P934" s="7"/>
      <c r="Q934" s="7"/>
      <c r="R934" s="7"/>
    </row>
    <row r="935" spans="5:18" ht="14.25" customHeight="1" x14ac:dyDescent="0.2">
      <c r="E935" s="17"/>
      <c r="F935" s="7"/>
      <c r="G935" s="7"/>
      <c r="H935" s="7"/>
      <c r="I935" s="7"/>
      <c r="J935" s="7"/>
      <c r="K935" s="7"/>
      <c r="L935" s="7"/>
      <c r="M935" s="7"/>
      <c r="N935" s="7"/>
      <c r="O935" s="7"/>
      <c r="P935" s="7"/>
      <c r="Q935" s="7"/>
      <c r="R935" s="7"/>
    </row>
    <row r="936" spans="5:18" ht="14.25" customHeight="1" x14ac:dyDescent="0.2">
      <c r="E936" s="17"/>
      <c r="F936" s="7"/>
      <c r="G936" s="7"/>
      <c r="H936" s="7"/>
      <c r="I936" s="7"/>
      <c r="J936" s="7"/>
      <c r="K936" s="7"/>
      <c r="L936" s="7"/>
      <c r="M936" s="7"/>
      <c r="N936" s="7"/>
      <c r="O936" s="7"/>
      <c r="P936" s="7"/>
      <c r="Q936" s="7"/>
      <c r="R936" s="7"/>
    </row>
    <row r="937" spans="5:18" ht="14.25" customHeight="1" x14ac:dyDescent="0.2">
      <c r="E937" s="17"/>
      <c r="F937" s="7"/>
      <c r="G937" s="7"/>
      <c r="H937" s="7"/>
      <c r="I937" s="7"/>
      <c r="J937" s="7"/>
      <c r="K937" s="7"/>
      <c r="L937" s="7"/>
      <c r="M937" s="7"/>
      <c r="N937" s="7"/>
      <c r="O937" s="7"/>
      <c r="P937" s="7"/>
      <c r="Q937" s="7"/>
      <c r="R937" s="7"/>
    </row>
    <row r="938" spans="5:18" ht="14.25" customHeight="1" x14ac:dyDescent="0.2">
      <c r="E938" s="17"/>
      <c r="F938" s="7"/>
      <c r="G938" s="7"/>
      <c r="H938" s="7"/>
      <c r="I938" s="7"/>
      <c r="J938" s="7"/>
      <c r="K938" s="7"/>
      <c r="L938" s="7"/>
      <c r="M938" s="7"/>
      <c r="N938" s="7"/>
      <c r="O938" s="7"/>
      <c r="P938" s="7"/>
      <c r="Q938" s="7"/>
      <c r="R938" s="7"/>
    </row>
    <row r="939" spans="5:18" ht="14.25" customHeight="1" x14ac:dyDescent="0.2">
      <c r="E939" s="17"/>
      <c r="F939" s="7"/>
      <c r="G939" s="7"/>
      <c r="H939" s="7"/>
      <c r="I939" s="7"/>
      <c r="J939" s="7"/>
      <c r="K939" s="7"/>
      <c r="L939" s="7"/>
      <c r="M939" s="7"/>
      <c r="N939" s="7"/>
      <c r="O939" s="7"/>
      <c r="P939" s="7"/>
      <c r="Q939" s="7"/>
      <c r="R939" s="7"/>
    </row>
    <row r="940" spans="5:18" ht="14.25" customHeight="1" x14ac:dyDescent="0.2">
      <c r="E940" s="17"/>
      <c r="F940" s="7"/>
      <c r="G940" s="7"/>
      <c r="H940" s="7"/>
      <c r="I940" s="7"/>
      <c r="J940" s="7"/>
      <c r="K940" s="7"/>
      <c r="L940" s="7"/>
      <c r="M940" s="7"/>
      <c r="N940" s="7"/>
      <c r="O940" s="7"/>
      <c r="P940" s="7"/>
      <c r="Q940" s="7"/>
      <c r="R940" s="7"/>
    </row>
    <row r="941" spans="5:18" ht="14.25" customHeight="1" x14ac:dyDescent="0.2">
      <c r="E941" s="17"/>
      <c r="F941" s="7"/>
      <c r="G941" s="7"/>
      <c r="H941" s="7"/>
      <c r="I941" s="7"/>
      <c r="J941" s="7"/>
      <c r="K941" s="7"/>
      <c r="L941" s="7"/>
      <c r="M941" s="7"/>
      <c r="N941" s="7"/>
      <c r="O941" s="7"/>
      <c r="P941" s="7"/>
      <c r="Q941" s="7"/>
      <c r="R941" s="7"/>
    </row>
    <row r="942" spans="5:18" ht="14.25" customHeight="1" x14ac:dyDescent="0.2">
      <c r="E942" s="17"/>
      <c r="F942" s="7"/>
      <c r="G942" s="7"/>
      <c r="H942" s="7"/>
      <c r="I942" s="7"/>
      <c r="J942" s="7"/>
      <c r="K942" s="7"/>
      <c r="L942" s="7"/>
      <c r="M942" s="7"/>
      <c r="N942" s="7"/>
      <c r="O942" s="7"/>
      <c r="P942" s="7"/>
      <c r="Q942" s="7"/>
      <c r="R942" s="7"/>
    </row>
    <row r="943" spans="5:18" ht="14.25" customHeight="1" x14ac:dyDescent="0.2">
      <c r="E943" s="17"/>
      <c r="F943" s="7"/>
      <c r="G943" s="7"/>
      <c r="H943" s="7"/>
      <c r="I943" s="7"/>
      <c r="J943" s="7"/>
      <c r="K943" s="7"/>
      <c r="L943" s="7"/>
      <c r="M943" s="7"/>
      <c r="N943" s="7"/>
      <c r="O943" s="7"/>
      <c r="P943" s="7"/>
      <c r="Q943" s="7"/>
      <c r="R943" s="7"/>
    </row>
    <row r="944" spans="5:18" ht="14.25" customHeight="1" x14ac:dyDescent="0.2">
      <c r="E944" s="17"/>
      <c r="F944" s="7"/>
      <c r="G944" s="7"/>
      <c r="H944" s="7"/>
      <c r="I944" s="7"/>
      <c r="J944" s="7"/>
      <c r="K944" s="7"/>
      <c r="L944" s="7"/>
      <c r="M944" s="7"/>
      <c r="N944" s="7"/>
      <c r="O944" s="7"/>
      <c r="P944" s="7"/>
      <c r="Q944" s="7"/>
      <c r="R944" s="7"/>
    </row>
    <row r="945" spans="5:18" ht="14.25" customHeight="1" x14ac:dyDescent="0.2">
      <c r="E945" s="17"/>
      <c r="F945" s="7"/>
      <c r="G945" s="7"/>
      <c r="H945" s="7"/>
      <c r="I945" s="7"/>
      <c r="J945" s="7"/>
      <c r="K945" s="7"/>
      <c r="L945" s="7"/>
      <c r="M945" s="7"/>
      <c r="N945" s="7"/>
      <c r="O945" s="7"/>
      <c r="P945" s="7"/>
      <c r="Q945" s="7"/>
      <c r="R945" s="7"/>
    </row>
    <row r="946" spans="5:18" ht="14.25" customHeight="1" x14ac:dyDescent="0.2">
      <c r="E946" s="17"/>
      <c r="F946" s="7"/>
      <c r="G946" s="7"/>
      <c r="H946" s="7"/>
      <c r="I946" s="7"/>
      <c r="J946" s="7"/>
      <c r="K946" s="7"/>
      <c r="L946" s="7"/>
      <c r="M946" s="7"/>
      <c r="N946" s="7"/>
      <c r="O946" s="7"/>
      <c r="P946" s="7"/>
      <c r="Q946" s="7"/>
      <c r="R946" s="7"/>
    </row>
    <row r="947" spans="5:18" ht="14.25" customHeight="1" x14ac:dyDescent="0.2">
      <c r="E947" s="17"/>
      <c r="F947" s="7"/>
      <c r="G947" s="7"/>
      <c r="H947" s="7"/>
      <c r="I947" s="7"/>
      <c r="J947" s="7"/>
      <c r="K947" s="7"/>
      <c r="L947" s="7"/>
      <c r="M947" s="7"/>
      <c r="N947" s="7"/>
      <c r="O947" s="7"/>
      <c r="P947" s="7"/>
      <c r="Q947" s="7"/>
      <c r="R947" s="7"/>
    </row>
    <row r="948" spans="5:18" ht="14.25" customHeight="1" x14ac:dyDescent="0.2">
      <c r="E948" s="17"/>
      <c r="F948" s="7"/>
      <c r="G948" s="7"/>
      <c r="H948" s="7"/>
      <c r="I948" s="7"/>
      <c r="J948" s="7"/>
      <c r="K948" s="7"/>
      <c r="L948" s="7"/>
      <c r="M948" s="7"/>
      <c r="N948" s="7"/>
      <c r="O948" s="7"/>
      <c r="P948" s="7"/>
      <c r="Q948" s="7"/>
      <c r="R948" s="7"/>
    </row>
    <row r="949" spans="5:18" ht="14.25" customHeight="1" x14ac:dyDescent="0.2">
      <c r="E949" s="17"/>
      <c r="F949" s="7"/>
      <c r="G949" s="7"/>
      <c r="H949" s="7"/>
      <c r="I949" s="7"/>
      <c r="J949" s="7"/>
      <c r="K949" s="7"/>
      <c r="L949" s="7"/>
      <c r="M949" s="7"/>
      <c r="N949" s="7"/>
      <c r="O949" s="7"/>
      <c r="P949" s="7"/>
      <c r="Q949" s="7"/>
      <c r="R949" s="7"/>
    </row>
    <row r="950" spans="5:18" ht="14.25" customHeight="1" x14ac:dyDescent="0.2">
      <c r="E950" s="17"/>
      <c r="F950" s="7"/>
      <c r="G950" s="7"/>
      <c r="H950" s="7"/>
      <c r="I950" s="7"/>
      <c r="J950" s="7"/>
      <c r="K950" s="7"/>
      <c r="L950" s="7"/>
      <c r="M950" s="7"/>
      <c r="N950" s="7"/>
      <c r="O950" s="7"/>
      <c r="P950" s="7"/>
      <c r="Q950" s="7"/>
      <c r="R950" s="7"/>
    </row>
    <row r="951" spans="5:18" ht="14.25" customHeight="1" x14ac:dyDescent="0.2">
      <c r="E951" s="17"/>
      <c r="F951" s="7"/>
      <c r="G951" s="7"/>
      <c r="H951" s="7"/>
      <c r="I951" s="7"/>
      <c r="J951" s="7"/>
      <c r="K951" s="7"/>
      <c r="L951" s="7"/>
      <c r="M951" s="7"/>
      <c r="N951" s="7"/>
      <c r="O951" s="7"/>
      <c r="P951" s="7"/>
      <c r="Q951" s="7"/>
      <c r="R951" s="7"/>
    </row>
    <row r="952" spans="5:18" ht="14.25" customHeight="1" x14ac:dyDescent="0.2">
      <c r="E952" s="17"/>
      <c r="F952" s="7"/>
      <c r="G952" s="7"/>
      <c r="H952" s="7"/>
      <c r="I952" s="7"/>
      <c r="J952" s="7"/>
      <c r="K952" s="7"/>
      <c r="L952" s="7"/>
      <c r="M952" s="7"/>
      <c r="N952" s="7"/>
      <c r="O952" s="7"/>
      <c r="P952" s="7"/>
      <c r="Q952" s="7"/>
      <c r="R952" s="7"/>
    </row>
    <row r="953" spans="5:18" ht="14.25" customHeight="1" x14ac:dyDescent="0.2">
      <c r="E953" s="17"/>
      <c r="F953" s="7"/>
      <c r="G953" s="7"/>
      <c r="H953" s="7"/>
      <c r="I953" s="7"/>
      <c r="J953" s="7"/>
      <c r="K953" s="7"/>
      <c r="L953" s="7"/>
      <c r="M953" s="7"/>
      <c r="N953" s="7"/>
      <c r="O953" s="7"/>
      <c r="P953" s="7"/>
      <c r="Q953" s="7"/>
      <c r="R953" s="7"/>
    </row>
    <row r="954" spans="5:18" ht="14.25" customHeight="1" x14ac:dyDescent="0.2">
      <c r="E954" s="17"/>
      <c r="F954" s="7"/>
      <c r="G954" s="7"/>
      <c r="H954" s="7"/>
      <c r="I954" s="7"/>
      <c r="J954" s="7"/>
      <c r="K954" s="7"/>
      <c r="L954" s="7"/>
      <c r="M954" s="7"/>
      <c r="N954" s="7"/>
      <c r="O954" s="7"/>
      <c r="P954" s="7"/>
      <c r="Q954" s="7"/>
      <c r="R954" s="7"/>
    </row>
    <row r="955" spans="5:18" ht="14.25" customHeight="1" x14ac:dyDescent="0.2">
      <c r="E955" s="17"/>
      <c r="F955" s="7"/>
      <c r="G955" s="7"/>
      <c r="H955" s="7"/>
      <c r="I955" s="7"/>
      <c r="J955" s="7"/>
      <c r="K955" s="7"/>
      <c r="L955" s="7"/>
      <c r="M955" s="7"/>
      <c r="N955" s="7"/>
      <c r="O955" s="7"/>
      <c r="P955" s="7"/>
      <c r="Q955" s="7"/>
      <c r="R955" s="7"/>
    </row>
    <row r="956" spans="5:18" ht="14.25" customHeight="1" x14ac:dyDescent="0.2">
      <c r="E956" s="17"/>
      <c r="F956" s="7"/>
      <c r="G956" s="7"/>
      <c r="H956" s="7"/>
      <c r="I956" s="7"/>
      <c r="J956" s="7"/>
      <c r="K956" s="7"/>
      <c r="L956" s="7"/>
      <c r="M956" s="7"/>
      <c r="N956" s="7"/>
      <c r="O956" s="7"/>
      <c r="P956" s="7"/>
      <c r="Q956" s="7"/>
      <c r="R956" s="7"/>
    </row>
    <row r="957" spans="5:18" ht="14.25" customHeight="1" x14ac:dyDescent="0.2">
      <c r="E957" s="17"/>
      <c r="F957" s="7"/>
      <c r="G957" s="7"/>
      <c r="H957" s="7"/>
      <c r="I957" s="7"/>
      <c r="J957" s="7"/>
      <c r="K957" s="7"/>
      <c r="L957" s="7"/>
      <c r="M957" s="7"/>
      <c r="N957" s="7"/>
      <c r="O957" s="7"/>
      <c r="P957" s="7"/>
      <c r="Q957" s="7"/>
      <c r="R957" s="7"/>
    </row>
    <row r="958" spans="5:18" ht="14.25" customHeight="1" x14ac:dyDescent="0.2">
      <c r="E958" s="17"/>
      <c r="F958" s="7"/>
      <c r="G958" s="7"/>
      <c r="H958" s="7"/>
      <c r="I958" s="7"/>
      <c r="J958" s="7"/>
      <c r="K958" s="7"/>
      <c r="L958" s="7"/>
      <c r="M958" s="7"/>
      <c r="N958" s="7"/>
      <c r="O958" s="7"/>
      <c r="P958" s="7"/>
      <c r="Q958" s="7"/>
      <c r="R958" s="7"/>
    </row>
    <row r="959" spans="5:18" ht="14.25" customHeight="1" x14ac:dyDescent="0.2">
      <c r="E959" s="17"/>
      <c r="F959" s="7"/>
      <c r="G959" s="7"/>
      <c r="H959" s="7"/>
      <c r="I959" s="7"/>
      <c r="J959" s="7"/>
      <c r="K959" s="7"/>
      <c r="L959" s="7"/>
      <c r="M959" s="7"/>
      <c r="N959" s="7"/>
      <c r="O959" s="7"/>
      <c r="P959" s="7"/>
      <c r="Q959" s="7"/>
      <c r="R959" s="7"/>
    </row>
    <row r="960" spans="5:18" ht="14.25" customHeight="1" x14ac:dyDescent="0.2">
      <c r="E960" s="17"/>
      <c r="F960" s="7"/>
      <c r="G960" s="7"/>
      <c r="H960" s="7"/>
      <c r="I960" s="7"/>
      <c r="J960" s="7"/>
      <c r="K960" s="7"/>
      <c r="L960" s="7"/>
      <c r="M960" s="7"/>
      <c r="N960" s="7"/>
      <c r="O960" s="7"/>
      <c r="P960" s="7"/>
      <c r="Q960" s="7"/>
      <c r="R960" s="7"/>
    </row>
    <row r="961" spans="5:18" ht="14.25" customHeight="1" x14ac:dyDescent="0.2">
      <c r="E961" s="17"/>
      <c r="F961" s="7"/>
      <c r="G961" s="7"/>
      <c r="H961" s="7"/>
      <c r="I961" s="7"/>
      <c r="J961" s="7"/>
      <c r="K961" s="7"/>
      <c r="L961" s="7"/>
      <c r="M961" s="7"/>
      <c r="N961" s="7"/>
      <c r="O961" s="7"/>
      <c r="P961" s="7"/>
      <c r="Q961" s="7"/>
      <c r="R961" s="7"/>
    </row>
    <row r="962" spans="5:18" ht="14.25" customHeight="1" x14ac:dyDescent="0.2">
      <c r="E962" s="17"/>
      <c r="F962" s="7"/>
      <c r="G962" s="7"/>
      <c r="H962" s="7"/>
      <c r="I962" s="7"/>
      <c r="J962" s="7"/>
      <c r="K962" s="7"/>
      <c r="L962" s="7"/>
      <c r="M962" s="7"/>
      <c r="N962" s="7"/>
      <c r="O962" s="7"/>
      <c r="P962" s="7"/>
      <c r="Q962" s="7"/>
      <c r="R962" s="7"/>
    </row>
    <row r="963" spans="5:18" ht="14.25" customHeight="1" x14ac:dyDescent="0.2">
      <c r="E963" s="17"/>
      <c r="F963" s="7"/>
      <c r="G963" s="7"/>
      <c r="H963" s="7"/>
      <c r="I963" s="7"/>
      <c r="J963" s="7"/>
      <c r="K963" s="7"/>
      <c r="L963" s="7"/>
      <c r="M963" s="7"/>
      <c r="N963" s="7"/>
      <c r="O963" s="7"/>
      <c r="P963" s="7"/>
      <c r="Q963" s="7"/>
      <c r="R963" s="7"/>
    </row>
    <row r="964" spans="5:18" ht="14.25" customHeight="1" x14ac:dyDescent="0.2">
      <c r="E964" s="17"/>
      <c r="F964" s="7"/>
      <c r="G964" s="7"/>
      <c r="H964" s="7"/>
      <c r="I964" s="7"/>
      <c r="J964" s="7"/>
      <c r="K964" s="7"/>
      <c r="L964" s="7"/>
      <c r="M964" s="7"/>
      <c r="N964" s="7"/>
      <c r="O964" s="7"/>
      <c r="P964" s="7"/>
      <c r="Q964" s="7"/>
      <c r="R964" s="7"/>
    </row>
    <row r="965" spans="5:18" ht="14.25" customHeight="1" x14ac:dyDescent="0.2">
      <c r="E965" s="17"/>
      <c r="F965" s="7"/>
      <c r="G965" s="7"/>
      <c r="H965" s="7"/>
      <c r="I965" s="7"/>
      <c r="J965" s="7"/>
      <c r="K965" s="7"/>
      <c r="L965" s="7"/>
      <c r="M965" s="7"/>
      <c r="N965" s="7"/>
      <c r="O965" s="7"/>
      <c r="P965" s="7"/>
      <c r="Q965" s="7"/>
      <c r="R965" s="7"/>
    </row>
    <row r="966" spans="5:18" ht="14.25" customHeight="1" x14ac:dyDescent="0.2">
      <c r="E966" s="17"/>
      <c r="F966" s="7"/>
      <c r="G966" s="7"/>
      <c r="H966" s="7"/>
      <c r="I966" s="7"/>
      <c r="J966" s="7"/>
      <c r="K966" s="7"/>
      <c r="L966" s="7"/>
      <c r="M966" s="7"/>
      <c r="N966" s="7"/>
      <c r="O966" s="7"/>
      <c r="P966" s="7"/>
      <c r="Q966" s="7"/>
      <c r="R966" s="7"/>
    </row>
    <row r="967" spans="5:18" ht="14.25" customHeight="1" x14ac:dyDescent="0.2">
      <c r="E967" s="17"/>
      <c r="F967" s="7"/>
      <c r="G967" s="7"/>
      <c r="H967" s="7"/>
      <c r="I967" s="7"/>
      <c r="J967" s="7"/>
      <c r="K967" s="7"/>
      <c r="L967" s="7"/>
      <c r="M967" s="7"/>
      <c r="N967" s="7"/>
      <c r="O967" s="7"/>
      <c r="P967" s="7"/>
      <c r="Q967" s="7"/>
      <c r="R967" s="7"/>
    </row>
    <row r="968" spans="5:18" ht="14.25" customHeight="1" x14ac:dyDescent="0.2">
      <c r="E968" s="17"/>
      <c r="F968" s="7"/>
      <c r="G968" s="7"/>
      <c r="H968" s="7"/>
      <c r="I968" s="7"/>
      <c r="J968" s="7"/>
      <c r="K968" s="7"/>
      <c r="L968" s="7"/>
      <c r="M968" s="7"/>
      <c r="N968" s="7"/>
      <c r="O968" s="7"/>
      <c r="P968" s="7"/>
      <c r="Q968" s="7"/>
      <c r="R968" s="7"/>
    </row>
    <row r="969" spans="5:18" ht="14.25" customHeight="1" x14ac:dyDescent="0.2">
      <c r="E969" s="17"/>
      <c r="F969" s="7"/>
      <c r="G969" s="7"/>
      <c r="H969" s="7"/>
      <c r="I969" s="7"/>
      <c r="J969" s="7"/>
      <c r="K969" s="7"/>
      <c r="L969" s="7"/>
      <c r="M969" s="7"/>
      <c r="N969" s="7"/>
      <c r="O969" s="7"/>
      <c r="P969" s="7"/>
      <c r="Q969" s="7"/>
      <c r="R969" s="7"/>
    </row>
    <row r="970" spans="5:18" ht="14.25" customHeight="1" x14ac:dyDescent="0.2">
      <c r="E970" s="17"/>
      <c r="F970" s="7"/>
      <c r="G970" s="7"/>
      <c r="H970" s="7"/>
      <c r="I970" s="7"/>
      <c r="J970" s="7"/>
      <c r="K970" s="7"/>
      <c r="L970" s="7"/>
      <c r="M970" s="7"/>
      <c r="N970" s="7"/>
      <c r="O970" s="7"/>
      <c r="P970" s="7"/>
      <c r="Q970" s="7"/>
      <c r="R970" s="7"/>
    </row>
    <row r="971" spans="5:18" ht="14.25" customHeight="1" x14ac:dyDescent="0.2">
      <c r="E971" s="17"/>
      <c r="F971" s="7"/>
      <c r="G971" s="7"/>
      <c r="H971" s="7"/>
      <c r="I971" s="7"/>
      <c r="J971" s="7"/>
      <c r="K971" s="7"/>
      <c r="L971" s="7"/>
      <c r="M971" s="7"/>
      <c r="N971" s="7"/>
      <c r="O971" s="7"/>
      <c r="P971" s="7"/>
      <c r="Q971" s="7"/>
      <c r="R971" s="7"/>
    </row>
    <row r="972" spans="5:18" ht="14.25" customHeight="1" x14ac:dyDescent="0.2">
      <c r="E972" s="17"/>
      <c r="F972" s="7"/>
      <c r="G972" s="7"/>
      <c r="H972" s="7"/>
      <c r="I972" s="7"/>
      <c r="J972" s="7"/>
      <c r="K972" s="7"/>
      <c r="L972" s="7"/>
      <c r="M972" s="7"/>
      <c r="N972" s="7"/>
      <c r="O972" s="7"/>
      <c r="P972" s="7"/>
      <c r="Q972" s="7"/>
      <c r="R972" s="7"/>
    </row>
    <row r="973" spans="5:18" ht="14.25" customHeight="1" x14ac:dyDescent="0.2">
      <c r="E973" s="17"/>
      <c r="F973" s="7"/>
      <c r="G973" s="7"/>
      <c r="H973" s="7"/>
      <c r="I973" s="7"/>
      <c r="J973" s="7"/>
      <c r="K973" s="7"/>
      <c r="L973" s="7"/>
      <c r="M973" s="7"/>
      <c r="N973" s="7"/>
      <c r="O973" s="7"/>
      <c r="P973" s="7"/>
      <c r="Q973" s="7"/>
      <c r="R973" s="7"/>
    </row>
    <row r="974" spans="5:18" ht="14.25" customHeight="1" x14ac:dyDescent="0.2">
      <c r="E974" s="17"/>
      <c r="F974" s="7"/>
      <c r="G974" s="7"/>
      <c r="H974" s="7"/>
      <c r="I974" s="7"/>
      <c r="J974" s="7"/>
      <c r="K974" s="7"/>
      <c r="L974" s="7"/>
      <c r="M974" s="7"/>
      <c r="N974" s="7"/>
      <c r="O974" s="7"/>
      <c r="P974" s="7"/>
      <c r="Q974" s="7"/>
      <c r="R974" s="7"/>
    </row>
    <row r="975" spans="5:18" ht="14.25" customHeight="1" x14ac:dyDescent="0.2">
      <c r="E975" s="17"/>
      <c r="F975" s="7"/>
      <c r="G975" s="7"/>
      <c r="H975" s="7"/>
      <c r="I975" s="7"/>
      <c r="J975" s="7"/>
      <c r="K975" s="7"/>
      <c r="L975" s="7"/>
      <c r="M975" s="7"/>
      <c r="N975" s="7"/>
      <c r="O975" s="7"/>
      <c r="P975" s="7"/>
      <c r="Q975" s="7"/>
      <c r="R975" s="7"/>
    </row>
    <row r="976" spans="5:18" ht="14.25" customHeight="1" x14ac:dyDescent="0.2">
      <c r="E976" s="17"/>
      <c r="F976" s="7"/>
      <c r="G976" s="7"/>
      <c r="H976" s="7"/>
      <c r="I976" s="7"/>
      <c r="J976" s="7"/>
      <c r="K976" s="7"/>
      <c r="L976" s="7"/>
      <c r="M976" s="7"/>
      <c r="N976" s="7"/>
      <c r="O976" s="7"/>
      <c r="P976" s="7"/>
      <c r="Q976" s="7"/>
      <c r="R976" s="7"/>
    </row>
    <row r="977" spans="5:18" ht="14.25" customHeight="1" x14ac:dyDescent="0.2">
      <c r="E977" s="17"/>
      <c r="F977" s="7"/>
      <c r="G977" s="7"/>
      <c r="H977" s="7"/>
      <c r="I977" s="7"/>
      <c r="J977" s="7"/>
      <c r="K977" s="7"/>
      <c r="L977" s="7"/>
      <c r="M977" s="7"/>
      <c r="N977" s="7"/>
      <c r="O977" s="7"/>
      <c r="P977" s="7"/>
      <c r="Q977" s="7"/>
      <c r="R977" s="7"/>
    </row>
    <row r="978" spans="5:18" ht="14.25" customHeight="1" x14ac:dyDescent="0.2">
      <c r="E978" s="17"/>
      <c r="F978" s="7"/>
      <c r="G978" s="7"/>
      <c r="H978" s="7"/>
      <c r="I978" s="7"/>
      <c r="J978" s="7"/>
      <c r="K978" s="7"/>
      <c r="L978" s="7"/>
      <c r="M978" s="7"/>
      <c r="N978" s="7"/>
      <c r="O978" s="7"/>
      <c r="P978" s="7"/>
      <c r="Q978" s="7"/>
      <c r="R978" s="7"/>
    </row>
    <row r="979" spans="5:18" ht="14.25" customHeight="1" x14ac:dyDescent="0.2">
      <c r="E979" s="17"/>
      <c r="F979" s="7"/>
      <c r="G979" s="7"/>
      <c r="H979" s="7"/>
      <c r="I979" s="7"/>
      <c r="J979" s="7"/>
      <c r="K979" s="7"/>
      <c r="L979" s="7"/>
      <c r="M979" s="7"/>
      <c r="N979" s="7"/>
      <c r="O979" s="7"/>
      <c r="P979" s="7"/>
      <c r="Q979" s="7"/>
      <c r="R979" s="7"/>
    </row>
    <row r="980" spans="5:18" ht="14.25" customHeight="1" x14ac:dyDescent="0.2">
      <c r="E980" s="17"/>
      <c r="F980" s="7"/>
      <c r="G980" s="7"/>
      <c r="H980" s="7"/>
      <c r="I980" s="7"/>
      <c r="J980" s="7"/>
      <c r="K980" s="7"/>
      <c r="L980" s="7"/>
      <c r="M980" s="7"/>
      <c r="N980" s="7"/>
      <c r="O980" s="7"/>
      <c r="P980" s="7"/>
      <c r="Q980" s="7"/>
      <c r="R980" s="7"/>
    </row>
    <row r="981" spans="5:18" ht="14.25" customHeight="1" x14ac:dyDescent="0.2">
      <c r="E981" s="17"/>
      <c r="F981" s="7"/>
      <c r="G981" s="7"/>
      <c r="H981" s="7"/>
      <c r="I981" s="7"/>
      <c r="J981" s="7"/>
      <c r="K981" s="7"/>
      <c r="L981" s="7"/>
      <c r="M981" s="7"/>
      <c r="N981" s="7"/>
      <c r="O981" s="7"/>
      <c r="P981" s="7"/>
      <c r="Q981" s="7"/>
      <c r="R981" s="7"/>
    </row>
    <row r="982" spans="5:18" ht="14.25" customHeight="1" x14ac:dyDescent="0.2">
      <c r="E982" s="17"/>
      <c r="F982" s="7"/>
      <c r="G982" s="7"/>
      <c r="H982" s="7"/>
      <c r="I982" s="7"/>
      <c r="J982" s="7"/>
      <c r="K982" s="7"/>
      <c r="L982" s="7"/>
      <c r="M982" s="7"/>
      <c r="N982" s="7"/>
      <c r="O982" s="7"/>
      <c r="P982" s="7"/>
      <c r="Q982" s="7"/>
      <c r="R982" s="7"/>
    </row>
    <row r="983" spans="5:18" ht="14.25" customHeight="1" x14ac:dyDescent="0.2">
      <c r="E983" s="17"/>
      <c r="F983" s="7"/>
      <c r="G983" s="7"/>
      <c r="H983" s="7"/>
      <c r="I983" s="7"/>
      <c r="J983" s="7"/>
      <c r="K983" s="7"/>
      <c r="L983" s="7"/>
      <c r="M983" s="7"/>
      <c r="N983" s="7"/>
      <c r="O983" s="7"/>
      <c r="P983" s="7"/>
      <c r="Q983" s="7"/>
      <c r="R983" s="7"/>
    </row>
    <row r="984" spans="5:18" ht="14.25" customHeight="1" x14ac:dyDescent="0.2">
      <c r="E984" s="17"/>
      <c r="F984" s="7"/>
      <c r="G984" s="7"/>
      <c r="H984" s="7"/>
      <c r="I984" s="7"/>
      <c r="J984" s="7"/>
      <c r="K984" s="7"/>
      <c r="L984" s="7"/>
      <c r="M984" s="7"/>
      <c r="N984" s="7"/>
      <c r="O984" s="7"/>
      <c r="P984" s="7"/>
      <c r="Q984" s="7"/>
      <c r="R984" s="7"/>
    </row>
    <row r="985" spans="5:18" ht="14.25" customHeight="1" x14ac:dyDescent="0.2">
      <c r="E985" s="17"/>
      <c r="F985" s="7"/>
      <c r="G985" s="7"/>
      <c r="H985" s="7"/>
      <c r="I985" s="7"/>
      <c r="J985" s="7"/>
      <c r="K985" s="7"/>
      <c r="L985" s="7"/>
      <c r="M985" s="7"/>
      <c r="N985" s="7"/>
      <c r="O985" s="7"/>
      <c r="P985" s="7"/>
      <c r="Q985" s="7"/>
      <c r="R985" s="7"/>
    </row>
    <row r="986" spans="5:18" ht="14.25" customHeight="1" x14ac:dyDescent="0.2">
      <c r="E986" s="17"/>
      <c r="F986" s="7"/>
      <c r="G986" s="7"/>
      <c r="H986" s="7"/>
      <c r="I986" s="7"/>
      <c r="J986" s="7"/>
      <c r="K986" s="7"/>
      <c r="L986" s="7"/>
      <c r="M986" s="7"/>
      <c r="N986" s="7"/>
      <c r="O986" s="7"/>
      <c r="P986" s="7"/>
      <c r="Q986" s="7"/>
      <c r="R986" s="7"/>
    </row>
    <row r="987" spans="5:18" ht="14.25" customHeight="1" x14ac:dyDescent="0.2">
      <c r="E987" s="17"/>
      <c r="F987" s="7"/>
      <c r="G987" s="7"/>
      <c r="H987" s="7"/>
      <c r="I987" s="7"/>
      <c r="J987" s="7"/>
      <c r="K987" s="7"/>
      <c r="L987" s="7"/>
      <c r="M987" s="7"/>
      <c r="N987" s="7"/>
      <c r="O987" s="7"/>
      <c r="P987" s="7"/>
      <c r="Q987" s="7"/>
      <c r="R987" s="7"/>
    </row>
    <row r="988" spans="5:18" ht="14.25" customHeight="1" x14ac:dyDescent="0.2">
      <c r="E988" s="17"/>
      <c r="F988" s="7"/>
      <c r="G988" s="7"/>
      <c r="H988" s="7"/>
      <c r="I988" s="7"/>
      <c r="J988" s="7"/>
      <c r="K988" s="7"/>
      <c r="L988" s="7"/>
      <c r="M988" s="7"/>
      <c r="N988" s="7"/>
      <c r="O988" s="7"/>
      <c r="P988" s="7"/>
      <c r="Q988" s="7"/>
      <c r="R988" s="7"/>
    </row>
    <row r="989" spans="5:18" ht="14.25" customHeight="1" x14ac:dyDescent="0.2">
      <c r="E989" s="17"/>
      <c r="F989" s="7"/>
      <c r="G989" s="7"/>
      <c r="H989" s="7"/>
      <c r="I989" s="7"/>
      <c r="J989" s="7"/>
      <c r="K989" s="7"/>
      <c r="L989" s="7"/>
      <c r="M989" s="7"/>
      <c r="N989" s="7"/>
      <c r="O989" s="7"/>
      <c r="P989" s="7"/>
      <c r="Q989" s="7"/>
      <c r="R989" s="7"/>
    </row>
    <row r="990" spans="5:18" ht="14.25" customHeight="1" x14ac:dyDescent="0.2">
      <c r="E990" s="17"/>
      <c r="F990" s="7"/>
      <c r="G990" s="7"/>
      <c r="H990" s="7"/>
      <c r="I990" s="7"/>
      <c r="J990" s="7"/>
      <c r="K990" s="7"/>
      <c r="L990" s="7"/>
      <c r="M990" s="7"/>
      <c r="N990" s="7"/>
      <c r="O990" s="7"/>
      <c r="P990" s="7"/>
      <c r="Q990" s="7"/>
      <c r="R990" s="7"/>
    </row>
    <row r="991" spans="5:18" ht="14.25" customHeight="1" x14ac:dyDescent="0.2">
      <c r="E991" s="17"/>
      <c r="F991" s="7"/>
      <c r="G991" s="7"/>
      <c r="H991" s="7"/>
      <c r="I991" s="7"/>
      <c r="J991" s="7"/>
      <c r="K991" s="7"/>
      <c r="L991" s="7"/>
      <c r="M991" s="7"/>
      <c r="N991" s="7"/>
      <c r="O991" s="7"/>
      <c r="P991" s="7"/>
      <c r="Q991" s="7"/>
      <c r="R991" s="7"/>
    </row>
    <row r="992" spans="5:18" ht="14.25" customHeight="1" x14ac:dyDescent="0.2">
      <c r="E992" s="17"/>
      <c r="F992" s="7"/>
      <c r="G992" s="7"/>
      <c r="H992" s="7"/>
      <c r="I992" s="7"/>
      <c r="J992" s="7"/>
      <c r="K992" s="7"/>
      <c r="L992" s="7"/>
      <c r="M992" s="7"/>
      <c r="N992" s="7"/>
      <c r="O992" s="7"/>
      <c r="P992" s="7"/>
      <c r="Q992" s="7"/>
      <c r="R992" s="7"/>
    </row>
    <row r="993" spans="5:18" ht="14.25" customHeight="1" x14ac:dyDescent="0.2">
      <c r="E993" s="17"/>
      <c r="F993" s="7"/>
      <c r="G993" s="7"/>
      <c r="H993" s="7"/>
      <c r="I993" s="7"/>
      <c r="J993" s="7"/>
      <c r="K993" s="7"/>
      <c r="L993" s="7"/>
      <c r="M993" s="7"/>
      <c r="N993" s="7"/>
      <c r="O993" s="7"/>
      <c r="P993" s="7"/>
      <c r="Q993" s="7"/>
      <c r="R993" s="7"/>
    </row>
    <row r="994" spans="5:18" ht="14.25" customHeight="1" x14ac:dyDescent="0.2">
      <c r="E994" s="17"/>
      <c r="F994" s="7"/>
      <c r="G994" s="7"/>
      <c r="H994" s="7"/>
      <c r="I994" s="7"/>
      <c r="J994" s="7"/>
      <c r="K994" s="7"/>
      <c r="L994" s="7"/>
      <c r="M994" s="7"/>
      <c r="N994" s="7"/>
      <c r="O994" s="7"/>
      <c r="P994" s="7"/>
      <c r="Q994" s="7"/>
      <c r="R994" s="7"/>
    </row>
    <row r="995" spans="5:18" ht="14.25" customHeight="1" x14ac:dyDescent="0.2">
      <c r="E995" s="17"/>
      <c r="F995" s="7"/>
      <c r="G995" s="7"/>
      <c r="H995" s="7"/>
      <c r="I995" s="7"/>
      <c r="J995" s="7"/>
      <c r="K995" s="7"/>
      <c r="L995" s="7"/>
      <c r="M995" s="7"/>
      <c r="N995" s="7"/>
      <c r="O995" s="7"/>
      <c r="P995" s="7"/>
      <c r="Q995" s="7"/>
      <c r="R995" s="7"/>
    </row>
    <row r="996" spans="5:18" ht="14.25" customHeight="1" x14ac:dyDescent="0.2">
      <c r="E996" s="17"/>
      <c r="F996" s="7"/>
      <c r="G996" s="7"/>
      <c r="H996" s="7"/>
      <c r="I996" s="7"/>
      <c r="J996" s="7"/>
      <c r="K996" s="7"/>
      <c r="L996" s="7"/>
      <c r="M996" s="7"/>
      <c r="N996" s="7"/>
      <c r="O996" s="7"/>
      <c r="P996" s="7"/>
      <c r="Q996" s="7"/>
      <c r="R996" s="7"/>
    </row>
    <row r="997" spans="5:18" ht="14.25" customHeight="1" x14ac:dyDescent="0.2">
      <c r="E997" s="17"/>
      <c r="F997" s="7"/>
      <c r="G997" s="7"/>
      <c r="H997" s="7"/>
      <c r="I997" s="7"/>
      <c r="J997" s="7"/>
      <c r="K997" s="7"/>
      <c r="L997" s="7"/>
      <c r="M997" s="7"/>
      <c r="N997" s="7"/>
      <c r="O997" s="7"/>
      <c r="P997" s="7"/>
      <c r="Q997" s="7"/>
      <c r="R997" s="7"/>
    </row>
    <row r="998" spans="5:18" ht="14.25" customHeight="1" x14ac:dyDescent="0.2">
      <c r="E998" s="17"/>
      <c r="F998" s="7"/>
      <c r="G998" s="7"/>
      <c r="H998" s="7"/>
      <c r="I998" s="7"/>
      <c r="J998" s="7"/>
      <c r="K998" s="7"/>
      <c r="L998" s="7"/>
      <c r="M998" s="7"/>
      <c r="N998" s="7"/>
      <c r="O998" s="7"/>
      <c r="P998" s="7"/>
      <c r="Q998" s="7"/>
      <c r="R998" s="7"/>
    </row>
    <row r="999" spans="5:18" ht="14.25" customHeight="1" x14ac:dyDescent="0.2">
      <c r="E999" s="17"/>
      <c r="F999" s="7"/>
      <c r="G999" s="7"/>
      <c r="H999" s="7"/>
      <c r="I999" s="7"/>
      <c r="J999" s="7"/>
      <c r="K999" s="7"/>
      <c r="L999" s="7"/>
      <c r="M999" s="7"/>
      <c r="N999" s="7"/>
      <c r="O999" s="7"/>
      <c r="P999" s="7"/>
      <c r="Q999" s="7"/>
      <c r="R999" s="7"/>
    </row>
    <row r="1000" spans="5:18" ht="14.25" customHeight="1" x14ac:dyDescent="0.2">
      <c r="E1000" s="17"/>
      <c r="F1000" s="7"/>
      <c r="G1000" s="7"/>
      <c r="H1000" s="7"/>
      <c r="I1000" s="7"/>
      <c r="J1000" s="7"/>
      <c r="K1000" s="7"/>
      <c r="L1000" s="7"/>
      <c r="M1000" s="7"/>
      <c r="N1000" s="7"/>
      <c r="O1000" s="7"/>
      <c r="P1000" s="7"/>
      <c r="Q1000" s="7"/>
      <c r="R1000" s="7"/>
    </row>
  </sheetData>
  <mergeCells count="43">
    <mergeCell ref="A223:V223"/>
    <mergeCell ref="W223:AL223"/>
    <mergeCell ref="A224:V224"/>
    <mergeCell ref="W224:AL224"/>
    <mergeCell ref="A225:J225"/>
    <mergeCell ref="A175:B175"/>
    <mergeCell ref="D175:E175"/>
    <mergeCell ref="A221:V221"/>
    <mergeCell ref="A222:V222"/>
    <mergeCell ref="W222:AL222"/>
    <mergeCell ref="A189:B189"/>
    <mergeCell ref="D189:E189"/>
    <mergeCell ref="A203:B203"/>
    <mergeCell ref="D203:E203"/>
    <mergeCell ref="A217:B217"/>
    <mergeCell ref="D217:E217"/>
    <mergeCell ref="W221:AL221"/>
    <mergeCell ref="A157:M157"/>
    <mergeCell ref="A158:M158"/>
    <mergeCell ref="A159:M159"/>
    <mergeCell ref="A160:O160"/>
    <mergeCell ref="A161:N162"/>
    <mergeCell ref="D152:E152"/>
    <mergeCell ref="A154:V154"/>
    <mergeCell ref="A155:V155"/>
    <mergeCell ref="W155:AL155"/>
    <mergeCell ref="A156:L156"/>
    <mergeCell ref="A99:V99"/>
    <mergeCell ref="A100:V100"/>
    <mergeCell ref="D113:E113"/>
    <mergeCell ref="D126:E126"/>
    <mergeCell ref="D139:E139"/>
    <mergeCell ref="A48:W48"/>
    <mergeCell ref="A79:V79"/>
    <mergeCell ref="A61:F61"/>
    <mergeCell ref="A96:C97"/>
    <mergeCell ref="E96:H97"/>
    <mergeCell ref="J96:N97"/>
    <mergeCell ref="A4:O4"/>
    <mergeCell ref="A5:P5"/>
    <mergeCell ref="A8:V8"/>
    <mergeCell ref="A9:W9"/>
    <mergeCell ref="A47:V47"/>
  </mergeCells>
  <conditionalFormatting sqref="F43">
    <cfRule type="colorScale" priority="23">
      <colorScale>
        <cfvo type="min"/>
        <cfvo type="percentile" val="50"/>
        <cfvo type="max"/>
        <color rgb="FF5A8AC6"/>
        <color rgb="FFFCFCFF"/>
        <color rgb="FFF8696B"/>
      </colorScale>
    </cfRule>
  </conditionalFormatting>
  <conditionalFormatting sqref="G51:R58">
    <cfRule type="colorScale" priority="14">
      <colorScale>
        <cfvo type="min"/>
        <cfvo type="percentile" val="50"/>
        <cfvo type="max"/>
        <color rgb="FF5A8AC6"/>
        <color rgb="FFFCFCFF"/>
        <color rgb="FFF8696B"/>
      </colorScale>
    </cfRule>
  </conditionalFormatting>
  <conditionalFormatting sqref="G35:R42 G13:R20 G24:R31">
    <cfRule type="colorScale" priority="25">
      <colorScale>
        <cfvo type="min"/>
        <cfvo type="percentile" val="50"/>
        <cfvo type="max"/>
        <color rgb="FF5A8AC6"/>
        <color rgb="FFFCFCFF"/>
        <color rgb="FFF8696B"/>
      </colorScale>
    </cfRule>
  </conditionalFormatting>
  <conditionalFormatting sqref="G44:R44">
    <cfRule type="colorScale" priority="28">
      <colorScale>
        <cfvo type="min"/>
        <cfvo type="percentile" val="50"/>
        <cfvo type="max"/>
        <color rgb="FF5A8AC6"/>
        <color rgb="FFFCFCFF"/>
        <color rgb="FFF8696B"/>
      </colorScale>
    </cfRule>
  </conditionalFormatting>
  <conditionalFormatting sqref="G60:R60">
    <cfRule type="colorScale" priority="30">
      <colorScale>
        <cfvo type="min"/>
        <cfvo type="percentile" val="50"/>
        <cfvo type="max"/>
        <color rgb="FF5A8AC6"/>
        <color rgb="FFFCFCFF"/>
        <color rgb="FFF8696B"/>
      </colorScale>
    </cfRule>
  </conditionalFormatting>
  <conditionalFormatting sqref="F104:Q111">
    <cfRule type="colorScale" priority="31">
      <colorScale>
        <cfvo type="min"/>
        <cfvo type="percentile" val="50"/>
        <cfvo type="max"/>
        <color rgb="FF5A8AC6"/>
        <color rgb="FFFCFCFF"/>
        <color rgb="FFF8696B"/>
      </colorScale>
    </cfRule>
  </conditionalFormatting>
  <conditionalFormatting sqref="F117:Q124">
    <cfRule type="colorScale" priority="32">
      <colorScale>
        <cfvo type="min"/>
        <cfvo type="percentile" val="50"/>
        <cfvo type="max"/>
        <color rgb="FF5A8AC6"/>
        <color rgb="FFFCFCFF"/>
        <color rgb="FFF8696B"/>
      </colorScale>
    </cfRule>
  </conditionalFormatting>
  <conditionalFormatting sqref="F130:Q137">
    <cfRule type="colorScale" priority="33">
      <colorScale>
        <cfvo type="min"/>
        <cfvo type="percentile" val="50"/>
        <cfvo type="max"/>
        <color rgb="FF5A8AC6"/>
        <color rgb="FFFCFCFF"/>
        <color rgb="FFF8696B"/>
      </colorScale>
    </cfRule>
  </conditionalFormatting>
  <conditionalFormatting sqref="F143:Q150">
    <cfRule type="colorScale" priority="34">
      <colorScale>
        <cfvo type="min"/>
        <cfvo type="percentile" val="50"/>
        <cfvo type="max"/>
        <color rgb="FF5A8AC6"/>
        <color rgb="FFFCFCFF"/>
        <color rgb="FFF8696B"/>
      </colorScale>
    </cfRule>
  </conditionalFormatting>
  <conditionalFormatting sqref="G13:R20">
    <cfRule type="colorScale" priority="20">
      <colorScale>
        <cfvo type="min"/>
        <cfvo type="percentile" val="50"/>
        <cfvo type="max"/>
        <color rgb="FF5A8AC6"/>
        <color rgb="FFFCFCFF"/>
        <color rgb="FFF8696B"/>
      </colorScale>
    </cfRule>
  </conditionalFormatting>
  <conditionalFormatting sqref="G22:R22">
    <cfRule type="colorScale" priority="19">
      <colorScale>
        <cfvo type="min"/>
        <cfvo type="percentile" val="50"/>
        <cfvo type="max"/>
        <color rgb="FF5A8AC6"/>
        <color rgb="FFFCFCFF"/>
        <color rgb="FFF8696B"/>
      </colorScale>
    </cfRule>
  </conditionalFormatting>
  <conditionalFormatting sqref="G24:R31">
    <cfRule type="colorScale" priority="16">
      <colorScale>
        <cfvo type="min"/>
        <cfvo type="percentile" val="50"/>
        <cfvo type="max"/>
        <color rgb="FF5A8AC6"/>
        <color rgb="FFFCFCFF"/>
        <color rgb="FFF8696B"/>
      </colorScale>
    </cfRule>
  </conditionalFormatting>
  <conditionalFormatting sqref="G33:R33">
    <cfRule type="colorScale" priority="17">
      <colorScale>
        <cfvo type="min"/>
        <cfvo type="percentile" val="50"/>
        <cfvo type="max"/>
        <color rgb="FF5A8AC6"/>
        <color rgb="FFFCFCFF"/>
        <color rgb="FFF8696B"/>
      </colorScale>
    </cfRule>
  </conditionalFormatting>
  <conditionalFormatting sqref="G35:R42">
    <cfRule type="colorScale" priority="15">
      <colorScale>
        <cfvo type="min"/>
        <cfvo type="percentile" val="50"/>
        <cfvo type="max"/>
        <color rgb="FF5A8AC6"/>
        <color rgb="FFFCFCFF"/>
        <color rgb="FFF8696B"/>
      </colorScale>
    </cfRule>
  </conditionalFormatting>
  <conditionalFormatting sqref="F166:Q174">
    <cfRule type="colorScale" priority="7">
      <colorScale>
        <cfvo type="min"/>
        <cfvo type="percentile" val="50"/>
        <cfvo type="max"/>
        <color rgb="FFF8696B"/>
        <color rgb="FFFCFCFF"/>
        <color rgb="FF5A8AC6"/>
      </colorScale>
    </cfRule>
  </conditionalFormatting>
  <conditionalFormatting sqref="F180:Q187">
    <cfRule type="colorScale" priority="6">
      <colorScale>
        <cfvo type="min"/>
        <cfvo type="percentile" val="50"/>
        <cfvo type="max"/>
        <color rgb="FFF8696B"/>
        <color rgb="FFFCFCFF"/>
        <color rgb="FF5A8AC6"/>
      </colorScale>
    </cfRule>
  </conditionalFormatting>
  <conditionalFormatting sqref="F194:Q201">
    <cfRule type="colorScale" priority="5">
      <colorScale>
        <cfvo type="min"/>
        <cfvo type="percentile" val="50"/>
        <cfvo type="max"/>
        <color rgb="FFF8696B"/>
        <color rgb="FFFCFCFF"/>
        <color rgb="FF5A8AC6"/>
      </colorScale>
    </cfRule>
  </conditionalFormatting>
  <conditionalFormatting sqref="F208:Q215">
    <cfRule type="colorScale" priority="4">
      <colorScale>
        <cfvo type="min"/>
        <cfvo type="percentile" val="50"/>
        <cfvo type="max"/>
        <color rgb="FFF8696B"/>
        <color rgb="FFFCFCFF"/>
        <color rgb="FF5A8AC6"/>
      </colorScale>
    </cfRule>
  </conditionalFormatting>
  <conditionalFormatting sqref="F189:Q189">
    <cfRule type="colorScale" priority="3">
      <colorScale>
        <cfvo type="min"/>
        <cfvo type="percentile" val="50"/>
        <cfvo type="max"/>
        <color rgb="FFF8696B"/>
        <color rgb="FFFCFCFF"/>
        <color rgb="FF5A8AC6"/>
      </colorScale>
    </cfRule>
  </conditionalFormatting>
  <conditionalFormatting sqref="F203:Q203">
    <cfRule type="colorScale" priority="2">
      <colorScale>
        <cfvo type="min"/>
        <cfvo type="percentile" val="50"/>
        <cfvo type="max"/>
        <color rgb="FFF8696B"/>
        <color rgb="FFFCFCFF"/>
        <color rgb="FF5A8AC6"/>
      </colorScale>
    </cfRule>
  </conditionalFormatting>
  <conditionalFormatting sqref="F217:Q217">
    <cfRule type="colorScale" priority="1">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5E0B3"/>
  </sheetPr>
  <dimension ref="A1:Z1000"/>
  <sheetViews>
    <sheetView showGridLines="0" topLeftCell="C6" zoomScale="120" zoomScaleNormal="120" workbookViewId="0">
      <selection activeCell="L15" sqref="L15"/>
    </sheetView>
  </sheetViews>
  <sheetFormatPr baseColWidth="10" defaultColWidth="14.5" defaultRowHeight="15" customHeight="1" x14ac:dyDescent="0.2"/>
  <cols>
    <col min="1" max="1" width="24.5" customWidth="1"/>
    <col min="2" max="2" width="10.6640625" customWidth="1"/>
    <col min="3" max="3" width="25.5" customWidth="1"/>
    <col min="4" max="4" width="28.5" customWidth="1"/>
    <col min="5" max="5" width="16.5" customWidth="1"/>
    <col min="6" max="6" width="15.1640625" customWidth="1"/>
    <col min="7" max="11" width="13.6640625" customWidth="1"/>
    <col min="12" max="12" width="16.5" customWidth="1"/>
    <col min="13" max="14" width="13.6640625" customWidth="1"/>
    <col min="15" max="15" width="16.5" customWidth="1"/>
    <col min="16" max="16" width="13.6640625" customWidth="1"/>
    <col min="17" max="18" width="15.5" customWidth="1"/>
    <col min="19" max="26" width="8.6640625" customWidth="1"/>
  </cols>
  <sheetData>
    <row r="1" spans="1:26" ht="13.5" customHeight="1" x14ac:dyDescent="0.2">
      <c r="A1" s="31" t="s">
        <v>132</v>
      </c>
      <c r="B1" s="32"/>
      <c r="C1" s="30"/>
      <c r="D1" s="30"/>
      <c r="E1" s="30"/>
      <c r="F1" s="30"/>
      <c r="G1" s="30"/>
      <c r="H1" s="30"/>
      <c r="I1" s="30"/>
      <c r="J1" s="30"/>
      <c r="K1" s="30"/>
      <c r="L1" s="30"/>
      <c r="M1" s="30"/>
      <c r="N1" s="30"/>
      <c r="O1" s="30"/>
      <c r="P1" s="30"/>
      <c r="Q1" s="30"/>
      <c r="R1" s="30"/>
      <c r="S1" s="30"/>
      <c r="T1" s="30"/>
      <c r="U1" s="30"/>
      <c r="V1" s="30"/>
      <c r="W1" s="30"/>
      <c r="X1" s="30"/>
      <c r="Y1" s="30"/>
      <c r="Z1" s="30"/>
    </row>
    <row r="2" spans="1:26" ht="13.5" customHeight="1" x14ac:dyDescent="0.2">
      <c r="A2" s="89" t="s">
        <v>133</v>
      </c>
      <c r="B2" s="7"/>
      <c r="C2" s="30"/>
      <c r="D2" s="30"/>
      <c r="E2" s="30"/>
      <c r="F2" s="30"/>
      <c r="G2" s="30"/>
      <c r="H2" s="30"/>
      <c r="I2" s="30"/>
      <c r="J2" s="30"/>
      <c r="K2" s="30"/>
      <c r="L2" s="30"/>
      <c r="M2" s="30"/>
      <c r="N2" s="30"/>
      <c r="O2" s="30"/>
      <c r="P2" s="30"/>
      <c r="Q2" s="30"/>
      <c r="R2" s="30"/>
      <c r="S2" s="30"/>
      <c r="T2" s="30"/>
      <c r="U2" s="30"/>
      <c r="V2" s="30"/>
      <c r="W2" s="30"/>
      <c r="X2" s="30"/>
      <c r="Y2" s="30"/>
      <c r="Z2" s="30"/>
    </row>
    <row r="3" spans="1:26" ht="13.5" customHeight="1" x14ac:dyDescent="0.2">
      <c r="A3" s="89" t="s">
        <v>134</v>
      </c>
      <c r="B3" s="7"/>
      <c r="C3" s="30"/>
      <c r="D3" s="30"/>
      <c r="E3" s="30"/>
      <c r="F3" s="30"/>
      <c r="G3" s="30"/>
      <c r="H3" s="30"/>
      <c r="I3" s="30"/>
      <c r="J3" s="30"/>
      <c r="K3" s="30"/>
      <c r="L3" s="30"/>
      <c r="M3" s="30"/>
      <c r="N3" s="30"/>
      <c r="O3" s="30"/>
      <c r="P3" s="30"/>
      <c r="Q3" s="30"/>
      <c r="R3" s="30"/>
      <c r="S3" s="30"/>
      <c r="T3" s="30"/>
      <c r="U3" s="30"/>
      <c r="V3" s="30"/>
      <c r="W3" s="30"/>
      <c r="X3" s="30"/>
      <c r="Y3" s="30"/>
      <c r="Z3" s="30"/>
    </row>
    <row r="4" spans="1:26" ht="54.75" customHeight="1" x14ac:dyDescent="0.2">
      <c r="A4" s="166" t="s">
        <v>135</v>
      </c>
      <c r="B4" s="167"/>
      <c r="C4" s="167"/>
      <c r="D4" s="167"/>
      <c r="E4" s="167"/>
      <c r="F4" s="167"/>
      <c r="G4" s="167"/>
      <c r="H4" s="167"/>
      <c r="I4" s="167"/>
      <c r="J4" s="167"/>
      <c r="K4" s="167"/>
      <c r="L4" s="167"/>
      <c r="M4" s="167"/>
      <c r="N4" s="167"/>
      <c r="O4" s="167"/>
      <c r="P4" s="167"/>
      <c r="Q4" s="167"/>
      <c r="R4" s="167"/>
      <c r="S4" s="30"/>
      <c r="T4" s="30"/>
      <c r="U4" s="30"/>
      <c r="V4" s="30"/>
      <c r="W4" s="30"/>
      <c r="X4" s="30"/>
      <c r="Y4" s="30"/>
      <c r="Z4" s="30"/>
    </row>
    <row r="5" spans="1:26" ht="42" customHeight="1" x14ac:dyDescent="0.2">
      <c r="A5" s="168" t="s">
        <v>136</v>
      </c>
      <c r="B5" s="167"/>
      <c r="C5" s="167"/>
      <c r="D5" s="167"/>
      <c r="E5" s="167"/>
      <c r="F5" s="167"/>
      <c r="G5" s="167"/>
      <c r="H5" s="167"/>
      <c r="I5" s="167"/>
      <c r="J5" s="167"/>
      <c r="K5" s="167"/>
      <c r="L5" s="167"/>
      <c r="M5" s="167"/>
      <c r="N5" s="167"/>
      <c r="O5" s="167"/>
      <c r="P5" s="167"/>
      <c r="Q5" s="167"/>
      <c r="R5" s="167"/>
      <c r="S5" s="167"/>
      <c r="T5" s="30"/>
      <c r="U5" s="30"/>
      <c r="V5" s="30"/>
      <c r="W5" s="30"/>
      <c r="X5" s="30"/>
      <c r="Y5" s="30"/>
      <c r="Z5" s="30"/>
    </row>
    <row r="6" spans="1:26" ht="56.25" customHeight="1" x14ac:dyDescent="0.2">
      <c r="A6" s="168" t="s">
        <v>137</v>
      </c>
      <c r="B6" s="167"/>
      <c r="C6" s="167"/>
      <c r="D6" s="167"/>
      <c r="E6" s="167"/>
      <c r="F6" s="167"/>
      <c r="G6" s="167"/>
      <c r="H6" s="167"/>
      <c r="I6" s="167"/>
      <c r="J6" s="167"/>
      <c r="K6" s="167"/>
      <c r="L6" s="167"/>
      <c r="M6" s="167"/>
      <c r="N6" s="167"/>
      <c r="O6" s="167"/>
      <c r="P6" s="167"/>
      <c r="Q6" s="167"/>
      <c r="R6" s="30"/>
      <c r="S6" s="30"/>
      <c r="T6" s="30"/>
      <c r="U6" s="30"/>
      <c r="V6" s="30"/>
      <c r="W6" s="30"/>
      <c r="X6" s="30"/>
      <c r="Y6" s="30"/>
      <c r="Z6" s="30"/>
    </row>
    <row r="7" spans="1:26" ht="23.25" customHeight="1" x14ac:dyDescent="0.2">
      <c r="A7" s="188" t="s">
        <v>138</v>
      </c>
      <c r="B7" s="167"/>
      <c r="C7" s="167"/>
      <c r="D7" s="167"/>
      <c r="E7" s="167"/>
      <c r="F7" s="167"/>
      <c r="G7" s="167"/>
      <c r="H7" s="167"/>
      <c r="I7" s="167"/>
      <c r="J7" s="167"/>
      <c r="K7" s="167"/>
      <c r="L7" s="167"/>
      <c r="M7" s="167"/>
      <c r="N7" s="167"/>
      <c r="O7" s="17"/>
      <c r="P7" s="17"/>
      <c r="Q7" s="17"/>
      <c r="R7" s="30"/>
      <c r="S7" s="30"/>
      <c r="T7" s="30"/>
      <c r="U7" s="30"/>
      <c r="V7" s="30"/>
      <c r="W7" s="30"/>
      <c r="X7" s="30"/>
      <c r="Y7" s="30"/>
      <c r="Z7" s="30"/>
    </row>
    <row r="8" spans="1:26" ht="13.5" customHeight="1" x14ac:dyDescent="0.2">
      <c r="A8" s="33" t="s">
        <v>139</v>
      </c>
      <c r="B8" s="33"/>
      <c r="C8" s="90"/>
      <c r="D8" s="90"/>
      <c r="E8" s="90"/>
      <c r="F8" s="90"/>
      <c r="G8" s="90"/>
      <c r="H8" s="90"/>
      <c r="I8" s="90"/>
      <c r="J8" s="90"/>
      <c r="K8" s="90"/>
      <c r="L8" s="90"/>
      <c r="M8" s="90"/>
      <c r="N8" s="90"/>
      <c r="O8" s="90"/>
      <c r="P8" s="90"/>
      <c r="Q8" s="90"/>
      <c r="R8" s="90"/>
      <c r="S8" s="90"/>
      <c r="T8" s="90"/>
      <c r="U8" s="90"/>
      <c r="V8" s="90"/>
      <c r="W8" s="90"/>
      <c r="X8" s="90"/>
      <c r="Y8" s="90"/>
      <c r="Z8" s="90"/>
    </row>
    <row r="9" spans="1:26" ht="13.5" customHeight="1" x14ac:dyDescent="0.2">
      <c r="A9" s="90" t="s">
        <v>74</v>
      </c>
      <c r="B9" s="30"/>
      <c r="C9" s="30"/>
      <c r="D9" s="30"/>
      <c r="E9" s="30"/>
      <c r="F9" s="30"/>
      <c r="G9" s="30"/>
      <c r="H9" s="30"/>
      <c r="I9" s="30"/>
      <c r="J9" s="30"/>
      <c r="K9" s="30"/>
      <c r="L9" s="30"/>
      <c r="M9" s="30"/>
      <c r="N9" s="30"/>
      <c r="O9" s="30"/>
      <c r="P9" s="30"/>
      <c r="Q9" s="30"/>
      <c r="R9" s="30"/>
      <c r="S9" s="30"/>
      <c r="T9" s="30"/>
      <c r="U9" s="30"/>
      <c r="V9" s="30"/>
      <c r="W9" s="30"/>
      <c r="X9" s="30"/>
      <c r="Y9" s="30"/>
      <c r="Z9" s="30"/>
    </row>
    <row r="10" spans="1:26" ht="13.5" customHeight="1" x14ac:dyDescent="0.2">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ht="69" customHeight="1" x14ac:dyDescent="0.2">
      <c r="A11" s="169" t="s">
        <v>140</v>
      </c>
      <c r="B11" s="162"/>
      <c r="C11" s="162"/>
      <c r="D11" s="162"/>
      <c r="E11" s="162"/>
      <c r="F11" s="162"/>
      <c r="G11" s="162"/>
      <c r="H11" s="162"/>
      <c r="I11" s="162"/>
      <c r="J11" s="162"/>
      <c r="K11" s="162"/>
      <c r="L11" s="162"/>
      <c r="M11" s="162"/>
      <c r="N11" s="162"/>
      <c r="O11" s="162"/>
      <c r="P11" s="162"/>
      <c r="Q11" s="162"/>
      <c r="R11" s="162"/>
      <c r="S11" s="162"/>
      <c r="T11" s="162"/>
      <c r="U11" s="163"/>
      <c r="V11" s="54"/>
      <c r="W11" s="91"/>
      <c r="X11" s="91"/>
      <c r="Y11" s="91"/>
      <c r="Z11" s="91"/>
    </row>
    <row r="12" spans="1:26" ht="24" customHeight="1" x14ac:dyDescent="0.2">
      <c r="A12" s="185" t="s">
        <v>141</v>
      </c>
      <c r="B12" s="162"/>
      <c r="C12" s="162"/>
      <c r="D12" s="162"/>
      <c r="E12" s="162"/>
      <c r="F12" s="162"/>
      <c r="G12" s="162"/>
      <c r="H12" s="162"/>
      <c r="I12" s="162"/>
      <c r="J12" s="163"/>
      <c r="K12" s="78"/>
      <c r="L12" s="78"/>
      <c r="M12" s="78"/>
      <c r="N12" s="78"/>
      <c r="O12" s="78"/>
      <c r="P12" s="78"/>
      <c r="Q12" s="78"/>
      <c r="R12" s="78"/>
      <c r="S12" s="78"/>
      <c r="T12" s="78"/>
      <c r="U12" s="78"/>
      <c r="V12" s="54"/>
      <c r="W12" s="91"/>
      <c r="X12" s="91"/>
      <c r="Y12" s="91"/>
      <c r="Z12" s="91"/>
    </row>
    <row r="13" spans="1:26" ht="13.5" customHeight="1" x14ac:dyDescent="0.2">
      <c r="A13" s="36" t="s">
        <v>142</v>
      </c>
      <c r="B13" s="36"/>
      <c r="C13" s="36"/>
      <c r="D13" s="36"/>
      <c r="E13" s="55">
        <v>41821</v>
      </c>
      <c r="F13" s="55">
        <v>41852</v>
      </c>
      <c r="G13" s="55">
        <v>41883</v>
      </c>
      <c r="H13" s="55">
        <v>41913</v>
      </c>
      <c r="I13" s="55">
        <v>41944</v>
      </c>
      <c r="J13" s="55">
        <v>41974</v>
      </c>
      <c r="K13" s="55">
        <v>42005</v>
      </c>
      <c r="L13" s="55">
        <v>42036</v>
      </c>
      <c r="M13" s="55">
        <v>42064</v>
      </c>
      <c r="N13" s="55">
        <v>42095</v>
      </c>
      <c r="O13" s="55">
        <v>42125</v>
      </c>
      <c r="P13" s="55">
        <v>42156</v>
      </c>
      <c r="Q13" s="56" t="s">
        <v>102</v>
      </c>
      <c r="R13" s="47"/>
      <c r="S13" s="47"/>
      <c r="T13" s="47"/>
      <c r="U13" s="47"/>
      <c r="V13" s="47"/>
      <c r="W13" s="47"/>
      <c r="X13" s="47"/>
      <c r="Y13" s="47"/>
      <c r="Z13" s="47"/>
    </row>
    <row r="14" spans="1:26" ht="13.5" customHeight="1" x14ac:dyDescent="0.2">
      <c r="A14" s="36"/>
      <c r="B14" s="36"/>
      <c r="C14" s="36"/>
      <c r="D14" s="36"/>
      <c r="E14" s="57">
        <f t="shared" ref="E14:P14" si="0">MONTH(E13)</f>
        <v>7</v>
      </c>
      <c r="F14" s="57">
        <f t="shared" si="0"/>
        <v>8</v>
      </c>
      <c r="G14" s="57">
        <f t="shared" si="0"/>
        <v>9</v>
      </c>
      <c r="H14" s="57">
        <f t="shared" si="0"/>
        <v>10</v>
      </c>
      <c r="I14" s="57">
        <f t="shared" si="0"/>
        <v>11</v>
      </c>
      <c r="J14" s="57">
        <f t="shared" si="0"/>
        <v>12</v>
      </c>
      <c r="K14" s="57">
        <f t="shared" si="0"/>
        <v>1</v>
      </c>
      <c r="L14" s="57">
        <f t="shared" si="0"/>
        <v>2</v>
      </c>
      <c r="M14" s="57">
        <f t="shared" si="0"/>
        <v>3</v>
      </c>
      <c r="N14" s="57">
        <f t="shared" si="0"/>
        <v>4</v>
      </c>
      <c r="O14" s="57">
        <f t="shared" si="0"/>
        <v>5</v>
      </c>
      <c r="P14" s="57">
        <f t="shared" si="0"/>
        <v>6</v>
      </c>
      <c r="Q14" s="56"/>
      <c r="R14" s="47"/>
      <c r="S14" s="47"/>
      <c r="T14" s="47"/>
      <c r="U14" s="47"/>
      <c r="V14" s="47"/>
      <c r="W14" s="47"/>
      <c r="X14" s="47"/>
      <c r="Y14" s="47"/>
      <c r="Z14" s="47"/>
    </row>
    <row r="15" spans="1:26" ht="13.5" customHeight="1" x14ac:dyDescent="0.2">
      <c r="A15" s="86" t="s">
        <v>143</v>
      </c>
      <c r="B15" s="41" t="s">
        <v>144</v>
      </c>
      <c r="C15" s="16"/>
      <c r="D15" s="16"/>
      <c r="E15" s="92">
        <f>AVERAGEIFS('Water Trading Repository Table'!$C:$C,'Water Trading Repository Table'!$D:$D,E$14)</f>
        <v>76.602720430107496</v>
      </c>
      <c r="F15" s="92">
        <f>AVERAGEIFS('Water Trading Repository Table'!$C:$C,'Water Trading Repository Table'!$D:$D,F$14)</f>
        <v>74.932540098566292</v>
      </c>
      <c r="G15" s="92">
        <f>AVERAGEIFS('Water Trading Repository Table'!$C:$C,'Water Trading Repository Table'!$D:$D,G$14)</f>
        <v>74.066319823232305</v>
      </c>
      <c r="H15" s="92">
        <f>AVERAGEIFS('Water Trading Repository Table'!$C:$C,'Water Trading Repository Table'!$D:$D,H$14)</f>
        <v>75.093148943932377</v>
      </c>
      <c r="I15" s="92">
        <f>AVERAGEIFS('Water Trading Repository Table'!$C:$C,'Water Trading Repository Table'!$D:$D,I$14)</f>
        <v>73.700956254509322</v>
      </c>
      <c r="J15" s="92">
        <f>AVERAGEIFS('Water Trading Repository Table'!$C:$C,'Water Trading Repository Table'!$D:$D,J$14)</f>
        <v>74.376656830400748</v>
      </c>
      <c r="K15" s="92">
        <f>AVERAGEIFS('Water Trading Repository Table'!$C:$C,'Water Trading Repository Table'!$D:$D,K$14)</f>
        <v>86.391757235371969</v>
      </c>
      <c r="L15" s="92">
        <f>AVERAGEIFS('Water Trading Repository Table'!$C:$C,'Water Trading Repository Table'!$D:$D,L$14)</f>
        <v>86.829490475868141</v>
      </c>
      <c r="M15" s="92">
        <f>AVERAGEIFS('Water Trading Repository Table'!$C:$C,'Water Trading Repository Table'!$D:$D,M$14)</f>
        <v>81.49989122823844</v>
      </c>
      <c r="N15" s="92">
        <f>AVERAGEIFS('Water Trading Repository Table'!$C:$C,'Water Trading Repository Table'!$D:$D,N$14)</f>
        <v>72.569232168710826</v>
      </c>
      <c r="O15" s="92">
        <f>AVERAGEIFS('Water Trading Repository Table'!$C:$C,'Water Trading Repository Table'!$D:$D,O$14)</f>
        <v>71.259354341223244</v>
      </c>
      <c r="P15" s="92">
        <f>AVERAGEIFS('Water Trading Repository Table'!$C:$C,'Water Trading Repository Table'!$D:$D,P$14)</f>
        <v>72.156510799663252</v>
      </c>
      <c r="Q15" s="92">
        <f>SUM(E15:P15)</f>
        <v>919.47857862982448</v>
      </c>
      <c r="R15" s="16"/>
      <c r="S15" s="16"/>
      <c r="T15" s="16"/>
      <c r="U15" s="16"/>
      <c r="V15" s="16"/>
      <c r="W15" s="16"/>
      <c r="X15" s="16"/>
      <c r="Y15" s="16"/>
      <c r="Z15" s="16"/>
    </row>
    <row r="16" spans="1:26" ht="13.5" customHeight="1" x14ac:dyDescent="0.2">
      <c r="A16" s="86" t="s">
        <v>143</v>
      </c>
      <c r="B16" s="41" t="s">
        <v>145</v>
      </c>
      <c r="C16" s="16"/>
      <c r="D16" s="16"/>
      <c r="E16" s="93">
        <f>AVERAGEIFS('Water Trading Repository Table'!$B:$B,'Water Trading Repository Table'!$D:$D,E$14)</f>
        <v>2283.0502472527673</v>
      </c>
      <c r="F16" s="93">
        <f>AVERAGEIFS('Water Trading Repository Table'!$B:$B,'Water Trading Repository Table'!$D:$D,F$14)</f>
        <v>2201.0592458815067</v>
      </c>
      <c r="G16" s="93">
        <f>AVERAGEIFS('Water Trading Repository Table'!$B:$B,'Water Trading Repository Table'!$D:$D,G$14)</f>
        <v>2153.3431850899528</v>
      </c>
      <c r="H16" s="93">
        <f>AVERAGEIFS('Water Trading Repository Table'!$B:$B,'Water Trading Repository Table'!$D:$D,H$14)</f>
        <v>2098.9913812617792</v>
      </c>
      <c r="I16" s="93">
        <f>AVERAGEIFS('Water Trading Repository Table'!$B:$B,'Water Trading Repository Table'!$D:$D,I$14)</f>
        <v>2200.9293289926659</v>
      </c>
      <c r="J16" s="93">
        <f>AVERAGEIFS('Water Trading Repository Table'!$B:$B,'Water Trading Repository Table'!$D:$D,J$14)</f>
        <v>2312.1995397611418</v>
      </c>
      <c r="K16" s="93">
        <f>AVERAGEIFS('Water Trading Repository Table'!$B:$B,'Water Trading Repository Table'!$D:$D,K$14)</f>
        <v>2298.1901589653967</v>
      </c>
      <c r="L16" s="93">
        <f>AVERAGEIFS('Water Trading Repository Table'!$B:$B,'Water Trading Repository Table'!$D:$D,L$14)</f>
        <v>2406.0918962111036</v>
      </c>
      <c r="M16" s="93">
        <f>AVERAGEIFS('Water Trading Repository Table'!$B:$B,'Water Trading Repository Table'!$D:$D,M$14)</f>
        <v>2127.8145432709766</v>
      </c>
      <c r="N16" s="93">
        <f>AVERAGEIFS('Water Trading Repository Table'!$B:$B,'Water Trading Repository Table'!$D:$D,N$14)</f>
        <v>2185.7997542263706</v>
      </c>
      <c r="O16" s="93">
        <f>AVERAGEIFS('Water Trading Repository Table'!$B:$B,'Water Trading Repository Table'!$D:$D,O$14)</f>
        <v>2145.7837188661065</v>
      </c>
      <c r="P16" s="93">
        <f>AVERAGEIFS('Water Trading Repository Table'!$B:$B,'Water Trading Repository Table'!$D:$D,P$14)</f>
        <v>2229.7496611442612</v>
      </c>
      <c r="Q16" s="93">
        <f>SUM(E16:P16)</f>
        <v>26643.002660924027</v>
      </c>
      <c r="R16" s="16"/>
      <c r="S16" s="16"/>
      <c r="T16" s="16"/>
      <c r="U16" s="16"/>
      <c r="V16" s="16"/>
      <c r="W16" s="16"/>
      <c r="X16" s="16"/>
      <c r="Y16" s="16"/>
      <c r="Z16" s="16"/>
    </row>
    <row r="17" spans="1:26" ht="13.5" customHeight="1" x14ac:dyDescent="0.2">
      <c r="A17" s="38"/>
      <c r="B17" s="38"/>
      <c r="C17" s="38"/>
      <c r="D17" s="38"/>
      <c r="E17" s="94"/>
      <c r="F17" s="94"/>
      <c r="G17" s="94"/>
      <c r="H17" s="94"/>
      <c r="I17" s="94"/>
      <c r="J17" s="94"/>
      <c r="K17" s="94"/>
      <c r="L17" s="94"/>
      <c r="M17" s="94"/>
      <c r="N17" s="94"/>
      <c r="O17" s="94"/>
      <c r="P17" s="94"/>
      <c r="Q17" s="94"/>
      <c r="R17" s="38"/>
      <c r="S17" s="38"/>
      <c r="T17" s="38"/>
      <c r="U17" s="38"/>
      <c r="V17" s="38"/>
      <c r="W17" s="38"/>
      <c r="X17" s="38"/>
      <c r="Y17" s="38"/>
      <c r="Z17" s="38"/>
    </row>
    <row r="18" spans="1:26" ht="13.5" customHeight="1" x14ac:dyDescent="0.2">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ht="13.5"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ht="13.5" customHeight="1" x14ac:dyDescent="0.2">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ht="13.5" customHeight="1" x14ac:dyDescent="0.2">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ht="13.5" customHeight="1" x14ac:dyDescent="0.2">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3.5" customHeight="1" x14ac:dyDescent="0.2">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3.5" customHeight="1" x14ac:dyDescent="0.2">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3.5" customHeight="1"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3.5" customHeight="1"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ht="13.5" customHeight="1" x14ac:dyDescent="0.2">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13.5" customHeight="1" x14ac:dyDescent="0.2">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13.5" customHeight="1"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3.5" customHeight="1"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3.5" customHeight="1" x14ac:dyDescent="0.2">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3.5" customHeight="1" x14ac:dyDescent="0.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3.5" customHeight="1" x14ac:dyDescent="0.2">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3.5" customHeight="1" x14ac:dyDescent="0.2">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3.5" customHeight="1" x14ac:dyDescent="0.2">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3.5" customHeight="1" x14ac:dyDescent="0.2">
      <c r="A36" s="49" t="s">
        <v>261</v>
      </c>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spans="1:26" ht="13.5" customHeight="1" x14ac:dyDescent="0.2">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3.5" customHeight="1" x14ac:dyDescent="0.2">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13.25" customHeight="1" x14ac:dyDescent="0.2">
      <c r="A39" s="169" t="s">
        <v>146</v>
      </c>
      <c r="B39" s="162"/>
      <c r="C39" s="162"/>
      <c r="D39" s="162"/>
      <c r="E39" s="162"/>
      <c r="F39" s="162"/>
      <c r="G39" s="162"/>
      <c r="H39" s="162"/>
      <c r="I39" s="162"/>
      <c r="J39" s="162"/>
      <c r="K39" s="162"/>
      <c r="L39" s="162"/>
      <c r="M39" s="162"/>
      <c r="N39" s="162"/>
      <c r="O39" s="162"/>
      <c r="P39" s="162"/>
      <c r="Q39" s="162"/>
      <c r="R39" s="162"/>
      <c r="S39" s="162"/>
      <c r="T39" s="162"/>
      <c r="U39" s="163"/>
      <c r="V39" s="54"/>
      <c r="W39" s="91"/>
      <c r="X39" s="91"/>
      <c r="Y39" s="91"/>
      <c r="Z39" s="91"/>
    </row>
    <row r="40" spans="1:26" ht="31" customHeight="1" x14ac:dyDescent="0.2">
      <c r="A40" s="41" t="s">
        <v>147</v>
      </c>
      <c r="B40" s="16"/>
      <c r="C40" s="86" t="s">
        <v>148</v>
      </c>
      <c r="D40" s="86" t="s">
        <v>149</v>
      </c>
      <c r="E40" s="86"/>
      <c r="F40" s="30"/>
      <c r="G40" s="30"/>
      <c r="H40" s="30"/>
      <c r="I40" s="30"/>
      <c r="J40" s="30"/>
      <c r="K40" s="30"/>
      <c r="L40" s="30"/>
      <c r="M40" s="30"/>
      <c r="N40" s="30"/>
      <c r="O40" s="30"/>
      <c r="P40" s="30"/>
      <c r="Q40" s="30"/>
      <c r="R40" s="30"/>
      <c r="S40" s="30"/>
      <c r="T40" s="30"/>
      <c r="U40" s="30"/>
      <c r="V40" s="30"/>
      <c r="W40" s="30"/>
      <c r="X40" s="30"/>
      <c r="Y40" s="30"/>
      <c r="Z40" s="30"/>
    </row>
    <row r="41" spans="1:26" ht="13.5" customHeight="1" x14ac:dyDescent="0.2">
      <c r="A41" s="95" t="s">
        <v>150</v>
      </c>
      <c r="B41" s="16"/>
      <c r="C41" s="88">
        <f>AVERAGEIFS('Water Trading Repository Table'!$C:$C,'Water Trading Repository Table'!$D:$D,"&lt;="&amp;3)</f>
        <v>84.842964841069204</v>
      </c>
      <c r="D41" s="44">
        <f>AVERAGEIFS('Water Trading Repository Table'!$B:$B,'Water Trading Repository Table'!$D:$D,"&lt;="&amp;3)</f>
        <v>2273.0746540359828</v>
      </c>
      <c r="E41" s="88"/>
      <c r="F41" s="30"/>
      <c r="G41" s="30"/>
      <c r="H41" s="30"/>
      <c r="I41" s="30"/>
      <c r="J41" s="30"/>
      <c r="K41" s="30"/>
      <c r="L41" s="30"/>
      <c r="M41" s="30"/>
      <c r="N41" s="30"/>
      <c r="O41" s="30"/>
      <c r="P41" s="30"/>
      <c r="Q41" s="30"/>
      <c r="R41" s="30"/>
      <c r="S41" s="30"/>
      <c r="T41" s="30"/>
      <c r="U41" s="30"/>
      <c r="V41" s="30"/>
      <c r="W41" s="30"/>
      <c r="X41" s="30"/>
      <c r="Y41" s="30"/>
      <c r="Z41" s="30"/>
    </row>
    <row r="42" spans="1:26" ht="13.5" customHeight="1" x14ac:dyDescent="0.2">
      <c r="A42" s="95" t="s">
        <v>151</v>
      </c>
      <c r="B42" s="16"/>
      <c r="C42" s="88">
        <f>AVERAGEIFS('Water Trading Repository Table'!$C:$C,'Water Trading Repository Table'!$D:$D,"&gt;="&amp;4,'Water Trading Repository Table'!$D:$D,"&lt;="&amp;6)</f>
        <v>71.986948061858712</v>
      </c>
      <c r="D42" s="44">
        <f>AVERAGEIFS('Water Trading Repository Table'!$B:$B,'Water Trading Repository Table'!$D:$D,"&gt;="&amp;4,'Water Trading Repository Table'!$D:$D,"&lt;="&amp;6)</f>
        <v>2186.6568983073435</v>
      </c>
      <c r="E42" s="88"/>
      <c r="F42" s="30"/>
      <c r="G42" s="30"/>
      <c r="H42" s="30"/>
      <c r="I42" s="30"/>
      <c r="J42" s="30"/>
      <c r="K42" s="30"/>
      <c r="L42" s="30"/>
      <c r="M42" s="30"/>
      <c r="N42" s="30"/>
      <c r="O42" s="30"/>
      <c r="P42" s="30"/>
      <c r="Q42" s="30"/>
      <c r="R42" s="30"/>
      <c r="S42" s="30"/>
      <c r="T42" s="30"/>
      <c r="U42" s="30"/>
      <c r="V42" s="30"/>
      <c r="W42" s="30"/>
      <c r="X42" s="30"/>
      <c r="Y42" s="30"/>
      <c r="Z42" s="30"/>
    </row>
    <row r="43" spans="1:26" ht="13.5" customHeight="1" x14ac:dyDescent="0.2">
      <c r="A43" s="95" t="s">
        <v>152</v>
      </c>
      <c r="B43" s="16"/>
      <c r="C43" s="88">
        <f>AVERAGEIFS('Water Trading Repository Table'!$C:$C,'Water Trading Repository Table'!$D:$D,"&gt;="&amp;7,'Water Trading Repository Table'!$D:$D,"&lt;="&amp;9)</f>
        <v>75.212855120498432</v>
      </c>
      <c r="D43" s="88">
        <f>AVERAGEIFS('Water Trading Repository Table'!$B:$B,'Water Trading Repository Table'!$D:$D,"&gt;="&amp;7,'Water Trading Repository Table'!$D:$D,"&lt;="&amp;9)</f>
        <v>2213.1270634767498</v>
      </c>
      <c r="E43" s="88"/>
      <c r="F43" s="30"/>
      <c r="G43" s="30"/>
      <c r="H43" s="30"/>
      <c r="I43" s="30"/>
      <c r="J43" s="30"/>
      <c r="K43" s="30"/>
      <c r="L43" s="30"/>
      <c r="M43" s="30"/>
      <c r="N43" s="30"/>
      <c r="O43" s="30"/>
      <c r="P43" s="30"/>
      <c r="Q43" s="30"/>
      <c r="R43" s="30"/>
      <c r="S43" s="30"/>
      <c r="T43" s="30"/>
      <c r="U43" s="30"/>
      <c r="V43" s="30"/>
      <c r="W43" s="30"/>
      <c r="X43" s="30"/>
      <c r="Y43" s="30"/>
      <c r="Z43" s="30"/>
    </row>
    <row r="44" spans="1:26" ht="17" customHeight="1" x14ac:dyDescent="0.2">
      <c r="A44" s="95" t="s">
        <v>153</v>
      </c>
      <c r="B44" s="16"/>
      <c r="C44" s="88">
        <f>AVERAGEIFS('Water Trading Repository Table'!$C:$C,'Water Trading Repository Table'!$D:$D,"&gt;="&amp;10,'Water Trading Repository Table'!$D:$D,"&lt;="&amp;12)</f>
        <v>74.39774637651746</v>
      </c>
      <c r="D44" s="44">
        <f>AVERAGEIFS('Water Trading Repository Table'!$B:$B,'Water Trading Repository Table'!$D:$D,"&gt;="&amp;10,'Water Trading Repository Table'!$D:$D,"&lt;="&amp;12)</f>
        <v>2204.0738958857687</v>
      </c>
      <c r="E44" s="88"/>
      <c r="F44" s="30"/>
      <c r="G44" s="30"/>
      <c r="H44" s="30"/>
      <c r="I44" s="30"/>
      <c r="J44" s="30"/>
      <c r="K44" s="30"/>
      <c r="L44" s="30"/>
      <c r="M44" s="30"/>
      <c r="N44" s="30"/>
      <c r="O44" s="30"/>
      <c r="P44" s="30"/>
      <c r="Q44" s="30"/>
      <c r="R44" s="30"/>
      <c r="S44" s="30"/>
      <c r="T44" s="30"/>
      <c r="U44" s="30"/>
      <c r="V44" s="30"/>
      <c r="W44" s="30"/>
      <c r="X44" s="30"/>
      <c r="Y44" s="30"/>
      <c r="Z44" s="30"/>
    </row>
    <row r="45" spans="1:26" ht="13.5" customHeight="1" x14ac:dyDescent="0.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3.5" customHeight="1" x14ac:dyDescent="0.2">
      <c r="A46" s="49" t="s">
        <v>262</v>
      </c>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spans="1:26" ht="57" customHeight="1" x14ac:dyDescent="0.2">
      <c r="A47" s="186" t="s">
        <v>154</v>
      </c>
      <c r="B47" s="162"/>
      <c r="C47" s="162"/>
      <c r="D47" s="162"/>
      <c r="E47" s="162"/>
      <c r="F47" s="162"/>
      <c r="G47" s="162"/>
      <c r="H47" s="162"/>
      <c r="I47" s="162"/>
      <c r="J47" s="162"/>
      <c r="K47" s="162"/>
      <c r="L47" s="162"/>
      <c r="M47" s="162"/>
      <c r="N47" s="162"/>
      <c r="O47" s="162"/>
      <c r="P47" s="162"/>
      <c r="Q47" s="163"/>
      <c r="R47" s="52"/>
      <c r="S47" s="52"/>
      <c r="T47" s="52"/>
      <c r="U47" s="52"/>
      <c r="V47" s="52"/>
      <c r="W47" s="52"/>
      <c r="X47" s="52"/>
      <c r="Y47" s="52"/>
      <c r="Z47" s="52"/>
    </row>
    <row r="48" spans="1:26" ht="13.5" customHeight="1" x14ac:dyDescent="0.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59.25" customHeight="1" x14ac:dyDescent="0.2">
      <c r="A49" s="164" t="s">
        <v>155</v>
      </c>
      <c r="B49" s="162"/>
      <c r="C49" s="162"/>
      <c r="D49" s="162"/>
      <c r="E49" s="162"/>
      <c r="F49" s="162"/>
      <c r="G49" s="162"/>
      <c r="H49" s="162"/>
      <c r="I49" s="162"/>
      <c r="J49" s="162"/>
      <c r="K49" s="162"/>
      <c r="L49" s="162"/>
      <c r="M49" s="162"/>
      <c r="N49" s="162"/>
      <c r="O49" s="162"/>
      <c r="P49" s="163"/>
      <c r="Q49" s="52"/>
      <c r="R49" s="52"/>
      <c r="S49" s="52"/>
      <c r="T49" s="52"/>
      <c r="U49" s="52"/>
      <c r="V49" s="52"/>
      <c r="W49" s="52"/>
      <c r="X49" s="52"/>
      <c r="Y49" s="52"/>
      <c r="Z49" s="52"/>
    </row>
    <row r="50" spans="1:26" ht="13.5" customHeight="1" x14ac:dyDescent="0.2">
      <c r="A50" s="47"/>
      <c r="B50" s="47"/>
      <c r="C50" s="47"/>
      <c r="D50" s="47"/>
      <c r="E50" s="96" t="s">
        <v>156</v>
      </c>
      <c r="F50" s="96" t="s">
        <v>156</v>
      </c>
      <c r="G50" s="96" t="s">
        <v>156</v>
      </c>
      <c r="H50" s="96" t="s">
        <v>157</v>
      </c>
      <c r="I50" s="96" t="s">
        <v>157</v>
      </c>
      <c r="J50" s="96" t="s">
        <v>157</v>
      </c>
      <c r="K50" s="96" t="s">
        <v>158</v>
      </c>
      <c r="L50" s="96" t="s">
        <v>158</v>
      </c>
      <c r="M50" s="96" t="s">
        <v>158</v>
      </c>
      <c r="N50" s="96" t="s">
        <v>159</v>
      </c>
      <c r="O50" s="96" t="s">
        <v>159</v>
      </c>
      <c r="P50" s="96" t="s">
        <v>159</v>
      </c>
      <c r="Q50" s="47"/>
      <c r="R50" s="47"/>
      <c r="S50" s="47"/>
      <c r="T50" s="47"/>
      <c r="U50" s="47"/>
      <c r="V50" s="47"/>
      <c r="W50" s="47"/>
      <c r="X50" s="47"/>
      <c r="Y50" s="47"/>
      <c r="Z50" s="47"/>
    </row>
    <row r="51" spans="1:26" ht="13.5" customHeight="1" x14ac:dyDescent="0.2">
      <c r="A51" s="35" t="s">
        <v>2</v>
      </c>
      <c r="B51" s="35" t="s">
        <v>6</v>
      </c>
      <c r="C51" s="35" t="s">
        <v>100</v>
      </c>
      <c r="D51" s="47"/>
      <c r="E51" s="55">
        <v>41456</v>
      </c>
      <c r="F51" s="55">
        <v>41487</v>
      </c>
      <c r="G51" s="55">
        <v>41518</v>
      </c>
      <c r="H51" s="55">
        <v>41548</v>
      </c>
      <c r="I51" s="55">
        <v>41579</v>
      </c>
      <c r="J51" s="55">
        <v>41609</v>
      </c>
      <c r="K51" s="55">
        <v>41640</v>
      </c>
      <c r="L51" s="55">
        <v>41671</v>
      </c>
      <c r="M51" s="55">
        <v>41699</v>
      </c>
      <c r="N51" s="55">
        <v>41730</v>
      </c>
      <c r="O51" s="55">
        <v>41760</v>
      </c>
      <c r="P51" s="55">
        <v>41791</v>
      </c>
      <c r="Q51" s="35" t="s">
        <v>102</v>
      </c>
      <c r="R51" s="47"/>
      <c r="S51" s="47"/>
      <c r="T51" s="47"/>
      <c r="U51" s="47"/>
      <c r="V51" s="47"/>
      <c r="W51" s="47"/>
      <c r="X51" s="47"/>
      <c r="Y51" s="47"/>
      <c r="Z51" s="47"/>
    </row>
    <row r="52" spans="1:26" ht="13.5" customHeight="1" x14ac:dyDescent="0.2">
      <c r="A52" s="30" t="s">
        <v>32</v>
      </c>
      <c r="B52" s="30" t="s">
        <v>34</v>
      </c>
      <c r="C52" s="30" t="s">
        <v>33</v>
      </c>
      <c r="D52" s="30"/>
      <c r="E52" s="97">
        <f>SUMIFS('Data Repository Table'!$J:$J,'Data Repository Table'!$A:$A,$A52,'Data Repository Table'!$C:$C,$B52,'Data Repository Table'!$B:$B,$C52,'Data Repository Table'!$D:$D,E$51)</f>
        <v>5914581.1976700742</v>
      </c>
      <c r="F52" s="97">
        <f>SUMIFS('Data Repository Table'!$J:$J,'Data Repository Table'!$A:$A,$A52,'Data Repository Table'!$C:$C,$B52,'Data Repository Table'!$B:$B,$C52,'Data Repository Table'!$D:$D,F$51)</f>
        <v>5696664.2399759311</v>
      </c>
      <c r="G52" s="97">
        <f>SUMIFS('Data Repository Table'!$J:$J,'Data Repository Table'!$A:$A,$A52,'Data Repository Table'!$C:$C,$B52,'Data Repository Table'!$B:$B,$C52,'Data Repository Table'!$D:$D,G$51)</f>
        <v>5260681.8298072498</v>
      </c>
      <c r="H52" s="97">
        <f>SUMIFS('Data Repository Table'!$J:$J,'Data Repository Table'!$A:$A,$A52,'Data Repository Table'!$C:$C,$B52,'Data Repository Table'!$B:$B,$C52,'Data Repository Table'!$D:$D,H$51)</f>
        <v>5221955.4924466992</v>
      </c>
      <c r="I52" s="97">
        <f>SUMIFS('Data Repository Table'!$J:$J,'Data Repository Table'!$A:$A,$A52,'Data Repository Table'!$C:$C,$B52,'Data Repository Table'!$B:$B,$C52,'Data Repository Table'!$D:$D,I$51)</f>
        <v>5514147.1707946751</v>
      </c>
      <c r="J52" s="97">
        <f>SUMIFS('Data Repository Table'!$J:$J,'Data Repository Table'!$A:$A,$A52,'Data Repository Table'!$C:$C,$B52,'Data Repository Table'!$B:$B,$C52,'Data Repository Table'!$D:$D,J$51)</f>
        <v>5380892.2001862573</v>
      </c>
      <c r="K52" s="97">
        <f>SUMIFS('Data Repository Table'!$J:$J,'Data Repository Table'!$A:$A,$A52,'Data Repository Table'!$C:$C,$B52,'Data Repository Table'!$B:$B,$C52,'Data Repository Table'!$D:$D,K$51)</f>
        <v>7822599.7200296307</v>
      </c>
      <c r="L52" s="97">
        <f>SUMIFS('Data Repository Table'!$J:$J,'Data Repository Table'!$A:$A,$A52,'Data Repository Table'!$C:$C,$B52,'Data Repository Table'!$B:$B,$C52,'Data Repository Table'!$D:$D,L$51)</f>
        <v>6924324.6322913244</v>
      </c>
      <c r="M52" s="97">
        <f>SUMIFS('Data Repository Table'!$J:$J,'Data Repository Table'!$A:$A,$A52,'Data Repository Table'!$C:$C,$B52,'Data Repository Table'!$B:$B,$C52,'Data Repository Table'!$D:$D,M$51)</f>
        <v>7297789.3913026378</v>
      </c>
      <c r="N52" s="97">
        <f>SUMIFS('Data Repository Table'!$J:$J,'Data Repository Table'!$A:$A,$A52,'Data Repository Table'!$C:$C,$B52,'Data Repository Table'!$B:$B,$C52,'Data Repository Table'!$D:$D,N$51)</f>
        <v>5332240.4186026063</v>
      </c>
      <c r="O52" s="97">
        <f>SUMIFS('Data Repository Table'!$J:$J,'Data Repository Table'!$A:$A,$A52,'Data Repository Table'!$C:$C,$B52,'Data Repository Table'!$B:$B,$C52,'Data Repository Table'!$D:$D,O$51)</f>
        <v>5394917.135688588</v>
      </c>
      <c r="P52" s="97">
        <f>SUMIFS('Data Repository Table'!$J:$J,'Data Repository Table'!$A:$A,$A52,'Data Repository Table'!$C:$C,$B52,'Data Repository Table'!$B:$B,$C52,'Data Repository Table'!$D:$D,P$51)</f>
        <v>5184163.8693572879</v>
      </c>
      <c r="Q52" s="60">
        <f>SUM(E52:P52)</f>
        <v>70944957.298152953</v>
      </c>
      <c r="R52" s="30"/>
      <c r="S52" s="30"/>
      <c r="T52" s="30"/>
      <c r="U52" s="30"/>
      <c r="V52" s="30"/>
      <c r="W52" s="30"/>
      <c r="X52" s="30"/>
      <c r="Y52" s="30"/>
      <c r="Z52" s="30"/>
    </row>
    <row r="53" spans="1:26" ht="13.5" customHeight="1" x14ac:dyDescent="0.2">
      <c r="A53" s="30" t="s">
        <v>32</v>
      </c>
      <c r="B53" s="30" t="s">
        <v>42</v>
      </c>
      <c r="C53" s="30" t="s">
        <v>33</v>
      </c>
      <c r="D53" s="30"/>
      <c r="E53" s="97">
        <f>SUMIFS('Data Repository Table'!$J:$J,'Data Repository Table'!$A:$A,$A53,'Data Repository Table'!$C:$C,$B53,'Data Repository Table'!$B:$B,$C53,'Data Repository Table'!$D:$D,E$51)</f>
        <v>17328050.972999997</v>
      </c>
      <c r="F53" s="97">
        <f>SUMIFS('Data Repository Table'!$J:$J,'Data Repository Table'!$A:$A,$A53,'Data Repository Table'!$C:$C,$B53,'Data Repository Table'!$B:$B,$C53,'Data Repository Table'!$D:$D,F$51)</f>
        <v>14604314.435999997</v>
      </c>
      <c r="G53" s="97">
        <f>SUMIFS('Data Repository Table'!$J:$J,'Data Repository Table'!$A:$A,$A53,'Data Repository Table'!$C:$C,$B53,'Data Repository Table'!$B:$B,$C53,'Data Repository Table'!$D:$D,G$51)</f>
        <v>16135900.118999999</v>
      </c>
      <c r="H53" s="97">
        <f>SUMIFS('Data Repository Table'!$J:$J,'Data Repository Table'!$A:$A,$A53,'Data Repository Table'!$C:$C,$B53,'Data Repository Table'!$B:$B,$C53,'Data Repository Table'!$D:$D,H$51)</f>
        <v>15151633.271999998</v>
      </c>
      <c r="I53" s="97">
        <f>SUMIFS('Data Repository Table'!$J:$J,'Data Repository Table'!$A:$A,$A53,'Data Repository Table'!$C:$C,$B53,'Data Repository Table'!$B:$B,$C53,'Data Repository Table'!$D:$D,I$51)</f>
        <v>13832900.801999997</v>
      </c>
      <c r="J53" s="97">
        <f>SUMIFS('Data Repository Table'!$J:$J,'Data Repository Table'!$A:$A,$A53,'Data Repository Table'!$C:$C,$B53,'Data Repository Table'!$B:$B,$C53,'Data Repository Table'!$D:$D,J$51)</f>
        <v>15562959.623999998</v>
      </c>
      <c r="K53" s="97">
        <f>SUMIFS('Data Repository Table'!$J:$J,'Data Repository Table'!$A:$A,$A53,'Data Repository Table'!$C:$C,$B53,'Data Repository Table'!$B:$B,$C53,'Data Repository Table'!$D:$D,K$51)</f>
        <v>22354057.620000001</v>
      </c>
      <c r="L53" s="97">
        <f>SUMIFS('Data Repository Table'!$J:$J,'Data Repository Table'!$A:$A,$A53,'Data Repository Table'!$C:$C,$B53,'Data Repository Table'!$B:$B,$C53,'Data Repository Table'!$D:$D,L$51)</f>
        <v>18580950.729999997</v>
      </c>
      <c r="M53" s="97">
        <f>SUMIFS('Data Repository Table'!$J:$J,'Data Repository Table'!$A:$A,$A53,'Data Repository Table'!$C:$C,$B53,'Data Repository Table'!$B:$B,$C53,'Data Repository Table'!$D:$D,M$51)</f>
        <v>19644680.780999999</v>
      </c>
      <c r="N53" s="97">
        <f>SUMIFS('Data Repository Table'!$J:$J,'Data Repository Table'!$A:$A,$A53,'Data Repository Table'!$C:$C,$B53,'Data Repository Table'!$B:$B,$C53,'Data Repository Table'!$D:$D,N$51)</f>
        <v>18268435.046</v>
      </c>
      <c r="O53" s="97">
        <f>SUMIFS('Data Repository Table'!$J:$J,'Data Repository Table'!$A:$A,$A53,'Data Repository Table'!$C:$C,$B53,'Data Repository Table'!$B:$B,$C53,'Data Repository Table'!$D:$D,O$51)</f>
        <v>14627298.491999999</v>
      </c>
      <c r="P53" s="97">
        <f>SUMIFS('Data Repository Table'!$J:$J,'Data Repository Table'!$A:$A,$A53,'Data Repository Table'!$C:$C,$B53,'Data Repository Table'!$B:$B,$C53,'Data Repository Table'!$D:$D,P$51)</f>
        <v>16164167.273999998</v>
      </c>
      <c r="Q53" s="60">
        <f t="shared" ref="Q53:Q54" si="1">SUM(E53:P53)</f>
        <v>202255349.16899997</v>
      </c>
      <c r="R53" s="43"/>
      <c r="S53" s="30"/>
      <c r="T53" s="30"/>
      <c r="U53" s="30"/>
      <c r="V53" s="30"/>
      <c r="W53" s="30"/>
      <c r="X53" s="30"/>
      <c r="Y53" s="30"/>
      <c r="Z53" s="30"/>
    </row>
    <row r="54" spans="1:26" ht="13.5" customHeight="1" x14ac:dyDescent="0.2">
      <c r="A54" s="30" t="s">
        <v>32</v>
      </c>
      <c r="B54" s="30" t="s">
        <v>43</v>
      </c>
      <c r="C54" s="30" t="s">
        <v>33</v>
      </c>
      <c r="D54" s="30"/>
      <c r="E54" s="97">
        <f>SUMIFS('Data Repository Table'!$J:$J,'Data Repository Table'!$A:$A,$A54,'Data Repository Table'!$C:$C,$B54,'Data Repository Table'!$B:$B,$C54,'Data Repository Table'!$D:$D,E$51)</f>
        <v>12716846.793</v>
      </c>
      <c r="F54" s="97">
        <f>SUMIFS('Data Repository Table'!$J:$J,'Data Repository Table'!$A:$A,$A54,'Data Repository Table'!$C:$C,$B54,'Data Repository Table'!$B:$B,$C54,'Data Repository Table'!$D:$D,F$51)</f>
        <v>13050243.880999997</v>
      </c>
      <c r="G54" s="97">
        <f>SUMIFS('Data Repository Table'!$J:$J,'Data Repository Table'!$A:$A,$A54,'Data Repository Table'!$C:$C,$B54,'Data Repository Table'!$B:$B,$C54,'Data Repository Table'!$D:$D,G$51)</f>
        <v>13235472.919</v>
      </c>
      <c r="H54" s="97">
        <f>SUMIFS('Data Repository Table'!$J:$J,'Data Repository Table'!$A:$A,$A54,'Data Repository Table'!$C:$C,$B54,'Data Repository Table'!$B:$B,$C54,'Data Repository Table'!$D:$D,H$51)</f>
        <v>11815762.267000001</v>
      </c>
      <c r="I54" s="97">
        <f>SUMIFS('Data Repository Table'!$J:$J,'Data Repository Table'!$A:$A,$A54,'Data Repository Table'!$C:$C,$B54,'Data Repository Table'!$B:$B,$C54,'Data Repository Table'!$D:$D,I$51)</f>
        <v>11881724.445</v>
      </c>
      <c r="J54" s="97">
        <f>SUMIFS('Data Repository Table'!$J:$J,'Data Repository Table'!$A:$A,$A54,'Data Repository Table'!$C:$C,$B54,'Data Repository Table'!$B:$B,$C54,'Data Repository Table'!$D:$D,J$51)</f>
        <v>11127131.811999999</v>
      </c>
      <c r="K54" s="97">
        <f>SUMIFS('Data Repository Table'!$J:$J,'Data Repository Table'!$A:$A,$A54,'Data Repository Table'!$C:$C,$B54,'Data Repository Table'!$B:$B,$C54,'Data Repository Table'!$D:$D,K$51)</f>
        <v>15491089.403999997</v>
      </c>
      <c r="L54" s="97">
        <f>SUMIFS('Data Repository Table'!$J:$J,'Data Repository Table'!$A:$A,$A54,'Data Repository Table'!$C:$C,$B54,'Data Repository Table'!$B:$B,$C54,'Data Repository Table'!$D:$D,L$51)</f>
        <v>15776843.228999998</v>
      </c>
      <c r="M54" s="97">
        <f>SUMIFS('Data Repository Table'!$J:$J,'Data Repository Table'!$A:$A,$A54,'Data Repository Table'!$C:$C,$B54,'Data Repository Table'!$B:$B,$C54,'Data Repository Table'!$D:$D,M$51)</f>
        <v>14151791.636999998</v>
      </c>
      <c r="N54" s="97">
        <f>SUMIFS('Data Repository Table'!$J:$J,'Data Repository Table'!$A:$A,$A54,'Data Repository Table'!$C:$C,$B54,'Data Repository Table'!$B:$B,$C54,'Data Repository Table'!$D:$D,N$51)</f>
        <v>15011361.791999999</v>
      </c>
      <c r="O54" s="97">
        <f>SUMIFS('Data Repository Table'!$J:$J,'Data Repository Table'!$A:$A,$A54,'Data Repository Table'!$C:$C,$B54,'Data Repository Table'!$B:$B,$C54,'Data Repository Table'!$D:$D,O$51)</f>
        <v>14286635.347000001</v>
      </c>
      <c r="P54" s="97">
        <f>SUMIFS('Data Repository Table'!$J:$J,'Data Repository Table'!$A:$A,$A54,'Data Repository Table'!$C:$C,$B54,'Data Repository Table'!$B:$B,$C54,'Data Repository Table'!$D:$D,P$51)</f>
        <v>15120321.851</v>
      </c>
      <c r="Q54" s="60">
        <f t="shared" si="1"/>
        <v>163665225.377</v>
      </c>
      <c r="R54" s="30"/>
      <c r="S54" s="30"/>
      <c r="T54" s="30"/>
      <c r="U54" s="30"/>
      <c r="V54" s="30"/>
      <c r="W54" s="30"/>
      <c r="X54" s="30"/>
      <c r="Y54" s="30"/>
      <c r="Z54" s="30"/>
    </row>
    <row r="55" spans="1:26" ht="13.5" customHeight="1" x14ac:dyDescent="0.2">
      <c r="A55" s="30"/>
      <c r="B55" s="30"/>
      <c r="C55" s="30"/>
      <c r="D55" s="30"/>
      <c r="E55" s="97"/>
      <c r="F55" s="97"/>
      <c r="G55" s="97"/>
      <c r="H55" s="97"/>
      <c r="I55" s="97"/>
      <c r="J55" s="97"/>
      <c r="K55" s="97"/>
      <c r="L55" s="97"/>
      <c r="M55" s="97"/>
      <c r="N55" s="97"/>
      <c r="O55" s="97"/>
      <c r="P55" s="97"/>
      <c r="Q55" s="60"/>
      <c r="R55" s="30"/>
      <c r="S55" s="30"/>
      <c r="T55" s="30"/>
      <c r="U55" s="30"/>
      <c r="V55" s="30"/>
      <c r="W55" s="30"/>
      <c r="X55" s="30"/>
      <c r="Y55" s="30"/>
      <c r="Z55" s="30"/>
    </row>
    <row r="56" spans="1:26" ht="13.5" customHeight="1" x14ac:dyDescent="0.2">
      <c r="A56" s="30"/>
      <c r="B56" s="30"/>
      <c r="C56" s="30"/>
      <c r="D56" s="30"/>
      <c r="E56" s="98"/>
      <c r="F56" s="99"/>
      <c r="G56" s="100"/>
      <c r="H56" s="30"/>
      <c r="I56" s="101"/>
      <c r="J56" s="100"/>
      <c r="K56" s="30"/>
      <c r="L56" s="97"/>
      <c r="M56" s="30"/>
      <c r="N56" s="30"/>
      <c r="O56" s="97"/>
      <c r="P56" s="30"/>
      <c r="Q56" s="30"/>
      <c r="R56" s="30"/>
      <c r="S56" s="30"/>
      <c r="T56" s="30"/>
      <c r="U56" s="30"/>
      <c r="V56" s="30"/>
      <c r="W56" s="30"/>
      <c r="X56" s="30"/>
      <c r="Y56" s="30"/>
      <c r="Z56" s="30"/>
    </row>
    <row r="57" spans="1:26" ht="13.5" customHeight="1"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3.5" customHeight="1" x14ac:dyDescent="0.2">
      <c r="A58" s="90" t="s">
        <v>160</v>
      </c>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3.5" customHeight="1" x14ac:dyDescent="0.2">
      <c r="A59" s="35" t="s">
        <v>2</v>
      </c>
      <c r="B59" s="35" t="s">
        <v>6</v>
      </c>
      <c r="C59" s="35" t="s">
        <v>100</v>
      </c>
      <c r="D59" s="35" t="s">
        <v>161</v>
      </c>
      <c r="E59" s="55">
        <v>41456</v>
      </c>
      <c r="F59" s="55">
        <v>41487</v>
      </c>
      <c r="G59" s="55">
        <v>41518</v>
      </c>
      <c r="H59" s="55">
        <v>41548</v>
      </c>
      <c r="I59" s="55">
        <v>41579</v>
      </c>
      <c r="J59" s="55">
        <v>41609</v>
      </c>
      <c r="K59" s="55">
        <v>41640</v>
      </c>
      <c r="L59" s="55">
        <v>41671</v>
      </c>
      <c r="M59" s="55">
        <v>41699</v>
      </c>
      <c r="N59" s="55">
        <v>41730</v>
      </c>
      <c r="O59" s="55">
        <v>41760</v>
      </c>
      <c r="P59" s="55">
        <v>41791</v>
      </c>
      <c r="Q59" s="35" t="s">
        <v>102</v>
      </c>
      <c r="R59" s="35" t="s">
        <v>162</v>
      </c>
      <c r="S59" s="47"/>
      <c r="T59" s="47"/>
      <c r="U59" s="47"/>
      <c r="V59" s="47"/>
      <c r="W59" s="47"/>
      <c r="X59" s="47"/>
      <c r="Y59" s="47"/>
      <c r="Z59" s="47"/>
    </row>
    <row r="60" spans="1:26" ht="13.5" customHeight="1" x14ac:dyDescent="0.2">
      <c r="A60" s="30" t="s">
        <v>32</v>
      </c>
      <c r="B60" s="30" t="s">
        <v>42</v>
      </c>
      <c r="C60" s="30" t="s">
        <v>33</v>
      </c>
      <c r="D60" s="90" t="s">
        <v>163</v>
      </c>
      <c r="E60" s="97">
        <f>SUMIFS('Data Repository Table'!$J:$J,'Data Repository Table'!$A:$A,$A60,'Data Repository Table'!$C:$C,$B60,'Data Repository Table'!$B:$B,$C60,'Data Repository Table'!$D:$D,E$59)</f>
        <v>17328050.972999997</v>
      </c>
      <c r="F60" s="97">
        <f>SUMIFS('Data Repository Table'!$J:$J,'Data Repository Table'!$A:$A,$A60,'Data Repository Table'!$C:$C,$B60,'Data Repository Table'!$B:$B,$C60,'Data Repository Table'!$D:$D,F$59)</f>
        <v>14604314.435999997</v>
      </c>
      <c r="G60" s="97">
        <f>SUMIFS('Data Repository Table'!$J:$J,'Data Repository Table'!$A:$A,$A60,'Data Repository Table'!$C:$C,$B60,'Data Repository Table'!$B:$B,$C60,'Data Repository Table'!$D:$D,G$59)</f>
        <v>16135900.118999999</v>
      </c>
      <c r="H60" s="97">
        <f>SUMIFS('Data Repository Table'!$J:$J,'Data Repository Table'!$A:$A,$A60,'Data Repository Table'!$C:$C,$B60,'Data Repository Table'!$B:$B,$C60,'Data Repository Table'!$D:$D,H$59)</f>
        <v>15151633.271999998</v>
      </c>
      <c r="I60" s="97">
        <f>SUMIFS('Data Repository Table'!$J:$J,'Data Repository Table'!$A:$A,$A60,'Data Repository Table'!$C:$C,$B60,'Data Repository Table'!$B:$B,$C60,'Data Repository Table'!$D:$D,I$59)</f>
        <v>13832900.801999997</v>
      </c>
      <c r="J60" s="97">
        <f>SUMIFS('Data Repository Table'!$J:$J,'Data Repository Table'!$A:$A,$A60,'Data Repository Table'!$C:$C,$B60,'Data Repository Table'!$B:$B,$C60,'Data Repository Table'!$D:$D,J$59)</f>
        <v>15562959.623999998</v>
      </c>
      <c r="K60" s="97">
        <v>0</v>
      </c>
      <c r="L60" s="97">
        <v>0</v>
      </c>
      <c r="M60" s="97">
        <v>0</v>
      </c>
      <c r="N60" s="97">
        <f>SUMIFS('Data Repository Table'!$J:$J,'Data Repository Table'!$A:$A,$A60,'Data Repository Table'!$C:$C,$B60,'Data Repository Table'!$B:$B,$C60,'Data Repository Table'!$D:$D,N$59)</f>
        <v>18268435.046</v>
      </c>
      <c r="O60" s="97">
        <f>SUMIFS('Data Repository Table'!$J:$J,'Data Repository Table'!$A:$A,$A60,'Data Repository Table'!$C:$C,$B60,'Data Repository Table'!$B:$B,$C60,'Data Repository Table'!$D:$D,O$59)</f>
        <v>14627298.491999999</v>
      </c>
      <c r="P60" s="97">
        <f>SUMIFS('Data Repository Table'!$J:$J,'Data Repository Table'!$A:$A,$A60,'Data Repository Table'!$C:$C,$B60,'Data Repository Table'!$B:$B,$C60,'Data Repository Table'!$D:$D,P$59)</f>
        <v>16164167.273999998</v>
      </c>
      <c r="Q60" s="60">
        <f>SUM(E60:P60)</f>
        <v>141675660.03799999</v>
      </c>
      <c r="R60" s="102">
        <f>($Q$53-$Q60)/$Q$53</f>
        <v>0.2995208254313263</v>
      </c>
      <c r="S60" s="30"/>
      <c r="T60" s="30"/>
      <c r="U60" s="30"/>
      <c r="V60" s="30"/>
      <c r="W60" s="30"/>
      <c r="X60" s="30"/>
      <c r="Y60" s="30"/>
      <c r="Z60" s="30"/>
    </row>
    <row r="61" spans="1:26" ht="13.5" customHeight="1" x14ac:dyDescent="0.2">
      <c r="A61" s="30" t="s">
        <v>32</v>
      </c>
      <c r="B61" s="30" t="s">
        <v>42</v>
      </c>
      <c r="C61" s="30" t="s">
        <v>33</v>
      </c>
      <c r="D61" s="90" t="s">
        <v>164</v>
      </c>
      <c r="E61" s="97">
        <f>SUMIFS('Data Repository Table'!$J:$J,'Data Repository Table'!$A:$A,$A61,'Data Repository Table'!$C:$C,$B61,'Data Repository Table'!$B:$B,$C61,'Data Repository Table'!$D:$D,E$59)</f>
        <v>17328050.972999997</v>
      </c>
      <c r="F61" s="97">
        <f>SUMIFS('Data Repository Table'!$J:$J,'Data Repository Table'!$A:$A,$A61,'Data Repository Table'!$C:$C,$B61,'Data Repository Table'!$B:$B,$C61,'Data Repository Table'!$D:$D,F$59)</f>
        <v>14604314.435999997</v>
      </c>
      <c r="G61" s="97">
        <f>SUMIFS('Data Repository Table'!$J:$J,'Data Repository Table'!$A:$A,$A61,'Data Repository Table'!$C:$C,$B61,'Data Repository Table'!$B:$B,$C61,'Data Repository Table'!$D:$D,G$59)</f>
        <v>16135900.118999999</v>
      </c>
      <c r="H61" s="97">
        <f>SUMIFS('Data Repository Table'!$J:$J,'Data Repository Table'!$A:$A,$A61,'Data Repository Table'!$C:$C,$B61,'Data Repository Table'!$B:$B,$C61,'Data Repository Table'!$D:$D,H$59)</f>
        <v>15151633.271999998</v>
      </c>
      <c r="I61" s="97">
        <f>SUMIFS('Data Repository Table'!$J:$J,'Data Repository Table'!$A:$A,$A61,'Data Repository Table'!$C:$C,$B61,'Data Repository Table'!$B:$B,$C61,'Data Repository Table'!$D:$D,I$59)</f>
        <v>13832900.801999997</v>
      </c>
      <c r="J61" s="97">
        <f>SUMIFS('Data Repository Table'!$J:$J,'Data Repository Table'!$A:$A,$A61,'Data Repository Table'!$C:$C,$B61,'Data Repository Table'!$B:$B,$C61,'Data Repository Table'!$D:$D,J$59)</f>
        <v>15562959.623999998</v>
      </c>
      <c r="K61" s="97">
        <f>SUMIFS('Data Repository Table'!$J:$J,'Data Repository Table'!$A:$A,$A61,'Data Repository Table'!$C:$C,$B61,'Data Repository Table'!$B:$B,$C61,'Data Repository Table'!$D:$D,K$59)</f>
        <v>22354057.620000001</v>
      </c>
      <c r="L61" s="97">
        <f>SUMIFS('Data Repository Table'!$J:$J,'Data Repository Table'!$A:$A,$A61,'Data Repository Table'!$C:$C,$B61,'Data Repository Table'!$B:$B,$C61,'Data Repository Table'!$D:$D,L$59)</f>
        <v>18580950.729999997</v>
      </c>
      <c r="M61" s="97">
        <f>SUMIFS('Data Repository Table'!$J:$J,'Data Repository Table'!$A:$A,$A61,'Data Repository Table'!$C:$C,$B61,'Data Repository Table'!$B:$B,$C61,'Data Repository Table'!$D:$D,M$59)</f>
        <v>19644680.780999999</v>
      </c>
      <c r="N61" s="97">
        <v>0</v>
      </c>
      <c r="O61" s="97">
        <v>0</v>
      </c>
      <c r="P61" s="97">
        <v>0</v>
      </c>
      <c r="Q61" s="60">
        <f t="shared" ref="Q61:Q63" si="2">SUM(E61:P61)</f>
        <v>153195448.35699999</v>
      </c>
      <c r="R61" s="102">
        <f>($Q$53-$Q61)/$Q$53</f>
        <v>0.24256416956867055</v>
      </c>
      <c r="S61" s="30"/>
      <c r="T61" s="30"/>
      <c r="U61" s="30"/>
      <c r="V61" s="30"/>
      <c r="W61" s="30"/>
      <c r="X61" s="30"/>
      <c r="Y61" s="30"/>
      <c r="Z61" s="30"/>
    </row>
    <row r="62" spans="1:26" ht="13.5" customHeight="1" x14ac:dyDescent="0.2">
      <c r="A62" s="30" t="s">
        <v>32</v>
      </c>
      <c r="B62" s="30" t="s">
        <v>42</v>
      </c>
      <c r="C62" s="30" t="s">
        <v>33</v>
      </c>
      <c r="D62" s="90" t="s">
        <v>165</v>
      </c>
      <c r="E62" s="97">
        <v>0</v>
      </c>
      <c r="F62" s="97">
        <v>0</v>
      </c>
      <c r="G62" s="97">
        <v>0</v>
      </c>
      <c r="H62" s="97">
        <f>SUMIFS('Data Repository Table'!$J:$J,'Data Repository Table'!$A:$A,$A62,'Data Repository Table'!$C:$C,$B62,'Data Repository Table'!$B:$B,$C62,'Data Repository Table'!$D:$D,H$59)</f>
        <v>15151633.271999998</v>
      </c>
      <c r="I62" s="97">
        <f>SUMIFS('Data Repository Table'!$J:$J,'Data Repository Table'!$A:$A,$A62,'Data Repository Table'!$C:$C,$B62,'Data Repository Table'!$B:$B,$C62,'Data Repository Table'!$D:$D,I$59)</f>
        <v>13832900.801999997</v>
      </c>
      <c r="J62" s="97">
        <f>SUMIFS('Data Repository Table'!$J:$J,'Data Repository Table'!$A:$A,$A62,'Data Repository Table'!$C:$C,$B62,'Data Repository Table'!$B:$B,$C62,'Data Repository Table'!$D:$D,J$59)</f>
        <v>15562959.623999998</v>
      </c>
      <c r="K62" s="97">
        <f>SUMIFS('Data Repository Table'!$J:$J,'Data Repository Table'!$A:$A,$A62,'Data Repository Table'!$C:$C,$B62,'Data Repository Table'!$B:$B,$C62,'Data Repository Table'!$D:$D,K$59)</f>
        <v>22354057.620000001</v>
      </c>
      <c r="L62" s="97">
        <f>SUMIFS('Data Repository Table'!$J:$J,'Data Repository Table'!$A:$A,$A62,'Data Repository Table'!$C:$C,$B62,'Data Repository Table'!$B:$B,$C62,'Data Repository Table'!$D:$D,L$59)</f>
        <v>18580950.729999997</v>
      </c>
      <c r="M62" s="97">
        <f>SUMIFS('Data Repository Table'!$J:$J,'Data Repository Table'!$A:$A,$A62,'Data Repository Table'!$C:$C,$B62,'Data Repository Table'!$B:$B,$C62,'Data Repository Table'!$D:$D,M$59)</f>
        <v>19644680.780999999</v>
      </c>
      <c r="N62" s="97">
        <f>SUMIFS('Data Repository Table'!$J:$J,'Data Repository Table'!$A:$A,$A62,'Data Repository Table'!$C:$C,$B62,'Data Repository Table'!$B:$B,$C62,'Data Repository Table'!$D:$D,N$59)</f>
        <v>18268435.046</v>
      </c>
      <c r="O62" s="97">
        <f>SUMIFS('Data Repository Table'!$J:$J,'Data Repository Table'!$A:$A,$A62,'Data Repository Table'!$C:$C,$B62,'Data Repository Table'!$B:$B,$C62,'Data Repository Table'!$D:$D,O$59)</f>
        <v>14627298.491999999</v>
      </c>
      <c r="P62" s="97">
        <f>SUMIFS('Data Repository Table'!$J:$J,'Data Repository Table'!$A:$A,$A62,'Data Repository Table'!$C:$C,$B62,'Data Repository Table'!$B:$B,$C62,'Data Repository Table'!$D:$D,P$59)</f>
        <v>16164167.273999998</v>
      </c>
      <c r="Q62" s="60">
        <f t="shared" si="2"/>
        <v>154187083.64099997</v>
      </c>
      <c r="R62" s="102">
        <f>($Q$53-$Q62)/$Q$53</f>
        <v>0.23766128176830195</v>
      </c>
      <c r="S62" s="30"/>
      <c r="T62" s="30"/>
      <c r="U62" s="30"/>
      <c r="V62" s="30"/>
      <c r="W62" s="30"/>
      <c r="X62" s="30"/>
      <c r="Y62" s="30"/>
      <c r="Z62" s="30"/>
    </row>
    <row r="63" spans="1:26" ht="13.5" customHeight="1" x14ac:dyDescent="0.2">
      <c r="A63" s="30" t="s">
        <v>32</v>
      </c>
      <c r="B63" s="30" t="s">
        <v>42</v>
      </c>
      <c r="C63" s="30" t="s">
        <v>33</v>
      </c>
      <c r="D63" s="90" t="s">
        <v>166</v>
      </c>
      <c r="E63" s="97">
        <f>SUMIFS('Data Repository Table'!$J:$J,'Data Repository Table'!$A:$A,$A63,'Data Repository Table'!$C:$C,$B63,'Data Repository Table'!$B:$B,$C63,'Data Repository Table'!$D:$D,E$59)</f>
        <v>17328050.972999997</v>
      </c>
      <c r="F63" s="97">
        <f>SUMIFS('Data Repository Table'!$J:$J,'Data Repository Table'!$A:$A,$A63,'Data Repository Table'!$C:$C,$B63,'Data Repository Table'!$B:$B,$C63,'Data Repository Table'!$D:$D,F$59)</f>
        <v>14604314.435999997</v>
      </c>
      <c r="G63" s="97">
        <f>SUMIFS('Data Repository Table'!$J:$J,'Data Repository Table'!$A:$A,$A63,'Data Repository Table'!$C:$C,$B63,'Data Repository Table'!$B:$B,$C63,'Data Repository Table'!$D:$D,G$59)</f>
        <v>16135900.118999999</v>
      </c>
      <c r="H63" s="97">
        <v>0</v>
      </c>
      <c r="I63" s="97">
        <v>0</v>
      </c>
      <c r="J63" s="97">
        <v>0</v>
      </c>
      <c r="K63" s="97">
        <f>SUMIFS('Data Repository Table'!$J:$J,'Data Repository Table'!$A:$A,$A63,'Data Repository Table'!$C:$C,$B63,'Data Repository Table'!$B:$B,$C63,'Data Repository Table'!$D:$D,K$59)</f>
        <v>22354057.620000001</v>
      </c>
      <c r="L63" s="97">
        <f>SUMIFS('Data Repository Table'!$J:$J,'Data Repository Table'!$A:$A,$A63,'Data Repository Table'!$C:$C,$B63,'Data Repository Table'!$B:$B,$C63,'Data Repository Table'!$D:$D,L$59)</f>
        <v>18580950.729999997</v>
      </c>
      <c r="M63" s="97">
        <f>SUMIFS('Data Repository Table'!$J:$J,'Data Repository Table'!$A:$A,$A63,'Data Repository Table'!$C:$C,$B63,'Data Repository Table'!$B:$B,$C63,'Data Repository Table'!$D:$D,M$59)</f>
        <v>19644680.780999999</v>
      </c>
      <c r="N63" s="97">
        <f>SUMIFS('Data Repository Table'!$J:$J,'Data Repository Table'!$A:$A,$A63,'Data Repository Table'!$C:$C,$B63,'Data Repository Table'!$B:$B,$C63,'Data Repository Table'!$D:$D,N$59)</f>
        <v>18268435.046</v>
      </c>
      <c r="O63" s="97">
        <f>SUMIFS('Data Repository Table'!$J:$J,'Data Repository Table'!$A:$A,$A63,'Data Repository Table'!$C:$C,$B63,'Data Repository Table'!$B:$B,$C63,'Data Repository Table'!$D:$D,O$59)</f>
        <v>14627298.491999999</v>
      </c>
      <c r="P63" s="97">
        <f>SUMIFS('Data Repository Table'!$J:$J,'Data Repository Table'!$A:$A,$A63,'Data Repository Table'!$C:$C,$B63,'Data Repository Table'!$B:$B,$C63,'Data Repository Table'!$D:$D,P$59)</f>
        <v>16164167.273999998</v>
      </c>
      <c r="Q63" s="60">
        <f t="shared" si="2"/>
        <v>157707855.47099999</v>
      </c>
      <c r="R63" s="102">
        <f>($Q$53-$Q63)/$Q$53</f>
        <v>0.22025372323170109</v>
      </c>
      <c r="S63" s="30"/>
      <c r="T63" s="30"/>
      <c r="U63" s="30"/>
      <c r="V63" s="30"/>
      <c r="W63" s="30"/>
      <c r="X63" s="30"/>
      <c r="Y63" s="30"/>
      <c r="Z63" s="30"/>
    </row>
    <row r="64" spans="1:26" ht="13.5" customHeight="1" x14ac:dyDescent="0.2">
      <c r="A64" s="30"/>
      <c r="B64" s="30"/>
      <c r="C64" s="30"/>
      <c r="D64" s="30"/>
      <c r="E64" s="60"/>
      <c r="F64" s="60"/>
      <c r="G64" s="60"/>
      <c r="H64" s="60"/>
      <c r="I64" s="60"/>
      <c r="J64" s="60"/>
      <c r="K64" s="60"/>
      <c r="L64" s="60"/>
      <c r="M64" s="60"/>
      <c r="N64" s="60"/>
      <c r="O64" s="60"/>
      <c r="P64" s="60"/>
      <c r="Q64" s="30"/>
      <c r="R64" s="30"/>
      <c r="S64" s="30"/>
      <c r="T64" s="30"/>
      <c r="U64" s="30"/>
      <c r="V64" s="30"/>
      <c r="W64" s="30"/>
      <c r="X64" s="30"/>
      <c r="Y64" s="30"/>
      <c r="Z64" s="30"/>
    </row>
    <row r="65" spans="1:26" ht="30.75" customHeight="1" x14ac:dyDescent="0.2">
      <c r="A65" s="187" t="s">
        <v>167</v>
      </c>
      <c r="B65" s="167"/>
      <c r="C65" s="167"/>
      <c r="D65" s="167"/>
      <c r="E65" s="167"/>
      <c r="F65" s="167"/>
      <c r="G65" s="167"/>
      <c r="H65" s="167"/>
      <c r="I65" s="167"/>
      <c r="J65" s="167"/>
      <c r="K65" s="167"/>
      <c r="L65" s="167"/>
      <c r="M65" s="167"/>
      <c r="N65" s="167"/>
      <c r="O65" s="167"/>
      <c r="P65" s="30"/>
      <c r="Q65" s="30"/>
      <c r="R65" s="30"/>
      <c r="S65" s="30"/>
      <c r="T65" s="30"/>
      <c r="U65" s="30"/>
      <c r="V65" s="30"/>
      <c r="W65" s="30"/>
      <c r="X65" s="30"/>
      <c r="Y65" s="30"/>
      <c r="Z65" s="30"/>
    </row>
    <row r="66" spans="1:26" ht="13.5" customHeight="1"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3.5" customHeight="1"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3.5" customHeight="1"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3.5" customHeight="1"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3.5" customHeight="1"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3.5" customHeight="1"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3.5" customHeight="1"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3.5" customHeight="1"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3.5" customHeight="1"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3.5" customHeight="1"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3.5" customHeight="1"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3.5" customHeight="1"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3.5" customHeight="1"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3.5" customHeight="1" x14ac:dyDescent="0.2">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3.5" customHeight="1"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3.5" customHeight="1"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3.5" customHeight="1"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3.5" customHeight="1"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3.5" customHeight="1"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3.5" customHeight="1"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32.25" customHeight="1" x14ac:dyDescent="0.2">
      <c r="A86" s="51" t="s">
        <v>168</v>
      </c>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spans="1:26" ht="13.5" customHeight="1"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3.5" customHeight="1"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3.5" customHeight="1"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3.5" customHeight="1" x14ac:dyDescent="0.2">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3.5" customHeight="1" x14ac:dyDescent="0.2">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3.5" customHeight="1" x14ac:dyDescent="0.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3.5" customHeight="1" x14ac:dyDescent="0.2">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3.5" customHeight="1" x14ac:dyDescent="0.2">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3.5" customHeight="1" x14ac:dyDescent="0.2">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3.5" customHeight="1" x14ac:dyDescent="0.2">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3.5" customHeight="1" x14ac:dyDescent="0.2">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3.5" customHeight="1" x14ac:dyDescent="0.2">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3.5" customHeight="1" x14ac:dyDescent="0.2">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3.5" customHeight="1" x14ac:dyDescent="0.2">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3.5" customHeight="1" x14ac:dyDescent="0.2">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3.5" customHeight="1" x14ac:dyDescent="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3.5" customHeight="1" x14ac:dyDescent="0.2">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3.5" customHeight="1" x14ac:dyDescent="0.2">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3.5" customHeight="1" x14ac:dyDescent="0.2">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3.5" customHeight="1" x14ac:dyDescent="0.2">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3.5" customHeight="1" x14ac:dyDescent="0.2">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3.5" customHeight="1" x14ac:dyDescent="0.2">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3.5" customHeight="1" x14ac:dyDescent="0.2">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3.5" customHeight="1" x14ac:dyDescent="0.2">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3.5" customHeight="1" x14ac:dyDescent="0.2">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3.5" customHeight="1" x14ac:dyDescent="0.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3.5" customHeight="1" x14ac:dyDescent="0.2">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3.5" customHeight="1" x14ac:dyDescent="0.2">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3.5" customHeight="1" x14ac:dyDescent="0.2">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3.5" customHeight="1" x14ac:dyDescent="0.2">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3.5" customHeight="1" x14ac:dyDescent="0.2">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3.5" customHeight="1" x14ac:dyDescent="0.2">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3.5" customHeight="1" x14ac:dyDescent="0.2">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3.5" customHeight="1" x14ac:dyDescent="0.2">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3.5" customHeight="1" x14ac:dyDescent="0.2">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3.5" customHeight="1" x14ac:dyDescent="0.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3.5" customHeight="1" x14ac:dyDescent="0.2">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3.5" customHeight="1" x14ac:dyDescent="0.2">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3.5" customHeight="1" x14ac:dyDescent="0.2">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3.5" customHeight="1" x14ac:dyDescent="0.2">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3.5" customHeight="1" x14ac:dyDescent="0.2">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3.5" customHeight="1" x14ac:dyDescent="0.2">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3.5" customHeight="1" x14ac:dyDescent="0.2">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3.5" customHeight="1" x14ac:dyDescent="0.2">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3.5" customHeight="1" x14ac:dyDescent="0.2">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3.5" customHeight="1" x14ac:dyDescent="0.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3.5" customHeight="1" x14ac:dyDescent="0.2">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3.5" customHeight="1" x14ac:dyDescent="0.2">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3.5" customHeight="1" x14ac:dyDescent="0.2">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3.5" customHeight="1" x14ac:dyDescent="0.2">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3.5" customHeight="1" x14ac:dyDescent="0.2">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3.5" customHeight="1" x14ac:dyDescent="0.2">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3.5" customHeight="1" x14ac:dyDescent="0.2">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3.5" customHeight="1" x14ac:dyDescent="0.2">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3.5" customHeight="1" x14ac:dyDescent="0.2">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3.5" customHeight="1" x14ac:dyDescent="0.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3.5" customHeight="1" x14ac:dyDescent="0.2">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3.5" customHeight="1" x14ac:dyDescent="0.2">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3.5" customHeight="1" x14ac:dyDescent="0.2">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3.5" customHeight="1" x14ac:dyDescent="0.2">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3.5" customHeight="1" x14ac:dyDescent="0.2">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3.5" customHeight="1" x14ac:dyDescent="0.2">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3.5" customHeight="1" x14ac:dyDescent="0.2">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3.5" customHeight="1" x14ac:dyDescent="0.2">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3.5" customHeight="1" x14ac:dyDescent="0.2">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3.5" customHeight="1" x14ac:dyDescent="0.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3.5" customHeight="1" x14ac:dyDescent="0.2">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3.5" customHeight="1" x14ac:dyDescent="0.2">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3.5" customHeight="1" x14ac:dyDescent="0.2">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3.5" customHeight="1" x14ac:dyDescent="0.2">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3.5" customHeight="1" x14ac:dyDescent="0.2">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3.5" customHeight="1" x14ac:dyDescent="0.2">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3.5" customHeight="1" x14ac:dyDescent="0.2">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3.5" customHeight="1" x14ac:dyDescent="0.2">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3.5" customHeight="1" x14ac:dyDescent="0.2">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3.5" customHeight="1" x14ac:dyDescent="0.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3.5" customHeight="1" x14ac:dyDescent="0.2">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3.5" customHeight="1" x14ac:dyDescent="0.2">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3.5" customHeight="1" x14ac:dyDescent="0.2">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3.5" customHeight="1" x14ac:dyDescent="0.2">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3.5" customHeight="1" x14ac:dyDescent="0.2">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3.5" customHeight="1" x14ac:dyDescent="0.2">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3.5" customHeight="1" x14ac:dyDescent="0.2">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3.5" customHeight="1"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3.5" customHeight="1" x14ac:dyDescent="0.2">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3.5" customHeight="1" x14ac:dyDescent="0.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3.5" customHeight="1" x14ac:dyDescent="0.2">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3.5" customHeight="1" x14ac:dyDescent="0.2">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3.5" customHeight="1" x14ac:dyDescent="0.2">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3.5" customHeight="1" x14ac:dyDescent="0.2">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3.5" customHeight="1" x14ac:dyDescent="0.2">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3.5" customHeight="1" x14ac:dyDescent="0.2">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3.5" customHeight="1" x14ac:dyDescent="0.2">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3.5" customHeight="1" x14ac:dyDescent="0.2">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3.5" customHeight="1" x14ac:dyDescent="0.2">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3.5" customHeight="1" x14ac:dyDescent="0.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3.5" customHeight="1" x14ac:dyDescent="0.2">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3.5" customHeight="1" x14ac:dyDescent="0.2">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3.5" customHeight="1" x14ac:dyDescent="0.2">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3.5" customHeight="1" x14ac:dyDescent="0.2">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3.5" customHeight="1" x14ac:dyDescent="0.2">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3.5" customHeight="1" x14ac:dyDescent="0.2">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3.5" customHeight="1" x14ac:dyDescent="0.2">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3.5" customHeight="1" x14ac:dyDescent="0.2">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3.5" customHeight="1" x14ac:dyDescent="0.2">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3.5" customHeight="1" x14ac:dyDescent="0.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3.5" customHeight="1" x14ac:dyDescent="0.2">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3.5" customHeight="1" x14ac:dyDescent="0.2">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3.5" customHeight="1" x14ac:dyDescent="0.2">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3.5" customHeight="1" x14ac:dyDescent="0.2">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3.5" customHeight="1" x14ac:dyDescent="0.2">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3.5" customHeight="1"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3.5" customHeight="1" x14ac:dyDescent="0.2">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3.5" customHeight="1" x14ac:dyDescent="0.2">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3.5" customHeight="1" x14ac:dyDescent="0.2">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3.5" customHeight="1" x14ac:dyDescent="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3.5" customHeight="1" x14ac:dyDescent="0.2">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3.5" customHeight="1" x14ac:dyDescent="0.2">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3.5" customHeight="1" x14ac:dyDescent="0.2">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3.5" customHeight="1" x14ac:dyDescent="0.2">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3.5" customHeight="1" x14ac:dyDescent="0.2">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3.5" customHeight="1" x14ac:dyDescent="0.2">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3.5" customHeight="1" x14ac:dyDescent="0.2">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3.5" customHeight="1" x14ac:dyDescent="0.2">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3.5" customHeight="1" x14ac:dyDescent="0.2">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3.5" customHeight="1" x14ac:dyDescent="0.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3.5" customHeight="1" x14ac:dyDescent="0.2">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3.5" customHeight="1" x14ac:dyDescent="0.2">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3.5" customHeight="1" x14ac:dyDescent="0.2">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3.5" customHeight="1" x14ac:dyDescent="0.2">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3.5" customHeight="1" x14ac:dyDescent="0.2">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3.5" customHeight="1" x14ac:dyDescent="0.2">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3.5" customHeight="1" x14ac:dyDescent="0.2">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3.5" customHeight="1" x14ac:dyDescent="0.2">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3.5" customHeight="1" x14ac:dyDescent="0.2">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3.5" customHeight="1"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3.5" customHeight="1" x14ac:dyDescent="0.2">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3.5" customHeight="1" x14ac:dyDescent="0.2">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3.5" customHeight="1" x14ac:dyDescent="0.2">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3.5" customHeight="1" x14ac:dyDescent="0.2">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3.5" customHeight="1"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3.5" customHeight="1" x14ac:dyDescent="0.2">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3.5" customHeight="1"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3.5" customHeight="1" x14ac:dyDescent="0.2">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3.5" customHeight="1" x14ac:dyDescent="0.2">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3.5" customHeight="1" x14ac:dyDescent="0.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3.5" customHeight="1" x14ac:dyDescent="0.2">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3.5" customHeight="1"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3.5" customHeight="1" x14ac:dyDescent="0.2">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3.5" customHeight="1" x14ac:dyDescent="0.2">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3.5" customHeight="1" x14ac:dyDescent="0.2">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3.5" customHeight="1"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3.5" customHeight="1" x14ac:dyDescent="0.2">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3.5" customHeight="1" x14ac:dyDescent="0.2">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3.5" customHeight="1" x14ac:dyDescent="0.2">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3.5" customHeight="1" x14ac:dyDescent="0.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3.5" customHeight="1" x14ac:dyDescent="0.2">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3.5" customHeight="1" x14ac:dyDescent="0.2">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3.5" customHeight="1" x14ac:dyDescent="0.2">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3.5" customHeight="1" x14ac:dyDescent="0.2">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3.5" customHeight="1" x14ac:dyDescent="0.2">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3.5" customHeight="1" x14ac:dyDescent="0.2">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3.5" customHeight="1" x14ac:dyDescent="0.2">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3.5" customHeight="1" x14ac:dyDescent="0.2">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3.5" customHeight="1"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3.5" customHeight="1" x14ac:dyDescent="0.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3.5" customHeight="1" x14ac:dyDescent="0.2">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3.5" customHeight="1" x14ac:dyDescent="0.2">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3.5" customHeight="1" x14ac:dyDescent="0.2">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3.5" customHeight="1" x14ac:dyDescent="0.2">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3.5" customHeight="1" x14ac:dyDescent="0.2">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3.5" customHeight="1"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3.5" customHeight="1" x14ac:dyDescent="0.2">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3.5" customHeight="1" x14ac:dyDescent="0.2">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3.5" customHeight="1" x14ac:dyDescent="0.2">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3.5" customHeight="1" x14ac:dyDescent="0.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3.5" customHeight="1"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3.5" customHeight="1" x14ac:dyDescent="0.2">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3.5" customHeight="1" x14ac:dyDescent="0.2">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3.5" customHeight="1" x14ac:dyDescent="0.2">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3.5" customHeight="1"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3.5" customHeight="1" x14ac:dyDescent="0.2">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3.5" customHeight="1" x14ac:dyDescent="0.2">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3.5" customHeight="1" x14ac:dyDescent="0.2">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3.5" customHeight="1" x14ac:dyDescent="0.2">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3.5" customHeight="1" x14ac:dyDescent="0.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3.5" customHeight="1" x14ac:dyDescent="0.2">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3.5" customHeight="1" x14ac:dyDescent="0.2">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3.5" customHeight="1" x14ac:dyDescent="0.2">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3.5" customHeight="1" x14ac:dyDescent="0.2">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3.5" customHeight="1" x14ac:dyDescent="0.2">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3.5" customHeight="1" x14ac:dyDescent="0.2">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3.5" customHeight="1" x14ac:dyDescent="0.2">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3.5" customHeight="1" x14ac:dyDescent="0.2">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3.5" customHeight="1" x14ac:dyDescent="0.2">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3.5" customHeight="1" x14ac:dyDescent="0.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3.5" customHeight="1" x14ac:dyDescent="0.2">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3.5" customHeight="1" x14ac:dyDescent="0.2">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3.5" customHeight="1" x14ac:dyDescent="0.2">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3.5" customHeight="1" x14ac:dyDescent="0.2">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3.5" customHeight="1" x14ac:dyDescent="0.2">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3.5" customHeight="1" x14ac:dyDescent="0.2">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3.5" customHeight="1" x14ac:dyDescent="0.2">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3.5" customHeight="1" x14ac:dyDescent="0.2">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3.5" customHeight="1" x14ac:dyDescent="0.2">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3.5" customHeight="1" x14ac:dyDescent="0.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3.5" customHeight="1" x14ac:dyDescent="0.2">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3.5" customHeight="1" x14ac:dyDescent="0.2">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3.5" customHeight="1" x14ac:dyDescent="0.2">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3.5" customHeight="1" x14ac:dyDescent="0.2">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3.5" customHeight="1" x14ac:dyDescent="0.2">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3.5" customHeight="1" x14ac:dyDescent="0.2">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3.5" customHeight="1" x14ac:dyDescent="0.2">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3.5" customHeight="1" x14ac:dyDescent="0.2">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3.5" customHeight="1" x14ac:dyDescent="0.2">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3.5" customHeight="1" x14ac:dyDescent="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3.5" customHeight="1" x14ac:dyDescent="0.2">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3.5" customHeight="1" x14ac:dyDescent="0.2">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3.5" customHeight="1" x14ac:dyDescent="0.2">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3.5" customHeight="1" x14ac:dyDescent="0.2">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3.5" customHeight="1" x14ac:dyDescent="0.2">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3.5" customHeight="1" x14ac:dyDescent="0.2">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3.5" customHeight="1" x14ac:dyDescent="0.2">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3.5" customHeight="1" x14ac:dyDescent="0.2">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3.5" customHeight="1" x14ac:dyDescent="0.2">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3.5" customHeight="1" x14ac:dyDescent="0.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3.5" customHeight="1" x14ac:dyDescent="0.2">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3.5" customHeight="1" x14ac:dyDescent="0.2">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3.5" customHeight="1" x14ac:dyDescent="0.2">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3.5" customHeight="1" x14ac:dyDescent="0.2">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3.5" customHeight="1" x14ac:dyDescent="0.2">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3.5" customHeight="1" x14ac:dyDescent="0.2">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3.5" customHeight="1" x14ac:dyDescent="0.2">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3.5" customHeight="1" x14ac:dyDescent="0.2">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3.5" customHeight="1" x14ac:dyDescent="0.2">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3.5" customHeight="1" x14ac:dyDescent="0.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3.5" customHeight="1" x14ac:dyDescent="0.2">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3.5" customHeight="1" x14ac:dyDescent="0.2">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3.5" customHeight="1" x14ac:dyDescent="0.2">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3.5" customHeight="1" x14ac:dyDescent="0.2">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3.5" customHeight="1" x14ac:dyDescent="0.2">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3.5" customHeight="1" x14ac:dyDescent="0.2">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3.5" customHeight="1" x14ac:dyDescent="0.2">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3.5" customHeight="1" x14ac:dyDescent="0.2">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3.5" customHeight="1" x14ac:dyDescent="0.2">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3.5" customHeight="1" x14ac:dyDescent="0.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3.5" customHeight="1" x14ac:dyDescent="0.2">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3.5" customHeight="1" x14ac:dyDescent="0.2">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3.5" customHeight="1" x14ac:dyDescent="0.2">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3.5" customHeight="1" x14ac:dyDescent="0.2">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3.5" customHeight="1" x14ac:dyDescent="0.2">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3.5" customHeight="1" x14ac:dyDescent="0.2">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3.5" customHeight="1" x14ac:dyDescent="0.2">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3.5" customHeight="1" x14ac:dyDescent="0.2">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3.5" customHeight="1" x14ac:dyDescent="0.2">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3.5" customHeight="1" x14ac:dyDescent="0.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3.5" customHeight="1" x14ac:dyDescent="0.2">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3.5" customHeight="1" x14ac:dyDescent="0.2">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3.5" customHeight="1" x14ac:dyDescent="0.2">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3.5" customHeight="1" x14ac:dyDescent="0.2">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3.5" customHeight="1" x14ac:dyDescent="0.2">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3.5" customHeight="1" x14ac:dyDescent="0.2">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3.5" customHeight="1" x14ac:dyDescent="0.2">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3.5" customHeight="1" x14ac:dyDescent="0.2">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3.5" customHeight="1" x14ac:dyDescent="0.2">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3.5" customHeight="1" x14ac:dyDescent="0.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3.5" customHeight="1" x14ac:dyDescent="0.2">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3.5" customHeight="1" x14ac:dyDescent="0.2">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3.5" customHeight="1" x14ac:dyDescent="0.2">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3.5" customHeight="1" x14ac:dyDescent="0.2">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3.5" customHeight="1" x14ac:dyDescent="0.2">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3.5" customHeight="1" x14ac:dyDescent="0.2">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3.5" customHeight="1" x14ac:dyDescent="0.2">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3.5" customHeight="1" x14ac:dyDescent="0.2">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3.5" customHeight="1" x14ac:dyDescent="0.2">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3.5" customHeight="1" x14ac:dyDescent="0.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3.5" customHeight="1" x14ac:dyDescent="0.2">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3.5" customHeight="1" x14ac:dyDescent="0.2">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3.5" customHeight="1" x14ac:dyDescent="0.2">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3.5" customHeight="1" x14ac:dyDescent="0.2">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3.5" customHeight="1" x14ac:dyDescent="0.2">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3.5" customHeight="1" x14ac:dyDescent="0.2">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3.5" customHeight="1" x14ac:dyDescent="0.2">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3.5" customHeight="1" x14ac:dyDescent="0.2">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3.5" customHeight="1" x14ac:dyDescent="0.2">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3.5" customHeight="1" x14ac:dyDescent="0.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3.5" customHeight="1" x14ac:dyDescent="0.2">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3.5" customHeight="1" x14ac:dyDescent="0.2">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3.5" customHeight="1" x14ac:dyDescent="0.2">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3.5" customHeight="1" x14ac:dyDescent="0.2">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3.5" customHeight="1" x14ac:dyDescent="0.2">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3.5" customHeight="1" x14ac:dyDescent="0.2">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3.5" customHeight="1" x14ac:dyDescent="0.2">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3.5" customHeight="1" x14ac:dyDescent="0.2">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3.5" customHeight="1" x14ac:dyDescent="0.2">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3.5" customHeight="1" x14ac:dyDescent="0.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3.5" customHeight="1" x14ac:dyDescent="0.2">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3.5" customHeight="1" x14ac:dyDescent="0.2">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3.5" customHeight="1" x14ac:dyDescent="0.2">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3.5" customHeight="1" x14ac:dyDescent="0.2">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3.5" customHeight="1" x14ac:dyDescent="0.2">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3.5" customHeight="1" x14ac:dyDescent="0.2">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3.5" customHeight="1" x14ac:dyDescent="0.2">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3.5" customHeight="1" x14ac:dyDescent="0.2">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3.5" customHeight="1" x14ac:dyDescent="0.2">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3.5" customHeight="1" x14ac:dyDescent="0.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3.5" customHeight="1" x14ac:dyDescent="0.2">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3.5" customHeight="1" x14ac:dyDescent="0.2">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3.5" customHeight="1" x14ac:dyDescent="0.2">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3.5" customHeight="1" x14ac:dyDescent="0.2">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3.5" customHeight="1" x14ac:dyDescent="0.2">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3.5" customHeight="1" x14ac:dyDescent="0.2">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3.5" customHeight="1" x14ac:dyDescent="0.2">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3.5" customHeight="1" x14ac:dyDescent="0.2">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3.5" customHeight="1" x14ac:dyDescent="0.2">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3.5" customHeight="1" x14ac:dyDescent="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3.5" customHeight="1" x14ac:dyDescent="0.2">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3.5" customHeight="1" x14ac:dyDescent="0.2">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3.5" customHeight="1" x14ac:dyDescent="0.2">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3.5" customHeight="1" x14ac:dyDescent="0.2">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3.5" customHeight="1" x14ac:dyDescent="0.2">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3.5" customHeight="1" x14ac:dyDescent="0.2">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3.5" customHeight="1" x14ac:dyDescent="0.2">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3.5" customHeight="1" x14ac:dyDescent="0.2">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3.5" customHeight="1" x14ac:dyDescent="0.2">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3.5" customHeight="1" x14ac:dyDescent="0.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3.5" customHeight="1" x14ac:dyDescent="0.2">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3.5" customHeight="1" x14ac:dyDescent="0.2">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3.5" customHeight="1" x14ac:dyDescent="0.2">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3.5" customHeight="1" x14ac:dyDescent="0.2">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3.5" customHeight="1" x14ac:dyDescent="0.2">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3.5" customHeight="1" x14ac:dyDescent="0.2">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3.5" customHeight="1" x14ac:dyDescent="0.2">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3.5" customHeight="1" x14ac:dyDescent="0.2">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3.5" customHeight="1" x14ac:dyDescent="0.2">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3.5" customHeight="1" x14ac:dyDescent="0.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3.5" customHeight="1" x14ac:dyDescent="0.2">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3.5" customHeight="1" x14ac:dyDescent="0.2">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3.5" customHeight="1" x14ac:dyDescent="0.2">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3.5" customHeight="1" x14ac:dyDescent="0.2">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3.5" customHeight="1" x14ac:dyDescent="0.2">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3.5" customHeight="1" x14ac:dyDescent="0.2">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3.5" customHeight="1" x14ac:dyDescent="0.2">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3.5" customHeight="1" x14ac:dyDescent="0.2">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3.5" customHeight="1" x14ac:dyDescent="0.2">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3.5" customHeight="1" x14ac:dyDescent="0.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3.5" customHeight="1" x14ac:dyDescent="0.2">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3.5" customHeight="1" x14ac:dyDescent="0.2">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3.5" customHeight="1" x14ac:dyDescent="0.2">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3.5" customHeight="1" x14ac:dyDescent="0.2">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3.5" customHeight="1" x14ac:dyDescent="0.2">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3.5" customHeight="1" x14ac:dyDescent="0.2">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3.5" customHeight="1" x14ac:dyDescent="0.2">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3.5" customHeight="1" x14ac:dyDescent="0.2">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3.5" customHeight="1" x14ac:dyDescent="0.2">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3.5" customHeight="1" x14ac:dyDescent="0.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3.5" customHeight="1" x14ac:dyDescent="0.2">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3.5" customHeight="1" x14ac:dyDescent="0.2">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3.5" customHeight="1" x14ac:dyDescent="0.2">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3.5" customHeight="1" x14ac:dyDescent="0.2">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3.5" customHeight="1" x14ac:dyDescent="0.2">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3.5" customHeight="1" x14ac:dyDescent="0.2">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3.5" customHeight="1" x14ac:dyDescent="0.2">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3.5" customHeight="1" x14ac:dyDescent="0.2">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3.5" customHeight="1" x14ac:dyDescent="0.2">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3.5" customHeight="1" x14ac:dyDescent="0.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3.5" customHeight="1" x14ac:dyDescent="0.2">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3.5" customHeight="1" x14ac:dyDescent="0.2">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3.5" customHeight="1" x14ac:dyDescent="0.2">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3.5" customHeight="1" x14ac:dyDescent="0.2">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3.5" customHeight="1" x14ac:dyDescent="0.2">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3.5" customHeight="1" x14ac:dyDescent="0.2">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3.5" customHeight="1" x14ac:dyDescent="0.2">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3.5" customHeight="1" x14ac:dyDescent="0.2">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3.5" customHeight="1" x14ac:dyDescent="0.2">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3.5" customHeight="1" x14ac:dyDescent="0.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3.5" customHeight="1" x14ac:dyDescent="0.2">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3.5" customHeight="1" x14ac:dyDescent="0.2">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3.5" customHeight="1" x14ac:dyDescent="0.2">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3.5" customHeight="1" x14ac:dyDescent="0.2">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3.5" customHeight="1" x14ac:dyDescent="0.2">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3.5" customHeight="1" x14ac:dyDescent="0.2">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3.5" customHeight="1" x14ac:dyDescent="0.2">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3.5" customHeight="1" x14ac:dyDescent="0.2">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3.5" customHeight="1" x14ac:dyDescent="0.2">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3.5" customHeight="1" x14ac:dyDescent="0.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3.5" customHeight="1" x14ac:dyDescent="0.2">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3.5" customHeight="1" x14ac:dyDescent="0.2">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3.5" customHeight="1"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3.5" customHeight="1"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3.5" customHeight="1"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3.5" customHeight="1"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3.5" customHeight="1"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3.5" customHeight="1"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3.5" customHeight="1"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3.5" customHeight="1"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3.5" customHeight="1"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3.5" customHeight="1"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3.5" customHeight="1"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3.5" customHeight="1"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3.5" customHeight="1"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3.5" customHeight="1"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3.5" customHeight="1"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3.5" customHeight="1"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3.5" customHeight="1"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3.5" customHeight="1"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3.5" customHeight="1"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3.5" customHeight="1"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3.5" customHeight="1"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3.5" customHeight="1"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3.5" customHeight="1"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3.5" customHeight="1"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3.5" customHeight="1"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3.5" customHeight="1"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3.5" customHeight="1"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3.5" customHeight="1"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3.5" customHeight="1"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3.5" customHeight="1"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3.5" customHeight="1"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3.5" customHeight="1"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3.5" customHeight="1"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3.5" customHeight="1"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3.5" customHeight="1"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3.5" customHeight="1"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3.5" customHeight="1"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3.5" customHeight="1"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3.5" customHeight="1"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3.5" customHeight="1"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3.5" customHeight="1"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3.5" customHeight="1"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3.5" customHeight="1"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3.5" customHeight="1"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3.5" customHeight="1"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3.5" customHeight="1"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3.5" customHeight="1"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3.5" customHeight="1"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3.5" customHeight="1"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3.5" customHeight="1"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3.5" customHeight="1"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3.5" customHeight="1"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3.5" customHeight="1"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3.5" customHeight="1"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3.5" customHeight="1"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3.5" customHeight="1"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3.5" customHeight="1"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3.5" customHeight="1"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3.5" customHeight="1"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3.5" customHeight="1"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3.5" customHeight="1"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3.5" customHeight="1"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3.5" customHeight="1"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3.5" customHeight="1"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3.5" customHeight="1"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3.5" customHeight="1"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3.5" customHeight="1"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3.5" customHeight="1"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3.5" customHeight="1"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3.5" customHeight="1"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3.5" customHeight="1"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3.5" customHeight="1"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3.5" customHeight="1"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3.5" customHeight="1"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3.5" customHeight="1"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3.5" customHeight="1"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3.5" customHeight="1"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3.5" customHeight="1"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3.5" customHeight="1"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3.5" customHeight="1"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3.5" customHeight="1"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3.5" customHeight="1"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3.5" customHeight="1"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3.5" customHeight="1"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3.5" customHeight="1"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3.5" customHeight="1"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3.5" customHeight="1"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3.5" customHeight="1"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3.5" customHeight="1"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3.5" customHeight="1"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3.5" customHeight="1"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3.5" customHeight="1"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3.5" customHeight="1"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3.5" customHeight="1"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3.5" customHeight="1"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3.5" customHeight="1"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3.5" customHeight="1"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3.5" customHeight="1"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3.5" customHeight="1"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3.5" customHeight="1"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3.5" customHeight="1"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3.5" customHeight="1"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3.5" customHeight="1"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3.5" customHeight="1"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3.5" customHeight="1"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3.5" customHeight="1"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3.5" customHeight="1"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3.5" customHeight="1"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3.5" customHeight="1"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3.5" customHeight="1"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3.5" customHeight="1"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3.5" customHeight="1"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3.5" customHeight="1"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3.5" customHeight="1"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3.5" customHeight="1"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3.5" customHeight="1"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3.5" customHeight="1"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3.5" customHeight="1"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3.5" customHeight="1"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3.5" customHeight="1"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3.5" customHeight="1"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3.5" customHeight="1"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3.5" customHeight="1"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3.5" customHeight="1"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3.5" customHeight="1"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3.5" customHeight="1"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3.5" customHeight="1"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3.5" customHeight="1"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3.5" customHeight="1"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3.5" customHeight="1"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3.5" customHeight="1"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3.5" customHeight="1"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3.5" customHeight="1"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3.5" customHeight="1"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3.5" customHeight="1"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3.5" customHeight="1"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3.5" customHeight="1"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3.5" customHeight="1"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3.5" customHeight="1"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3.5" customHeight="1"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3.5" customHeight="1"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3.5" customHeight="1"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3.5" customHeight="1"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3.5" customHeight="1"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3.5" customHeight="1"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3.5" customHeight="1"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3.5" customHeight="1"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3.5" customHeight="1"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3.5" customHeight="1"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3.5" customHeight="1"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3.5" customHeight="1"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3.5" customHeight="1"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3.5" customHeight="1"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3.5" customHeight="1"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3.5" customHeight="1"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3.5" customHeight="1"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3.5" customHeight="1"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3.5" customHeight="1"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3.5" customHeight="1"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3.5" customHeight="1"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3.5" customHeight="1"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3.5" customHeight="1"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3.5" customHeight="1"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3.5" customHeight="1"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3.5" customHeight="1"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3.5" customHeight="1"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3.5" customHeight="1"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3.5" customHeight="1"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3.5" customHeight="1"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3.5" customHeight="1"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3.5" customHeight="1"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3.5" customHeight="1"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3.5" customHeight="1"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3.5" customHeight="1"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3.5" customHeight="1"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3.5" customHeight="1"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3.5" customHeight="1"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3.5" customHeight="1"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3.5" customHeight="1"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3.5" customHeight="1"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3.5" customHeight="1"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3.5" customHeight="1"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3.5" customHeight="1"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3.5" customHeight="1"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3.5" customHeight="1"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3.5" customHeight="1"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3.5" customHeight="1"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3.5" customHeight="1"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3.5" customHeight="1"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3.5" customHeight="1"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3.5" customHeight="1"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3.5" customHeight="1"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3.5" customHeight="1"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3.5" customHeight="1"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3.5" customHeight="1"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3.5" customHeight="1"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3.5" customHeight="1"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3.5" customHeight="1"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3.5" customHeight="1"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3.5" customHeight="1"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3.5" customHeight="1"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3.5" customHeight="1"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3.5" customHeight="1"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3.5" customHeight="1"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3.5" customHeight="1"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3.5" customHeight="1"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3.5" customHeight="1"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3.5" customHeight="1"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3.5" customHeight="1"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3.5" customHeight="1"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3.5" customHeight="1"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3.5" customHeight="1"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3.5" customHeight="1"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3.5" customHeight="1"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3.5" customHeight="1"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3.5" customHeight="1"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3.5" customHeight="1"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3.5" customHeight="1"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3.5" customHeight="1"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3.5" customHeight="1"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3.5" customHeight="1"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3.5" customHeight="1"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3.5" customHeight="1"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3.5" customHeight="1"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3.5" customHeight="1"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3.5" customHeight="1"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3.5" customHeight="1"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3.5" customHeight="1"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3.5" customHeight="1"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3.5" customHeight="1"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3.5" customHeight="1"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3.5" customHeight="1"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3.5" customHeight="1"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3.5" customHeight="1"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3.5" customHeight="1"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3.5" customHeight="1"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3.5" customHeight="1"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3.5" customHeight="1"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3.5" customHeight="1"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3.5" customHeight="1"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3.5" customHeight="1"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3.5" customHeight="1"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3.5" customHeight="1"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3.5" customHeight="1"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3.5" customHeight="1"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3.5" customHeight="1"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3.5" customHeight="1"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3.5" customHeight="1"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3.5" customHeight="1"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3.5" customHeight="1"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3.5" customHeight="1"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3.5" customHeight="1"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3.5" customHeight="1"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3.5" customHeight="1"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3.5" customHeight="1"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3.5" customHeight="1"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3.5" customHeight="1"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3.5" customHeight="1"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3.5" customHeight="1"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3.5" customHeight="1"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3.5" customHeight="1"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3.5" customHeight="1"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3.5" customHeight="1"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3.5" customHeight="1"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3.5" customHeight="1"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3.5" customHeight="1"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3.5" customHeight="1"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3.5" customHeight="1"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3.5" customHeight="1"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3.5" customHeight="1"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3.5" customHeight="1"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3.5" customHeight="1"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3.5" customHeight="1"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3.5" customHeight="1"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3.5" customHeight="1"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3.5" customHeight="1"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3.5" customHeight="1"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3.5" customHeight="1"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3.5" customHeight="1"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3.5" customHeight="1"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3.5" customHeight="1"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3.5" customHeight="1"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3.5" customHeight="1"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3.5" customHeight="1"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3.5" customHeight="1"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3.5" customHeight="1"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3.5" customHeight="1"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3.5" customHeight="1"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3.5" customHeight="1"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3.5" customHeight="1"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3.5" customHeight="1"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3.5" customHeight="1"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3.5" customHeight="1"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3.5" customHeight="1"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3.5" customHeight="1"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3.5" customHeight="1"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3.5" customHeight="1"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3.5" customHeight="1"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3.5" customHeight="1"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3.5" customHeight="1"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3.5" customHeight="1"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3.5" customHeight="1"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3.5" customHeight="1"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3.5" customHeight="1"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3.5" customHeight="1"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3.5" customHeight="1"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3.5" customHeight="1"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3.5" customHeight="1"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3.5" customHeight="1"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3.5" customHeight="1"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3.5" customHeight="1"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3.5" customHeight="1"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3.5" customHeight="1"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3.5" customHeight="1"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3.5" customHeight="1"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3.5" customHeight="1"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3.5" customHeight="1"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3.5" customHeight="1"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3.5" customHeight="1"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3.5" customHeight="1"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3.5" customHeight="1"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3.5" customHeight="1"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3.5" customHeight="1"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3.5" customHeight="1"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3.5" customHeight="1"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3.5" customHeight="1"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3.5" customHeight="1"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3.5" customHeight="1"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3.5" customHeight="1"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3.5" customHeight="1"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3.5" customHeight="1"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3.5" customHeight="1"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3.5" customHeight="1"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3.5" customHeight="1"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3.5" customHeight="1"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3.5" customHeight="1"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3.5" customHeight="1"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3.5" customHeight="1"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3.5" customHeight="1"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3.5" customHeight="1"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3.5" customHeight="1"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3.5" customHeight="1"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3.5" customHeight="1"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3.5" customHeight="1"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3.5" customHeight="1"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3.5" customHeight="1"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3.5" customHeight="1"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3.5" customHeight="1"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3.5" customHeight="1"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3.5" customHeight="1"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3.5" customHeight="1"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3.5" customHeight="1"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3.5" customHeight="1"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3.5" customHeight="1"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3.5" customHeight="1"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3.5" customHeight="1"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3.5" customHeight="1"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3.5" customHeight="1"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3.5" customHeight="1"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3.5" customHeight="1"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3.5" customHeight="1"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3.5" customHeight="1"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3.5" customHeight="1"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3.5" customHeight="1"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3.5" customHeight="1"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3.5" customHeight="1"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3.5" customHeight="1"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3.5" customHeight="1"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3.5" customHeight="1"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3.5" customHeight="1"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3.5" customHeight="1"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3.5" customHeight="1"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3.5" customHeight="1"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3.5" customHeight="1"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3.5" customHeight="1"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3.5" customHeight="1"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3.5" customHeight="1"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3.5" customHeight="1"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3.5" customHeight="1"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3.5" customHeight="1"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3.5" customHeight="1"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3.5" customHeight="1"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3.5" customHeight="1"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3.5" customHeight="1"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3.5" customHeight="1"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3.5" customHeight="1"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3.5" customHeight="1"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3.5" customHeight="1"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3.5" customHeight="1"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3.5" customHeight="1"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3.5" customHeight="1"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3.5" customHeight="1"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3.5" customHeight="1"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3.5" customHeight="1"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3.5" customHeight="1"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3.5" customHeight="1"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3.5" customHeight="1"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3.5" customHeight="1"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3.5" customHeight="1"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3.5" customHeight="1"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3.5" customHeight="1"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3.5" customHeight="1"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3.5" customHeight="1"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3.5" customHeight="1"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3.5" customHeight="1"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3.5" customHeight="1"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3.5" customHeight="1"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3.5" customHeight="1"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3.5" customHeight="1"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3.5" customHeight="1"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3.5" customHeight="1"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3.5" customHeight="1"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3.5" customHeight="1"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3.5" customHeight="1"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3.5" customHeight="1"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3.5" customHeight="1"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3.5" customHeight="1"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3.5" customHeight="1"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3.5" customHeight="1"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3.5" customHeight="1"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3.5" customHeight="1"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3.5" customHeight="1"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3.5" customHeight="1"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3.5" customHeight="1"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3.5" customHeight="1"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3.5" customHeight="1"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3.5" customHeight="1"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3.5" customHeight="1"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3.5" customHeight="1"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3.5" customHeight="1"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3.5" customHeight="1"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3.5" customHeight="1"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3.5" customHeight="1"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3.5" customHeight="1"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3.5" customHeight="1"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3.5" customHeight="1"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3.5" customHeight="1"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3.5" customHeight="1"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3.5" customHeight="1"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3.5" customHeight="1"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3.5" customHeight="1"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3.5" customHeight="1"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3.5" customHeight="1"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3.5" customHeight="1"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3.5" customHeight="1"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3.5" customHeight="1"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3.5" customHeight="1"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3.5" customHeight="1"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3.5" customHeight="1"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3.5" customHeight="1"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3.5" customHeight="1"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3.5" customHeight="1"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3.5" customHeight="1"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3.5" customHeight="1"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3.5" customHeight="1"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3.5" customHeight="1"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3.5" customHeight="1"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3.5" customHeight="1"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3.5" customHeight="1"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3.5" customHeight="1"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3.5" customHeight="1"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3.5" customHeight="1"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3.5" customHeight="1"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3.5" customHeight="1"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3.5" customHeight="1"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3.5" customHeight="1"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3.5" customHeight="1"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3.5" customHeight="1"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3.5" customHeight="1"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3.5" customHeight="1"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3.5" customHeight="1"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3.5" customHeight="1"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3.5" customHeight="1"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3.5" customHeight="1"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3.5" customHeight="1"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3.5" customHeight="1"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3.5" customHeight="1"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3.5" customHeight="1"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3.5" customHeight="1"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3.5" customHeight="1"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3.5" customHeight="1"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3.5" customHeight="1"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3.5" customHeight="1"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3.5" customHeight="1"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3.5" customHeight="1"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3.5" customHeight="1"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3.5" customHeight="1"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3.5" customHeight="1"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3.5" customHeight="1"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3.5" customHeight="1"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3.5" customHeight="1"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3.5" customHeight="1"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3.5" customHeight="1"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3.5" customHeight="1"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3.5" customHeight="1"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3.5" customHeight="1"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3.5" customHeight="1"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3.5" customHeight="1"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3.5" customHeight="1"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3.5" customHeight="1"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3.5" customHeight="1"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3.5" customHeight="1"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3.5" customHeight="1"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3.5" customHeight="1"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3.5" customHeight="1"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3.5" customHeight="1"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3.5" customHeight="1"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3.5" customHeight="1"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3.5" customHeight="1"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3.5" customHeight="1"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3.5" customHeight="1"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3.5" customHeight="1"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3.5" customHeight="1" x14ac:dyDescent="0.2">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3.5" customHeight="1" x14ac:dyDescent="0.2">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3.5" customHeight="1" x14ac:dyDescent="0.2">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3.5" customHeight="1" x14ac:dyDescent="0.2">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3.5" customHeight="1" x14ac:dyDescent="0.2">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3.5" customHeight="1" x14ac:dyDescent="0.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3.5" customHeight="1" x14ac:dyDescent="0.2">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3.5" customHeight="1" x14ac:dyDescent="0.2">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3.5" customHeight="1" x14ac:dyDescent="0.2">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3.5" customHeight="1" x14ac:dyDescent="0.2">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3.5" customHeight="1" x14ac:dyDescent="0.2">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3.5" customHeight="1" x14ac:dyDescent="0.2">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3.5" customHeight="1" x14ac:dyDescent="0.2">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3.5" customHeight="1" x14ac:dyDescent="0.2">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10">
    <mergeCell ref="A47:Q47"/>
    <mergeCell ref="A49:P49"/>
    <mergeCell ref="A65:O65"/>
    <mergeCell ref="A4:R4"/>
    <mergeCell ref="A5:S5"/>
    <mergeCell ref="A6:Q6"/>
    <mergeCell ref="A7:N7"/>
    <mergeCell ref="A11:U11"/>
    <mergeCell ref="A12:J12"/>
    <mergeCell ref="A39:U39"/>
  </mergeCells>
  <conditionalFormatting sqref="E15:P15">
    <cfRule type="colorScale" priority="1">
      <colorScale>
        <cfvo type="min"/>
        <cfvo type="percentile" val="50"/>
        <cfvo type="max"/>
        <color rgb="FFF8696B"/>
        <color rgb="FFFCFCFF"/>
        <color rgb="FF5A8AC6"/>
      </colorScale>
    </cfRule>
  </conditionalFormatting>
  <conditionalFormatting sqref="E16:P16">
    <cfRule type="colorScale" priority="2">
      <colorScale>
        <cfvo type="min"/>
        <cfvo type="percentile" val="50"/>
        <cfvo type="max"/>
        <color rgb="FFF8696B"/>
        <color rgb="FFFCFCFF"/>
        <color rgb="FF5A8AC6"/>
      </colorScale>
    </cfRule>
  </conditionalFormatting>
  <conditionalFormatting sqref="E41:E44">
    <cfRule type="colorScale" priority="3">
      <colorScale>
        <cfvo type="min"/>
        <cfvo type="percentile" val="50"/>
        <cfvo type="max"/>
        <color rgb="FFF8696B"/>
        <color rgb="FFFCFCFF"/>
        <color rgb="FF5A8AC6"/>
      </colorScale>
    </cfRule>
  </conditionalFormatting>
  <conditionalFormatting sqref="E52:P54">
    <cfRule type="colorScale" priority="4">
      <colorScale>
        <cfvo type="min"/>
        <cfvo type="percentile" val="50"/>
        <cfvo type="max"/>
        <color rgb="FFF8696B"/>
        <color rgb="FFFCFCFF"/>
        <color rgb="FF5A8AC6"/>
      </colorScale>
    </cfRule>
  </conditionalFormatting>
  <conditionalFormatting sqref="E55:P55">
    <cfRule type="colorScale" priority="5">
      <colorScale>
        <cfvo type="min"/>
        <cfvo type="percentile" val="50"/>
        <cfvo type="max"/>
        <color rgb="FFF8696B"/>
        <color rgb="FFFCFCFF"/>
        <color rgb="FF5A8AC6"/>
      </colorScale>
    </cfRule>
  </conditionalFormatting>
  <conditionalFormatting sqref="E56:O56">
    <cfRule type="colorScale" priority="6">
      <colorScale>
        <cfvo type="min"/>
        <cfvo type="percentile" val="50"/>
        <cfvo type="max"/>
        <color rgb="FFF8696B"/>
        <color rgb="FFFFEB84"/>
        <color rgb="FF63BE7B"/>
      </colorScale>
    </cfRule>
  </conditionalFormatting>
  <conditionalFormatting sqref="E60:P63">
    <cfRule type="colorScale" priority="7">
      <colorScale>
        <cfvo type="min"/>
        <cfvo type="percentile" val="50"/>
        <cfvo type="max"/>
        <color rgb="FFF8696B"/>
        <color rgb="FFFCFCFF"/>
        <color rgb="FF5A8AC6"/>
      </colorScale>
    </cfRule>
  </conditionalFormatting>
  <conditionalFormatting sqref="C41:C44 D43">
    <cfRule type="colorScale" priority="10">
      <colorScale>
        <cfvo type="min"/>
        <cfvo type="percentile" val="50"/>
        <cfvo type="max"/>
        <color rgb="FFF8696B"/>
        <color rgb="FFFCFCFF"/>
        <color rgb="FF5A8AC6"/>
      </colorScale>
    </cfRule>
  </conditionalFormatting>
  <conditionalFormatting sqref="D41:D42 D44">
    <cfRule type="colorScale" priority="11">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00"/>
  <sheetViews>
    <sheetView showGridLines="0" workbookViewId="0"/>
  </sheetViews>
  <sheetFormatPr baseColWidth="10" defaultColWidth="14.5" defaultRowHeight="15" customHeight="1" x14ac:dyDescent="0.2"/>
  <cols>
    <col min="1" max="14" width="26.83203125" customWidth="1"/>
    <col min="15" max="22" width="8.6640625" customWidth="1"/>
  </cols>
  <sheetData>
    <row r="1" spans="1:26" ht="42" customHeight="1" x14ac:dyDescent="0.2">
      <c r="A1" s="192" t="s">
        <v>169</v>
      </c>
      <c r="B1" s="162"/>
      <c r="C1" s="162"/>
      <c r="D1" s="162"/>
      <c r="E1" s="163"/>
      <c r="F1" s="103"/>
      <c r="G1" s="103"/>
      <c r="H1" s="103"/>
      <c r="I1" s="103"/>
      <c r="J1" s="103"/>
      <c r="K1" s="103"/>
      <c r="L1" s="103"/>
      <c r="M1" s="103"/>
      <c r="N1" s="103"/>
      <c r="O1" s="103"/>
      <c r="P1" s="103"/>
      <c r="Q1" s="103"/>
      <c r="R1" s="103"/>
      <c r="S1" s="103"/>
      <c r="T1" s="103"/>
      <c r="U1" s="103"/>
      <c r="V1" s="103"/>
      <c r="W1" s="103"/>
      <c r="X1" s="103"/>
      <c r="Y1" s="103"/>
      <c r="Z1" s="103"/>
    </row>
    <row r="2" spans="1:26" ht="119.25" customHeight="1" x14ac:dyDescent="0.2">
      <c r="A2" s="193" t="s">
        <v>170</v>
      </c>
      <c r="B2" s="162"/>
      <c r="C2" s="162"/>
      <c r="D2" s="162"/>
      <c r="E2" s="162"/>
      <c r="F2" s="162"/>
      <c r="G2" s="162"/>
      <c r="H2" s="162"/>
      <c r="I2" s="162"/>
      <c r="J2" s="162"/>
      <c r="K2" s="163"/>
      <c r="L2" s="7"/>
      <c r="M2" s="7"/>
      <c r="N2" s="7"/>
      <c r="O2" s="7"/>
      <c r="P2" s="7"/>
      <c r="Q2" s="7"/>
      <c r="R2" s="7"/>
      <c r="S2" s="7"/>
      <c r="T2" s="7"/>
      <c r="U2" s="7"/>
      <c r="V2" s="7"/>
      <c r="W2" s="7"/>
      <c r="X2" s="7"/>
      <c r="Y2" s="7"/>
      <c r="Z2" s="7"/>
    </row>
    <row r="3" spans="1:26" ht="12.75" customHeight="1" x14ac:dyDescent="0.2">
      <c r="A3" s="104"/>
      <c r="B3" s="7"/>
      <c r="C3" s="7"/>
      <c r="D3" s="7"/>
      <c r="E3" s="7"/>
      <c r="F3" s="7"/>
      <c r="G3" s="7"/>
      <c r="H3" s="7"/>
      <c r="I3" s="7"/>
      <c r="J3" s="7"/>
      <c r="K3" s="7"/>
      <c r="L3" s="7"/>
      <c r="M3" s="7"/>
      <c r="N3" s="7"/>
      <c r="O3" s="7"/>
      <c r="P3" s="7"/>
      <c r="Q3" s="7"/>
      <c r="R3" s="7"/>
      <c r="S3" s="7"/>
      <c r="T3" s="7"/>
      <c r="U3" s="7"/>
      <c r="V3" s="7"/>
      <c r="W3" s="7"/>
      <c r="X3" s="7"/>
      <c r="Y3" s="7"/>
      <c r="Z3" s="7"/>
    </row>
    <row r="4" spans="1:26" ht="72" customHeight="1" x14ac:dyDescent="0.2">
      <c r="A4" s="194" t="s">
        <v>171</v>
      </c>
      <c r="B4" s="162"/>
      <c r="C4" s="162"/>
      <c r="D4" s="162"/>
      <c r="E4" s="162"/>
      <c r="F4" s="162"/>
      <c r="G4" s="162"/>
      <c r="H4" s="162"/>
      <c r="I4" s="162"/>
      <c r="J4" s="163"/>
      <c r="K4" s="103"/>
      <c r="L4" s="103"/>
      <c r="M4" s="103"/>
      <c r="N4" s="103"/>
      <c r="O4" s="103"/>
      <c r="P4" s="103"/>
      <c r="Q4" s="103"/>
      <c r="R4" s="103"/>
      <c r="S4" s="103"/>
      <c r="T4" s="103"/>
      <c r="U4" s="103"/>
      <c r="V4" s="103"/>
      <c r="W4" s="103"/>
      <c r="X4" s="103"/>
      <c r="Y4" s="103"/>
      <c r="Z4" s="103"/>
    </row>
    <row r="5" spans="1:26" ht="20.25" customHeight="1" x14ac:dyDescent="0.2">
      <c r="A5" s="105"/>
      <c r="B5" s="106"/>
      <c r="C5" s="106"/>
      <c r="D5" s="106"/>
      <c r="E5" s="106"/>
      <c r="F5" s="106"/>
      <c r="G5" s="106"/>
      <c r="H5" s="106"/>
      <c r="I5" s="106"/>
      <c r="J5" s="106"/>
      <c r="K5" s="103"/>
      <c r="L5" s="103"/>
      <c r="M5" s="103"/>
      <c r="N5" s="103"/>
      <c r="O5" s="103"/>
      <c r="P5" s="103"/>
      <c r="Q5" s="103"/>
      <c r="R5" s="103"/>
      <c r="S5" s="103"/>
      <c r="T5" s="103"/>
      <c r="U5" s="103"/>
      <c r="V5" s="103"/>
      <c r="W5" s="103"/>
      <c r="X5" s="103"/>
      <c r="Y5" s="103"/>
      <c r="Z5" s="103"/>
    </row>
    <row r="6" spans="1:26" ht="12.75" customHeight="1" x14ac:dyDescent="0.2">
      <c r="A6" s="194" t="s">
        <v>172</v>
      </c>
      <c r="B6" s="162"/>
      <c r="C6" s="162"/>
      <c r="D6" s="162"/>
      <c r="E6" s="162"/>
      <c r="F6" s="162"/>
      <c r="G6" s="162"/>
      <c r="H6" s="162"/>
      <c r="I6" s="162"/>
      <c r="J6" s="162"/>
      <c r="K6" s="162"/>
      <c r="L6" s="162"/>
      <c r="M6" s="162"/>
      <c r="N6" s="162"/>
      <c r="O6" s="162"/>
      <c r="P6" s="162"/>
      <c r="Q6" s="162"/>
      <c r="R6" s="162"/>
      <c r="S6" s="162"/>
      <c r="T6" s="162"/>
      <c r="U6" s="162"/>
      <c r="V6" s="163"/>
      <c r="W6" s="17"/>
      <c r="X6" s="17"/>
      <c r="Y6" s="17"/>
      <c r="Z6" s="17"/>
    </row>
    <row r="7" spans="1:26" ht="30" customHeight="1" x14ac:dyDescent="0.2">
      <c r="A7" s="107" t="s">
        <v>173</v>
      </c>
      <c r="B7" s="103"/>
      <c r="C7" s="103"/>
      <c r="D7" s="103"/>
      <c r="E7" s="103"/>
      <c r="F7" s="103"/>
      <c r="G7" s="103"/>
      <c r="H7" s="103"/>
      <c r="I7" s="103"/>
      <c r="J7" s="103"/>
      <c r="K7" s="103"/>
      <c r="L7" s="103"/>
      <c r="M7" s="103"/>
      <c r="N7" s="103"/>
      <c r="O7" s="103"/>
      <c r="P7" s="103"/>
      <c r="Q7" s="103"/>
      <c r="R7" s="103"/>
      <c r="S7" s="103"/>
      <c r="T7" s="103"/>
      <c r="U7" s="103"/>
      <c r="V7" s="103"/>
      <c r="W7" s="103"/>
      <c r="X7" s="103"/>
      <c r="Y7" s="103"/>
      <c r="Z7" s="103"/>
    </row>
    <row r="8" spans="1:26" ht="12.75" customHeight="1" x14ac:dyDescent="0.2">
      <c r="A8" s="108" t="s">
        <v>174</v>
      </c>
      <c r="B8" s="109"/>
      <c r="C8" s="110" t="s">
        <v>175</v>
      </c>
      <c r="D8" s="110" t="s">
        <v>176</v>
      </c>
      <c r="E8" s="110" t="s">
        <v>177</v>
      </c>
      <c r="F8" s="110" t="s">
        <v>178</v>
      </c>
      <c r="G8" s="110" t="s">
        <v>179</v>
      </c>
      <c r="H8" s="110" t="s">
        <v>180</v>
      </c>
      <c r="I8" s="110" t="s">
        <v>181</v>
      </c>
      <c r="J8" s="110" t="s">
        <v>182</v>
      </c>
      <c r="K8" s="110" t="s">
        <v>183</v>
      </c>
      <c r="L8" s="110" t="s">
        <v>184</v>
      </c>
      <c r="M8" s="110" t="s">
        <v>185</v>
      </c>
      <c r="N8" s="110" t="s">
        <v>186</v>
      </c>
      <c r="O8" s="103"/>
      <c r="P8" s="103"/>
      <c r="Q8" s="103"/>
      <c r="R8" s="103"/>
      <c r="S8" s="103"/>
      <c r="T8" s="103"/>
      <c r="U8" s="103"/>
      <c r="V8" s="103"/>
      <c r="W8" s="103"/>
      <c r="X8" s="103"/>
      <c r="Y8" s="103"/>
      <c r="Z8" s="103"/>
    </row>
    <row r="9" spans="1:26" ht="12.75" customHeight="1" x14ac:dyDescent="0.2">
      <c r="A9" s="111" t="s">
        <v>187</v>
      </c>
      <c r="B9" s="112" t="s">
        <v>188</v>
      </c>
      <c r="C9" s="113" t="e">
        <f>SUMIFS(#REF!,#REF!,'Variance Analysis'!$B9,#REF!,'Variance Analysis'!$A9)</f>
        <v>#REF!</v>
      </c>
      <c r="D9" s="113" t="e">
        <f>SUMIFS(#REF!,#REF!,'Variance Analysis'!$B9,#REF!,'Variance Analysis'!$A9)</f>
        <v>#REF!</v>
      </c>
      <c r="E9" s="113" t="e">
        <f>SUMIFS(#REF!,#REF!,'Variance Analysis'!$B9,#REF!,'Variance Analysis'!$A9)</f>
        <v>#REF!</v>
      </c>
      <c r="F9" s="113" t="e">
        <f>SUMIFS(#REF!,#REF!,'Variance Analysis'!$B9,#REF!,'Variance Analysis'!$A9)</f>
        <v>#REF!</v>
      </c>
      <c r="G9" s="113" t="e">
        <f>SUMIFS(#REF!,#REF!,'Variance Analysis'!$B9,#REF!,'Variance Analysis'!$A9)</f>
        <v>#REF!</v>
      </c>
      <c r="H9" s="113" t="e">
        <f>SUMIFS(#REF!,#REF!,'Variance Analysis'!$B9,#REF!,'Variance Analysis'!$A9)</f>
        <v>#REF!</v>
      </c>
      <c r="I9" s="113" t="e">
        <f>SUMIFS(#REF!,#REF!,'Variance Analysis'!$B9,#REF!,'Variance Analysis'!$A9)</f>
        <v>#REF!</v>
      </c>
      <c r="J9" s="113" t="e">
        <f>SUMIFS(#REF!,#REF!,'Variance Analysis'!$B9,#REF!,'Variance Analysis'!$A9)</f>
        <v>#REF!</v>
      </c>
      <c r="K9" s="113" t="e">
        <f>SUMIFS(#REF!,#REF!,'Variance Analysis'!$B9,#REF!,'Variance Analysis'!$A9)</f>
        <v>#REF!</v>
      </c>
      <c r="L9" s="113" t="e">
        <f>SUMIFS(#REF!,#REF!,'Variance Analysis'!$B9,#REF!,'Variance Analysis'!$A9)</f>
        <v>#REF!</v>
      </c>
      <c r="M9" s="113" t="e">
        <f>SUMIFS(#REF!,#REF!,'Variance Analysis'!$B9,#REF!,'Variance Analysis'!$A9)</f>
        <v>#REF!</v>
      </c>
      <c r="N9" s="113" t="e">
        <f>SUMIFS(#REF!,#REF!,'Variance Analysis'!$B9,#REF!,'Variance Analysis'!$A9)</f>
        <v>#REF!</v>
      </c>
      <c r="O9" s="5"/>
      <c r="P9" s="5"/>
      <c r="Q9" s="5"/>
      <c r="R9" s="5"/>
      <c r="S9" s="5"/>
      <c r="T9" s="5"/>
      <c r="U9" s="5"/>
      <c r="V9" s="5"/>
      <c r="W9" s="7"/>
      <c r="X9" s="7"/>
      <c r="Y9" s="7"/>
      <c r="Z9" s="7"/>
    </row>
    <row r="10" spans="1:26" ht="12.75" customHeight="1" x14ac:dyDescent="0.2">
      <c r="A10" s="111" t="s">
        <v>187</v>
      </c>
      <c r="B10" s="111" t="s">
        <v>189</v>
      </c>
      <c r="C10" s="113" t="e">
        <f>SUMIFS(#REF!,#REF!,'Variance Analysis'!$B10,#REF!,'Variance Analysis'!$A10)</f>
        <v>#REF!</v>
      </c>
      <c r="D10" s="113" t="e">
        <f>SUMIFS(#REF!,#REF!,'Variance Analysis'!$B10,#REF!,'Variance Analysis'!$A10)</f>
        <v>#REF!</v>
      </c>
      <c r="E10" s="113" t="e">
        <f>SUMIFS(#REF!,#REF!,'Variance Analysis'!$B10,#REF!,'Variance Analysis'!$A10)</f>
        <v>#REF!</v>
      </c>
      <c r="F10" s="113" t="e">
        <f>SUMIFS(#REF!,#REF!,'Variance Analysis'!$B10,#REF!,'Variance Analysis'!$A10)</f>
        <v>#REF!</v>
      </c>
      <c r="G10" s="113" t="e">
        <f>SUMIFS(#REF!,#REF!,'Variance Analysis'!$B10,#REF!,'Variance Analysis'!$A10)</f>
        <v>#REF!</v>
      </c>
      <c r="H10" s="113" t="e">
        <f>SUMIFS(#REF!,#REF!,'Variance Analysis'!$B10,#REF!,'Variance Analysis'!$A10)</f>
        <v>#REF!</v>
      </c>
      <c r="I10" s="113" t="e">
        <f>SUMIFS(#REF!,#REF!,'Variance Analysis'!$B10,#REF!,'Variance Analysis'!$A10)</f>
        <v>#REF!</v>
      </c>
      <c r="J10" s="113" t="e">
        <f>SUMIFS(#REF!,#REF!,'Variance Analysis'!$B10,#REF!,'Variance Analysis'!$A10)</f>
        <v>#REF!</v>
      </c>
      <c r="K10" s="113" t="e">
        <f>SUMIFS(#REF!,#REF!,'Variance Analysis'!$B10,#REF!,'Variance Analysis'!$A10)</f>
        <v>#REF!</v>
      </c>
      <c r="L10" s="113" t="e">
        <f>SUMIFS(#REF!,#REF!,'Variance Analysis'!$B10,#REF!,'Variance Analysis'!$A10)</f>
        <v>#REF!</v>
      </c>
      <c r="M10" s="113" t="e">
        <f>SUMIFS(#REF!,#REF!,'Variance Analysis'!$B10,#REF!,'Variance Analysis'!$A10)</f>
        <v>#REF!</v>
      </c>
      <c r="N10" s="113" t="e">
        <f>SUMIFS(#REF!,#REF!,'Variance Analysis'!$B10,#REF!,'Variance Analysis'!$A10)</f>
        <v>#REF!</v>
      </c>
      <c r="O10" s="5"/>
      <c r="P10" s="5"/>
      <c r="Q10" s="5"/>
      <c r="R10" s="5"/>
      <c r="S10" s="5"/>
      <c r="T10" s="5"/>
      <c r="U10" s="5"/>
      <c r="V10" s="5"/>
      <c r="W10" s="7"/>
      <c r="X10" s="7"/>
      <c r="Y10" s="7"/>
      <c r="Z10" s="7"/>
    </row>
    <row r="11" spans="1:26" ht="12.75" customHeight="1" x14ac:dyDescent="0.2">
      <c r="A11" s="111" t="s">
        <v>187</v>
      </c>
      <c r="B11" s="111" t="s">
        <v>190</v>
      </c>
      <c r="C11" s="113" t="e">
        <f>SUMIFS(#REF!,#REF!,'Variance Analysis'!$B11,#REF!,'Variance Analysis'!$A11)</f>
        <v>#REF!</v>
      </c>
      <c r="D11" s="113" t="e">
        <f>SUMIFS(#REF!,#REF!,'Variance Analysis'!$B11,#REF!,'Variance Analysis'!$A11)</f>
        <v>#REF!</v>
      </c>
      <c r="E11" s="113" t="e">
        <f>SUMIFS(#REF!,#REF!,'Variance Analysis'!$B11,#REF!,'Variance Analysis'!$A11)</f>
        <v>#REF!</v>
      </c>
      <c r="F11" s="113" t="e">
        <f>SUMIFS(#REF!,#REF!,'Variance Analysis'!$B11,#REF!,'Variance Analysis'!$A11)</f>
        <v>#REF!</v>
      </c>
      <c r="G11" s="113" t="e">
        <f>SUMIFS(#REF!,#REF!,'Variance Analysis'!$B11,#REF!,'Variance Analysis'!$A11)</f>
        <v>#REF!</v>
      </c>
      <c r="H11" s="113" t="e">
        <f>SUMIFS(#REF!,#REF!,'Variance Analysis'!$B11,#REF!,'Variance Analysis'!$A11)</f>
        <v>#REF!</v>
      </c>
      <c r="I11" s="113" t="e">
        <f>SUMIFS(#REF!,#REF!,'Variance Analysis'!$B11,#REF!,'Variance Analysis'!$A11)</f>
        <v>#REF!</v>
      </c>
      <c r="J11" s="113" t="e">
        <f>SUMIFS(#REF!,#REF!,'Variance Analysis'!$B11,#REF!,'Variance Analysis'!$A11)</f>
        <v>#REF!</v>
      </c>
      <c r="K11" s="113" t="e">
        <f>SUMIFS(#REF!,#REF!,'Variance Analysis'!$B11,#REF!,'Variance Analysis'!$A11)</f>
        <v>#REF!</v>
      </c>
      <c r="L11" s="113" t="e">
        <f>SUMIFS(#REF!,#REF!,'Variance Analysis'!$B11,#REF!,'Variance Analysis'!$A11)</f>
        <v>#REF!</v>
      </c>
      <c r="M11" s="113" t="e">
        <f>SUMIFS(#REF!,#REF!,'Variance Analysis'!$B11,#REF!,'Variance Analysis'!$A11)</f>
        <v>#REF!</v>
      </c>
      <c r="N11" s="113" t="e">
        <f>SUMIFS(#REF!,#REF!,'Variance Analysis'!$B11,#REF!,'Variance Analysis'!$A11)</f>
        <v>#REF!</v>
      </c>
      <c r="O11" s="5"/>
      <c r="P11" s="5"/>
      <c r="Q11" s="5"/>
      <c r="R11" s="5"/>
      <c r="S11" s="5"/>
      <c r="T11" s="5"/>
      <c r="U11" s="5"/>
      <c r="V11" s="5"/>
      <c r="W11" s="7"/>
      <c r="X11" s="7"/>
      <c r="Y11" s="7"/>
      <c r="Z11" s="7"/>
    </row>
    <row r="12" spans="1:26" ht="12.75" customHeight="1" x14ac:dyDescent="0.2">
      <c r="A12" s="111" t="s">
        <v>187</v>
      </c>
      <c r="B12" s="111" t="s">
        <v>191</v>
      </c>
      <c r="C12" s="113" t="e">
        <f t="shared" ref="C12:N12" si="0">SUMIFS(#REF!,#REF!,$A$12)</f>
        <v>#REF!</v>
      </c>
      <c r="D12" s="113" t="e">
        <f t="shared" si="0"/>
        <v>#REF!</v>
      </c>
      <c r="E12" s="113" t="e">
        <f t="shared" si="0"/>
        <v>#REF!</v>
      </c>
      <c r="F12" s="113" t="e">
        <f t="shared" si="0"/>
        <v>#REF!</v>
      </c>
      <c r="G12" s="113" t="e">
        <f t="shared" si="0"/>
        <v>#REF!</v>
      </c>
      <c r="H12" s="113" t="e">
        <f t="shared" si="0"/>
        <v>#REF!</v>
      </c>
      <c r="I12" s="113" t="e">
        <f t="shared" si="0"/>
        <v>#REF!</v>
      </c>
      <c r="J12" s="113" t="e">
        <f t="shared" si="0"/>
        <v>#REF!</v>
      </c>
      <c r="K12" s="113" t="e">
        <f t="shared" si="0"/>
        <v>#REF!</v>
      </c>
      <c r="L12" s="113" t="e">
        <f t="shared" si="0"/>
        <v>#REF!</v>
      </c>
      <c r="M12" s="113" t="e">
        <f t="shared" si="0"/>
        <v>#REF!</v>
      </c>
      <c r="N12" s="113" t="e">
        <f t="shared" si="0"/>
        <v>#REF!</v>
      </c>
      <c r="O12" s="5"/>
      <c r="P12" s="5"/>
      <c r="Q12" s="5"/>
      <c r="R12" s="5"/>
      <c r="S12" s="5"/>
      <c r="T12" s="5"/>
      <c r="U12" s="5"/>
      <c r="V12" s="5"/>
      <c r="W12" s="7"/>
      <c r="X12" s="7"/>
      <c r="Y12" s="7"/>
      <c r="Z12" s="7"/>
    </row>
    <row r="13" spans="1:26" ht="12.75" customHeight="1" x14ac:dyDescent="0.2">
      <c r="A13" s="111" t="s">
        <v>192</v>
      </c>
      <c r="B13" s="111" t="s">
        <v>188</v>
      </c>
      <c r="C13" s="113" t="e">
        <f>SUMIFS(#REF!,#REF!,'Variance Analysis'!$B13,#REF!,'Variance Analysis'!$A13)</f>
        <v>#REF!</v>
      </c>
      <c r="D13" s="113" t="e">
        <f>SUMIFS(#REF!,#REF!,'Variance Analysis'!$B13,#REF!,'Variance Analysis'!$A13)</f>
        <v>#REF!</v>
      </c>
      <c r="E13" s="113" t="e">
        <f>SUMIFS(#REF!,#REF!,'Variance Analysis'!$B13,#REF!,'Variance Analysis'!$A13)</f>
        <v>#REF!</v>
      </c>
      <c r="F13" s="113" t="e">
        <f>SUMIFS(#REF!,#REF!,'Variance Analysis'!$B13,#REF!,'Variance Analysis'!$A13)</f>
        <v>#REF!</v>
      </c>
      <c r="G13" s="113" t="e">
        <f>SUMIFS(#REF!,#REF!,'Variance Analysis'!$B13,#REF!,'Variance Analysis'!$A13)</f>
        <v>#REF!</v>
      </c>
      <c r="H13" s="113" t="e">
        <f>SUMIFS(#REF!,#REF!,'Variance Analysis'!$B13,#REF!,'Variance Analysis'!$A13)</f>
        <v>#REF!</v>
      </c>
      <c r="I13" s="113" t="e">
        <f>SUMIFS(#REF!,#REF!,'Variance Analysis'!$B13,#REF!,'Variance Analysis'!$A13)</f>
        <v>#REF!</v>
      </c>
      <c r="J13" s="113" t="e">
        <f>SUMIFS(#REF!,#REF!,'Variance Analysis'!$B13,#REF!,'Variance Analysis'!$A13)</f>
        <v>#REF!</v>
      </c>
      <c r="K13" s="113" t="e">
        <f>SUMIFS(#REF!,#REF!,'Variance Analysis'!$B13,#REF!,'Variance Analysis'!$A13)</f>
        <v>#REF!</v>
      </c>
      <c r="L13" s="113" t="e">
        <f>SUMIFS(#REF!,#REF!,'Variance Analysis'!$B13,#REF!,'Variance Analysis'!$A13)</f>
        <v>#REF!</v>
      </c>
      <c r="M13" s="113" t="e">
        <f>SUMIFS(#REF!,#REF!,'Variance Analysis'!$B13,#REF!,'Variance Analysis'!$A13)</f>
        <v>#REF!</v>
      </c>
      <c r="N13" s="113" t="e">
        <f>SUMIFS(#REF!,#REF!,'Variance Analysis'!$B13,#REF!,'Variance Analysis'!$A13)</f>
        <v>#REF!</v>
      </c>
      <c r="O13" s="5"/>
      <c r="P13" s="5"/>
      <c r="Q13" s="5"/>
      <c r="R13" s="5"/>
      <c r="S13" s="5"/>
      <c r="T13" s="5"/>
      <c r="U13" s="5"/>
      <c r="V13" s="5"/>
      <c r="W13" s="7"/>
      <c r="X13" s="7"/>
      <c r="Y13" s="7"/>
      <c r="Z13" s="7"/>
    </row>
    <row r="14" spans="1:26" ht="12.75" customHeight="1" x14ac:dyDescent="0.2">
      <c r="A14" s="111" t="s">
        <v>192</v>
      </c>
      <c r="B14" s="111" t="s">
        <v>189</v>
      </c>
      <c r="C14" s="113" t="e">
        <f>SUMIFS(#REF!,#REF!,'Variance Analysis'!$B14,#REF!,'Variance Analysis'!$A14)</f>
        <v>#REF!</v>
      </c>
      <c r="D14" s="113" t="e">
        <f>SUMIFS(#REF!,#REF!,'Variance Analysis'!$B14,#REF!,'Variance Analysis'!$A14)</f>
        <v>#REF!</v>
      </c>
      <c r="E14" s="113" t="e">
        <f>SUMIFS(#REF!,#REF!,'Variance Analysis'!$B14,#REF!,'Variance Analysis'!$A14)</f>
        <v>#REF!</v>
      </c>
      <c r="F14" s="113" t="e">
        <f>SUMIFS(#REF!,#REF!,'Variance Analysis'!$B14,#REF!,'Variance Analysis'!$A14)</f>
        <v>#REF!</v>
      </c>
      <c r="G14" s="113" t="e">
        <f>SUMIFS(#REF!,#REF!,'Variance Analysis'!$B14,#REF!,'Variance Analysis'!$A14)</f>
        <v>#REF!</v>
      </c>
      <c r="H14" s="113" t="e">
        <f>SUMIFS(#REF!,#REF!,'Variance Analysis'!$B14,#REF!,'Variance Analysis'!$A14)</f>
        <v>#REF!</v>
      </c>
      <c r="I14" s="113" t="e">
        <f>SUMIFS(#REF!,#REF!,'Variance Analysis'!$B14,#REF!,'Variance Analysis'!$A14)</f>
        <v>#REF!</v>
      </c>
      <c r="J14" s="113" t="e">
        <f>SUMIFS(#REF!,#REF!,'Variance Analysis'!$B14,#REF!,'Variance Analysis'!$A14)</f>
        <v>#REF!</v>
      </c>
      <c r="K14" s="113" t="e">
        <f>SUMIFS(#REF!,#REF!,'Variance Analysis'!$B14,#REF!,'Variance Analysis'!$A14)</f>
        <v>#REF!</v>
      </c>
      <c r="L14" s="113" t="e">
        <f>SUMIFS(#REF!,#REF!,'Variance Analysis'!$B14,#REF!,'Variance Analysis'!$A14)</f>
        <v>#REF!</v>
      </c>
      <c r="M14" s="113" t="e">
        <f>SUMIFS(#REF!,#REF!,'Variance Analysis'!$B14,#REF!,'Variance Analysis'!$A14)</f>
        <v>#REF!</v>
      </c>
      <c r="N14" s="113" t="e">
        <f>SUMIFS(#REF!,#REF!,'Variance Analysis'!$B14,#REF!,'Variance Analysis'!$A14)</f>
        <v>#REF!</v>
      </c>
      <c r="O14" s="5"/>
      <c r="P14" s="5"/>
      <c r="Q14" s="5"/>
      <c r="R14" s="5"/>
      <c r="S14" s="5"/>
      <c r="T14" s="5"/>
      <c r="U14" s="5"/>
      <c r="V14" s="5"/>
      <c r="W14" s="7"/>
      <c r="X14" s="7"/>
      <c r="Y14" s="7"/>
      <c r="Z14" s="7"/>
    </row>
    <row r="15" spans="1:26" ht="12.75" customHeight="1" x14ac:dyDescent="0.2">
      <c r="A15" s="111" t="s">
        <v>192</v>
      </c>
      <c r="B15" s="111" t="s">
        <v>190</v>
      </c>
      <c r="C15" s="113" t="e">
        <f>SUMIFS(#REF!,#REF!,'Variance Analysis'!$B15,#REF!,'Variance Analysis'!$A15)</f>
        <v>#REF!</v>
      </c>
      <c r="D15" s="113" t="e">
        <f>SUMIFS(#REF!,#REF!,'Variance Analysis'!$B15,#REF!,'Variance Analysis'!$A15)</f>
        <v>#REF!</v>
      </c>
      <c r="E15" s="113" t="e">
        <f>SUMIFS(#REF!,#REF!,'Variance Analysis'!$B15,#REF!,'Variance Analysis'!$A15)</f>
        <v>#REF!</v>
      </c>
      <c r="F15" s="113" t="e">
        <f>SUMIFS(#REF!,#REF!,'Variance Analysis'!$B15,#REF!,'Variance Analysis'!$A15)</f>
        <v>#REF!</v>
      </c>
      <c r="G15" s="113" t="e">
        <f>SUMIFS(#REF!,#REF!,'Variance Analysis'!$B15,#REF!,'Variance Analysis'!$A15)</f>
        <v>#REF!</v>
      </c>
      <c r="H15" s="113" t="e">
        <f>SUMIFS(#REF!,#REF!,'Variance Analysis'!$B15,#REF!,'Variance Analysis'!$A15)</f>
        <v>#REF!</v>
      </c>
      <c r="I15" s="113" t="e">
        <f>SUMIFS(#REF!,#REF!,'Variance Analysis'!$B15,#REF!,'Variance Analysis'!$A15)</f>
        <v>#REF!</v>
      </c>
      <c r="J15" s="113" t="e">
        <f>SUMIFS(#REF!,#REF!,'Variance Analysis'!$B15,#REF!,'Variance Analysis'!$A15)</f>
        <v>#REF!</v>
      </c>
      <c r="K15" s="113" t="e">
        <f>SUMIFS(#REF!,#REF!,'Variance Analysis'!$B15,#REF!,'Variance Analysis'!$A15)</f>
        <v>#REF!</v>
      </c>
      <c r="L15" s="113" t="e">
        <f>SUMIFS(#REF!,#REF!,'Variance Analysis'!$B15,#REF!,'Variance Analysis'!$A15)</f>
        <v>#REF!</v>
      </c>
      <c r="M15" s="113" t="e">
        <f>SUMIFS(#REF!,#REF!,'Variance Analysis'!$B15,#REF!,'Variance Analysis'!$A15)</f>
        <v>#REF!</v>
      </c>
      <c r="N15" s="113" t="e">
        <f>SUMIFS(#REF!,#REF!,'Variance Analysis'!$B15,#REF!,'Variance Analysis'!$A15)</f>
        <v>#REF!</v>
      </c>
      <c r="O15" s="5"/>
      <c r="P15" s="5"/>
      <c r="Q15" s="5"/>
      <c r="R15" s="5"/>
      <c r="S15" s="5"/>
      <c r="T15" s="5"/>
      <c r="U15" s="5"/>
      <c r="V15" s="5"/>
      <c r="W15" s="7"/>
      <c r="X15" s="7"/>
      <c r="Y15" s="7"/>
      <c r="Z15" s="7"/>
    </row>
    <row r="16" spans="1:26" ht="12.75" customHeight="1" x14ac:dyDescent="0.2">
      <c r="A16" s="111" t="s">
        <v>192</v>
      </c>
      <c r="B16" s="111" t="s">
        <v>191</v>
      </c>
      <c r="C16" s="113" t="e">
        <f t="shared" ref="C16:N16" si="1">SUMIFS(#REF!,#REF!,$A$16)</f>
        <v>#REF!</v>
      </c>
      <c r="D16" s="113" t="e">
        <f t="shared" si="1"/>
        <v>#REF!</v>
      </c>
      <c r="E16" s="113" t="e">
        <f t="shared" si="1"/>
        <v>#REF!</v>
      </c>
      <c r="F16" s="113" t="e">
        <f t="shared" si="1"/>
        <v>#REF!</v>
      </c>
      <c r="G16" s="113" t="e">
        <f t="shared" si="1"/>
        <v>#REF!</v>
      </c>
      <c r="H16" s="113" t="e">
        <f t="shared" si="1"/>
        <v>#REF!</v>
      </c>
      <c r="I16" s="113" t="e">
        <f t="shared" si="1"/>
        <v>#REF!</v>
      </c>
      <c r="J16" s="113" t="e">
        <f t="shared" si="1"/>
        <v>#REF!</v>
      </c>
      <c r="K16" s="113" t="e">
        <f t="shared" si="1"/>
        <v>#REF!</v>
      </c>
      <c r="L16" s="113" t="e">
        <f t="shared" si="1"/>
        <v>#REF!</v>
      </c>
      <c r="M16" s="113" t="e">
        <f t="shared" si="1"/>
        <v>#REF!</v>
      </c>
      <c r="N16" s="113" t="e">
        <f t="shared" si="1"/>
        <v>#REF!</v>
      </c>
      <c r="O16" s="5"/>
      <c r="P16" s="5"/>
      <c r="Q16" s="5"/>
      <c r="R16" s="5"/>
      <c r="S16" s="5"/>
      <c r="T16" s="5"/>
      <c r="U16" s="5"/>
      <c r="V16" s="5"/>
      <c r="W16" s="7"/>
      <c r="X16" s="7"/>
      <c r="Y16" s="7"/>
      <c r="Z16" s="7"/>
    </row>
    <row r="17" spans="1:26" ht="12.75" customHeight="1" x14ac:dyDescent="0.2">
      <c r="A17" s="111" t="s">
        <v>193</v>
      </c>
      <c r="B17" s="111" t="s">
        <v>188</v>
      </c>
      <c r="C17" s="113" t="e">
        <f>SUMIFS(#REF!,#REF!,'Variance Analysis'!$B17,#REF!,'Variance Analysis'!$A17)</f>
        <v>#REF!</v>
      </c>
      <c r="D17" s="113" t="e">
        <f>SUMIFS(#REF!,#REF!,'Variance Analysis'!$B17,#REF!,'Variance Analysis'!$A17)</f>
        <v>#REF!</v>
      </c>
      <c r="E17" s="113" t="e">
        <f>SUMIFS(#REF!,#REF!,'Variance Analysis'!$B17,#REF!,'Variance Analysis'!$A17)</f>
        <v>#REF!</v>
      </c>
      <c r="F17" s="113" t="e">
        <f>SUMIFS(#REF!,#REF!,'Variance Analysis'!$B17,#REF!,'Variance Analysis'!$A17)</f>
        <v>#REF!</v>
      </c>
      <c r="G17" s="113" t="e">
        <f>SUMIFS(#REF!,#REF!,'Variance Analysis'!$B17,#REF!,'Variance Analysis'!$A17)</f>
        <v>#REF!</v>
      </c>
      <c r="H17" s="113" t="e">
        <f>SUMIFS(#REF!,#REF!,'Variance Analysis'!$B17,#REF!,'Variance Analysis'!$A17)</f>
        <v>#REF!</v>
      </c>
      <c r="I17" s="113" t="e">
        <f>SUMIFS(#REF!,#REF!,'Variance Analysis'!$B17,#REF!,'Variance Analysis'!$A17)</f>
        <v>#REF!</v>
      </c>
      <c r="J17" s="113" t="e">
        <f>SUMIFS(#REF!,#REF!,'Variance Analysis'!$B17,#REF!,'Variance Analysis'!$A17)</f>
        <v>#REF!</v>
      </c>
      <c r="K17" s="113" t="e">
        <f>SUMIFS(#REF!,#REF!,'Variance Analysis'!$B17,#REF!,'Variance Analysis'!$A17)</f>
        <v>#REF!</v>
      </c>
      <c r="L17" s="113" t="e">
        <f>SUMIFS(#REF!,#REF!,'Variance Analysis'!$B17,#REF!,'Variance Analysis'!$A17)</f>
        <v>#REF!</v>
      </c>
      <c r="M17" s="113" t="e">
        <f>SUMIFS(#REF!,#REF!,'Variance Analysis'!$B17,#REF!,'Variance Analysis'!$A17)</f>
        <v>#REF!</v>
      </c>
      <c r="N17" s="113" t="e">
        <f>SUMIFS(#REF!,#REF!,'Variance Analysis'!$B17,#REF!,'Variance Analysis'!$A17)</f>
        <v>#REF!</v>
      </c>
      <c r="O17" s="5"/>
      <c r="P17" s="5"/>
      <c r="Q17" s="5"/>
      <c r="R17" s="5"/>
      <c r="S17" s="5"/>
      <c r="T17" s="5"/>
      <c r="U17" s="5"/>
      <c r="V17" s="5"/>
      <c r="W17" s="7"/>
      <c r="X17" s="7"/>
      <c r="Y17" s="7"/>
      <c r="Z17" s="7"/>
    </row>
    <row r="18" spans="1:26" ht="12.75" customHeight="1" x14ac:dyDescent="0.2">
      <c r="A18" s="111" t="s">
        <v>193</v>
      </c>
      <c r="B18" s="111" t="s">
        <v>189</v>
      </c>
      <c r="C18" s="113" t="e">
        <f>SUMIFS(#REF!,#REF!,'Variance Analysis'!$B18,#REF!,'Variance Analysis'!$A18)</f>
        <v>#REF!</v>
      </c>
      <c r="D18" s="113" t="e">
        <f>SUMIFS(#REF!,#REF!,'Variance Analysis'!$B18,#REF!,'Variance Analysis'!$A18)</f>
        <v>#REF!</v>
      </c>
      <c r="E18" s="113" t="e">
        <f>SUMIFS(#REF!,#REF!,'Variance Analysis'!$B18,#REF!,'Variance Analysis'!$A18)</f>
        <v>#REF!</v>
      </c>
      <c r="F18" s="113" t="e">
        <f>SUMIFS(#REF!,#REF!,'Variance Analysis'!$B18,#REF!,'Variance Analysis'!$A18)</f>
        <v>#REF!</v>
      </c>
      <c r="G18" s="113" t="e">
        <f>SUMIFS(#REF!,#REF!,'Variance Analysis'!$B18,#REF!,'Variance Analysis'!$A18)</f>
        <v>#REF!</v>
      </c>
      <c r="H18" s="113" t="e">
        <f>SUMIFS(#REF!,#REF!,'Variance Analysis'!$B18,#REF!,'Variance Analysis'!$A18)</f>
        <v>#REF!</v>
      </c>
      <c r="I18" s="113" t="e">
        <f>SUMIFS(#REF!,#REF!,'Variance Analysis'!$B18,#REF!,'Variance Analysis'!$A18)</f>
        <v>#REF!</v>
      </c>
      <c r="J18" s="113" t="e">
        <f>SUMIFS(#REF!,#REF!,'Variance Analysis'!$B18,#REF!,'Variance Analysis'!$A18)</f>
        <v>#REF!</v>
      </c>
      <c r="K18" s="113" t="e">
        <f>SUMIFS(#REF!,#REF!,'Variance Analysis'!$B18,#REF!,'Variance Analysis'!$A18)</f>
        <v>#REF!</v>
      </c>
      <c r="L18" s="113" t="e">
        <f>SUMIFS(#REF!,#REF!,'Variance Analysis'!$B18,#REF!,'Variance Analysis'!$A18)</f>
        <v>#REF!</v>
      </c>
      <c r="M18" s="113" t="e">
        <f>SUMIFS(#REF!,#REF!,'Variance Analysis'!$B18,#REF!,'Variance Analysis'!$A18)</f>
        <v>#REF!</v>
      </c>
      <c r="N18" s="113" t="e">
        <f>SUMIFS(#REF!,#REF!,'Variance Analysis'!$B18,#REF!,'Variance Analysis'!$A18)</f>
        <v>#REF!</v>
      </c>
      <c r="O18" s="5"/>
      <c r="P18" s="5"/>
      <c r="Q18" s="5"/>
      <c r="R18" s="5"/>
      <c r="S18" s="5"/>
      <c r="T18" s="5"/>
      <c r="U18" s="5"/>
      <c r="V18" s="5"/>
      <c r="W18" s="7"/>
      <c r="X18" s="7"/>
      <c r="Y18" s="7"/>
      <c r="Z18" s="7"/>
    </row>
    <row r="19" spans="1:26" ht="12.75" customHeight="1" x14ac:dyDescent="0.2">
      <c r="A19" s="111" t="s">
        <v>193</v>
      </c>
      <c r="B19" s="111" t="s">
        <v>190</v>
      </c>
      <c r="C19" s="113" t="e">
        <f>SUMIFS(#REF!,#REF!,'Variance Analysis'!$B19,#REF!,'Variance Analysis'!$A19)</f>
        <v>#REF!</v>
      </c>
      <c r="D19" s="113" t="e">
        <f>SUMIFS(#REF!,#REF!,'Variance Analysis'!$B19,#REF!,'Variance Analysis'!$A19)</f>
        <v>#REF!</v>
      </c>
      <c r="E19" s="113" t="e">
        <f>SUMIFS(#REF!,#REF!,'Variance Analysis'!$B19,#REF!,'Variance Analysis'!$A19)</f>
        <v>#REF!</v>
      </c>
      <c r="F19" s="113" t="e">
        <f>SUMIFS(#REF!,#REF!,'Variance Analysis'!$B19,#REF!,'Variance Analysis'!$A19)</f>
        <v>#REF!</v>
      </c>
      <c r="G19" s="113" t="e">
        <f>SUMIFS(#REF!,#REF!,'Variance Analysis'!$B19,#REF!,'Variance Analysis'!$A19)</f>
        <v>#REF!</v>
      </c>
      <c r="H19" s="113" t="e">
        <f>SUMIFS(#REF!,#REF!,'Variance Analysis'!$B19,#REF!,'Variance Analysis'!$A19)</f>
        <v>#REF!</v>
      </c>
      <c r="I19" s="113" t="e">
        <f>SUMIFS(#REF!,#REF!,'Variance Analysis'!$B19,#REF!,'Variance Analysis'!$A19)</f>
        <v>#REF!</v>
      </c>
      <c r="J19" s="113" t="e">
        <f>SUMIFS(#REF!,#REF!,'Variance Analysis'!$B19,#REF!,'Variance Analysis'!$A19)</f>
        <v>#REF!</v>
      </c>
      <c r="K19" s="113" t="e">
        <f>SUMIFS(#REF!,#REF!,'Variance Analysis'!$B19,#REF!,'Variance Analysis'!$A19)</f>
        <v>#REF!</v>
      </c>
      <c r="L19" s="113" t="e">
        <f>SUMIFS(#REF!,#REF!,'Variance Analysis'!$B19,#REF!,'Variance Analysis'!$A19)</f>
        <v>#REF!</v>
      </c>
      <c r="M19" s="113" t="e">
        <f>SUMIFS(#REF!,#REF!,'Variance Analysis'!$B19,#REF!,'Variance Analysis'!$A19)</f>
        <v>#REF!</v>
      </c>
      <c r="N19" s="113" t="e">
        <f>SUMIFS(#REF!,#REF!,'Variance Analysis'!$B19,#REF!,'Variance Analysis'!$A19)</f>
        <v>#REF!</v>
      </c>
      <c r="O19" s="5"/>
      <c r="P19" s="5"/>
      <c r="Q19" s="5"/>
      <c r="R19" s="5"/>
      <c r="S19" s="5"/>
      <c r="T19" s="5"/>
      <c r="U19" s="5"/>
      <c r="V19" s="5"/>
      <c r="W19" s="7"/>
      <c r="X19" s="7"/>
      <c r="Y19" s="7"/>
      <c r="Z19" s="7"/>
    </row>
    <row r="20" spans="1:26" ht="12.75" customHeight="1" x14ac:dyDescent="0.2">
      <c r="A20" s="111" t="s">
        <v>193</v>
      </c>
      <c r="B20" s="111" t="s">
        <v>191</v>
      </c>
      <c r="C20" s="113" t="e">
        <f t="shared" ref="C20:N20" si="2">SUMIFS(#REF!,#REF!,$A$20)</f>
        <v>#REF!</v>
      </c>
      <c r="D20" s="113" t="e">
        <f t="shared" si="2"/>
        <v>#REF!</v>
      </c>
      <c r="E20" s="113" t="e">
        <f t="shared" si="2"/>
        <v>#REF!</v>
      </c>
      <c r="F20" s="113" t="e">
        <f t="shared" si="2"/>
        <v>#REF!</v>
      </c>
      <c r="G20" s="113" t="e">
        <f t="shared" si="2"/>
        <v>#REF!</v>
      </c>
      <c r="H20" s="113" t="e">
        <f t="shared" si="2"/>
        <v>#REF!</v>
      </c>
      <c r="I20" s="113" t="e">
        <f t="shared" si="2"/>
        <v>#REF!</v>
      </c>
      <c r="J20" s="113" t="e">
        <f t="shared" si="2"/>
        <v>#REF!</v>
      </c>
      <c r="K20" s="113" t="e">
        <f t="shared" si="2"/>
        <v>#REF!</v>
      </c>
      <c r="L20" s="113" t="e">
        <f t="shared" si="2"/>
        <v>#REF!</v>
      </c>
      <c r="M20" s="113" t="e">
        <f t="shared" si="2"/>
        <v>#REF!</v>
      </c>
      <c r="N20" s="113" t="e">
        <f t="shared" si="2"/>
        <v>#REF!</v>
      </c>
      <c r="O20" s="5"/>
      <c r="P20" s="5"/>
      <c r="Q20" s="5"/>
      <c r="R20" s="5"/>
      <c r="S20" s="5"/>
      <c r="T20" s="5"/>
      <c r="U20" s="5"/>
      <c r="V20" s="5"/>
      <c r="W20" s="7"/>
      <c r="X20" s="7"/>
      <c r="Y20" s="7"/>
      <c r="Z20" s="7"/>
    </row>
    <row r="21" spans="1:26" ht="12.75" customHeight="1" x14ac:dyDescent="0.2">
      <c r="A21" s="111" t="s">
        <v>174</v>
      </c>
      <c r="B21" s="111" t="s">
        <v>188</v>
      </c>
      <c r="C21" s="114" t="e">
        <f t="shared" ref="C21:N21" si="3">SUMIFS(C$9:C$20,$B$9:$B$20,$B21)</f>
        <v>#REF!</v>
      </c>
      <c r="D21" s="114" t="e">
        <f t="shared" si="3"/>
        <v>#REF!</v>
      </c>
      <c r="E21" s="114" t="e">
        <f t="shared" si="3"/>
        <v>#REF!</v>
      </c>
      <c r="F21" s="114" t="e">
        <f t="shared" si="3"/>
        <v>#REF!</v>
      </c>
      <c r="G21" s="114" t="e">
        <f t="shared" si="3"/>
        <v>#REF!</v>
      </c>
      <c r="H21" s="114" t="e">
        <f t="shared" si="3"/>
        <v>#REF!</v>
      </c>
      <c r="I21" s="114" t="e">
        <f t="shared" si="3"/>
        <v>#REF!</v>
      </c>
      <c r="J21" s="114" t="e">
        <f t="shared" si="3"/>
        <v>#REF!</v>
      </c>
      <c r="K21" s="114" t="e">
        <f t="shared" si="3"/>
        <v>#REF!</v>
      </c>
      <c r="L21" s="114" t="e">
        <f t="shared" si="3"/>
        <v>#REF!</v>
      </c>
      <c r="M21" s="114" t="e">
        <f t="shared" si="3"/>
        <v>#REF!</v>
      </c>
      <c r="N21" s="114" t="e">
        <f t="shared" si="3"/>
        <v>#REF!</v>
      </c>
      <c r="O21" s="5"/>
      <c r="P21" s="5"/>
      <c r="Q21" s="5"/>
      <c r="R21" s="5"/>
      <c r="S21" s="5"/>
      <c r="T21" s="5"/>
      <c r="U21" s="5"/>
      <c r="V21" s="5"/>
      <c r="W21" s="7"/>
      <c r="X21" s="7"/>
      <c r="Y21" s="7"/>
      <c r="Z21" s="7"/>
    </row>
    <row r="22" spans="1:26" ht="12.75" customHeight="1" x14ac:dyDescent="0.2">
      <c r="A22" s="111" t="s">
        <v>174</v>
      </c>
      <c r="B22" s="111" t="s">
        <v>189</v>
      </c>
      <c r="C22" s="114" t="e">
        <f t="shared" ref="C22:N22" si="4">SUMIFS(C$9:C$20,$B$9:$B$20,$B22)</f>
        <v>#REF!</v>
      </c>
      <c r="D22" s="114" t="e">
        <f t="shared" si="4"/>
        <v>#REF!</v>
      </c>
      <c r="E22" s="114" t="e">
        <f t="shared" si="4"/>
        <v>#REF!</v>
      </c>
      <c r="F22" s="114" t="e">
        <f t="shared" si="4"/>
        <v>#REF!</v>
      </c>
      <c r="G22" s="114" t="e">
        <f t="shared" si="4"/>
        <v>#REF!</v>
      </c>
      <c r="H22" s="114" t="e">
        <f t="shared" si="4"/>
        <v>#REF!</v>
      </c>
      <c r="I22" s="114" t="e">
        <f t="shared" si="4"/>
        <v>#REF!</v>
      </c>
      <c r="J22" s="114" t="e">
        <f t="shared" si="4"/>
        <v>#REF!</v>
      </c>
      <c r="K22" s="114" t="e">
        <f t="shared" si="4"/>
        <v>#REF!</v>
      </c>
      <c r="L22" s="114" t="e">
        <f t="shared" si="4"/>
        <v>#REF!</v>
      </c>
      <c r="M22" s="114" t="e">
        <f t="shared" si="4"/>
        <v>#REF!</v>
      </c>
      <c r="N22" s="114" t="e">
        <f t="shared" si="4"/>
        <v>#REF!</v>
      </c>
      <c r="O22" s="5"/>
      <c r="P22" s="5"/>
      <c r="Q22" s="5"/>
      <c r="R22" s="5"/>
      <c r="S22" s="5"/>
      <c r="T22" s="5"/>
      <c r="U22" s="5"/>
      <c r="V22" s="5"/>
      <c r="W22" s="7"/>
      <c r="X22" s="7"/>
      <c r="Y22" s="7"/>
      <c r="Z22" s="7"/>
    </row>
    <row r="23" spans="1:26" ht="12.75" customHeight="1" x14ac:dyDescent="0.2">
      <c r="A23" s="111" t="s">
        <v>174</v>
      </c>
      <c r="B23" s="111" t="s">
        <v>190</v>
      </c>
      <c r="C23" s="114" t="e">
        <f t="shared" ref="C23:N23" si="5">SUMIFS(C$9:C$20,$B$9:$B$20,$B23)</f>
        <v>#REF!</v>
      </c>
      <c r="D23" s="114" t="e">
        <f t="shared" si="5"/>
        <v>#REF!</v>
      </c>
      <c r="E23" s="114" t="e">
        <f t="shared" si="5"/>
        <v>#REF!</v>
      </c>
      <c r="F23" s="114" t="e">
        <f t="shared" si="5"/>
        <v>#REF!</v>
      </c>
      <c r="G23" s="114" t="e">
        <f t="shared" si="5"/>
        <v>#REF!</v>
      </c>
      <c r="H23" s="114" t="e">
        <f t="shared" si="5"/>
        <v>#REF!</v>
      </c>
      <c r="I23" s="114" t="e">
        <f t="shared" si="5"/>
        <v>#REF!</v>
      </c>
      <c r="J23" s="114" t="e">
        <f t="shared" si="5"/>
        <v>#REF!</v>
      </c>
      <c r="K23" s="114" t="e">
        <f t="shared" si="5"/>
        <v>#REF!</v>
      </c>
      <c r="L23" s="114" t="e">
        <f t="shared" si="5"/>
        <v>#REF!</v>
      </c>
      <c r="M23" s="114" t="e">
        <f t="shared" si="5"/>
        <v>#REF!</v>
      </c>
      <c r="N23" s="114" t="e">
        <f t="shared" si="5"/>
        <v>#REF!</v>
      </c>
      <c r="O23" s="5"/>
      <c r="P23" s="5"/>
      <c r="Q23" s="5"/>
      <c r="R23" s="5"/>
      <c r="S23" s="5"/>
      <c r="T23" s="5"/>
      <c r="U23" s="5"/>
      <c r="V23" s="5"/>
      <c r="W23" s="7"/>
      <c r="X23" s="7"/>
      <c r="Y23" s="7"/>
      <c r="Z23" s="7"/>
    </row>
    <row r="24" spans="1:26" ht="12.75" customHeight="1" x14ac:dyDescent="0.2">
      <c r="A24" s="111" t="s">
        <v>174</v>
      </c>
      <c r="B24" s="7" t="s">
        <v>191</v>
      </c>
      <c r="C24" s="114" t="e">
        <f t="shared" ref="C24:N24" si="6">SUMIFS(C$9:C$20,$B$9:$B$20,$B24)</f>
        <v>#REF!</v>
      </c>
      <c r="D24" s="114" t="e">
        <f t="shared" si="6"/>
        <v>#REF!</v>
      </c>
      <c r="E24" s="114" t="e">
        <f t="shared" si="6"/>
        <v>#REF!</v>
      </c>
      <c r="F24" s="114" t="e">
        <f t="shared" si="6"/>
        <v>#REF!</v>
      </c>
      <c r="G24" s="114" t="e">
        <f t="shared" si="6"/>
        <v>#REF!</v>
      </c>
      <c r="H24" s="114" t="e">
        <f t="shared" si="6"/>
        <v>#REF!</v>
      </c>
      <c r="I24" s="114" t="e">
        <f t="shared" si="6"/>
        <v>#REF!</v>
      </c>
      <c r="J24" s="114" t="e">
        <f t="shared" si="6"/>
        <v>#REF!</v>
      </c>
      <c r="K24" s="114" t="e">
        <f t="shared" si="6"/>
        <v>#REF!</v>
      </c>
      <c r="L24" s="114" t="e">
        <f t="shared" si="6"/>
        <v>#REF!</v>
      </c>
      <c r="M24" s="114" t="e">
        <f t="shared" si="6"/>
        <v>#REF!</v>
      </c>
      <c r="N24" s="114" t="e">
        <f t="shared" si="6"/>
        <v>#REF!</v>
      </c>
      <c r="O24" s="7"/>
      <c r="P24" s="7"/>
      <c r="Q24" s="7"/>
      <c r="R24" s="7"/>
      <c r="S24" s="7"/>
      <c r="T24" s="7"/>
      <c r="U24" s="7"/>
      <c r="V24" s="7"/>
      <c r="W24" s="7"/>
      <c r="X24" s="7"/>
      <c r="Y24" s="7"/>
      <c r="Z24" s="7"/>
    </row>
    <row r="25" spans="1:26" ht="27" customHeight="1" x14ac:dyDescent="0.2">
      <c r="A25" s="107" t="s">
        <v>194</v>
      </c>
      <c r="B25" s="103"/>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row>
    <row r="26" spans="1:26" ht="57.75" customHeight="1" x14ac:dyDescent="0.2">
      <c r="A26" s="194" t="s">
        <v>195</v>
      </c>
      <c r="B26" s="162"/>
      <c r="C26" s="162"/>
      <c r="D26" s="162"/>
      <c r="E26" s="162"/>
      <c r="F26" s="162"/>
      <c r="G26" s="162"/>
      <c r="H26" s="162"/>
      <c r="I26" s="162"/>
      <c r="J26" s="162"/>
      <c r="K26" s="163"/>
      <c r="L26" s="103"/>
      <c r="M26" s="103"/>
      <c r="N26" s="103"/>
      <c r="O26" s="103"/>
      <c r="P26" s="103"/>
      <c r="Q26" s="103"/>
      <c r="R26" s="103"/>
      <c r="S26" s="103"/>
      <c r="T26" s="103"/>
      <c r="U26" s="103"/>
      <c r="V26" s="103"/>
      <c r="W26" s="103"/>
      <c r="X26" s="103"/>
      <c r="Y26" s="103"/>
      <c r="Z26" s="103"/>
    </row>
    <row r="27" spans="1:26" ht="15" customHeight="1" x14ac:dyDescent="0.2">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row>
    <row r="28" spans="1:26" ht="12.75" customHeight="1" x14ac:dyDescent="0.2">
      <c r="A28" s="194" t="s">
        <v>196</v>
      </c>
      <c r="B28" s="162"/>
      <c r="C28" s="162"/>
      <c r="D28" s="162"/>
      <c r="E28" s="162"/>
      <c r="F28" s="162"/>
      <c r="G28" s="162"/>
      <c r="H28" s="162"/>
      <c r="I28" s="162"/>
      <c r="J28" s="162"/>
      <c r="K28" s="162"/>
      <c r="L28" s="162"/>
      <c r="M28" s="162"/>
      <c r="N28" s="162"/>
      <c r="O28" s="162"/>
      <c r="P28" s="162"/>
      <c r="Q28" s="162"/>
      <c r="R28" s="162"/>
      <c r="S28" s="162"/>
      <c r="T28" s="162"/>
      <c r="U28" s="162"/>
      <c r="V28" s="163"/>
      <c r="W28" s="17"/>
      <c r="X28" s="17"/>
      <c r="Y28" s="17"/>
      <c r="Z28" s="17"/>
    </row>
    <row r="29" spans="1:26" ht="27" customHeight="1" x14ac:dyDescent="0.2">
      <c r="A29" s="116" t="s">
        <v>174</v>
      </c>
      <c r="B29" s="109"/>
      <c r="C29" s="110" t="s">
        <v>175</v>
      </c>
      <c r="D29" s="110" t="s">
        <v>176</v>
      </c>
      <c r="E29" s="110" t="s">
        <v>177</v>
      </c>
      <c r="F29" s="110" t="s">
        <v>178</v>
      </c>
      <c r="G29" s="110" t="s">
        <v>179</v>
      </c>
      <c r="H29" s="110" t="s">
        <v>180</v>
      </c>
      <c r="I29" s="110" t="s">
        <v>181</v>
      </c>
      <c r="J29" s="110" t="s">
        <v>182</v>
      </c>
      <c r="K29" s="110" t="s">
        <v>183</v>
      </c>
      <c r="L29" s="110" t="s">
        <v>184</v>
      </c>
      <c r="M29" s="110" t="s">
        <v>185</v>
      </c>
      <c r="N29" s="110" t="s">
        <v>186</v>
      </c>
      <c r="O29" s="7"/>
      <c r="P29" s="7"/>
      <c r="Q29" s="7"/>
      <c r="R29" s="7"/>
      <c r="S29" s="7"/>
      <c r="T29" s="7"/>
      <c r="U29" s="7"/>
      <c r="V29" s="7"/>
      <c r="W29" s="7"/>
      <c r="X29" s="7"/>
      <c r="Y29" s="7"/>
      <c r="Z29" s="7"/>
    </row>
    <row r="30" spans="1:26" ht="12.75" customHeight="1" x14ac:dyDescent="0.2">
      <c r="A30" s="111" t="s">
        <v>187</v>
      </c>
      <c r="B30" s="112" t="s">
        <v>188</v>
      </c>
      <c r="C30" s="113" t="e">
        <f>SUMIFS(#REF!,#REF!,'Variance Analysis'!$B30,#REF!,'Variance Analysis'!$A30)</f>
        <v>#REF!</v>
      </c>
      <c r="D30" s="113" t="e">
        <f>SUMIFS(#REF!,#REF!,'Variance Analysis'!$B30,#REF!,'Variance Analysis'!$A30)</f>
        <v>#REF!</v>
      </c>
      <c r="E30" s="113" t="e">
        <f>SUMIFS(#REF!,#REF!,'Variance Analysis'!$B30,#REF!,'Variance Analysis'!$A30)</f>
        <v>#REF!</v>
      </c>
      <c r="F30" s="113" t="e">
        <f>SUMIFS(#REF!,#REF!,'Variance Analysis'!$B30,#REF!,'Variance Analysis'!$A30)</f>
        <v>#REF!</v>
      </c>
      <c r="G30" s="113" t="e">
        <f>SUMIFS(#REF!,#REF!,'Variance Analysis'!$B30,#REF!,'Variance Analysis'!$A30)</f>
        <v>#REF!</v>
      </c>
      <c r="H30" s="113" t="e">
        <f>SUMIFS(#REF!,#REF!,'Variance Analysis'!$B30,#REF!,'Variance Analysis'!$A30)</f>
        <v>#REF!</v>
      </c>
      <c r="I30" s="113" t="e">
        <f>SUMIFS(#REF!,#REF!,'Variance Analysis'!$B30,#REF!,'Variance Analysis'!$A30)</f>
        <v>#REF!</v>
      </c>
      <c r="J30" s="113" t="e">
        <f>SUMIFS(#REF!,#REF!,'Variance Analysis'!$B30,#REF!,'Variance Analysis'!$A30)</f>
        <v>#REF!</v>
      </c>
      <c r="K30" s="113" t="e">
        <f>SUMIFS(#REF!,#REF!,'Variance Analysis'!$B30,#REF!,'Variance Analysis'!$A30)</f>
        <v>#REF!</v>
      </c>
      <c r="L30" s="113" t="e">
        <f>SUMIFS(#REF!,#REF!,'Variance Analysis'!$B30,#REF!,'Variance Analysis'!$A30)</f>
        <v>#REF!</v>
      </c>
      <c r="M30" s="113" t="e">
        <f>SUMIFS(#REF!,#REF!,'Variance Analysis'!$B30,#REF!,'Variance Analysis'!$A30)</f>
        <v>#REF!</v>
      </c>
      <c r="N30" s="113" t="e">
        <f>SUMIFS(#REF!,#REF!,'Variance Analysis'!$B30,#REF!,'Variance Analysis'!$A30)</f>
        <v>#REF!</v>
      </c>
      <c r="O30" s="7"/>
      <c r="P30" s="7"/>
      <c r="Q30" s="7"/>
      <c r="R30" s="7"/>
      <c r="S30" s="7"/>
      <c r="T30" s="7"/>
      <c r="U30" s="7"/>
      <c r="V30" s="7"/>
      <c r="W30" s="7"/>
      <c r="X30" s="7"/>
      <c r="Y30" s="7"/>
      <c r="Z30" s="7"/>
    </row>
    <row r="31" spans="1:26" ht="12.75" customHeight="1" x14ac:dyDescent="0.2">
      <c r="A31" s="111" t="s">
        <v>187</v>
      </c>
      <c r="B31" s="111" t="s">
        <v>197</v>
      </c>
      <c r="C31" s="113" t="e">
        <f>SUMIFS(#REF!,#REF!,'Variance Analysis'!$B31,#REF!,'Variance Analysis'!$A31)</f>
        <v>#REF!</v>
      </c>
      <c r="D31" s="113" t="e">
        <f>SUMIFS(#REF!,#REF!,'Variance Analysis'!$B31,#REF!,'Variance Analysis'!$A31)</f>
        <v>#REF!</v>
      </c>
      <c r="E31" s="113" t="e">
        <f>SUMIFS(#REF!,#REF!,'Variance Analysis'!$B31,#REF!,'Variance Analysis'!$A31)</f>
        <v>#REF!</v>
      </c>
      <c r="F31" s="113" t="e">
        <f>SUMIFS(#REF!,#REF!,'Variance Analysis'!$B31,#REF!,'Variance Analysis'!$A31)</f>
        <v>#REF!</v>
      </c>
      <c r="G31" s="113" t="e">
        <f>SUMIFS(#REF!,#REF!,'Variance Analysis'!$B31,#REF!,'Variance Analysis'!$A31)</f>
        <v>#REF!</v>
      </c>
      <c r="H31" s="113" t="e">
        <f>SUMIFS(#REF!,#REF!,'Variance Analysis'!$B31,#REF!,'Variance Analysis'!$A31)</f>
        <v>#REF!</v>
      </c>
      <c r="I31" s="113" t="e">
        <f>SUMIFS(#REF!,#REF!,'Variance Analysis'!$B31,#REF!,'Variance Analysis'!$A31)</f>
        <v>#REF!</v>
      </c>
      <c r="J31" s="113" t="e">
        <f>SUMIFS(#REF!,#REF!,'Variance Analysis'!$B31,#REF!,'Variance Analysis'!$A31)</f>
        <v>#REF!</v>
      </c>
      <c r="K31" s="113" t="e">
        <f>SUMIFS(#REF!,#REF!,'Variance Analysis'!$B31,#REF!,'Variance Analysis'!$A31)</f>
        <v>#REF!</v>
      </c>
      <c r="L31" s="113" t="e">
        <f>SUMIFS(#REF!,#REF!,'Variance Analysis'!$B31,#REF!,'Variance Analysis'!$A31)</f>
        <v>#REF!</v>
      </c>
      <c r="M31" s="113" t="e">
        <f>SUMIFS(#REF!,#REF!,'Variance Analysis'!$B31,#REF!,'Variance Analysis'!$A31)</f>
        <v>#REF!</v>
      </c>
      <c r="N31" s="113" t="e">
        <f>SUMIFS(#REF!,#REF!,'Variance Analysis'!$B31,#REF!,'Variance Analysis'!$A31)</f>
        <v>#REF!</v>
      </c>
      <c r="O31" s="7"/>
      <c r="P31" s="7"/>
      <c r="Q31" s="7"/>
      <c r="R31" s="7"/>
      <c r="S31" s="7"/>
      <c r="T31" s="7"/>
      <c r="U31" s="7"/>
      <c r="V31" s="7"/>
      <c r="W31" s="7"/>
      <c r="X31" s="7"/>
      <c r="Y31" s="7"/>
      <c r="Z31" s="7"/>
    </row>
    <row r="32" spans="1:26" ht="12.75" customHeight="1" x14ac:dyDescent="0.2">
      <c r="A32" s="111" t="s">
        <v>187</v>
      </c>
      <c r="B32" s="111" t="s">
        <v>198</v>
      </c>
      <c r="C32" s="113" t="e">
        <f>SUMIFS(#REF!,#REF!,'Variance Analysis'!$B32,#REF!,'Variance Analysis'!$A32)</f>
        <v>#REF!</v>
      </c>
      <c r="D32" s="113" t="e">
        <f>SUMIFS(#REF!,#REF!,'Variance Analysis'!$B32,#REF!,'Variance Analysis'!$A32)</f>
        <v>#REF!</v>
      </c>
      <c r="E32" s="113" t="e">
        <f>SUMIFS(#REF!,#REF!,'Variance Analysis'!$B32,#REF!,'Variance Analysis'!$A32)</f>
        <v>#REF!</v>
      </c>
      <c r="F32" s="113" t="e">
        <f>SUMIFS(#REF!,#REF!,'Variance Analysis'!$B32,#REF!,'Variance Analysis'!$A32)</f>
        <v>#REF!</v>
      </c>
      <c r="G32" s="113" t="e">
        <f>SUMIFS(#REF!,#REF!,'Variance Analysis'!$B32,#REF!,'Variance Analysis'!$A32)</f>
        <v>#REF!</v>
      </c>
      <c r="H32" s="113" t="e">
        <f>SUMIFS(#REF!,#REF!,'Variance Analysis'!$B32,#REF!,'Variance Analysis'!$A32)</f>
        <v>#REF!</v>
      </c>
      <c r="I32" s="113" t="e">
        <f>SUMIFS(#REF!,#REF!,'Variance Analysis'!$B32,#REF!,'Variance Analysis'!$A32)</f>
        <v>#REF!</v>
      </c>
      <c r="J32" s="113" t="e">
        <f>SUMIFS(#REF!,#REF!,'Variance Analysis'!$B32,#REF!,'Variance Analysis'!$A32)</f>
        <v>#REF!</v>
      </c>
      <c r="K32" s="113" t="e">
        <f>SUMIFS(#REF!,#REF!,'Variance Analysis'!$B32,#REF!,'Variance Analysis'!$A32)</f>
        <v>#REF!</v>
      </c>
      <c r="L32" s="113" t="e">
        <f>SUMIFS(#REF!,#REF!,'Variance Analysis'!$B32,#REF!,'Variance Analysis'!$A32)</f>
        <v>#REF!</v>
      </c>
      <c r="M32" s="113" t="e">
        <f>SUMIFS(#REF!,#REF!,'Variance Analysis'!$B32,#REF!,'Variance Analysis'!$A32)</f>
        <v>#REF!</v>
      </c>
      <c r="N32" s="113" t="e">
        <f>SUMIFS(#REF!,#REF!,'Variance Analysis'!$B32,#REF!,'Variance Analysis'!$A32)</f>
        <v>#REF!</v>
      </c>
      <c r="O32" s="7"/>
      <c r="P32" s="7"/>
      <c r="Q32" s="7"/>
      <c r="R32" s="7"/>
      <c r="S32" s="7"/>
      <c r="T32" s="7"/>
      <c r="U32" s="7"/>
      <c r="V32" s="7"/>
      <c r="W32" s="7"/>
      <c r="X32" s="7"/>
      <c r="Y32" s="7"/>
      <c r="Z32" s="7"/>
    </row>
    <row r="33" spans="1:26" ht="12.75" customHeight="1" x14ac:dyDescent="0.2">
      <c r="A33" s="111" t="s">
        <v>187</v>
      </c>
      <c r="B33" s="111" t="s">
        <v>191</v>
      </c>
      <c r="C33" s="114" t="e">
        <f t="shared" ref="C33:N33" si="7">SUMIFS(#REF!,#REF!,#REF!)</f>
        <v>#REF!</v>
      </c>
      <c r="D33" s="114" t="e">
        <f t="shared" si="7"/>
        <v>#REF!</v>
      </c>
      <c r="E33" s="114" t="e">
        <f t="shared" si="7"/>
        <v>#REF!</v>
      </c>
      <c r="F33" s="114" t="e">
        <f t="shared" si="7"/>
        <v>#REF!</v>
      </c>
      <c r="G33" s="114" t="e">
        <f t="shared" si="7"/>
        <v>#REF!</v>
      </c>
      <c r="H33" s="114" t="e">
        <f t="shared" si="7"/>
        <v>#REF!</v>
      </c>
      <c r="I33" s="114" t="e">
        <f t="shared" si="7"/>
        <v>#REF!</v>
      </c>
      <c r="J33" s="114" t="e">
        <f t="shared" si="7"/>
        <v>#REF!</v>
      </c>
      <c r="K33" s="114" t="e">
        <f t="shared" si="7"/>
        <v>#REF!</v>
      </c>
      <c r="L33" s="114" t="e">
        <f t="shared" si="7"/>
        <v>#REF!</v>
      </c>
      <c r="M33" s="114" t="e">
        <f t="shared" si="7"/>
        <v>#REF!</v>
      </c>
      <c r="N33" s="114" t="e">
        <f t="shared" si="7"/>
        <v>#REF!</v>
      </c>
      <c r="O33" s="7"/>
      <c r="P33" s="7"/>
      <c r="Q33" s="7"/>
      <c r="R33" s="7"/>
      <c r="S33" s="7"/>
      <c r="T33" s="7"/>
      <c r="U33" s="7"/>
      <c r="V33" s="7"/>
      <c r="W33" s="7"/>
      <c r="X33" s="7"/>
      <c r="Y33" s="7"/>
      <c r="Z33" s="7"/>
    </row>
    <row r="34" spans="1:26" ht="12.75" customHeight="1" x14ac:dyDescent="0.2">
      <c r="A34" s="111" t="s">
        <v>192</v>
      </c>
      <c r="B34" s="111" t="s">
        <v>188</v>
      </c>
      <c r="C34" s="114" t="e">
        <f>SUMIFS(#REF!,#REF!,'Variance Analysis'!$B34,#REF!,'Variance Analysis'!$A34)</f>
        <v>#REF!</v>
      </c>
      <c r="D34" s="114" t="e">
        <f>SUMIFS(#REF!,#REF!,'Variance Analysis'!$B34,#REF!,'Variance Analysis'!$A34)</f>
        <v>#REF!</v>
      </c>
      <c r="E34" s="114" t="e">
        <f>SUMIFS(#REF!,#REF!,'Variance Analysis'!$B34,#REF!,'Variance Analysis'!$A34)</f>
        <v>#REF!</v>
      </c>
      <c r="F34" s="114" t="e">
        <f>SUMIFS(#REF!,#REF!,'Variance Analysis'!$B34,#REF!,'Variance Analysis'!$A34)</f>
        <v>#REF!</v>
      </c>
      <c r="G34" s="114" t="e">
        <f>SUMIFS(#REF!,#REF!,'Variance Analysis'!$B34,#REF!,'Variance Analysis'!$A34)</f>
        <v>#REF!</v>
      </c>
      <c r="H34" s="114" t="e">
        <f>SUMIFS(#REF!,#REF!,'Variance Analysis'!$B34,#REF!,'Variance Analysis'!$A34)</f>
        <v>#REF!</v>
      </c>
      <c r="I34" s="114" t="e">
        <f>SUMIFS(#REF!,#REF!,'Variance Analysis'!$B34,#REF!,'Variance Analysis'!$A34)</f>
        <v>#REF!</v>
      </c>
      <c r="J34" s="114" t="e">
        <f>SUMIFS(#REF!,#REF!,'Variance Analysis'!$B34,#REF!,'Variance Analysis'!$A34)</f>
        <v>#REF!</v>
      </c>
      <c r="K34" s="114" t="e">
        <f>SUMIFS(#REF!,#REF!,'Variance Analysis'!$B34,#REF!,'Variance Analysis'!$A34)</f>
        <v>#REF!</v>
      </c>
      <c r="L34" s="114" t="e">
        <f>SUMIFS(#REF!,#REF!,'Variance Analysis'!$B34,#REF!,'Variance Analysis'!$A34)</f>
        <v>#REF!</v>
      </c>
      <c r="M34" s="114" t="e">
        <f>SUMIFS(#REF!,#REF!,'Variance Analysis'!$B34,#REF!,'Variance Analysis'!$A34)</f>
        <v>#REF!</v>
      </c>
      <c r="N34" s="114" t="e">
        <f>SUMIFS(#REF!,#REF!,'Variance Analysis'!$B34,#REF!,'Variance Analysis'!$A34)</f>
        <v>#REF!</v>
      </c>
      <c r="O34" s="7"/>
      <c r="P34" s="7"/>
      <c r="Q34" s="7"/>
      <c r="R34" s="7"/>
      <c r="S34" s="7"/>
      <c r="T34" s="7"/>
      <c r="U34" s="7"/>
      <c r="V34" s="7"/>
      <c r="W34" s="7"/>
      <c r="X34" s="7"/>
      <c r="Y34" s="7"/>
      <c r="Z34" s="7"/>
    </row>
    <row r="35" spans="1:26" ht="12.75" customHeight="1" x14ac:dyDescent="0.2">
      <c r="A35" s="111" t="s">
        <v>192</v>
      </c>
      <c r="B35" s="111" t="s">
        <v>197</v>
      </c>
      <c r="C35" s="114" t="e">
        <f>SUMIFS(#REF!,#REF!,'Variance Analysis'!$B35,#REF!,'Variance Analysis'!$A35)</f>
        <v>#REF!</v>
      </c>
      <c r="D35" s="114" t="e">
        <f>SUMIFS(#REF!,#REF!,'Variance Analysis'!$B35,#REF!,'Variance Analysis'!$A35)</f>
        <v>#REF!</v>
      </c>
      <c r="E35" s="114" t="e">
        <f>SUMIFS(#REF!,#REF!,'Variance Analysis'!$B35,#REF!,'Variance Analysis'!$A35)</f>
        <v>#REF!</v>
      </c>
      <c r="F35" s="114" t="e">
        <f>SUMIFS(#REF!,#REF!,'Variance Analysis'!$B35,#REF!,'Variance Analysis'!$A35)</f>
        <v>#REF!</v>
      </c>
      <c r="G35" s="114" t="e">
        <f>SUMIFS(#REF!,#REF!,'Variance Analysis'!$B35,#REF!,'Variance Analysis'!$A35)</f>
        <v>#REF!</v>
      </c>
      <c r="H35" s="114" t="e">
        <f>SUMIFS(#REF!,#REF!,'Variance Analysis'!$B35,#REF!,'Variance Analysis'!$A35)</f>
        <v>#REF!</v>
      </c>
      <c r="I35" s="114" t="e">
        <f>SUMIFS(#REF!,#REF!,'Variance Analysis'!$B35,#REF!,'Variance Analysis'!$A35)</f>
        <v>#REF!</v>
      </c>
      <c r="J35" s="114" t="e">
        <f>SUMIFS(#REF!,#REF!,'Variance Analysis'!$B35,#REF!,'Variance Analysis'!$A35)</f>
        <v>#REF!</v>
      </c>
      <c r="K35" s="114" t="e">
        <f>SUMIFS(#REF!,#REF!,'Variance Analysis'!$B35,#REF!,'Variance Analysis'!$A35)</f>
        <v>#REF!</v>
      </c>
      <c r="L35" s="114" t="e">
        <f>SUMIFS(#REF!,#REF!,'Variance Analysis'!$B35,#REF!,'Variance Analysis'!$A35)</f>
        <v>#REF!</v>
      </c>
      <c r="M35" s="114" t="e">
        <f>SUMIFS(#REF!,#REF!,'Variance Analysis'!$B35,#REF!,'Variance Analysis'!$A35)</f>
        <v>#REF!</v>
      </c>
      <c r="N35" s="114" t="e">
        <f>SUMIFS(#REF!,#REF!,'Variance Analysis'!$B35,#REF!,'Variance Analysis'!$A35)</f>
        <v>#REF!</v>
      </c>
      <c r="O35" s="7"/>
      <c r="P35" s="7"/>
      <c r="Q35" s="7"/>
      <c r="R35" s="7"/>
      <c r="S35" s="7"/>
      <c r="T35" s="7"/>
      <c r="U35" s="7"/>
      <c r="V35" s="7"/>
      <c r="W35" s="7"/>
      <c r="X35" s="7"/>
      <c r="Y35" s="7"/>
      <c r="Z35" s="7"/>
    </row>
    <row r="36" spans="1:26" ht="12.75" customHeight="1" x14ac:dyDescent="0.2">
      <c r="A36" s="111" t="s">
        <v>192</v>
      </c>
      <c r="B36" s="111" t="s">
        <v>198</v>
      </c>
      <c r="C36" s="114" t="e">
        <f>SUMIFS(#REF!,#REF!,'Variance Analysis'!$B36,#REF!,'Variance Analysis'!$A36)</f>
        <v>#REF!</v>
      </c>
      <c r="D36" s="114" t="e">
        <f>SUMIFS(#REF!,#REF!,'Variance Analysis'!$B36,#REF!,'Variance Analysis'!$A36)</f>
        <v>#REF!</v>
      </c>
      <c r="E36" s="114" t="e">
        <f>SUMIFS(#REF!,#REF!,'Variance Analysis'!$B36,#REF!,'Variance Analysis'!$A36)</f>
        <v>#REF!</v>
      </c>
      <c r="F36" s="114" t="e">
        <f>SUMIFS(#REF!,#REF!,'Variance Analysis'!$B36,#REF!,'Variance Analysis'!$A36)</f>
        <v>#REF!</v>
      </c>
      <c r="G36" s="114" t="e">
        <f>SUMIFS(#REF!,#REF!,'Variance Analysis'!$B36,#REF!,'Variance Analysis'!$A36)</f>
        <v>#REF!</v>
      </c>
      <c r="H36" s="114" t="e">
        <f>SUMIFS(#REF!,#REF!,'Variance Analysis'!$B36,#REF!,'Variance Analysis'!$A36)</f>
        <v>#REF!</v>
      </c>
      <c r="I36" s="114" t="e">
        <f>SUMIFS(#REF!,#REF!,'Variance Analysis'!$B36,#REF!,'Variance Analysis'!$A36)</f>
        <v>#REF!</v>
      </c>
      <c r="J36" s="114" t="e">
        <f>SUMIFS(#REF!,#REF!,'Variance Analysis'!$B36,#REF!,'Variance Analysis'!$A36)</f>
        <v>#REF!</v>
      </c>
      <c r="K36" s="114" t="e">
        <f>SUMIFS(#REF!,#REF!,'Variance Analysis'!$B36,#REF!,'Variance Analysis'!$A36)</f>
        <v>#REF!</v>
      </c>
      <c r="L36" s="114" t="e">
        <f>SUMIFS(#REF!,#REF!,'Variance Analysis'!$B36,#REF!,'Variance Analysis'!$A36)</f>
        <v>#REF!</v>
      </c>
      <c r="M36" s="114" t="e">
        <f>SUMIFS(#REF!,#REF!,'Variance Analysis'!$B36,#REF!,'Variance Analysis'!$A36)</f>
        <v>#REF!</v>
      </c>
      <c r="N36" s="114" t="e">
        <f>SUMIFS(#REF!,#REF!,'Variance Analysis'!$B36,#REF!,'Variance Analysis'!$A36)</f>
        <v>#REF!</v>
      </c>
      <c r="O36" s="7"/>
      <c r="P36" s="7"/>
      <c r="Q36" s="7"/>
      <c r="R36" s="7"/>
      <c r="S36" s="7"/>
      <c r="T36" s="7"/>
      <c r="U36" s="7"/>
      <c r="V36" s="7"/>
      <c r="W36" s="7"/>
      <c r="X36" s="7"/>
      <c r="Y36" s="7"/>
      <c r="Z36" s="7"/>
    </row>
    <row r="37" spans="1:26" ht="12.75" customHeight="1" x14ac:dyDescent="0.2">
      <c r="A37" s="111" t="s">
        <v>192</v>
      </c>
      <c r="B37" s="111" t="s">
        <v>191</v>
      </c>
      <c r="C37" s="114" t="e">
        <f t="shared" ref="C37:N37" si="8">SUMIFS(#REF!,#REF!,$A$37)</f>
        <v>#REF!</v>
      </c>
      <c r="D37" s="114" t="e">
        <f t="shared" si="8"/>
        <v>#REF!</v>
      </c>
      <c r="E37" s="114" t="e">
        <f t="shared" si="8"/>
        <v>#REF!</v>
      </c>
      <c r="F37" s="114" t="e">
        <f t="shared" si="8"/>
        <v>#REF!</v>
      </c>
      <c r="G37" s="114" t="e">
        <f t="shared" si="8"/>
        <v>#REF!</v>
      </c>
      <c r="H37" s="114" t="e">
        <f t="shared" si="8"/>
        <v>#REF!</v>
      </c>
      <c r="I37" s="114" t="e">
        <f t="shared" si="8"/>
        <v>#REF!</v>
      </c>
      <c r="J37" s="114" t="e">
        <f t="shared" si="8"/>
        <v>#REF!</v>
      </c>
      <c r="K37" s="114" t="e">
        <f t="shared" si="8"/>
        <v>#REF!</v>
      </c>
      <c r="L37" s="114" t="e">
        <f t="shared" si="8"/>
        <v>#REF!</v>
      </c>
      <c r="M37" s="114" t="e">
        <f t="shared" si="8"/>
        <v>#REF!</v>
      </c>
      <c r="N37" s="114" t="e">
        <f t="shared" si="8"/>
        <v>#REF!</v>
      </c>
      <c r="O37" s="7"/>
      <c r="P37" s="7"/>
      <c r="Q37" s="7"/>
      <c r="R37" s="7"/>
      <c r="S37" s="7"/>
      <c r="T37" s="7"/>
      <c r="U37" s="7"/>
      <c r="V37" s="7"/>
      <c r="W37" s="7"/>
      <c r="X37" s="7"/>
      <c r="Y37" s="7"/>
      <c r="Z37" s="7"/>
    </row>
    <row r="38" spans="1:26" ht="12.75" customHeight="1" x14ac:dyDescent="0.2">
      <c r="A38" s="111" t="s">
        <v>199</v>
      </c>
      <c r="B38" s="111" t="s">
        <v>188</v>
      </c>
      <c r="C38" s="114" t="e">
        <f>SUMIFS(#REF!,#REF!,'Variance Analysis'!$B38,#REF!,'Variance Analysis'!$A38)</f>
        <v>#REF!</v>
      </c>
      <c r="D38" s="114" t="e">
        <f>SUMIFS(#REF!,#REF!,'Variance Analysis'!$B38,#REF!,'Variance Analysis'!$A38)</f>
        <v>#REF!</v>
      </c>
      <c r="E38" s="114" t="e">
        <f>SUMIFS(#REF!,#REF!,'Variance Analysis'!$B38,#REF!,'Variance Analysis'!$A38)</f>
        <v>#REF!</v>
      </c>
      <c r="F38" s="114" t="e">
        <f>SUMIFS(#REF!,#REF!,'Variance Analysis'!$B38,#REF!,'Variance Analysis'!$A38)</f>
        <v>#REF!</v>
      </c>
      <c r="G38" s="114" t="e">
        <f>SUMIFS(#REF!,#REF!,'Variance Analysis'!$B38,#REF!,'Variance Analysis'!$A38)</f>
        <v>#REF!</v>
      </c>
      <c r="H38" s="114" t="e">
        <f>SUMIFS(#REF!,#REF!,'Variance Analysis'!$B38,#REF!,'Variance Analysis'!$A38)</f>
        <v>#REF!</v>
      </c>
      <c r="I38" s="114" t="e">
        <f>SUMIFS(#REF!,#REF!,'Variance Analysis'!$B38,#REF!,'Variance Analysis'!$A38)</f>
        <v>#REF!</v>
      </c>
      <c r="J38" s="114" t="e">
        <f>SUMIFS(#REF!,#REF!,'Variance Analysis'!$B38,#REF!,'Variance Analysis'!$A38)</f>
        <v>#REF!</v>
      </c>
      <c r="K38" s="114" t="e">
        <f>SUMIFS(#REF!,#REF!,'Variance Analysis'!$B38,#REF!,'Variance Analysis'!$A38)</f>
        <v>#REF!</v>
      </c>
      <c r="L38" s="114" t="e">
        <f>SUMIFS(#REF!,#REF!,'Variance Analysis'!$B38,#REF!,'Variance Analysis'!$A38)</f>
        <v>#REF!</v>
      </c>
      <c r="M38" s="114" t="e">
        <f>SUMIFS(#REF!,#REF!,'Variance Analysis'!$B38,#REF!,'Variance Analysis'!$A38)</f>
        <v>#REF!</v>
      </c>
      <c r="N38" s="114" t="e">
        <f>SUMIFS(#REF!,#REF!,'Variance Analysis'!$B38,#REF!,'Variance Analysis'!$A38)</f>
        <v>#REF!</v>
      </c>
      <c r="O38" s="7"/>
      <c r="P38" s="7"/>
      <c r="Q38" s="7"/>
      <c r="R38" s="7"/>
      <c r="S38" s="7"/>
      <c r="T38" s="7"/>
      <c r="U38" s="7"/>
      <c r="V38" s="7"/>
      <c r="W38" s="7"/>
      <c r="X38" s="7"/>
      <c r="Y38" s="7"/>
      <c r="Z38" s="7"/>
    </row>
    <row r="39" spans="1:26" ht="12.75" customHeight="1" x14ac:dyDescent="0.2">
      <c r="A39" s="111" t="s">
        <v>199</v>
      </c>
      <c r="B39" s="111" t="s">
        <v>197</v>
      </c>
      <c r="C39" s="114" t="e">
        <f>SUMIFS(#REF!,#REF!,'Variance Analysis'!$B39,#REF!,'Variance Analysis'!$A39)</f>
        <v>#REF!</v>
      </c>
      <c r="D39" s="114" t="e">
        <f>SUMIFS(#REF!,#REF!,'Variance Analysis'!$B39,#REF!,'Variance Analysis'!$A39)</f>
        <v>#REF!</v>
      </c>
      <c r="E39" s="114" t="e">
        <f>SUMIFS(#REF!,#REF!,'Variance Analysis'!$B39,#REF!,'Variance Analysis'!$A39)</f>
        <v>#REF!</v>
      </c>
      <c r="F39" s="114" t="e">
        <f>SUMIFS(#REF!,#REF!,'Variance Analysis'!$B39,#REF!,'Variance Analysis'!$A39)</f>
        <v>#REF!</v>
      </c>
      <c r="G39" s="114" t="e">
        <f>SUMIFS(#REF!,#REF!,'Variance Analysis'!$B39,#REF!,'Variance Analysis'!$A39)</f>
        <v>#REF!</v>
      </c>
      <c r="H39" s="114" t="e">
        <f>SUMIFS(#REF!,#REF!,'Variance Analysis'!$B39,#REF!,'Variance Analysis'!$A39)</f>
        <v>#REF!</v>
      </c>
      <c r="I39" s="114" t="e">
        <f>SUMIFS(#REF!,#REF!,'Variance Analysis'!$B39,#REF!,'Variance Analysis'!$A39)</f>
        <v>#REF!</v>
      </c>
      <c r="J39" s="114" t="e">
        <f>SUMIFS(#REF!,#REF!,'Variance Analysis'!$B39,#REF!,'Variance Analysis'!$A39)</f>
        <v>#REF!</v>
      </c>
      <c r="K39" s="114" t="e">
        <f>SUMIFS(#REF!,#REF!,'Variance Analysis'!$B39,#REF!,'Variance Analysis'!$A39)</f>
        <v>#REF!</v>
      </c>
      <c r="L39" s="114" t="e">
        <f>SUMIFS(#REF!,#REF!,'Variance Analysis'!$B39,#REF!,'Variance Analysis'!$A39)</f>
        <v>#REF!</v>
      </c>
      <c r="M39" s="114" t="e">
        <f>SUMIFS(#REF!,#REF!,'Variance Analysis'!$B39,#REF!,'Variance Analysis'!$A39)</f>
        <v>#REF!</v>
      </c>
      <c r="N39" s="114" t="e">
        <f>SUMIFS(#REF!,#REF!,'Variance Analysis'!$B39,#REF!,'Variance Analysis'!$A39)</f>
        <v>#REF!</v>
      </c>
      <c r="O39" s="7"/>
      <c r="P39" s="7"/>
      <c r="Q39" s="7"/>
      <c r="R39" s="7"/>
      <c r="S39" s="7"/>
      <c r="T39" s="7"/>
      <c r="U39" s="7"/>
      <c r="V39" s="7"/>
      <c r="W39" s="7"/>
      <c r="X39" s="7"/>
      <c r="Y39" s="7"/>
      <c r="Z39" s="7"/>
    </row>
    <row r="40" spans="1:26" ht="12.75" customHeight="1" x14ac:dyDescent="0.2">
      <c r="A40" s="111" t="s">
        <v>199</v>
      </c>
      <c r="B40" s="111" t="s">
        <v>198</v>
      </c>
      <c r="C40" s="114" t="e">
        <f>SUMIFS(#REF!,#REF!,'Variance Analysis'!$B40,#REF!,'Variance Analysis'!$A40)</f>
        <v>#REF!</v>
      </c>
      <c r="D40" s="114" t="e">
        <f>SUMIFS(#REF!,#REF!,'Variance Analysis'!$B40,#REF!,'Variance Analysis'!$A40)</f>
        <v>#REF!</v>
      </c>
      <c r="E40" s="114" t="e">
        <f>SUMIFS(#REF!,#REF!,'Variance Analysis'!$B40,#REF!,'Variance Analysis'!$A40)</f>
        <v>#REF!</v>
      </c>
      <c r="F40" s="114" t="e">
        <f>SUMIFS(#REF!,#REF!,'Variance Analysis'!$B40,#REF!,'Variance Analysis'!$A40)</f>
        <v>#REF!</v>
      </c>
      <c r="G40" s="114" t="e">
        <f>SUMIFS(#REF!,#REF!,'Variance Analysis'!$B40,#REF!,'Variance Analysis'!$A40)</f>
        <v>#REF!</v>
      </c>
      <c r="H40" s="114" t="e">
        <f>SUMIFS(#REF!,#REF!,'Variance Analysis'!$B40,#REF!,'Variance Analysis'!$A40)</f>
        <v>#REF!</v>
      </c>
      <c r="I40" s="114" t="e">
        <f>SUMIFS(#REF!,#REF!,'Variance Analysis'!$B40,#REF!,'Variance Analysis'!$A40)</f>
        <v>#REF!</v>
      </c>
      <c r="J40" s="114" t="e">
        <f>SUMIFS(#REF!,#REF!,'Variance Analysis'!$B40,#REF!,'Variance Analysis'!$A40)</f>
        <v>#REF!</v>
      </c>
      <c r="K40" s="114" t="e">
        <f>SUMIFS(#REF!,#REF!,'Variance Analysis'!$B40,#REF!,'Variance Analysis'!$A40)</f>
        <v>#REF!</v>
      </c>
      <c r="L40" s="114" t="e">
        <f>SUMIFS(#REF!,#REF!,'Variance Analysis'!$B40,#REF!,'Variance Analysis'!$A40)</f>
        <v>#REF!</v>
      </c>
      <c r="M40" s="114" t="e">
        <f>SUMIFS(#REF!,#REF!,'Variance Analysis'!$B40,#REF!,'Variance Analysis'!$A40)</f>
        <v>#REF!</v>
      </c>
      <c r="N40" s="114" t="e">
        <f>SUMIFS(#REF!,#REF!,'Variance Analysis'!$B40,#REF!,'Variance Analysis'!$A40)</f>
        <v>#REF!</v>
      </c>
      <c r="O40" s="7"/>
      <c r="P40" s="7"/>
      <c r="Q40" s="7"/>
      <c r="R40" s="7"/>
      <c r="S40" s="7"/>
      <c r="T40" s="7"/>
      <c r="U40" s="7"/>
      <c r="V40" s="7"/>
      <c r="W40" s="7"/>
      <c r="X40" s="7"/>
      <c r="Y40" s="7"/>
      <c r="Z40" s="7"/>
    </row>
    <row r="41" spans="1:26" ht="12.75" customHeight="1" x14ac:dyDescent="0.2">
      <c r="A41" s="111" t="s">
        <v>199</v>
      </c>
      <c r="B41" s="111" t="s">
        <v>191</v>
      </c>
      <c r="C41" s="113" t="e">
        <f t="shared" ref="C41:N41" si="9">SUMIFS(#REF!,#REF!,$A$41)</f>
        <v>#REF!</v>
      </c>
      <c r="D41" s="113" t="e">
        <f t="shared" si="9"/>
        <v>#REF!</v>
      </c>
      <c r="E41" s="113" t="e">
        <f t="shared" si="9"/>
        <v>#REF!</v>
      </c>
      <c r="F41" s="113" t="e">
        <f t="shared" si="9"/>
        <v>#REF!</v>
      </c>
      <c r="G41" s="113" t="e">
        <f t="shared" si="9"/>
        <v>#REF!</v>
      </c>
      <c r="H41" s="113" t="e">
        <f t="shared" si="9"/>
        <v>#REF!</v>
      </c>
      <c r="I41" s="113" t="e">
        <f t="shared" si="9"/>
        <v>#REF!</v>
      </c>
      <c r="J41" s="113" t="e">
        <f t="shared" si="9"/>
        <v>#REF!</v>
      </c>
      <c r="K41" s="113" t="e">
        <f t="shared" si="9"/>
        <v>#REF!</v>
      </c>
      <c r="L41" s="113" t="e">
        <f t="shared" si="9"/>
        <v>#REF!</v>
      </c>
      <c r="M41" s="113" t="e">
        <f t="shared" si="9"/>
        <v>#REF!</v>
      </c>
      <c r="N41" s="113" t="e">
        <f t="shared" si="9"/>
        <v>#REF!</v>
      </c>
      <c r="O41" s="7"/>
      <c r="P41" s="7"/>
      <c r="Q41" s="7"/>
      <c r="R41" s="7"/>
      <c r="S41" s="7"/>
      <c r="T41" s="7"/>
      <c r="U41" s="7"/>
      <c r="V41" s="7"/>
      <c r="W41" s="7"/>
      <c r="X41" s="7"/>
      <c r="Y41" s="7"/>
      <c r="Z41" s="7"/>
    </row>
    <row r="42" spans="1:26" ht="12.75" customHeight="1" x14ac:dyDescent="0.2">
      <c r="A42" s="111" t="s">
        <v>174</v>
      </c>
      <c r="B42" s="111" t="s">
        <v>188</v>
      </c>
      <c r="C42" s="114" t="e">
        <f t="shared" ref="C42:N42" si="10">SUMIFS(C$30:C$41,$B$30:$B$41,$B$42)</f>
        <v>#REF!</v>
      </c>
      <c r="D42" s="114" t="e">
        <f t="shared" si="10"/>
        <v>#REF!</v>
      </c>
      <c r="E42" s="114" t="e">
        <f t="shared" si="10"/>
        <v>#REF!</v>
      </c>
      <c r="F42" s="114" t="e">
        <f t="shared" si="10"/>
        <v>#REF!</v>
      </c>
      <c r="G42" s="114" t="e">
        <f t="shared" si="10"/>
        <v>#REF!</v>
      </c>
      <c r="H42" s="114" t="e">
        <f t="shared" si="10"/>
        <v>#REF!</v>
      </c>
      <c r="I42" s="114" t="e">
        <f t="shared" si="10"/>
        <v>#REF!</v>
      </c>
      <c r="J42" s="114" t="e">
        <f t="shared" si="10"/>
        <v>#REF!</v>
      </c>
      <c r="K42" s="114" t="e">
        <f t="shared" si="10"/>
        <v>#REF!</v>
      </c>
      <c r="L42" s="114" t="e">
        <f t="shared" si="10"/>
        <v>#REF!</v>
      </c>
      <c r="M42" s="114" t="e">
        <f t="shared" si="10"/>
        <v>#REF!</v>
      </c>
      <c r="N42" s="114" t="e">
        <f t="shared" si="10"/>
        <v>#REF!</v>
      </c>
      <c r="O42" s="7"/>
      <c r="P42" s="7"/>
      <c r="Q42" s="7"/>
      <c r="R42" s="7"/>
      <c r="S42" s="7"/>
      <c r="T42" s="7"/>
      <c r="U42" s="7"/>
      <c r="V42" s="7"/>
      <c r="W42" s="7"/>
      <c r="X42" s="7"/>
      <c r="Y42" s="7"/>
      <c r="Z42" s="7"/>
    </row>
    <row r="43" spans="1:26" ht="12.75" customHeight="1" x14ac:dyDescent="0.2">
      <c r="A43" s="111" t="s">
        <v>174</v>
      </c>
      <c r="B43" s="111" t="s">
        <v>197</v>
      </c>
      <c r="C43" s="114" t="e">
        <f t="shared" ref="C43:N43" si="11">SUMIFS(C$30:C$41,$B$30:$B$41,$B$43)</f>
        <v>#REF!</v>
      </c>
      <c r="D43" s="114" t="e">
        <f t="shared" si="11"/>
        <v>#REF!</v>
      </c>
      <c r="E43" s="114" t="e">
        <f t="shared" si="11"/>
        <v>#REF!</v>
      </c>
      <c r="F43" s="114" t="e">
        <f t="shared" si="11"/>
        <v>#REF!</v>
      </c>
      <c r="G43" s="114" t="e">
        <f t="shared" si="11"/>
        <v>#REF!</v>
      </c>
      <c r="H43" s="114" t="e">
        <f t="shared" si="11"/>
        <v>#REF!</v>
      </c>
      <c r="I43" s="114" t="e">
        <f t="shared" si="11"/>
        <v>#REF!</v>
      </c>
      <c r="J43" s="114" t="e">
        <f t="shared" si="11"/>
        <v>#REF!</v>
      </c>
      <c r="K43" s="114" t="e">
        <f t="shared" si="11"/>
        <v>#REF!</v>
      </c>
      <c r="L43" s="114" t="e">
        <f t="shared" si="11"/>
        <v>#REF!</v>
      </c>
      <c r="M43" s="114" t="e">
        <f t="shared" si="11"/>
        <v>#REF!</v>
      </c>
      <c r="N43" s="114" t="e">
        <f t="shared" si="11"/>
        <v>#REF!</v>
      </c>
      <c r="O43" s="7"/>
      <c r="P43" s="7"/>
      <c r="Q43" s="7"/>
      <c r="R43" s="7"/>
      <c r="S43" s="7"/>
      <c r="T43" s="7"/>
      <c r="U43" s="7"/>
      <c r="V43" s="7"/>
      <c r="W43" s="7"/>
      <c r="X43" s="7"/>
      <c r="Y43" s="7"/>
      <c r="Z43" s="7"/>
    </row>
    <row r="44" spans="1:26" ht="12.75" customHeight="1" x14ac:dyDescent="0.2">
      <c r="A44" s="111" t="s">
        <v>174</v>
      </c>
      <c r="B44" s="111" t="s">
        <v>198</v>
      </c>
      <c r="C44" s="114" t="e">
        <f t="shared" ref="C44:N44" si="12">SUMIFS(C$30:C$41,$B$30:$B$41,$B$44)</f>
        <v>#REF!</v>
      </c>
      <c r="D44" s="114" t="e">
        <f t="shared" si="12"/>
        <v>#REF!</v>
      </c>
      <c r="E44" s="114" t="e">
        <f t="shared" si="12"/>
        <v>#REF!</v>
      </c>
      <c r="F44" s="114" t="e">
        <f t="shared" si="12"/>
        <v>#REF!</v>
      </c>
      <c r="G44" s="114" t="e">
        <f t="shared" si="12"/>
        <v>#REF!</v>
      </c>
      <c r="H44" s="114" t="e">
        <f t="shared" si="12"/>
        <v>#REF!</v>
      </c>
      <c r="I44" s="114" t="e">
        <f t="shared" si="12"/>
        <v>#REF!</v>
      </c>
      <c r="J44" s="114" t="e">
        <f t="shared" si="12"/>
        <v>#REF!</v>
      </c>
      <c r="K44" s="114" t="e">
        <f t="shared" si="12"/>
        <v>#REF!</v>
      </c>
      <c r="L44" s="114" t="e">
        <f t="shared" si="12"/>
        <v>#REF!</v>
      </c>
      <c r="M44" s="114" t="e">
        <f t="shared" si="12"/>
        <v>#REF!</v>
      </c>
      <c r="N44" s="114" t="e">
        <f t="shared" si="12"/>
        <v>#REF!</v>
      </c>
      <c r="O44" s="7"/>
      <c r="P44" s="7"/>
      <c r="Q44" s="7"/>
      <c r="R44" s="7"/>
      <c r="S44" s="7"/>
      <c r="T44" s="7"/>
      <c r="U44" s="7"/>
      <c r="V44" s="7"/>
      <c r="W44" s="7"/>
      <c r="X44" s="7"/>
      <c r="Y44" s="7"/>
      <c r="Z44" s="7"/>
    </row>
    <row r="45" spans="1:26" ht="12.75" customHeight="1" x14ac:dyDescent="0.2">
      <c r="A45" s="111" t="s">
        <v>174</v>
      </c>
      <c r="B45" s="7" t="s">
        <v>191</v>
      </c>
      <c r="C45" s="114" t="e">
        <f t="shared" ref="C45:N45" si="13">SUMIFS(C$30:C$41,$B$30:$B$41,$B$45)</f>
        <v>#REF!</v>
      </c>
      <c r="D45" s="114" t="e">
        <f t="shared" si="13"/>
        <v>#REF!</v>
      </c>
      <c r="E45" s="114" t="e">
        <f t="shared" si="13"/>
        <v>#REF!</v>
      </c>
      <c r="F45" s="114" t="e">
        <f t="shared" si="13"/>
        <v>#REF!</v>
      </c>
      <c r="G45" s="114" t="e">
        <f t="shared" si="13"/>
        <v>#REF!</v>
      </c>
      <c r="H45" s="114" t="e">
        <f t="shared" si="13"/>
        <v>#REF!</v>
      </c>
      <c r="I45" s="114" t="e">
        <f t="shared" si="13"/>
        <v>#REF!</v>
      </c>
      <c r="J45" s="114" t="e">
        <f t="shared" si="13"/>
        <v>#REF!</v>
      </c>
      <c r="K45" s="114" t="e">
        <f t="shared" si="13"/>
        <v>#REF!</v>
      </c>
      <c r="L45" s="114" t="e">
        <f t="shared" si="13"/>
        <v>#REF!</v>
      </c>
      <c r="M45" s="114" t="e">
        <f t="shared" si="13"/>
        <v>#REF!</v>
      </c>
      <c r="N45" s="114" t="e">
        <f t="shared" si="13"/>
        <v>#REF!</v>
      </c>
      <c r="O45" s="7"/>
      <c r="P45" s="7"/>
      <c r="Q45" s="7"/>
      <c r="R45" s="7"/>
      <c r="S45" s="7"/>
      <c r="T45" s="7"/>
      <c r="U45" s="7"/>
      <c r="V45" s="7"/>
      <c r="W45" s="7"/>
      <c r="X45" s="7"/>
      <c r="Y45" s="7"/>
      <c r="Z45" s="7"/>
    </row>
    <row r="46" spans="1:26" ht="39.75" customHeight="1" x14ac:dyDescent="0.2">
      <c r="A46" s="195" t="s">
        <v>200</v>
      </c>
      <c r="B46" s="196"/>
      <c r="C46" s="196"/>
      <c r="D46" s="196"/>
      <c r="E46" s="196"/>
      <c r="F46" s="196"/>
      <c r="G46" s="196"/>
      <c r="H46" s="196"/>
      <c r="I46" s="196"/>
      <c r="J46" s="197"/>
      <c r="K46" s="117"/>
      <c r="L46" s="117"/>
      <c r="M46" s="117"/>
      <c r="N46" s="117"/>
      <c r="O46" s="117"/>
      <c r="P46" s="117"/>
      <c r="Q46" s="117"/>
      <c r="R46" s="117"/>
      <c r="S46" s="117"/>
      <c r="T46" s="117"/>
      <c r="U46" s="117"/>
      <c r="V46" s="117"/>
      <c r="W46" s="117"/>
      <c r="X46" s="117"/>
      <c r="Y46" s="117"/>
      <c r="Z46" s="117"/>
    </row>
    <row r="47" spans="1:26" ht="30" customHeight="1" x14ac:dyDescent="0.2">
      <c r="A47" s="189" t="s">
        <v>201</v>
      </c>
      <c r="B47" s="190"/>
      <c r="C47" s="190"/>
      <c r="D47" s="190"/>
      <c r="E47" s="190"/>
      <c r="F47" s="190"/>
      <c r="G47" s="190"/>
      <c r="H47" s="190"/>
      <c r="I47" s="190"/>
      <c r="J47" s="191"/>
      <c r="K47" s="117"/>
      <c r="L47" s="117"/>
      <c r="M47" s="117"/>
      <c r="N47" s="117"/>
      <c r="O47" s="117"/>
      <c r="P47" s="117"/>
      <c r="Q47" s="117"/>
      <c r="R47" s="117"/>
      <c r="S47" s="117"/>
      <c r="T47" s="117"/>
      <c r="U47" s="117"/>
      <c r="V47" s="117"/>
      <c r="W47" s="117"/>
      <c r="X47" s="117"/>
      <c r="Y47" s="117"/>
      <c r="Z47" s="117"/>
    </row>
    <row r="48" spans="1:26" ht="45.75" customHeight="1" x14ac:dyDescent="0.2">
      <c r="A48" s="189" t="s">
        <v>202</v>
      </c>
      <c r="B48" s="190"/>
      <c r="C48" s="190"/>
      <c r="D48" s="190"/>
      <c r="E48" s="190"/>
      <c r="F48" s="190"/>
      <c r="G48" s="190"/>
      <c r="H48" s="190"/>
      <c r="I48" s="190"/>
      <c r="J48" s="191"/>
      <c r="K48" s="117"/>
      <c r="L48" s="117"/>
      <c r="M48" s="117"/>
      <c r="N48" s="117"/>
      <c r="O48" s="117"/>
      <c r="P48" s="117"/>
      <c r="Q48" s="117"/>
      <c r="R48" s="117"/>
      <c r="S48" s="117"/>
      <c r="T48" s="117"/>
      <c r="U48" s="117"/>
      <c r="V48" s="117"/>
      <c r="W48" s="117"/>
      <c r="X48" s="117"/>
      <c r="Y48" s="117"/>
      <c r="Z48" s="117"/>
    </row>
    <row r="49" spans="1:26" ht="45.75" customHeight="1" x14ac:dyDescent="0.2">
      <c r="A49" s="118" t="s">
        <v>203</v>
      </c>
      <c r="B49" s="119" t="s">
        <v>204</v>
      </c>
      <c r="C49" s="120"/>
      <c r="D49" s="120"/>
      <c r="E49" s="120"/>
      <c r="F49" s="120"/>
      <c r="G49" s="120"/>
      <c r="H49" s="120"/>
      <c r="I49" s="120"/>
      <c r="J49" s="120"/>
      <c r="K49" s="117"/>
      <c r="L49" s="117"/>
      <c r="M49" s="117"/>
      <c r="N49" s="117"/>
      <c r="O49" s="117"/>
      <c r="P49" s="117"/>
      <c r="Q49" s="117"/>
      <c r="R49" s="117"/>
      <c r="S49" s="117"/>
      <c r="T49" s="117"/>
      <c r="U49" s="117"/>
      <c r="V49" s="117"/>
      <c r="W49" s="117"/>
      <c r="X49" s="117"/>
      <c r="Y49" s="117"/>
      <c r="Z49" s="117"/>
    </row>
    <row r="50" spans="1:26" ht="28.5" customHeight="1" x14ac:dyDescent="0.2">
      <c r="A50" s="116" t="s">
        <v>174</v>
      </c>
      <c r="B50" s="109"/>
      <c r="C50" s="110" t="s">
        <v>175</v>
      </c>
      <c r="D50" s="110" t="s">
        <v>176</v>
      </c>
      <c r="E50" s="110" t="s">
        <v>177</v>
      </c>
      <c r="F50" s="110" t="s">
        <v>178</v>
      </c>
      <c r="G50" s="110" t="s">
        <v>179</v>
      </c>
      <c r="H50" s="110" t="s">
        <v>180</v>
      </c>
      <c r="I50" s="110" t="s">
        <v>181</v>
      </c>
      <c r="J50" s="110" t="s">
        <v>182</v>
      </c>
      <c r="K50" s="110" t="s">
        <v>183</v>
      </c>
      <c r="L50" s="110" t="s">
        <v>184</v>
      </c>
      <c r="M50" s="110" t="s">
        <v>185</v>
      </c>
      <c r="N50" s="110" t="s">
        <v>186</v>
      </c>
      <c r="O50" s="7"/>
      <c r="P50" s="7"/>
      <c r="Q50" s="7"/>
      <c r="R50" s="7"/>
      <c r="S50" s="7"/>
      <c r="T50" s="7"/>
      <c r="U50" s="7"/>
      <c r="V50" s="7"/>
      <c r="W50" s="7"/>
      <c r="X50" s="7"/>
      <c r="Y50" s="7"/>
      <c r="Z50" s="7"/>
    </row>
    <row r="51" spans="1:26" ht="12.75" customHeight="1" x14ac:dyDescent="0.2">
      <c r="A51" s="121" t="s">
        <v>187</v>
      </c>
      <c r="B51" s="112" t="s">
        <v>188</v>
      </c>
      <c r="C51" s="122" t="e">
        <f t="shared" ref="C51:N51" si="14">C30-C9</f>
        <v>#REF!</v>
      </c>
      <c r="D51" s="122" t="e">
        <f t="shared" si="14"/>
        <v>#REF!</v>
      </c>
      <c r="E51" s="122" t="e">
        <f t="shared" si="14"/>
        <v>#REF!</v>
      </c>
      <c r="F51" s="122" t="e">
        <f t="shared" si="14"/>
        <v>#REF!</v>
      </c>
      <c r="G51" s="122" t="e">
        <f t="shared" si="14"/>
        <v>#REF!</v>
      </c>
      <c r="H51" s="122" t="e">
        <f t="shared" si="14"/>
        <v>#REF!</v>
      </c>
      <c r="I51" s="122" t="e">
        <f t="shared" si="14"/>
        <v>#REF!</v>
      </c>
      <c r="J51" s="122" t="e">
        <f t="shared" si="14"/>
        <v>#REF!</v>
      </c>
      <c r="K51" s="122" t="e">
        <f t="shared" si="14"/>
        <v>#REF!</v>
      </c>
      <c r="L51" s="122" t="e">
        <f t="shared" si="14"/>
        <v>#REF!</v>
      </c>
      <c r="M51" s="122" t="e">
        <f t="shared" si="14"/>
        <v>#REF!</v>
      </c>
      <c r="N51" s="122" t="e">
        <f t="shared" si="14"/>
        <v>#REF!</v>
      </c>
      <c r="O51" s="7"/>
      <c r="P51" s="7"/>
      <c r="Q51" s="7"/>
      <c r="R51" s="7"/>
      <c r="S51" s="7"/>
      <c r="T51" s="7"/>
      <c r="U51" s="7"/>
      <c r="V51" s="7"/>
      <c r="W51" s="7"/>
      <c r="X51" s="7"/>
      <c r="Y51" s="7"/>
      <c r="Z51" s="7"/>
    </row>
    <row r="52" spans="1:26" ht="12.75" customHeight="1" x14ac:dyDescent="0.2">
      <c r="A52" s="111"/>
      <c r="B52" s="111" t="s">
        <v>189</v>
      </c>
      <c r="C52" s="122" t="e">
        <f t="shared" ref="C52:N52" si="15">C31-C10</f>
        <v>#REF!</v>
      </c>
      <c r="D52" s="122" t="e">
        <f t="shared" si="15"/>
        <v>#REF!</v>
      </c>
      <c r="E52" s="122" t="e">
        <f t="shared" si="15"/>
        <v>#REF!</v>
      </c>
      <c r="F52" s="122" t="e">
        <f t="shared" si="15"/>
        <v>#REF!</v>
      </c>
      <c r="G52" s="122" t="e">
        <f t="shared" si="15"/>
        <v>#REF!</v>
      </c>
      <c r="H52" s="122" t="e">
        <f t="shared" si="15"/>
        <v>#REF!</v>
      </c>
      <c r="I52" s="122" t="e">
        <f t="shared" si="15"/>
        <v>#REF!</v>
      </c>
      <c r="J52" s="122" t="e">
        <f t="shared" si="15"/>
        <v>#REF!</v>
      </c>
      <c r="K52" s="122" t="e">
        <f t="shared" si="15"/>
        <v>#REF!</v>
      </c>
      <c r="L52" s="122" t="e">
        <f t="shared" si="15"/>
        <v>#REF!</v>
      </c>
      <c r="M52" s="122" t="e">
        <f t="shared" si="15"/>
        <v>#REF!</v>
      </c>
      <c r="N52" s="122" t="e">
        <f t="shared" si="15"/>
        <v>#REF!</v>
      </c>
      <c r="O52" s="7"/>
      <c r="P52" s="7"/>
      <c r="Q52" s="7"/>
      <c r="R52" s="7"/>
      <c r="S52" s="7"/>
      <c r="T52" s="7"/>
      <c r="U52" s="7"/>
      <c r="V52" s="7"/>
      <c r="W52" s="7"/>
      <c r="X52" s="7"/>
      <c r="Y52" s="7"/>
      <c r="Z52" s="7"/>
    </row>
    <row r="53" spans="1:26" ht="12.75" customHeight="1" x14ac:dyDescent="0.2">
      <c r="A53" s="111"/>
      <c r="B53" s="111" t="s">
        <v>190</v>
      </c>
      <c r="C53" s="122" t="e">
        <f t="shared" ref="C53:N53" si="16">C32-C11</f>
        <v>#REF!</v>
      </c>
      <c r="D53" s="122" t="e">
        <f t="shared" si="16"/>
        <v>#REF!</v>
      </c>
      <c r="E53" s="122" t="e">
        <f t="shared" si="16"/>
        <v>#REF!</v>
      </c>
      <c r="F53" s="122" t="e">
        <f t="shared" si="16"/>
        <v>#REF!</v>
      </c>
      <c r="G53" s="122" t="e">
        <f t="shared" si="16"/>
        <v>#REF!</v>
      </c>
      <c r="H53" s="122" t="e">
        <f t="shared" si="16"/>
        <v>#REF!</v>
      </c>
      <c r="I53" s="122" t="e">
        <f t="shared" si="16"/>
        <v>#REF!</v>
      </c>
      <c r="J53" s="122" t="e">
        <f t="shared" si="16"/>
        <v>#REF!</v>
      </c>
      <c r="K53" s="122" t="e">
        <f t="shared" si="16"/>
        <v>#REF!</v>
      </c>
      <c r="L53" s="122" t="e">
        <f t="shared" si="16"/>
        <v>#REF!</v>
      </c>
      <c r="M53" s="122" t="e">
        <f t="shared" si="16"/>
        <v>#REF!</v>
      </c>
      <c r="N53" s="122" t="e">
        <f t="shared" si="16"/>
        <v>#REF!</v>
      </c>
      <c r="O53" s="7"/>
      <c r="P53" s="7"/>
      <c r="Q53" s="7"/>
      <c r="R53" s="7"/>
      <c r="S53" s="7"/>
      <c r="T53" s="7"/>
      <c r="U53" s="7"/>
      <c r="V53" s="7"/>
      <c r="W53" s="7"/>
      <c r="X53" s="7"/>
      <c r="Y53" s="7"/>
      <c r="Z53" s="7"/>
    </row>
    <row r="54" spans="1:26" ht="12.75" customHeight="1" x14ac:dyDescent="0.2">
      <c r="A54" s="111"/>
      <c r="B54" s="111" t="s">
        <v>191</v>
      </c>
      <c r="C54" s="122" t="e">
        <f t="shared" ref="C54:N54" si="17">C33-C12</f>
        <v>#REF!</v>
      </c>
      <c r="D54" s="122" t="e">
        <f t="shared" si="17"/>
        <v>#REF!</v>
      </c>
      <c r="E54" s="122" t="e">
        <f t="shared" si="17"/>
        <v>#REF!</v>
      </c>
      <c r="F54" s="122" t="e">
        <f t="shared" si="17"/>
        <v>#REF!</v>
      </c>
      <c r="G54" s="122" t="e">
        <f t="shared" si="17"/>
        <v>#REF!</v>
      </c>
      <c r="H54" s="122" t="e">
        <f t="shared" si="17"/>
        <v>#REF!</v>
      </c>
      <c r="I54" s="122" t="e">
        <f t="shared" si="17"/>
        <v>#REF!</v>
      </c>
      <c r="J54" s="122" t="e">
        <f t="shared" si="17"/>
        <v>#REF!</v>
      </c>
      <c r="K54" s="122" t="e">
        <f t="shared" si="17"/>
        <v>#REF!</v>
      </c>
      <c r="L54" s="122" t="e">
        <f t="shared" si="17"/>
        <v>#REF!</v>
      </c>
      <c r="M54" s="122" t="e">
        <f t="shared" si="17"/>
        <v>#REF!</v>
      </c>
      <c r="N54" s="122" t="e">
        <f t="shared" si="17"/>
        <v>#REF!</v>
      </c>
      <c r="O54" s="7"/>
      <c r="P54" s="7"/>
      <c r="Q54" s="7"/>
      <c r="R54" s="7"/>
      <c r="S54" s="7"/>
      <c r="T54" s="7"/>
      <c r="U54" s="7"/>
      <c r="V54" s="7"/>
      <c r="W54" s="7"/>
      <c r="X54" s="7"/>
      <c r="Y54" s="7"/>
      <c r="Z54" s="7"/>
    </row>
    <row r="55" spans="1:26" ht="12.75" customHeight="1" x14ac:dyDescent="0.2">
      <c r="A55" s="111" t="s">
        <v>192</v>
      </c>
      <c r="B55" s="111" t="s">
        <v>188</v>
      </c>
      <c r="C55" s="122" t="e">
        <f t="shared" ref="C55:N55" si="18">C34-C13</f>
        <v>#REF!</v>
      </c>
      <c r="D55" s="122" t="e">
        <f t="shared" si="18"/>
        <v>#REF!</v>
      </c>
      <c r="E55" s="122" t="e">
        <f t="shared" si="18"/>
        <v>#REF!</v>
      </c>
      <c r="F55" s="122" t="e">
        <f t="shared" si="18"/>
        <v>#REF!</v>
      </c>
      <c r="G55" s="122" t="e">
        <f t="shared" si="18"/>
        <v>#REF!</v>
      </c>
      <c r="H55" s="122" t="e">
        <f t="shared" si="18"/>
        <v>#REF!</v>
      </c>
      <c r="I55" s="122" t="e">
        <f t="shared" si="18"/>
        <v>#REF!</v>
      </c>
      <c r="J55" s="122" t="e">
        <f t="shared" si="18"/>
        <v>#REF!</v>
      </c>
      <c r="K55" s="122" t="e">
        <f t="shared" si="18"/>
        <v>#REF!</v>
      </c>
      <c r="L55" s="122" t="e">
        <f t="shared" si="18"/>
        <v>#REF!</v>
      </c>
      <c r="M55" s="122" t="e">
        <f t="shared" si="18"/>
        <v>#REF!</v>
      </c>
      <c r="N55" s="122" t="e">
        <f t="shared" si="18"/>
        <v>#REF!</v>
      </c>
      <c r="O55" s="7"/>
      <c r="P55" s="7"/>
      <c r="Q55" s="7"/>
      <c r="R55" s="7"/>
      <c r="S55" s="7"/>
      <c r="T55" s="7"/>
      <c r="U55" s="7"/>
      <c r="V55" s="7"/>
      <c r="W55" s="7"/>
      <c r="X55" s="7"/>
      <c r="Y55" s="7"/>
      <c r="Z55" s="7"/>
    </row>
    <row r="56" spans="1:26" ht="12.75" customHeight="1" x14ac:dyDescent="0.2">
      <c r="A56" s="111"/>
      <c r="B56" s="111" t="s">
        <v>189</v>
      </c>
      <c r="C56" s="122" t="e">
        <f t="shared" ref="C56:N56" si="19">C35-C14</f>
        <v>#REF!</v>
      </c>
      <c r="D56" s="122" t="e">
        <f t="shared" si="19"/>
        <v>#REF!</v>
      </c>
      <c r="E56" s="122" t="e">
        <f t="shared" si="19"/>
        <v>#REF!</v>
      </c>
      <c r="F56" s="122" t="e">
        <f t="shared" si="19"/>
        <v>#REF!</v>
      </c>
      <c r="G56" s="122" t="e">
        <f t="shared" si="19"/>
        <v>#REF!</v>
      </c>
      <c r="H56" s="122" t="e">
        <f t="shared" si="19"/>
        <v>#REF!</v>
      </c>
      <c r="I56" s="122" t="e">
        <f t="shared" si="19"/>
        <v>#REF!</v>
      </c>
      <c r="J56" s="122" t="e">
        <f t="shared" si="19"/>
        <v>#REF!</v>
      </c>
      <c r="K56" s="122" t="e">
        <f t="shared" si="19"/>
        <v>#REF!</v>
      </c>
      <c r="L56" s="122" t="e">
        <f t="shared" si="19"/>
        <v>#REF!</v>
      </c>
      <c r="M56" s="122" t="e">
        <f t="shared" si="19"/>
        <v>#REF!</v>
      </c>
      <c r="N56" s="122" t="e">
        <f t="shared" si="19"/>
        <v>#REF!</v>
      </c>
      <c r="O56" s="7"/>
      <c r="P56" s="7"/>
      <c r="Q56" s="7"/>
      <c r="R56" s="7"/>
      <c r="S56" s="7"/>
      <c r="T56" s="7"/>
      <c r="U56" s="7"/>
      <c r="V56" s="7"/>
      <c r="W56" s="7"/>
      <c r="X56" s="7"/>
      <c r="Y56" s="7"/>
      <c r="Z56" s="7"/>
    </row>
    <row r="57" spans="1:26" ht="12.75" customHeight="1" x14ac:dyDescent="0.2">
      <c r="A57" s="111"/>
      <c r="B57" s="111" t="s">
        <v>190</v>
      </c>
      <c r="C57" s="122" t="e">
        <f t="shared" ref="C57:N57" si="20">C36-C15</f>
        <v>#REF!</v>
      </c>
      <c r="D57" s="122" t="e">
        <f t="shared" si="20"/>
        <v>#REF!</v>
      </c>
      <c r="E57" s="122" t="e">
        <f t="shared" si="20"/>
        <v>#REF!</v>
      </c>
      <c r="F57" s="122" t="e">
        <f t="shared" si="20"/>
        <v>#REF!</v>
      </c>
      <c r="G57" s="122" t="e">
        <f t="shared" si="20"/>
        <v>#REF!</v>
      </c>
      <c r="H57" s="122" t="e">
        <f t="shared" si="20"/>
        <v>#REF!</v>
      </c>
      <c r="I57" s="122" t="e">
        <f t="shared" si="20"/>
        <v>#REF!</v>
      </c>
      <c r="J57" s="122" t="e">
        <f t="shared" si="20"/>
        <v>#REF!</v>
      </c>
      <c r="K57" s="122" t="e">
        <f t="shared" si="20"/>
        <v>#REF!</v>
      </c>
      <c r="L57" s="122" t="e">
        <f t="shared" si="20"/>
        <v>#REF!</v>
      </c>
      <c r="M57" s="122" t="e">
        <f t="shared" si="20"/>
        <v>#REF!</v>
      </c>
      <c r="N57" s="122" t="e">
        <f t="shared" si="20"/>
        <v>#REF!</v>
      </c>
      <c r="O57" s="7"/>
      <c r="P57" s="7"/>
      <c r="Q57" s="7"/>
      <c r="R57" s="7"/>
      <c r="S57" s="7"/>
      <c r="T57" s="7"/>
      <c r="U57" s="7"/>
      <c r="V57" s="7"/>
      <c r="W57" s="7"/>
      <c r="X57" s="7"/>
      <c r="Y57" s="7"/>
      <c r="Z57" s="7"/>
    </row>
    <row r="58" spans="1:26" ht="12.75" customHeight="1" x14ac:dyDescent="0.2">
      <c r="A58" s="111"/>
      <c r="B58" s="111" t="s">
        <v>191</v>
      </c>
      <c r="C58" s="122" t="e">
        <f t="shared" ref="C58:N58" si="21">C37-C16</f>
        <v>#REF!</v>
      </c>
      <c r="D58" s="122" t="e">
        <f t="shared" si="21"/>
        <v>#REF!</v>
      </c>
      <c r="E58" s="122" t="e">
        <f t="shared" si="21"/>
        <v>#REF!</v>
      </c>
      <c r="F58" s="122" t="e">
        <f t="shared" si="21"/>
        <v>#REF!</v>
      </c>
      <c r="G58" s="122" t="e">
        <f t="shared" si="21"/>
        <v>#REF!</v>
      </c>
      <c r="H58" s="122" t="e">
        <f t="shared" si="21"/>
        <v>#REF!</v>
      </c>
      <c r="I58" s="122" t="e">
        <f t="shared" si="21"/>
        <v>#REF!</v>
      </c>
      <c r="J58" s="122" t="e">
        <f t="shared" si="21"/>
        <v>#REF!</v>
      </c>
      <c r="K58" s="122" t="e">
        <f t="shared" si="21"/>
        <v>#REF!</v>
      </c>
      <c r="L58" s="122" t="e">
        <f t="shared" si="21"/>
        <v>#REF!</v>
      </c>
      <c r="M58" s="122" t="e">
        <f t="shared" si="21"/>
        <v>#REF!</v>
      </c>
      <c r="N58" s="122" t="e">
        <f t="shared" si="21"/>
        <v>#REF!</v>
      </c>
      <c r="O58" s="7"/>
      <c r="P58" s="7"/>
      <c r="Q58" s="7"/>
      <c r="R58" s="7"/>
      <c r="S58" s="7"/>
      <c r="T58" s="7"/>
      <c r="U58" s="7"/>
      <c r="V58" s="7"/>
      <c r="W58" s="7"/>
      <c r="X58" s="7"/>
      <c r="Y58" s="7"/>
      <c r="Z58" s="7"/>
    </row>
    <row r="59" spans="1:26" ht="12.75" customHeight="1" x14ac:dyDescent="0.2">
      <c r="A59" s="111" t="s">
        <v>193</v>
      </c>
      <c r="B59" s="111" t="s">
        <v>188</v>
      </c>
      <c r="C59" s="122" t="e">
        <f t="shared" ref="C59:N59" si="22">C38-C17</f>
        <v>#REF!</v>
      </c>
      <c r="D59" s="122" t="e">
        <f t="shared" si="22"/>
        <v>#REF!</v>
      </c>
      <c r="E59" s="122" t="e">
        <f t="shared" si="22"/>
        <v>#REF!</v>
      </c>
      <c r="F59" s="122" t="e">
        <f t="shared" si="22"/>
        <v>#REF!</v>
      </c>
      <c r="G59" s="122" t="e">
        <f t="shared" si="22"/>
        <v>#REF!</v>
      </c>
      <c r="H59" s="122" t="e">
        <f t="shared" si="22"/>
        <v>#REF!</v>
      </c>
      <c r="I59" s="122" t="e">
        <f t="shared" si="22"/>
        <v>#REF!</v>
      </c>
      <c r="J59" s="122" t="e">
        <f t="shared" si="22"/>
        <v>#REF!</v>
      </c>
      <c r="K59" s="122" t="e">
        <f t="shared" si="22"/>
        <v>#REF!</v>
      </c>
      <c r="L59" s="122" t="e">
        <f t="shared" si="22"/>
        <v>#REF!</v>
      </c>
      <c r="M59" s="122" t="e">
        <f t="shared" si="22"/>
        <v>#REF!</v>
      </c>
      <c r="N59" s="122" t="e">
        <f t="shared" si="22"/>
        <v>#REF!</v>
      </c>
      <c r="O59" s="7"/>
      <c r="P59" s="7"/>
      <c r="Q59" s="7"/>
      <c r="R59" s="7"/>
      <c r="S59" s="7"/>
      <c r="T59" s="7"/>
      <c r="U59" s="7"/>
      <c r="V59" s="7"/>
      <c r="W59" s="7"/>
      <c r="X59" s="7"/>
      <c r="Y59" s="7"/>
      <c r="Z59" s="7"/>
    </row>
    <row r="60" spans="1:26" ht="12.75" customHeight="1" x14ac:dyDescent="0.2">
      <c r="A60" s="111"/>
      <c r="B60" s="111" t="s">
        <v>189</v>
      </c>
      <c r="C60" s="122" t="e">
        <f t="shared" ref="C60:N60" si="23">C39-C18</f>
        <v>#REF!</v>
      </c>
      <c r="D60" s="122" t="e">
        <f t="shared" si="23"/>
        <v>#REF!</v>
      </c>
      <c r="E60" s="122" t="e">
        <f t="shared" si="23"/>
        <v>#REF!</v>
      </c>
      <c r="F60" s="122" t="e">
        <f t="shared" si="23"/>
        <v>#REF!</v>
      </c>
      <c r="G60" s="122" t="e">
        <f t="shared" si="23"/>
        <v>#REF!</v>
      </c>
      <c r="H60" s="122" t="e">
        <f t="shared" si="23"/>
        <v>#REF!</v>
      </c>
      <c r="I60" s="122" t="e">
        <f t="shared" si="23"/>
        <v>#REF!</v>
      </c>
      <c r="J60" s="122" t="e">
        <f t="shared" si="23"/>
        <v>#REF!</v>
      </c>
      <c r="K60" s="122" t="e">
        <f t="shared" si="23"/>
        <v>#REF!</v>
      </c>
      <c r="L60" s="122" t="e">
        <f t="shared" si="23"/>
        <v>#REF!</v>
      </c>
      <c r="M60" s="122" t="e">
        <f t="shared" si="23"/>
        <v>#REF!</v>
      </c>
      <c r="N60" s="122" t="e">
        <f t="shared" si="23"/>
        <v>#REF!</v>
      </c>
      <c r="O60" s="7"/>
      <c r="P60" s="7"/>
      <c r="Q60" s="7"/>
      <c r="R60" s="7"/>
      <c r="S60" s="7"/>
      <c r="T60" s="7"/>
      <c r="U60" s="7"/>
      <c r="V60" s="7"/>
      <c r="W60" s="7"/>
      <c r="X60" s="7"/>
      <c r="Y60" s="7"/>
      <c r="Z60" s="7"/>
    </row>
    <row r="61" spans="1:26" ht="12.75" customHeight="1" x14ac:dyDescent="0.2">
      <c r="A61" s="111"/>
      <c r="B61" s="111" t="s">
        <v>190</v>
      </c>
      <c r="C61" s="122" t="e">
        <f t="shared" ref="C61:N61" si="24">C40-C19</f>
        <v>#REF!</v>
      </c>
      <c r="D61" s="122" t="e">
        <f t="shared" si="24"/>
        <v>#REF!</v>
      </c>
      <c r="E61" s="122" t="e">
        <f t="shared" si="24"/>
        <v>#REF!</v>
      </c>
      <c r="F61" s="122" t="e">
        <f t="shared" si="24"/>
        <v>#REF!</v>
      </c>
      <c r="G61" s="122" t="e">
        <f t="shared" si="24"/>
        <v>#REF!</v>
      </c>
      <c r="H61" s="122" t="e">
        <f t="shared" si="24"/>
        <v>#REF!</v>
      </c>
      <c r="I61" s="122" t="e">
        <f t="shared" si="24"/>
        <v>#REF!</v>
      </c>
      <c r="J61" s="122" t="e">
        <f t="shared" si="24"/>
        <v>#REF!</v>
      </c>
      <c r="K61" s="122" t="e">
        <f t="shared" si="24"/>
        <v>#REF!</v>
      </c>
      <c r="L61" s="122" t="e">
        <f t="shared" si="24"/>
        <v>#REF!</v>
      </c>
      <c r="M61" s="122" t="e">
        <f t="shared" si="24"/>
        <v>#REF!</v>
      </c>
      <c r="N61" s="122" t="e">
        <f t="shared" si="24"/>
        <v>#REF!</v>
      </c>
      <c r="O61" s="7"/>
      <c r="P61" s="7"/>
      <c r="Q61" s="7"/>
      <c r="R61" s="7"/>
      <c r="S61" s="7"/>
      <c r="T61" s="7"/>
      <c r="U61" s="7"/>
      <c r="V61" s="7"/>
      <c r="W61" s="7"/>
      <c r="X61" s="7"/>
      <c r="Y61" s="7"/>
      <c r="Z61" s="7"/>
    </row>
    <row r="62" spans="1:26" ht="12.75" customHeight="1" x14ac:dyDescent="0.2">
      <c r="A62" s="111"/>
      <c r="B62" s="111" t="s">
        <v>191</v>
      </c>
      <c r="C62" s="122" t="e">
        <f t="shared" ref="C62:N62" si="25">C41-C20</f>
        <v>#REF!</v>
      </c>
      <c r="D62" s="122" t="e">
        <f t="shared" si="25"/>
        <v>#REF!</v>
      </c>
      <c r="E62" s="122" t="e">
        <f t="shared" si="25"/>
        <v>#REF!</v>
      </c>
      <c r="F62" s="122" t="e">
        <f t="shared" si="25"/>
        <v>#REF!</v>
      </c>
      <c r="G62" s="122" t="e">
        <f t="shared" si="25"/>
        <v>#REF!</v>
      </c>
      <c r="H62" s="122" t="e">
        <f t="shared" si="25"/>
        <v>#REF!</v>
      </c>
      <c r="I62" s="122" t="e">
        <f t="shared" si="25"/>
        <v>#REF!</v>
      </c>
      <c r="J62" s="122" t="e">
        <f t="shared" si="25"/>
        <v>#REF!</v>
      </c>
      <c r="K62" s="122" t="e">
        <f t="shared" si="25"/>
        <v>#REF!</v>
      </c>
      <c r="L62" s="122" t="e">
        <f t="shared" si="25"/>
        <v>#REF!</v>
      </c>
      <c r="M62" s="122" t="e">
        <f t="shared" si="25"/>
        <v>#REF!</v>
      </c>
      <c r="N62" s="122" t="e">
        <f t="shared" si="25"/>
        <v>#REF!</v>
      </c>
      <c r="O62" s="7"/>
      <c r="P62" s="7"/>
      <c r="Q62" s="7"/>
      <c r="R62" s="7"/>
      <c r="S62" s="7"/>
      <c r="T62" s="7"/>
      <c r="U62" s="7"/>
      <c r="V62" s="7"/>
      <c r="W62" s="7"/>
      <c r="X62" s="7"/>
      <c r="Y62" s="7"/>
      <c r="Z62" s="7"/>
    </row>
    <row r="63" spans="1:26" ht="12.75" customHeight="1" x14ac:dyDescent="0.2">
      <c r="A63" s="111" t="s">
        <v>174</v>
      </c>
      <c r="B63" s="111" t="s">
        <v>188</v>
      </c>
      <c r="C63" s="122" t="e">
        <f t="shared" ref="C63:N63" si="26">C42-C21</f>
        <v>#REF!</v>
      </c>
      <c r="D63" s="122" t="e">
        <f t="shared" si="26"/>
        <v>#REF!</v>
      </c>
      <c r="E63" s="122" t="e">
        <f t="shared" si="26"/>
        <v>#REF!</v>
      </c>
      <c r="F63" s="122" t="e">
        <f t="shared" si="26"/>
        <v>#REF!</v>
      </c>
      <c r="G63" s="122" t="e">
        <f t="shared" si="26"/>
        <v>#REF!</v>
      </c>
      <c r="H63" s="122" t="e">
        <f t="shared" si="26"/>
        <v>#REF!</v>
      </c>
      <c r="I63" s="122" t="e">
        <f t="shared" si="26"/>
        <v>#REF!</v>
      </c>
      <c r="J63" s="122" t="e">
        <f t="shared" si="26"/>
        <v>#REF!</v>
      </c>
      <c r="K63" s="122" t="e">
        <f t="shared" si="26"/>
        <v>#REF!</v>
      </c>
      <c r="L63" s="122" t="e">
        <f t="shared" si="26"/>
        <v>#REF!</v>
      </c>
      <c r="M63" s="122" t="e">
        <f t="shared" si="26"/>
        <v>#REF!</v>
      </c>
      <c r="N63" s="122" t="e">
        <f t="shared" si="26"/>
        <v>#REF!</v>
      </c>
      <c r="O63" s="7"/>
      <c r="P63" s="7"/>
      <c r="Q63" s="7"/>
      <c r="R63" s="7"/>
      <c r="S63" s="7"/>
      <c r="T63" s="7"/>
      <c r="U63" s="7"/>
      <c r="V63" s="7"/>
      <c r="W63" s="7"/>
      <c r="X63" s="7"/>
      <c r="Y63" s="7"/>
      <c r="Z63" s="7"/>
    </row>
    <row r="64" spans="1:26" ht="12.75" customHeight="1" x14ac:dyDescent="0.2">
      <c r="A64" s="111"/>
      <c r="B64" s="111" t="s">
        <v>189</v>
      </c>
      <c r="C64" s="122" t="e">
        <f t="shared" ref="C64:N64" si="27">C43-C22</f>
        <v>#REF!</v>
      </c>
      <c r="D64" s="122" t="e">
        <f t="shared" si="27"/>
        <v>#REF!</v>
      </c>
      <c r="E64" s="122" t="e">
        <f t="shared" si="27"/>
        <v>#REF!</v>
      </c>
      <c r="F64" s="122" t="e">
        <f t="shared" si="27"/>
        <v>#REF!</v>
      </c>
      <c r="G64" s="122" t="e">
        <f t="shared" si="27"/>
        <v>#REF!</v>
      </c>
      <c r="H64" s="122" t="e">
        <f t="shared" si="27"/>
        <v>#REF!</v>
      </c>
      <c r="I64" s="122" t="e">
        <f t="shared" si="27"/>
        <v>#REF!</v>
      </c>
      <c r="J64" s="122" t="e">
        <f t="shared" si="27"/>
        <v>#REF!</v>
      </c>
      <c r="K64" s="122" t="e">
        <f t="shared" si="27"/>
        <v>#REF!</v>
      </c>
      <c r="L64" s="122" t="e">
        <f t="shared" si="27"/>
        <v>#REF!</v>
      </c>
      <c r="M64" s="122" t="e">
        <f t="shared" si="27"/>
        <v>#REF!</v>
      </c>
      <c r="N64" s="122" t="e">
        <f t="shared" si="27"/>
        <v>#REF!</v>
      </c>
      <c r="O64" s="7"/>
      <c r="P64" s="7"/>
      <c r="Q64" s="7"/>
      <c r="R64" s="7"/>
      <c r="S64" s="7"/>
      <c r="T64" s="7"/>
      <c r="U64" s="7"/>
      <c r="V64" s="7"/>
      <c r="W64" s="7"/>
      <c r="X64" s="7"/>
      <c r="Y64" s="7"/>
      <c r="Z64" s="7"/>
    </row>
    <row r="65" spans="1:26" ht="12.75" customHeight="1" x14ac:dyDescent="0.2">
      <c r="A65" s="111"/>
      <c r="B65" s="111" t="s">
        <v>190</v>
      </c>
      <c r="C65" s="122" t="e">
        <f t="shared" ref="C65:N65" si="28">C44-C23</f>
        <v>#REF!</v>
      </c>
      <c r="D65" s="122" t="e">
        <f t="shared" si="28"/>
        <v>#REF!</v>
      </c>
      <c r="E65" s="122" t="e">
        <f t="shared" si="28"/>
        <v>#REF!</v>
      </c>
      <c r="F65" s="122" t="e">
        <f t="shared" si="28"/>
        <v>#REF!</v>
      </c>
      <c r="G65" s="122" t="e">
        <f t="shared" si="28"/>
        <v>#REF!</v>
      </c>
      <c r="H65" s="122" t="e">
        <f t="shared" si="28"/>
        <v>#REF!</v>
      </c>
      <c r="I65" s="122" t="e">
        <f t="shared" si="28"/>
        <v>#REF!</v>
      </c>
      <c r="J65" s="122" t="e">
        <f t="shared" si="28"/>
        <v>#REF!</v>
      </c>
      <c r="K65" s="122" t="e">
        <f t="shared" si="28"/>
        <v>#REF!</v>
      </c>
      <c r="L65" s="122" t="e">
        <f t="shared" si="28"/>
        <v>#REF!</v>
      </c>
      <c r="M65" s="122" t="e">
        <f t="shared" si="28"/>
        <v>#REF!</v>
      </c>
      <c r="N65" s="122" t="e">
        <f t="shared" si="28"/>
        <v>#REF!</v>
      </c>
      <c r="O65" s="7"/>
      <c r="P65" s="7"/>
      <c r="Q65" s="7"/>
      <c r="R65" s="7"/>
      <c r="S65" s="7"/>
      <c r="T65" s="7"/>
      <c r="U65" s="7"/>
      <c r="V65" s="7"/>
      <c r="W65" s="7"/>
      <c r="X65" s="7"/>
      <c r="Y65" s="7"/>
      <c r="Z65" s="7"/>
    </row>
    <row r="66" spans="1:26" ht="12.75" customHeight="1" x14ac:dyDescent="0.2">
      <c r="A66" s="7"/>
      <c r="B66" s="7" t="s">
        <v>191</v>
      </c>
      <c r="C66" s="122" t="e">
        <f t="shared" ref="C66:N66" si="29">C45-C24</f>
        <v>#REF!</v>
      </c>
      <c r="D66" s="122" t="e">
        <f t="shared" si="29"/>
        <v>#REF!</v>
      </c>
      <c r="E66" s="122" t="e">
        <f t="shared" si="29"/>
        <v>#REF!</v>
      </c>
      <c r="F66" s="122" t="e">
        <f t="shared" si="29"/>
        <v>#REF!</v>
      </c>
      <c r="G66" s="122" t="e">
        <f t="shared" si="29"/>
        <v>#REF!</v>
      </c>
      <c r="H66" s="122" t="e">
        <f t="shared" si="29"/>
        <v>#REF!</v>
      </c>
      <c r="I66" s="122" t="e">
        <f t="shared" si="29"/>
        <v>#REF!</v>
      </c>
      <c r="J66" s="122" t="e">
        <f t="shared" si="29"/>
        <v>#REF!</v>
      </c>
      <c r="K66" s="122" t="e">
        <f t="shared" si="29"/>
        <v>#REF!</v>
      </c>
      <c r="L66" s="122" t="e">
        <f t="shared" si="29"/>
        <v>#REF!</v>
      </c>
      <c r="M66" s="122" t="e">
        <f t="shared" si="29"/>
        <v>#REF!</v>
      </c>
      <c r="N66" s="122" t="e">
        <f t="shared" si="29"/>
        <v>#REF!</v>
      </c>
      <c r="O66" s="7"/>
      <c r="P66" s="7"/>
      <c r="Q66" s="7"/>
      <c r="R66" s="7"/>
      <c r="S66" s="7"/>
      <c r="T66" s="7"/>
      <c r="U66" s="7"/>
      <c r="V66" s="7"/>
      <c r="W66" s="7"/>
      <c r="X66" s="7"/>
      <c r="Y66" s="7"/>
      <c r="Z66" s="7"/>
    </row>
    <row r="67" spans="1:26" ht="189" customHeight="1" x14ac:dyDescent="0.2">
      <c r="A67" s="195" t="s">
        <v>205</v>
      </c>
      <c r="B67" s="196"/>
      <c r="C67" s="196"/>
      <c r="D67" s="196"/>
      <c r="E67" s="196"/>
      <c r="F67" s="196"/>
      <c r="G67" s="196"/>
      <c r="H67" s="196"/>
      <c r="I67" s="196"/>
      <c r="J67" s="197"/>
      <c r="K67" s="123"/>
      <c r="L67" s="123"/>
      <c r="M67" s="123"/>
      <c r="N67" s="123"/>
      <c r="O67" s="7"/>
      <c r="P67" s="7"/>
      <c r="Q67" s="7"/>
      <c r="R67" s="7"/>
      <c r="S67" s="7"/>
      <c r="T67" s="7"/>
      <c r="U67" s="7"/>
      <c r="V67" s="7"/>
      <c r="W67" s="7"/>
      <c r="X67" s="7"/>
      <c r="Y67" s="7"/>
      <c r="Z67" s="7"/>
    </row>
    <row r="68" spans="1:26" ht="24" customHeight="1" x14ac:dyDescent="0.2">
      <c r="A68" s="189" t="s">
        <v>206</v>
      </c>
      <c r="B68" s="190"/>
      <c r="C68" s="190"/>
      <c r="D68" s="190"/>
      <c r="E68" s="190"/>
      <c r="F68" s="190"/>
      <c r="G68" s="190"/>
      <c r="H68" s="190"/>
      <c r="I68" s="190"/>
      <c r="J68" s="191"/>
      <c r="K68" s="123"/>
      <c r="L68" s="123"/>
      <c r="M68" s="123"/>
      <c r="N68" s="123"/>
      <c r="O68" s="7"/>
      <c r="P68" s="7"/>
      <c r="Q68" s="7"/>
      <c r="R68" s="7"/>
      <c r="S68" s="7"/>
      <c r="T68" s="7"/>
      <c r="U68" s="7"/>
      <c r="V68" s="7"/>
      <c r="W68" s="7"/>
      <c r="X68" s="7"/>
      <c r="Y68" s="7"/>
      <c r="Z68" s="7"/>
    </row>
    <row r="69" spans="1:26" ht="24" customHeight="1" x14ac:dyDescent="0.2">
      <c r="A69" s="189" t="s">
        <v>207</v>
      </c>
      <c r="B69" s="190"/>
      <c r="C69" s="190"/>
      <c r="D69" s="190"/>
      <c r="E69" s="190"/>
      <c r="F69" s="190"/>
      <c r="G69" s="190"/>
      <c r="H69" s="190"/>
      <c r="I69" s="190"/>
      <c r="J69" s="191"/>
      <c r="K69" s="123"/>
      <c r="L69" s="123"/>
      <c r="M69" s="123"/>
      <c r="N69" s="123"/>
      <c r="O69" s="7"/>
      <c r="P69" s="7"/>
      <c r="Q69" s="7"/>
      <c r="R69" s="7"/>
      <c r="S69" s="7"/>
      <c r="T69" s="7"/>
      <c r="U69" s="7"/>
      <c r="V69" s="7"/>
      <c r="W69" s="7"/>
      <c r="X69" s="7"/>
      <c r="Y69" s="7"/>
      <c r="Z69" s="7"/>
    </row>
    <row r="70" spans="1:26" ht="27.75" customHeight="1" x14ac:dyDescent="0.2">
      <c r="A70" s="189"/>
      <c r="B70" s="190"/>
      <c r="C70" s="190"/>
      <c r="D70" s="190"/>
      <c r="E70" s="190"/>
      <c r="F70" s="190"/>
      <c r="G70" s="190"/>
      <c r="H70" s="190"/>
      <c r="I70" s="190"/>
      <c r="J70" s="191"/>
      <c r="K70" s="123"/>
      <c r="L70" s="123"/>
      <c r="M70" s="123"/>
      <c r="N70" s="123"/>
      <c r="O70" s="7"/>
      <c r="P70" s="7"/>
      <c r="Q70" s="7"/>
      <c r="R70" s="7"/>
      <c r="S70" s="7"/>
      <c r="T70" s="7"/>
      <c r="U70" s="7"/>
      <c r="V70" s="7"/>
      <c r="W70" s="7"/>
      <c r="X70" s="7"/>
      <c r="Y70" s="7"/>
      <c r="Z70" s="7"/>
    </row>
    <row r="71" spans="1:26" ht="28.5" customHeight="1" x14ac:dyDescent="0.2">
      <c r="A71" s="116" t="s">
        <v>174</v>
      </c>
      <c r="B71" s="109"/>
      <c r="C71" s="110" t="s">
        <v>175</v>
      </c>
      <c r="D71" s="110" t="s">
        <v>176</v>
      </c>
      <c r="E71" s="110" t="s">
        <v>177</v>
      </c>
      <c r="F71" s="110" t="s">
        <v>178</v>
      </c>
      <c r="G71" s="110" t="s">
        <v>179</v>
      </c>
      <c r="H71" s="110" t="s">
        <v>180</v>
      </c>
      <c r="I71" s="110" t="s">
        <v>181</v>
      </c>
      <c r="J71" s="110" t="s">
        <v>182</v>
      </c>
      <c r="K71" s="110" t="s">
        <v>183</v>
      </c>
      <c r="L71" s="110" t="s">
        <v>184</v>
      </c>
      <c r="M71" s="110" t="s">
        <v>185</v>
      </c>
      <c r="N71" s="110" t="s">
        <v>186</v>
      </c>
      <c r="O71" s="7"/>
      <c r="P71" s="7"/>
      <c r="Q71" s="7"/>
      <c r="R71" s="7"/>
      <c r="S71" s="7"/>
      <c r="T71" s="7"/>
      <c r="U71" s="7"/>
      <c r="V71" s="7"/>
      <c r="W71" s="7"/>
      <c r="X71" s="7"/>
      <c r="Y71" s="7"/>
      <c r="Z71" s="7"/>
    </row>
    <row r="72" spans="1:26" ht="12.75" customHeight="1" x14ac:dyDescent="0.2">
      <c r="A72" s="124" t="s">
        <v>187</v>
      </c>
      <c r="B72" s="125" t="s">
        <v>188</v>
      </c>
      <c r="C72" s="126" t="e">
        <f t="shared" ref="C72:N72" si="30">(C51/C9)*100</f>
        <v>#REF!</v>
      </c>
      <c r="D72" s="126" t="e">
        <f t="shared" si="30"/>
        <v>#REF!</v>
      </c>
      <c r="E72" s="126" t="e">
        <f t="shared" si="30"/>
        <v>#REF!</v>
      </c>
      <c r="F72" s="126" t="e">
        <f t="shared" si="30"/>
        <v>#REF!</v>
      </c>
      <c r="G72" s="126" t="e">
        <f t="shared" si="30"/>
        <v>#REF!</v>
      </c>
      <c r="H72" s="126" t="e">
        <f t="shared" si="30"/>
        <v>#REF!</v>
      </c>
      <c r="I72" s="126" t="e">
        <f t="shared" si="30"/>
        <v>#REF!</v>
      </c>
      <c r="J72" s="126" t="e">
        <f t="shared" si="30"/>
        <v>#REF!</v>
      </c>
      <c r="K72" s="126" t="e">
        <f t="shared" si="30"/>
        <v>#REF!</v>
      </c>
      <c r="L72" s="126" t="e">
        <f t="shared" si="30"/>
        <v>#REF!</v>
      </c>
      <c r="M72" s="126" t="e">
        <f t="shared" si="30"/>
        <v>#REF!</v>
      </c>
      <c r="N72" s="126" t="e">
        <f t="shared" si="30"/>
        <v>#REF!</v>
      </c>
      <c r="O72" s="7"/>
      <c r="P72" s="7"/>
      <c r="Q72" s="7"/>
      <c r="R72" s="7"/>
      <c r="S72" s="7"/>
      <c r="T72" s="7"/>
      <c r="U72" s="7"/>
      <c r="V72" s="7"/>
      <c r="W72" s="7"/>
      <c r="X72" s="7"/>
      <c r="Y72" s="7"/>
      <c r="Z72" s="7"/>
    </row>
    <row r="73" spans="1:26" ht="12.75" customHeight="1" x14ac:dyDescent="0.2">
      <c r="A73" s="124"/>
      <c r="B73" s="125" t="s">
        <v>189</v>
      </c>
      <c r="C73" s="126" t="e">
        <f t="shared" ref="C73:N73" si="31">(C52/C10)*100</f>
        <v>#REF!</v>
      </c>
      <c r="D73" s="126" t="e">
        <f t="shared" si="31"/>
        <v>#REF!</v>
      </c>
      <c r="E73" s="126" t="e">
        <f t="shared" si="31"/>
        <v>#REF!</v>
      </c>
      <c r="F73" s="126" t="e">
        <f t="shared" si="31"/>
        <v>#REF!</v>
      </c>
      <c r="G73" s="126" t="e">
        <f t="shared" si="31"/>
        <v>#REF!</v>
      </c>
      <c r="H73" s="126" t="e">
        <f t="shared" si="31"/>
        <v>#REF!</v>
      </c>
      <c r="I73" s="126" t="e">
        <f t="shared" si="31"/>
        <v>#REF!</v>
      </c>
      <c r="J73" s="126" t="e">
        <f t="shared" si="31"/>
        <v>#REF!</v>
      </c>
      <c r="K73" s="126" t="e">
        <f t="shared" si="31"/>
        <v>#REF!</v>
      </c>
      <c r="L73" s="126" t="e">
        <f t="shared" si="31"/>
        <v>#REF!</v>
      </c>
      <c r="M73" s="126" t="e">
        <f t="shared" si="31"/>
        <v>#REF!</v>
      </c>
      <c r="N73" s="126" t="e">
        <f t="shared" si="31"/>
        <v>#REF!</v>
      </c>
      <c r="O73" s="7"/>
      <c r="P73" s="7"/>
      <c r="Q73" s="7"/>
      <c r="R73" s="7"/>
      <c r="S73" s="7"/>
      <c r="T73" s="7"/>
      <c r="U73" s="7"/>
      <c r="V73" s="7"/>
      <c r="W73" s="7"/>
      <c r="X73" s="7"/>
      <c r="Y73" s="7"/>
      <c r="Z73" s="7"/>
    </row>
    <row r="74" spans="1:26" ht="12.75" customHeight="1" x14ac:dyDescent="0.2">
      <c r="A74" s="124"/>
      <c r="B74" s="125" t="s">
        <v>190</v>
      </c>
      <c r="C74" s="126" t="e">
        <f t="shared" ref="C74:N74" si="32">(C53/C11)*100</f>
        <v>#REF!</v>
      </c>
      <c r="D74" s="126" t="e">
        <f t="shared" si="32"/>
        <v>#REF!</v>
      </c>
      <c r="E74" s="126" t="e">
        <f t="shared" si="32"/>
        <v>#REF!</v>
      </c>
      <c r="F74" s="126" t="e">
        <f t="shared" si="32"/>
        <v>#REF!</v>
      </c>
      <c r="G74" s="126" t="e">
        <f t="shared" si="32"/>
        <v>#REF!</v>
      </c>
      <c r="H74" s="126" t="e">
        <f t="shared" si="32"/>
        <v>#REF!</v>
      </c>
      <c r="I74" s="126" t="e">
        <f t="shared" si="32"/>
        <v>#REF!</v>
      </c>
      <c r="J74" s="126" t="e">
        <f t="shared" si="32"/>
        <v>#REF!</v>
      </c>
      <c r="K74" s="126" t="e">
        <f t="shared" si="32"/>
        <v>#REF!</v>
      </c>
      <c r="L74" s="126" t="e">
        <f t="shared" si="32"/>
        <v>#REF!</v>
      </c>
      <c r="M74" s="126" t="e">
        <f t="shared" si="32"/>
        <v>#REF!</v>
      </c>
      <c r="N74" s="126" t="e">
        <f t="shared" si="32"/>
        <v>#REF!</v>
      </c>
      <c r="O74" s="7"/>
      <c r="P74" s="7"/>
      <c r="Q74" s="7"/>
      <c r="R74" s="7"/>
      <c r="S74" s="7"/>
      <c r="T74" s="7"/>
      <c r="U74" s="7"/>
      <c r="V74" s="7"/>
      <c r="W74" s="7"/>
      <c r="X74" s="7"/>
      <c r="Y74" s="7"/>
      <c r="Z74" s="7"/>
    </row>
    <row r="75" spans="1:26" ht="12.75" customHeight="1" x14ac:dyDescent="0.2">
      <c r="A75" s="124"/>
      <c r="B75" s="125" t="s">
        <v>191</v>
      </c>
      <c r="C75" s="126" t="e">
        <f t="shared" ref="C75:N75" si="33">(C54/C12)*100</f>
        <v>#REF!</v>
      </c>
      <c r="D75" s="126" t="e">
        <f t="shared" si="33"/>
        <v>#REF!</v>
      </c>
      <c r="E75" s="126" t="e">
        <f t="shared" si="33"/>
        <v>#REF!</v>
      </c>
      <c r="F75" s="126" t="e">
        <f t="shared" si="33"/>
        <v>#REF!</v>
      </c>
      <c r="G75" s="126" t="e">
        <f t="shared" si="33"/>
        <v>#REF!</v>
      </c>
      <c r="H75" s="126" t="e">
        <f t="shared" si="33"/>
        <v>#REF!</v>
      </c>
      <c r="I75" s="126" t="e">
        <f t="shared" si="33"/>
        <v>#REF!</v>
      </c>
      <c r="J75" s="126" t="e">
        <f t="shared" si="33"/>
        <v>#REF!</v>
      </c>
      <c r="K75" s="126" t="e">
        <f t="shared" si="33"/>
        <v>#REF!</v>
      </c>
      <c r="L75" s="126" t="e">
        <f t="shared" si="33"/>
        <v>#REF!</v>
      </c>
      <c r="M75" s="126" t="e">
        <f t="shared" si="33"/>
        <v>#REF!</v>
      </c>
      <c r="N75" s="126" t="e">
        <f t="shared" si="33"/>
        <v>#REF!</v>
      </c>
      <c r="O75" s="7"/>
      <c r="P75" s="7"/>
      <c r="Q75" s="7"/>
      <c r="R75" s="7"/>
      <c r="S75" s="7"/>
      <c r="T75" s="7"/>
      <c r="U75" s="7"/>
      <c r="V75" s="7"/>
      <c r="W75" s="7"/>
      <c r="X75" s="7"/>
      <c r="Y75" s="7"/>
      <c r="Z75" s="7"/>
    </row>
    <row r="76" spans="1:26" ht="12.75" customHeight="1" x14ac:dyDescent="0.2">
      <c r="A76" s="124" t="s">
        <v>192</v>
      </c>
      <c r="B76" s="125" t="s">
        <v>188</v>
      </c>
      <c r="C76" s="126" t="e">
        <f t="shared" ref="C76:N76" si="34">(C55/C13)*100</f>
        <v>#REF!</v>
      </c>
      <c r="D76" s="126" t="e">
        <f t="shared" si="34"/>
        <v>#REF!</v>
      </c>
      <c r="E76" s="126" t="e">
        <f t="shared" si="34"/>
        <v>#REF!</v>
      </c>
      <c r="F76" s="126" t="e">
        <f t="shared" si="34"/>
        <v>#REF!</v>
      </c>
      <c r="G76" s="126" t="e">
        <f t="shared" si="34"/>
        <v>#REF!</v>
      </c>
      <c r="H76" s="126" t="e">
        <f t="shared" si="34"/>
        <v>#REF!</v>
      </c>
      <c r="I76" s="126" t="e">
        <f t="shared" si="34"/>
        <v>#REF!</v>
      </c>
      <c r="J76" s="126" t="e">
        <f t="shared" si="34"/>
        <v>#REF!</v>
      </c>
      <c r="K76" s="126" t="e">
        <f t="shared" si="34"/>
        <v>#REF!</v>
      </c>
      <c r="L76" s="126" t="e">
        <f t="shared" si="34"/>
        <v>#REF!</v>
      </c>
      <c r="M76" s="126" t="e">
        <f t="shared" si="34"/>
        <v>#REF!</v>
      </c>
      <c r="N76" s="126" t="e">
        <f t="shared" si="34"/>
        <v>#REF!</v>
      </c>
      <c r="O76" s="7"/>
      <c r="P76" s="7"/>
      <c r="Q76" s="7"/>
      <c r="R76" s="7"/>
      <c r="S76" s="7"/>
      <c r="T76" s="7"/>
      <c r="U76" s="7"/>
      <c r="V76" s="7"/>
      <c r="W76" s="7"/>
      <c r="X76" s="7"/>
      <c r="Y76" s="7"/>
      <c r="Z76" s="7"/>
    </row>
    <row r="77" spans="1:26" ht="12.75" customHeight="1" x14ac:dyDescent="0.2">
      <c r="A77" s="124"/>
      <c r="B77" s="125" t="s">
        <v>189</v>
      </c>
      <c r="C77" s="126" t="e">
        <f t="shared" ref="C77:N77" si="35">(C56/C14)*100</f>
        <v>#REF!</v>
      </c>
      <c r="D77" s="126" t="e">
        <f t="shared" si="35"/>
        <v>#REF!</v>
      </c>
      <c r="E77" s="126" t="e">
        <f t="shared" si="35"/>
        <v>#REF!</v>
      </c>
      <c r="F77" s="126" t="e">
        <f t="shared" si="35"/>
        <v>#REF!</v>
      </c>
      <c r="G77" s="126" t="e">
        <f t="shared" si="35"/>
        <v>#REF!</v>
      </c>
      <c r="H77" s="126" t="e">
        <f t="shared" si="35"/>
        <v>#REF!</v>
      </c>
      <c r="I77" s="126" t="e">
        <f t="shared" si="35"/>
        <v>#REF!</v>
      </c>
      <c r="J77" s="126" t="e">
        <f t="shared" si="35"/>
        <v>#REF!</v>
      </c>
      <c r="K77" s="126" t="e">
        <f t="shared" si="35"/>
        <v>#REF!</v>
      </c>
      <c r="L77" s="126" t="e">
        <f t="shared" si="35"/>
        <v>#REF!</v>
      </c>
      <c r="M77" s="126" t="e">
        <f t="shared" si="35"/>
        <v>#REF!</v>
      </c>
      <c r="N77" s="126" t="e">
        <f t="shared" si="35"/>
        <v>#REF!</v>
      </c>
      <c r="O77" s="7"/>
      <c r="P77" s="7"/>
      <c r="Q77" s="7"/>
      <c r="R77" s="7"/>
      <c r="S77" s="7"/>
      <c r="T77" s="7"/>
      <c r="U77" s="7"/>
      <c r="V77" s="7"/>
      <c r="W77" s="7"/>
      <c r="X77" s="7"/>
      <c r="Y77" s="7"/>
      <c r="Z77" s="7"/>
    </row>
    <row r="78" spans="1:26" ht="12.75" customHeight="1" x14ac:dyDescent="0.2">
      <c r="A78" s="124"/>
      <c r="B78" s="125" t="s">
        <v>190</v>
      </c>
      <c r="C78" s="126" t="e">
        <f t="shared" ref="C78:N78" si="36">(C57/C15)*100</f>
        <v>#REF!</v>
      </c>
      <c r="D78" s="126" t="e">
        <f t="shared" si="36"/>
        <v>#REF!</v>
      </c>
      <c r="E78" s="126" t="e">
        <f t="shared" si="36"/>
        <v>#REF!</v>
      </c>
      <c r="F78" s="126" t="e">
        <f t="shared" si="36"/>
        <v>#REF!</v>
      </c>
      <c r="G78" s="126" t="e">
        <f t="shared" si="36"/>
        <v>#REF!</v>
      </c>
      <c r="H78" s="126" t="e">
        <f t="shared" si="36"/>
        <v>#REF!</v>
      </c>
      <c r="I78" s="126" t="e">
        <f t="shared" si="36"/>
        <v>#REF!</v>
      </c>
      <c r="J78" s="126" t="e">
        <f t="shared" si="36"/>
        <v>#REF!</v>
      </c>
      <c r="K78" s="126" t="e">
        <f t="shared" si="36"/>
        <v>#REF!</v>
      </c>
      <c r="L78" s="126" t="e">
        <f t="shared" si="36"/>
        <v>#REF!</v>
      </c>
      <c r="M78" s="126" t="e">
        <f t="shared" si="36"/>
        <v>#REF!</v>
      </c>
      <c r="N78" s="126" t="e">
        <f t="shared" si="36"/>
        <v>#REF!</v>
      </c>
      <c r="O78" s="7"/>
      <c r="P78" s="7"/>
      <c r="Q78" s="7"/>
      <c r="R78" s="7"/>
      <c r="S78" s="7"/>
      <c r="T78" s="7"/>
      <c r="U78" s="7"/>
      <c r="V78" s="7"/>
      <c r="W78" s="7"/>
      <c r="X78" s="7"/>
      <c r="Y78" s="7"/>
      <c r="Z78" s="7"/>
    </row>
    <row r="79" spans="1:26" ht="12.75" customHeight="1" x14ac:dyDescent="0.2">
      <c r="A79" s="124"/>
      <c r="B79" s="125" t="s">
        <v>191</v>
      </c>
      <c r="C79" s="126" t="e">
        <f t="shared" ref="C79:N79" si="37">(C58/C16)*100</f>
        <v>#REF!</v>
      </c>
      <c r="D79" s="126" t="e">
        <f t="shared" si="37"/>
        <v>#REF!</v>
      </c>
      <c r="E79" s="126" t="e">
        <f t="shared" si="37"/>
        <v>#REF!</v>
      </c>
      <c r="F79" s="126" t="e">
        <f t="shared" si="37"/>
        <v>#REF!</v>
      </c>
      <c r="G79" s="126" t="e">
        <f t="shared" si="37"/>
        <v>#REF!</v>
      </c>
      <c r="H79" s="126" t="e">
        <f t="shared" si="37"/>
        <v>#REF!</v>
      </c>
      <c r="I79" s="126" t="e">
        <f t="shared" si="37"/>
        <v>#REF!</v>
      </c>
      <c r="J79" s="126" t="e">
        <f t="shared" si="37"/>
        <v>#REF!</v>
      </c>
      <c r="K79" s="126" t="e">
        <f t="shared" si="37"/>
        <v>#REF!</v>
      </c>
      <c r="L79" s="126" t="e">
        <f t="shared" si="37"/>
        <v>#REF!</v>
      </c>
      <c r="M79" s="126" t="e">
        <f t="shared" si="37"/>
        <v>#REF!</v>
      </c>
      <c r="N79" s="126" t="e">
        <f t="shared" si="37"/>
        <v>#REF!</v>
      </c>
      <c r="O79" s="7"/>
      <c r="P79" s="7"/>
      <c r="Q79" s="7"/>
      <c r="R79" s="7"/>
      <c r="S79" s="7"/>
      <c r="T79" s="7"/>
      <c r="U79" s="7"/>
      <c r="V79" s="7"/>
      <c r="W79" s="7"/>
      <c r="X79" s="7"/>
      <c r="Y79" s="7"/>
      <c r="Z79" s="7"/>
    </row>
    <row r="80" spans="1:26" ht="12.75" customHeight="1" x14ac:dyDescent="0.2">
      <c r="A80" s="124" t="s">
        <v>193</v>
      </c>
      <c r="B80" s="125" t="s">
        <v>188</v>
      </c>
      <c r="C80" s="126" t="e">
        <f t="shared" ref="C80:N80" si="38">(C59/C17)*100</f>
        <v>#REF!</v>
      </c>
      <c r="D80" s="126" t="e">
        <f t="shared" si="38"/>
        <v>#REF!</v>
      </c>
      <c r="E80" s="126" t="e">
        <f t="shared" si="38"/>
        <v>#REF!</v>
      </c>
      <c r="F80" s="126" t="e">
        <f t="shared" si="38"/>
        <v>#REF!</v>
      </c>
      <c r="G80" s="126" t="e">
        <f t="shared" si="38"/>
        <v>#REF!</v>
      </c>
      <c r="H80" s="126" t="e">
        <f t="shared" si="38"/>
        <v>#REF!</v>
      </c>
      <c r="I80" s="126" t="e">
        <f t="shared" si="38"/>
        <v>#REF!</v>
      </c>
      <c r="J80" s="126" t="e">
        <f t="shared" si="38"/>
        <v>#REF!</v>
      </c>
      <c r="K80" s="126" t="e">
        <f t="shared" si="38"/>
        <v>#REF!</v>
      </c>
      <c r="L80" s="126" t="e">
        <f t="shared" si="38"/>
        <v>#REF!</v>
      </c>
      <c r="M80" s="126" t="e">
        <f t="shared" si="38"/>
        <v>#REF!</v>
      </c>
      <c r="N80" s="126" t="e">
        <f t="shared" si="38"/>
        <v>#REF!</v>
      </c>
      <c r="O80" s="7"/>
      <c r="P80" s="7"/>
      <c r="Q80" s="7"/>
      <c r="R80" s="7"/>
      <c r="S80" s="7"/>
      <c r="T80" s="7"/>
      <c r="U80" s="7"/>
      <c r="V80" s="7"/>
      <c r="W80" s="7"/>
      <c r="X80" s="7"/>
      <c r="Y80" s="7"/>
      <c r="Z80" s="7"/>
    </row>
    <row r="81" spans="1:26" ht="12.75" customHeight="1" x14ac:dyDescent="0.2">
      <c r="A81" s="124"/>
      <c r="B81" s="125" t="s">
        <v>189</v>
      </c>
      <c r="C81" s="126" t="e">
        <f t="shared" ref="C81:N81" si="39">(C60/C18)*100</f>
        <v>#REF!</v>
      </c>
      <c r="D81" s="126" t="e">
        <f t="shared" si="39"/>
        <v>#REF!</v>
      </c>
      <c r="E81" s="126" t="e">
        <f t="shared" si="39"/>
        <v>#REF!</v>
      </c>
      <c r="F81" s="126" t="e">
        <f t="shared" si="39"/>
        <v>#REF!</v>
      </c>
      <c r="G81" s="126" t="e">
        <f t="shared" si="39"/>
        <v>#REF!</v>
      </c>
      <c r="H81" s="126" t="e">
        <f t="shared" si="39"/>
        <v>#REF!</v>
      </c>
      <c r="I81" s="126" t="e">
        <f t="shared" si="39"/>
        <v>#REF!</v>
      </c>
      <c r="J81" s="126" t="e">
        <f t="shared" si="39"/>
        <v>#REF!</v>
      </c>
      <c r="K81" s="126" t="e">
        <f t="shared" si="39"/>
        <v>#REF!</v>
      </c>
      <c r="L81" s="126" t="e">
        <f t="shared" si="39"/>
        <v>#REF!</v>
      </c>
      <c r="M81" s="126" t="e">
        <f t="shared" si="39"/>
        <v>#REF!</v>
      </c>
      <c r="N81" s="126" t="e">
        <f t="shared" si="39"/>
        <v>#REF!</v>
      </c>
      <c r="O81" s="7"/>
      <c r="P81" s="7"/>
      <c r="Q81" s="7"/>
      <c r="R81" s="7"/>
      <c r="S81" s="7"/>
      <c r="T81" s="7"/>
      <c r="U81" s="7"/>
      <c r="V81" s="7"/>
      <c r="W81" s="7"/>
      <c r="X81" s="7"/>
      <c r="Y81" s="7"/>
      <c r="Z81" s="7"/>
    </row>
    <row r="82" spans="1:26" ht="12.75" customHeight="1" x14ac:dyDescent="0.2">
      <c r="A82" s="124"/>
      <c r="B82" s="125" t="s">
        <v>190</v>
      </c>
      <c r="C82" s="126" t="e">
        <f t="shared" ref="C82:N82" si="40">(C61/C19)*100</f>
        <v>#REF!</v>
      </c>
      <c r="D82" s="126" t="e">
        <f t="shared" si="40"/>
        <v>#REF!</v>
      </c>
      <c r="E82" s="126" t="e">
        <f t="shared" si="40"/>
        <v>#REF!</v>
      </c>
      <c r="F82" s="126" t="e">
        <f t="shared" si="40"/>
        <v>#REF!</v>
      </c>
      <c r="G82" s="126" t="e">
        <f t="shared" si="40"/>
        <v>#REF!</v>
      </c>
      <c r="H82" s="126" t="e">
        <f t="shared" si="40"/>
        <v>#REF!</v>
      </c>
      <c r="I82" s="126" t="e">
        <f t="shared" si="40"/>
        <v>#REF!</v>
      </c>
      <c r="J82" s="126" t="e">
        <f t="shared" si="40"/>
        <v>#REF!</v>
      </c>
      <c r="K82" s="126" t="e">
        <f t="shared" si="40"/>
        <v>#REF!</v>
      </c>
      <c r="L82" s="126" t="e">
        <f t="shared" si="40"/>
        <v>#REF!</v>
      </c>
      <c r="M82" s="126" t="e">
        <f t="shared" si="40"/>
        <v>#REF!</v>
      </c>
      <c r="N82" s="126" t="e">
        <f t="shared" si="40"/>
        <v>#REF!</v>
      </c>
      <c r="O82" s="7"/>
      <c r="P82" s="7"/>
      <c r="Q82" s="7"/>
      <c r="R82" s="7"/>
      <c r="S82" s="7"/>
      <c r="T82" s="7"/>
      <c r="U82" s="7"/>
      <c r="V82" s="7"/>
      <c r="W82" s="7"/>
      <c r="X82" s="7"/>
      <c r="Y82" s="7"/>
      <c r="Z82" s="7"/>
    </row>
    <row r="83" spans="1:26" ht="12.75" customHeight="1" x14ac:dyDescent="0.2">
      <c r="A83" s="124"/>
      <c r="B83" s="125" t="s">
        <v>191</v>
      </c>
      <c r="C83" s="126" t="e">
        <f t="shared" ref="C83:N83" si="41">(C62/C20)*100</f>
        <v>#REF!</v>
      </c>
      <c r="D83" s="126" t="e">
        <f t="shared" si="41"/>
        <v>#REF!</v>
      </c>
      <c r="E83" s="126" t="e">
        <f t="shared" si="41"/>
        <v>#REF!</v>
      </c>
      <c r="F83" s="126" t="e">
        <f t="shared" si="41"/>
        <v>#REF!</v>
      </c>
      <c r="G83" s="126" t="e">
        <f t="shared" si="41"/>
        <v>#REF!</v>
      </c>
      <c r="H83" s="126" t="e">
        <f t="shared" si="41"/>
        <v>#REF!</v>
      </c>
      <c r="I83" s="126" t="e">
        <f t="shared" si="41"/>
        <v>#REF!</v>
      </c>
      <c r="J83" s="126" t="e">
        <f t="shared" si="41"/>
        <v>#REF!</v>
      </c>
      <c r="K83" s="126" t="e">
        <f t="shared" si="41"/>
        <v>#REF!</v>
      </c>
      <c r="L83" s="126" t="e">
        <f t="shared" si="41"/>
        <v>#REF!</v>
      </c>
      <c r="M83" s="126" t="e">
        <f t="shared" si="41"/>
        <v>#REF!</v>
      </c>
      <c r="N83" s="126" t="e">
        <f t="shared" si="41"/>
        <v>#REF!</v>
      </c>
      <c r="O83" s="7"/>
      <c r="P83" s="7"/>
      <c r="Q83" s="7"/>
      <c r="R83" s="7"/>
      <c r="S83" s="7"/>
      <c r="T83" s="7"/>
      <c r="U83" s="7"/>
      <c r="V83" s="7"/>
      <c r="W83" s="7"/>
      <c r="X83" s="7"/>
      <c r="Y83" s="7"/>
      <c r="Z83" s="7"/>
    </row>
    <row r="84" spans="1:26" ht="12.75" customHeight="1" x14ac:dyDescent="0.2">
      <c r="A84" s="124" t="s">
        <v>174</v>
      </c>
      <c r="B84" s="125" t="s">
        <v>188</v>
      </c>
      <c r="C84" s="126" t="e">
        <f t="shared" ref="C84:N84" si="42">(C63/C21)*100</f>
        <v>#REF!</v>
      </c>
      <c r="D84" s="126" t="e">
        <f t="shared" si="42"/>
        <v>#REF!</v>
      </c>
      <c r="E84" s="126" t="e">
        <f t="shared" si="42"/>
        <v>#REF!</v>
      </c>
      <c r="F84" s="126" t="e">
        <f t="shared" si="42"/>
        <v>#REF!</v>
      </c>
      <c r="G84" s="126" t="e">
        <f t="shared" si="42"/>
        <v>#REF!</v>
      </c>
      <c r="H84" s="126" t="e">
        <f t="shared" si="42"/>
        <v>#REF!</v>
      </c>
      <c r="I84" s="126" t="e">
        <f t="shared" si="42"/>
        <v>#REF!</v>
      </c>
      <c r="J84" s="126" t="e">
        <f t="shared" si="42"/>
        <v>#REF!</v>
      </c>
      <c r="K84" s="126" t="e">
        <f t="shared" si="42"/>
        <v>#REF!</v>
      </c>
      <c r="L84" s="126" t="e">
        <f t="shared" si="42"/>
        <v>#REF!</v>
      </c>
      <c r="M84" s="126" t="e">
        <f t="shared" si="42"/>
        <v>#REF!</v>
      </c>
      <c r="N84" s="126" t="e">
        <f t="shared" si="42"/>
        <v>#REF!</v>
      </c>
      <c r="O84" s="7"/>
      <c r="P84" s="7"/>
      <c r="Q84" s="7"/>
      <c r="R84" s="7"/>
      <c r="S84" s="7"/>
      <c r="T84" s="7"/>
      <c r="U84" s="7"/>
      <c r="V84" s="7"/>
      <c r="W84" s="7"/>
      <c r="X84" s="7"/>
      <c r="Y84" s="7"/>
      <c r="Z84" s="7"/>
    </row>
    <row r="85" spans="1:26" ht="12.75" customHeight="1" x14ac:dyDescent="0.2">
      <c r="A85" s="124"/>
      <c r="B85" s="125" t="s">
        <v>189</v>
      </c>
      <c r="C85" s="126" t="e">
        <f t="shared" ref="C85:N85" si="43">(C64/C22)*100</f>
        <v>#REF!</v>
      </c>
      <c r="D85" s="126" t="e">
        <f t="shared" si="43"/>
        <v>#REF!</v>
      </c>
      <c r="E85" s="126" t="e">
        <f t="shared" si="43"/>
        <v>#REF!</v>
      </c>
      <c r="F85" s="126" t="e">
        <f t="shared" si="43"/>
        <v>#REF!</v>
      </c>
      <c r="G85" s="126" t="e">
        <f t="shared" si="43"/>
        <v>#REF!</v>
      </c>
      <c r="H85" s="126" t="e">
        <f t="shared" si="43"/>
        <v>#REF!</v>
      </c>
      <c r="I85" s="126" t="e">
        <f t="shared" si="43"/>
        <v>#REF!</v>
      </c>
      <c r="J85" s="126" t="e">
        <f t="shared" si="43"/>
        <v>#REF!</v>
      </c>
      <c r="K85" s="126" t="e">
        <f t="shared" si="43"/>
        <v>#REF!</v>
      </c>
      <c r="L85" s="126" t="e">
        <f t="shared" si="43"/>
        <v>#REF!</v>
      </c>
      <c r="M85" s="126" t="e">
        <f t="shared" si="43"/>
        <v>#REF!</v>
      </c>
      <c r="N85" s="126" t="e">
        <f t="shared" si="43"/>
        <v>#REF!</v>
      </c>
      <c r="O85" s="7"/>
      <c r="P85" s="7"/>
      <c r="Q85" s="7"/>
      <c r="R85" s="7"/>
      <c r="S85" s="7"/>
      <c r="T85" s="7"/>
      <c r="U85" s="7"/>
      <c r="V85" s="7"/>
      <c r="W85" s="7"/>
      <c r="X85" s="7"/>
      <c r="Y85" s="7"/>
      <c r="Z85" s="7"/>
    </row>
    <row r="86" spans="1:26" ht="12.75" customHeight="1" x14ac:dyDescent="0.2">
      <c r="A86" s="124"/>
      <c r="B86" s="127" t="s">
        <v>190</v>
      </c>
      <c r="C86" s="126" t="e">
        <f t="shared" ref="C86:N86" si="44">(C65/C23)*100</f>
        <v>#REF!</v>
      </c>
      <c r="D86" s="126" t="e">
        <f t="shared" si="44"/>
        <v>#REF!</v>
      </c>
      <c r="E86" s="126" t="e">
        <f t="shared" si="44"/>
        <v>#REF!</v>
      </c>
      <c r="F86" s="126" t="e">
        <f t="shared" si="44"/>
        <v>#REF!</v>
      </c>
      <c r="G86" s="126" t="e">
        <f t="shared" si="44"/>
        <v>#REF!</v>
      </c>
      <c r="H86" s="126" t="e">
        <f t="shared" si="44"/>
        <v>#REF!</v>
      </c>
      <c r="I86" s="126" t="e">
        <f t="shared" si="44"/>
        <v>#REF!</v>
      </c>
      <c r="J86" s="126" t="e">
        <f t="shared" si="44"/>
        <v>#REF!</v>
      </c>
      <c r="K86" s="126" t="e">
        <f t="shared" si="44"/>
        <v>#REF!</v>
      </c>
      <c r="L86" s="126" t="e">
        <f t="shared" si="44"/>
        <v>#REF!</v>
      </c>
      <c r="M86" s="126" t="e">
        <f t="shared" si="44"/>
        <v>#REF!</v>
      </c>
      <c r="N86" s="126" t="e">
        <f t="shared" si="44"/>
        <v>#REF!</v>
      </c>
      <c r="O86" s="7"/>
      <c r="P86" s="7"/>
      <c r="Q86" s="7"/>
      <c r="R86" s="7"/>
      <c r="S86" s="7"/>
      <c r="T86" s="7"/>
      <c r="U86" s="7"/>
      <c r="V86" s="7"/>
      <c r="W86" s="7"/>
      <c r="X86" s="7"/>
      <c r="Y86" s="7"/>
      <c r="Z86" s="7"/>
    </row>
    <row r="87" spans="1:26" ht="12.75" customHeight="1" x14ac:dyDescent="0.2">
      <c r="A87" s="124"/>
      <c r="B87" s="127" t="s">
        <v>191</v>
      </c>
      <c r="C87" s="126" t="e">
        <f t="shared" ref="C87:N87" si="45">(C66/C24)*100</f>
        <v>#REF!</v>
      </c>
      <c r="D87" s="126" t="e">
        <f t="shared" si="45"/>
        <v>#REF!</v>
      </c>
      <c r="E87" s="126" t="e">
        <f t="shared" si="45"/>
        <v>#REF!</v>
      </c>
      <c r="F87" s="126" t="e">
        <f t="shared" si="45"/>
        <v>#REF!</v>
      </c>
      <c r="G87" s="126" t="e">
        <f t="shared" si="45"/>
        <v>#REF!</v>
      </c>
      <c r="H87" s="126" t="e">
        <f t="shared" si="45"/>
        <v>#REF!</v>
      </c>
      <c r="I87" s="126" t="e">
        <f t="shared" si="45"/>
        <v>#REF!</v>
      </c>
      <c r="J87" s="126" t="e">
        <f t="shared" si="45"/>
        <v>#REF!</v>
      </c>
      <c r="K87" s="126" t="e">
        <f t="shared" si="45"/>
        <v>#REF!</v>
      </c>
      <c r="L87" s="126" t="e">
        <f t="shared" si="45"/>
        <v>#REF!</v>
      </c>
      <c r="M87" s="126" t="e">
        <f t="shared" si="45"/>
        <v>#REF!</v>
      </c>
      <c r="N87" s="126" t="e">
        <f t="shared" si="45"/>
        <v>#REF!</v>
      </c>
      <c r="O87" s="7"/>
      <c r="P87" s="7"/>
      <c r="Q87" s="7"/>
      <c r="R87" s="7"/>
      <c r="S87" s="7"/>
      <c r="T87" s="7"/>
      <c r="U87" s="7"/>
      <c r="V87" s="7"/>
      <c r="W87" s="7"/>
      <c r="X87" s="7"/>
      <c r="Y87" s="7"/>
      <c r="Z87" s="7"/>
    </row>
    <row r="88" spans="1:26" ht="12.7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
      <c r="A120" s="33" t="s">
        <v>208</v>
      </c>
      <c r="B120" s="128" t="s">
        <v>175</v>
      </c>
      <c r="C120" s="128" t="s">
        <v>176</v>
      </c>
      <c r="D120" s="128" t="s">
        <v>177</v>
      </c>
      <c r="E120" s="128" t="s">
        <v>178</v>
      </c>
      <c r="F120" s="128" t="s">
        <v>179</v>
      </c>
      <c r="G120" s="128" t="s">
        <v>180</v>
      </c>
      <c r="H120" s="128" t="s">
        <v>181</v>
      </c>
      <c r="I120" s="128" t="s">
        <v>182</v>
      </c>
      <c r="J120" s="128" t="s">
        <v>183</v>
      </c>
      <c r="K120" s="128" t="s">
        <v>184</v>
      </c>
      <c r="L120" s="128" t="s">
        <v>185</v>
      </c>
      <c r="M120" s="128" t="s">
        <v>186</v>
      </c>
      <c r="N120" s="7"/>
      <c r="O120" s="7"/>
      <c r="P120" s="7"/>
      <c r="Q120" s="7"/>
      <c r="R120" s="7"/>
      <c r="S120" s="7"/>
      <c r="T120" s="7"/>
      <c r="U120" s="7"/>
      <c r="V120" s="7"/>
      <c r="W120" s="7"/>
      <c r="X120" s="7"/>
      <c r="Y120" s="7"/>
      <c r="Z120" s="7"/>
    </row>
    <row r="121" spans="1:26" ht="12.75" customHeight="1" x14ac:dyDescent="0.2">
      <c r="A121" s="129" t="s">
        <v>209</v>
      </c>
      <c r="B121" s="60" t="e">
        <f>EBIT!C7-EBIT!C36</f>
        <v>#REF!</v>
      </c>
      <c r="C121" s="60" t="e">
        <f>EBIT!D7-EBIT!D36</f>
        <v>#REF!</v>
      </c>
      <c r="D121" s="60" t="e">
        <f>EBIT!E7-EBIT!E36</f>
        <v>#REF!</v>
      </c>
      <c r="E121" s="60" t="e">
        <f>EBIT!F7-EBIT!F36</f>
        <v>#REF!</v>
      </c>
      <c r="F121" s="60" t="e">
        <f>EBIT!G7-EBIT!G36</f>
        <v>#REF!</v>
      </c>
      <c r="G121" s="60" t="e">
        <f>EBIT!H7-EBIT!H36</f>
        <v>#REF!</v>
      </c>
      <c r="H121" s="60" t="e">
        <f>EBIT!I7-EBIT!I36</f>
        <v>#REF!</v>
      </c>
      <c r="I121" s="60" t="e">
        <f>EBIT!J7-EBIT!J36</f>
        <v>#REF!</v>
      </c>
      <c r="J121" s="60" t="e">
        <f>EBIT!K7-EBIT!K36</f>
        <v>#REF!</v>
      </c>
      <c r="K121" s="60" t="e">
        <f>EBIT!L7-EBIT!L36</f>
        <v>#REF!</v>
      </c>
      <c r="L121" s="60" t="e">
        <f>EBIT!M7-EBIT!M36</f>
        <v>#REF!</v>
      </c>
      <c r="M121" s="60" t="e">
        <f>EBIT!N7-EBIT!N36</f>
        <v>#REF!</v>
      </c>
      <c r="N121" s="7"/>
      <c r="O121" s="7"/>
      <c r="P121" s="7"/>
      <c r="Q121" s="7"/>
      <c r="R121" s="7"/>
      <c r="S121" s="7"/>
      <c r="T121" s="7"/>
      <c r="U121" s="7"/>
      <c r="V121" s="7"/>
      <c r="W121" s="7"/>
      <c r="X121" s="7"/>
      <c r="Y121" s="7"/>
      <c r="Z121" s="7"/>
    </row>
    <row r="122" spans="1:26" ht="12.75" customHeight="1" x14ac:dyDescent="0.2">
      <c r="A122" s="129" t="s">
        <v>210</v>
      </c>
      <c r="B122" s="60" t="e">
        <f>EBIT!C8-EBIT!C37</f>
        <v>#REF!</v>
      </c>
      <c r="C122" s="60" t="e">
        <f>EBIT!D8-EBIT!D37</f>
        <v>#REF!</v>
      </c>
      <c r="D122" s="60" t="e">
        <f>EBIT!E8-EBIT!E37</f>
        <v>#REF!</v>
      </c>
      <c r="E122" s="60" t="e">
        <f>EBIT!F8-EBIT!F37</f>
        <v>#REF!</v>
      </c>
      <c r="F122" s="60" t="e">
        <f>EBIT!G8-EBIT!G37</f>
        <v>#REF!</v>
      </c>
      <c r="G122" s="60" t="e">
        <f>EBIT!H8-EBIT!H37</f>
        <v>#REF!</v>
      </c>
      <c r="H122" s="60" t="e">
        <f>EBIT!I8-EBIT!I37</f>
        <v>#REF!</v>
      </c>
      <c r="I122" s="60" t="e">
        <f>EBIT!J8-EBIT!J37</f>
        <v>#REF!</v>
      </c>
      <c r="J122" s="60" t="e">
        <f>EBIT!K8-EBIT!K37</f>
        <v>#REF!</v>
      </c>
      <c r="K122" s="60" t="e">
        <f>EBIT!L8-EBIT!L37</f>
        <v>#REF!</v>
      </c>
      <c r="L122" s="60" t="e">
        <f>EBIT!M8-EBIT!M37</f>
        <v>#REF!</v>
      </c>
      <c r="M122" s="60" t="e">
        <f>EBIT!N8-EBIT!N37</f>
        <v>#REF!</v>
      </c>
      <c r="N122" s="7"/>
      <c r="O122" s="7"/>
      <c r="P122" s="7"/>
      <c r="Q122" s="7"/>
      <c r="R122" s="7"/>
      <c r="S122" s="7"/>
      <c r="T122" s="7"/>
      <c r="U122" s="7"/>
      <c r="V122" s="7"/>
      <c r="W122" s="7"/>
      <c r="X122" s="7"/>
      <c r="Y122" s="7"/>
      <c r="Z122" s="7"/>
    </row>
    <row r="123" spans="1:26" ht="12.75" customHeight="1" x14ac:dyDescent="0.2">
      <c r="A123" s="129" t="s">
        <v>211</v>
      </c>
      <c r="B123" s="60" t="e">
        <f>EBIT!C9-EBIT!C38</f>
        <v>#REF!</v>
      </c>
      <c r="C123" s="60" t="e">
        <f>EBIT!D9-EBIT!D38</f>
        <v>#REF!</v>
      </c>
      <c r="D123" s="60" t="e">
        <f>EBIT!E9-EBIT!E38</f>
        <v>#REF!</v>
      </c>
      <c r="E123" s="60" t="e">
        <f>EBIT!F9-EBIT!F38</f>
        <v>#REF!</v>
      </c>
      <c r="F123" s="60" t="e">
        <f>EBIT!G9-EBIT!G38</f>
        <v>#REF!</v>
      </c>
      <c r="G123" s="60" t="e">
        <f>EBIT!H9-EBIT!H38</f>
        <v>#REF!</v>
      </c>
      <c r="H123" s="60" t="e">
        <f>EBIT!I9-EBIT!I38</f>
        <v>#REF!</v>
      </c>
      <c r="I123" s="60" t="e">
        <f>EBIT!J9-EBIT!J38</f>
        <v>#REF!</v>
      </c>
      <c r="J123" s="60" t="e">
        <f>EBIT!K9-EBIT!K38</f>
        <v>#REF!</v>
      </c>
      <c r="K123" s="60" t="e">
        <f>EBIT!L9-EBIT!L38</f>
        <v>#REF!</v>
      </c>
      <c r="L123" s="60" t="e">
        <f>EBIT!M9-EBIT!M38</f>
        <v>#REF!</v>
      </c>
      <c r="M123" s="60" t="e">
        <f>EBIT!N9-EBIT!N38</f>
        <v>#REF!</v>
      </c>
      <c r="N123" s="7"/>
      <c r="O123" s="7"/>
      <c r="P123" s="7"/>
      <c r="Q123" s="7"/>
      <c r="R123" s="7"/>
      <c r="S123" s="7"/>
      <c r="T123" s="7"/>
      <c r="U123" s="7"/>
      <c r="V123" s="7"/>
      <c r="W123" s="7"/>
      <c r="X123" s="7"/>
      <c r="Y123" s="7"/>
      <c r="Z123" s="7"/>
    </row>
    <row r="124" spans="1:26" ht="12.75" customHeight="1" x14ac:dyDescent="0.2">
      <c r="A124" s="130" t="s">
        <v>188</v>
      </c>
      <c r="B124" s="60" t="e">
        <f>EBIT!C39-EBIT!C10</f>
        <v>#REF!</v>
      </c>
      <c r="C124" s="60" t="e">
        <f>EBIT!D39-EBIT!D10</f>
        <v>#REF!</v>
      </c>
      <c r="D124" s="60" t="e">
        <f>EBIT!E39-EBIT!E10</f>
        <v>#REF!</v>
      </c>
      <c r="E124" s="60" t="e">
        <f>EBIT!F39-EBIT!F10</f>
        <v>#REF!</v>
      </c>
      <c r="F124" s="60" t="e">
        <f>EBIT!G39-EBIT!G10</f>
        <v>#REF!</v>
      </c>
      <c r="G124" s="60" t="e">
        <f>EBIT!H39-EBIT!H10</f>
        <v>#REF!</v>
      </c>
      <c r="H124" s="60" t="e">
        <f>EBIT!I39-EBIT!I10</f>
        <v>#REF!</v>
      </c>
      <c r="I124" s="60" t="e">
        <f>EBIT!J39-EBIT!J10</f>
        <v>#REF!</v>
      </c>
      <c r="J124" s="60" t="e">
        <f>EBIT!K39-EBIT!K10</f>
        <v>#REF!</v>
      </c>
      <c r="K124" s="60" t="e">
        <f>EBIT!L39-EBIT!L10</f>
        <v>#REF!</v>
      </c>
      <c r="L124" s="60" t="e">
        <f>EBIT!M39-EBIT!M10</f>
        <v>#REF!</v>
      </c>
      <c r="M124" s="60" t="e">
        <f>EBIT!N39-EBIT!N10</f>
        <v>#REF!</v>
      </c>
      <c r="N124" s="7"/>
      <c r="O124" s="7"/>
      <c r="P124" s="7"/>
      <c r="Q124" s="7"/>
      <c r="R124" s="7"/>
      <c r="S124" s="7"/>
      <c r="T124" s="7"/>
      <c r="U124" s="7"/>
      <c r="V124" s="7"/>
      <c r="W124" s="7"/>
      <c r="X124" s="7"/>
      <c r="Y124" s="7"/>
      <c r="Z124" s="7"/>
    </row>
    <row r="125" spans="1:26" ht="12.75" customHeight="1" x14ac:dyDescent="0.2">
      <c r="A125" s="131" t="s">
        <v>212</v>
      </c>
      <c r="B125" s="69" t="e">
        <f>EBIT!C11-EBIT!C40</f>
        <v>#REF!</v>
      </c>
      <c r="C125" s="69" t="e">
        <f>EBIT!D11-EBIT!D40</f>
        <v>#REF!</v>
      </c>
      <c r="D125" s="69" t="e">
        <f>EBIT!E11-EBIT!E40</f>
        <v>#REF!</v>
      </c>
      <c r="E125" s="69" t="e">
        <f>EBIT!F11-EBIT!F40</f>
        <v>#REF!</v>
      </c>
      <c r="F125" s="69" t="e">
        <f>EBIT!G11-EBIT!G40</f>
        <v>#REF!</v>
      </c>
      <c r="G125" s="69" t="e">
        <f>EBIT!H11-EBIT!H40</f>
        <v>#REF!</v>
      </c>
      <c r="H125" s="69" t="e">
        <f>EBIT!I11-EBIT!I40</f>
        <v>#REF!</v>
      </c>
      <c r="I125" s="69" t="e">
        <f>EBIT!J11-EBIT!J40</f>
        <v>#REF!</v>
      </c>
      <c r="J125" s="69" t="e">
        <f>EBIT!K11-EBIT!K40</f>
        <v>#REF!</v>
      </c>
      <c r="K125" s="69" t="e">
        <f>EBIT!L11-EBIT!L40</f>
        <v>#REF!</v>
      </c>
      <c r="L125" s="69" t="e">
        <f>EBIT!M11-EBIT!M40</f>
        <v>#REF!</v>
      </c>
      <c r="M125" s="69" t="e">
        <f>EBIT!N11-EBIT!N40</f>
        <v>#REF!</v>
      </c>
      <c r="N125" s="7"/>
      <c r="O125" s="7"/>
      <c r="P125" s="7"/>
      <c r="Q125" s="7"/>
      <c r="R125" s="7"/>
      <c r="S125" s="7"/>
      <c r="T125" s="7"/>
      <c r="U125" s="7"/>
      <c r="V125" s="7"/>
      <c r="W125" s="7"/>
      <c r="X125" s="7"/>
      <c r="Y125" s="7"/>
      <c r="Z125" s="7"/>
    </row>
    <row r="126" spans="1:26" ht="12.75" customHeight="1" x14ac:dyDescent="0.2">
      <c r="A126" s="7"/>
      <c r="B126" s="60"/>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3">
    <mergeCell ref="A70:J70"/>
    <mergeCell ref="A1:E1"/>
    <mergeCell ref="A2:K2"/>
    <mergeCell ref="A4:J4"/>
    <mergeCell ref="A6:V6"/>
    <mergeCell ref="A26:K26"/>
    <mergeCell ref="A28:V28"/>
    <mergeCell ref="A46:J46"/>
    <mergeCell ref="A47:J47"/>
    <mergeCell ref="A48:J48"/>
    <mergeCell ref="A67:J67"/>
    <mergeCell ref="A68:J68"/>
    <mergeCell ref="A69:J69"/>
  </mergeCells>
  <conditionalFormatting sqref="C72:N87">
    <cfRule type="cellIs" dxfId="0" priority="1" operator="greaterThan">
      <formula>5</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Z1000"/>
  <sheetViews>
    <sheetView showGridLines="0" workbookViewId="0"/>
  </sheetViews>
  <sheetFormatPr baseColWidth="10" defaultColWidth="14.5" defaultRowHeight="15" customHeight="1" x14ac:dyDescent="0.2"/>
  <cols>
    <col min="1" max="1" width="68.83203125" customWidth="1"/>
    <col min="2" max="2" width="15.5" customWidth="1"/>
    <col min="3" max="14" width="14" customWidth="1"/>
    <col min="15" max="26" width="8.6640625" customWidth="1"/>
  </cols>
  <sheetData>
    <row r="1" spans="1:26" ht="27.75" customHeight="1" x14ac:dyDescent="0.2">
      <c r="A1" s="198" t="s">
        <v>213</v>
      </c>
      <c r="B1" s="173"/>
      <c r="C1" s="173"/>
      <c r="D1" s="173"/>
      <c r="E1" s="173"/>
      <c r="F1" s="173"/>
      <c r="G1" s="173"/>
      <c r="H1" s="173"/>
      <c r="I1" s="173"/>
      <c r="J1" s="173"/>
      <c r="K1" s="174"/>
      <c r="L1" s="132"/>
      <c r="M1" s="132"/>
      <c r="N1" s="132"/>
      <c r="O1" s="132"/>
      <c r="P1" s="132"/>
      <c r="Q1" s="132"/>
      <c r="R1" s="132"/>
      <c r="S1" s="132"/>
      <c r="T1" s="132"/>
      <c r="U1" s="132"/>
      <c r="V1" s="132"/>
      <c r="W1" s="132"/>
      <c r="X1" s="132"/>
      <c r="Y1" s="132"/>
      <c r="Z1" s="132"/>
    </row>
    <row r="2" spans="1:26" ht="36.75" customHeight="1" x14ac:dyDescent="0.2">
      <c r="A2" s="175"/>
      <c r="B2" s="176"/>
      <c r="C2" s="176"/>
      <c r="D2" s="176"/>
      <c r="E2" s="176"/>
      <c r="F2" s="176"/>
      <c r="G2" s="176"/>
      <c r="H2" s="176"/>
      <c r="I2" s="176"/>
      <c r="J2" s="176"/>
      <c r="K2" s="177"/>
      <c r="L2" s="132"/>
      <c r="M2" s="132"/>
      <c r="N2" s="132"/>
      <c r="O2" s="132"/>
      <c r="P2" s="132"/>
      <c r="Q2" s="132"/>
      <c r="R2" s="132"/>
      <c r="S2" s="132"/>
      <c r="T2" s="132"/>
      <c r="U2" s="132"/>
      <c r="V2" s="132"/>
      <c r="W2" s="132"/>
      <c r="X2" s="132"/>
      <c r="Y2" s="132"/>
      <c r="Z2" s="132"/>
    </row>
    <row r="3" spans="1:26" ht="13.5" customHeight="1" x14ac:dyDescent="0.2">
      <c r="A3" s="133" t="s">
        <v>214</v>
      </c>
      <c r="B3" s="133"/>
      <c r="C3" s="134"/>
      <c r="D3" s="134"/>
      <c r="E3" s="134"/>
      <c r="F3" s="134"/>
      <c r="G3" s="103"/>
      <c r="H3" s="103"/>
      <c r="I3" s="103"/>
      <c r="J3" s="103"/>
      <c r="K3" s="103"/>
      <c r="L3" s="103"/>
      <c r="M3" s="103"/>
      <c r="N3" s="103"/>
      <c r="O3" s="103"/>
      <c r="P3" s="103"/>
      <c r="Q3" s="103"/>
      <c r="R3" s="103"/>
      <c r="S3" s="103"/>
      <c r="T3" s="103"/>
      <c r="U3" s="103"/>
      <c r="V3" s="103"/>
      <c r="W3" s="103"/>
      <c r="X3" s="103"/>
      <c r="Y3" s="103"/>
      <c r="Z3" s="103"/>
    </row>
    <row r="4" spans="1:26" ht="13.5" customHeight="1" x14ac:dyDescent="0.2">
      <c r="A4" s="103" t="s">
        <v>215</v>
      </c>
      <c r="B4" s="103"/>
      <c r="C4" s="134"/>
      <c r="D4" s="134"/>
      <c r="E4" s="134"/>
      <c r="F4" s="134"/>
      <c r="G4" s="103"/>
      <c r="H4" s="103"/>
      <c r="I4" s="103"/>
      <c r="J4" s="103"/>
      <c r="K4" s="103"/>
      <c r="L4" s="103"/>
      <c r="M4" s="103"/>
      <c r="N4" s="103"/>
      <c r="O4" s="103"/>
      <c r="P4" s="103"/>
      <c r="Q4" s="103"/>
      <c r="R4" s="103"/>
      <c r="S4" s="103"/>
      <c r="T4" s="103"/>
      <c r="U4" s="103"/>
      <c r="V4" s="103"/>
      <c r="W4" s="103"/>
      <c r="X4" s="103"/>
      <c r="Y4" s="103"/>
      <c r="Z4" s="103"/>
    </row>
    <row r="5" spans="1:26" ht="41.25" customHeight="1" x14ac:dyDescent="0.2">
      <c r="A5" s="199" t="s">
        <v>216</v>
      </c>
      <c r="B5" s="162"/>
      <c r="C5" s="162"/>
      <c r="D5" s="162"/>
      <c r="E5" s="162"/>
      <c r="F5" s="162"/>
      <c r="G5" s="162"/>
      <c r="H5" s="162"/>
      <c r="I5" s="162"/>
      <c r="J5" s="162"/>
      <c r="K5" s="162"/>
      <c r="L5" s="163"/>
      <c r="M5" s="115"/>
      <c r="N5" s="115"/>
      <c r="O5" s="115"/>
      <c r="P5" s="115"/>
      <c r="Q5" s="115"/>
      <c r="R5" s="115"/>
      <c r="S5" s="115"/>
      <c r="T5" s="115"/>
      <c r="U5" s="115"/>
      <c r="V5" s="115"/>
      <c r="W5" s="115"/>
      <c r="X5" s="115"/>
      <c r="Y5" s="115"/>
      <c r="Z5" s="115"/>
    </row>
    <row r="6" spans="1:26" ht="13.5" customHeight="1" x14ac:dyDescent="0.2">
      <c r="A6" s="133" t="s">
        <v>217</v>
      </c>
      <c r="B6" s="133"/>
      <c r="C6" s="134"/>
      <c r="D6" s="134"/>
      <c r="E6" s="134"/>
      <c r="F6" s="134"/>
      <c r="G6" s="103"/>
      <c r="H6" s="103"/>
      <c r="I6" s="103"/>
      <c r="J6" s="103"/>
      <c r="K6" s="103"/>
      <c r="L6" s="103"/>
      <c r="M6" s="103"/>
      <c r="N6" s="103"/>
      <c r="O6" s="103"/>
      <c r="P6" s="103"/>
      <c r="Q6" s="103"/>
      <c r="R6" s="103"/>
      <c r="S6" s="103"/>
      <c r="T6" s="103"/>
      <c r="U6" s="103"/>
      <c r="V6" s="103"/>
      <c r="W6" s="103"/>
      <c r="X6" s="103"/>
      <c r="Y6" s="103"/>
      <c r="Z6" s="103"/>
    </row>
    <row r="7" spans="1:26" ht="13.5" customHeight="1" x14ac:dyDescent="0.2">
      <c r="A7" s="33" t="s">
        <v>218</v>
      </c>
      <c r="B7" s="33" t="s">
        <v>219</v>
      </c>
      <c r="C7" s="135" t="s">
        <v>175</v>
      </c>
      <c r="D7" s="135" t="s">
        <v>176</v>
      </c>
      <c r="E7" s="135" t="s">
        <v>177</v>
      </c>
      <c r="F7" s="135" t="s">
        <v>178</v>
      </c>
      <c r="G7" s="135" t="s">
        <v>179</v>
      </c>
      <c r="H7" s="135" t="s">
        <v>180</v>
      </c>
      <c r="I7" s="135" t="s">
        <v>181</v>
      </c>
      <c r="J7" s="135" t="s">
        <v>182</v>
      </c>
      <c r="K7" s="135" t="s">
        <v>183</v>
      </c>
      <c r="L7" s="135" t="s">
        <v>184</v>
      </c>
      <c r="M7" s="135" t="s">
        <v>185</v>
      </c>
      <c r="N7" s="135" t="s">
        <v>186</v>
      </c>
      <c r="O7" s="7"/>
      <c r="P7" s="7"/>
      <c r="Q7" s="7"/>
      <c r="R7" s="7"/>
      <c r="S7" s="7"/>
      <c r="T7" s="7"/>
      <c r="U7" s="7"/>
      <c r="V7" s="7"/>
      <c r="W7" s="7"/>
      <c r="X7" s="7"/>
      <c r="Y7" s="7"/>
      <c r="Z7" s="7"/>
    </row>
    <row r="8" spans="1:26" ht="13.5" customHeight="1" x14ac:dyDescent="0.2">
      <c r="A8" s="136" t="s">
        <v>209</v>
      </c>
      <c r="B8" s="136" t="s">
        <v>38</v>
      </c>
      <c r="C8" s="137" t="e">
        <f>SUMIFS('Variance Analysis'!C$30:C$45,'Variance Analysis'!$B$30:$B$45,'Variance Analysis'!$B33,'Variance Analysis'!$A$30:$A$45,'Variance Analysis'!$A$30)</f>
        <v>#REF!</v>
      </c>
      <c r="D8" s="137" t="e">
        <f>SUMIFS('Variance Analysis'!D$30:D$45,'Variance Analysis'!$B$30:$B$45,'Variance Analysis'!$B33,'Variance Analysis'!$A$30:$A$45,'Variance Analysis'!$A$30)</f>
        <v>#REF!</v>
      </c>
      <c r="E8" s="137" t="e">
        <f>SUMIFS('Variance Analysis'!E$30:E$45,'Variance Analysis'!$B$30:$B$45,'Variance Analysis'!$B33,'Variance Analysis'!$A$30:$A$45,'Variance Analysis'!$A$30)</f>
        <v>#REF!</v>
      </c>
      <c r="F8" s="137" t="e">
        <f>SUMIFS('Variance Analysis'!F$30:F$45,'Variance Analysis'!$B$30:$B$45,'Variance Analysis'!$B33,'Variance Analysis'!$A$30:$A$45,'Variance Analysis'!$A$30)</f>
        <v>#REF!</v>
      </c>
      <c r="G8" s="137" t="e">
        <f>SUMIFS('Variance Analysis'!G$30:G$45,'Variance Analysis'!$B$30:$B$45,'Variance Analysis'!$B33,'Variance Analysis'!$A$30:$A$45,'Variance Analysis'!$A$30)</f>
        <v>#REF!</v>
      </c>
      <c r="H8" s="137" t="e">
        <f>SUMIFS('Variance Analysis'!H$30:H$45,'Variance Analysis'!$B$30:$B$45,'Variance Analysis'!$B33,'Variance Analysis'!$A$30:$A$45,'Variance Analysis'!$A$30)</f>
        <v>#REF!</v>
      </c>
      <c r="I8" s="137" t="e">
        <f>SUMIFS('Variance Analysis'!I$30:I$45,'Variance Analysis'!$B$30:$B$45,'Variance Analysis'!$B33,'Variance Analysis'!$A$30:$A$45,'Variance Analysis'!$A$30)</f>
        <v>#REF!</v>
      </c>
      <c r="J8" s="137" t="e">
        <f>SUMIFS('Variance Analysis'!J$30:J$45,'Variance Analysis'!$B$30:$B$45,'Variance Analysis'!$B33,'Variance Analysis'!$A$30:$A$45,'Variance Analysis'!$A$30)</f>
        <v>#REF!</v>
      </c>
      <c r="K8" s="137" t="e">
        <f>SUMIFS('Variance Analysis'!K$30:K$45,'Variance Analysis'!$B$30:$B$45,'Variance Analysis'!$B33,'Variance Analysis'!$A$30:$A$45,'Variance Analysis'!$A$30)</f>
        <v>#REF!</v>
      </c>
      <c r="L8" s="137" t="e">
        <f>SUMIFS('Variance Analysis'!L$30:L$45,'Variance Analysis'!$B$30:$B$45,'Variance Analysis'!$B33,'Variance Analysis'!$A$30:$A$45,'Variance Analysis'!$A$30)</f>
        <v>#REF!</v>
      </c>
      <c r="M8" s="137" t="e">
        <f>SUMIFS('Variance Analysis'!M$30:M$45,'Variance Analysis'!$B$30:$B$45,'Variance Analysis'!$B33,'Variance Analysis'!$A$30:$A$45,'Variance Analysis'!$A$30)</f>
        <v>#REF!</v>
      </c>
      <c r="N8" s="137" t="e">
        <f>SUMIFS('Variance Analysis'!N$30:N$45,'Variance Analysis'!$B$30:$B$45,'Variance Analysis'!$B33,'Variance Analysis'!$A$30:$A$45,'Variance Analysis'!$A$30)</f>
        <v>#REF!</v>
      </c>
      <c r="O8" s="7"/>
      <c r="P8" s="7"/>
      <c r="Q8" s="7"/>
      <c r="R8" s="7"/>
      <c r="S8" s="7"/>
      <c r="T8" s="7"/>
      <c r="U8" s="7"/>
      <c r="V8" s="7"/>
      <c r="W8" s="7"/>
      <c r="X8" s="7"/>
      <c r="Y8" s="7"/>
      <c r="Z8" s="7"/>
    </row>
    <row r="9" spans="1:26" ht="13.5" customHeight="1" x14ac:dyDescent="0.2">
      <c r="A9" s="136" t="s">
        <v>210</v>
      </c>
      <c r="B9" s="136" t="s">
        <v>38</v>
      </c>
      <c r="C9" s="137" t="e">
        <f>SUMIFS('Variance Analysis'!C$30:C$45,'Variance Analysis'!$B$30:$B$45,'Variance Analysis'!$B$31,'Variance Analysis'!$A$30:$A$45,'Variance Analysis'!$A$30)</f>
        <v>#REF!</v>
      </c>
      <c r="D9" s="137" t="e">
        <f>SUMIFS('Variance Analysis'!D$30:D$45,'Variance Analysis'!$B$30:$B$45,'Variance Analysis'!$B$31,'Variance Analysis'!$A$30:$A$45,'Variance Analysis'!$A$30)</f>
        <v>#REF!</v>
      </c>
      <c r="E9" s="137" t="e">
        <f>SUMIFS('Variance Analysis'!E$30:E$45,'Variance Analysis'!$B$30:$B$45,'Variance Analysis'!$B$31,'Variance Analysis'!$A$30:$A$45,'Variance Analysis'!$A$30)</f>
        <v>#REF!</v>
      </c>
      <c r="F9" s="137" t="e">
        <f>SUMIFS('Variance Analysis'!F$30:F$45,'Variance Analysis'!$B$30:$B$45,'Variance Analysis'!$B$31,'Variance Analysis'!$A$30:$A$45,'Variance Analysis'!$A$30)</f>
        <v>#REF!</v>
      </c>
      <c r="G9" s="137" t="e">
        <f>SUMIFS('Variance Analysis'!G$30:G$45,'Variance Analysis'!$B$30:$B$45,'Variance Analysis'!$B$31,'Variance Analysis'!$A$30:$A$45,'Variance Analysis'!$A$30)</f>
        <v>#REF!</v>
      </c>
      <c r="H9" s="137" t="e">
        <f>SUMIFS('Variance Analysis'!H$30:H$45,'Variance Analysis'!$B$30:$B$45,'Variance Analysis'!$B$31,'Variance Analysis'!$A$30:$A$45,'Variance Analysis'!$A$30)</f>
        <v>#REF!</v>
      </c>
      <c r="I9" s="137" t="e">
        <f>SUMIFS('Variance Analysis'!I$30:I$45,'Variance Analysis'!$B$30:$B$45,'Variance Analysis'!$B$31,'Variance Analysis'!$A$30:$A$45,'Variance Analysis'!$A$30)</f>
        <v>#REF!</v>
      </c>
      <c r="J9" s="137" t="e">
        <f>SUMIFS('Variance Analysis'!J$30:J$45,'Variance Analysis'!$B$30:$B$45,'Variance Analysis'!$B$31,'Variance Analysis'!$A$30:$A$45,'Variance Analysis'!$A$30)</f>
        <v>#REF!</v>
      </c>
      <c r="K9" s="137" t="e">
        <f>SUMIFS('Variance Analysis'!K$30:K$45,'Variance Analysis'!$B$30:$B$45,'Variance Analysis'!$B$31,'Variance Analysis'!$A$30:$A$45,'Variance Analysis'!$A$30)</f>
        <v>#REF!</v>
      </c>
      <c r="L9" s="137" t="e">
        <f>SUMIFS('Variance Analysis'!L$30:L$45,'Variance Analysis'!$B$30:$B$45,'Variance Analysis'!$B$31,'Variance Analysis'!$A$30:$A$45,'Variance Analysis'!$A$30)</f>
        <v>#REF!</v>
      </c>
      <c r="M9" s="137" t="e">
        <f>SUMIFS('Variance Analysis'!M$30:M$45,'Variance Analysis'!$B$30:$B$45,'Variance Analysis'!$B$31,'Variance Analysis'!$A$30:$A$45,'Variance Analysis'!$A$30)</f>
        <v>#REF!</v>
      </c>
      <c r="N9" s="137" t="e">
        <f>SUMIFS('Variance Analysis'!N$30:N$45,'Variance Analysis'!$B$30:$B$45,'Variance Analysis'!$B$31,'Variance Analysis'!$A$30:$A$45,'Variance Analysis'!$A$30)</f>
        <v>#REF!</v>
      </c>
      <c r="O9" s="7"/>
      <c r="P9" s="7"/>
      <c r="Q9" s="7"/>
      <c r="R9" s="7"/>
      <c r="S9" s="7"/>
      <c r="T9" s="7"/>
      <c r="U9" s="7"/>
      <c r="V9" s="7"/>
      <c r="W9" s="7"/>
      <c r="X9" s="7"/>
      <c r="Y9" s="7"/>
      <c r="Z9" s="7"/>
    </row>
    <row r="10" spans="1:26" ht="13.5" customHeight="1" x14ac:dyDescent="0.2">
      <c r="A10" s="136" t="s">
        <v>211</v>
      </c>
      <c r="B10" s="136" t="s">
        <v>38</v>
      </c>
      <c r="C10" s="137" t="e">
        <f>SUMIFS('Variance Analysis'!C$30:C$45,'Variance Analysis'!$B$30:$B$45,'Variance Analysis'!$B32,'Variance Analysis'!$A$30:$A$45,'Variance Analysis'!$A$30)</f>
        <v>#REF!</v>
      </c>
      <c r="D10" s="137" t="e">
        <f>SUMIFS('Variance Analysis'!D$30:D$45,'Variance Analysis'!$B$30:$B$45,'Variance Analysis'!$B32,'Variance Analysis'!$A$30:$A$45,'Variance Analysis'!$A$30)</f>
        <v>#REF!</v>
      </c>
      <c r="E10" s="137" t="e">
        <f>SUMIFS('Variance Analysis'!E$30:E$45,'Variance Analysis'!$B$30:$B$45,'Variance Analysis'!$B32,'Variance Analysis'!$A$30:$A$45,'Variance Analysis'!$A$30)</f>
        <v>#REF!</v>
      </c>
      <c r="F10" s="137" t="e">
        <f>SUMIFS('Variance Analysis'!F$30:F$45,'Variance Analysis'!$B$30:$B$45,'Variance Analysis'!$B32,'Variance Analysis'!$A$30:$A$45,'Variance Analysis'!$A$30)</f>
        <v>#REF!</v>
      </c>
      <c r="G10" s="137" t="e">
        <f>SUMIFS('Variance Analysis'!G$30:G$45,'Variance Analysis'!$B$30:$B$45,'Variance Analysis'!$B32,'Variance Analysis'!$A$30:$A$45,'Variance Analysis'!$A$30)</f>
        <v>#REF!</v>
      </c>
      <c r="H10" s="137" t="e">
        <f>SUMIFS('Variance Analysis'!H$30:H$45,'Variance Analysis'!$B$30:$B$45,'Variance Analysis'!$B32,'Variance Analysis'!$A$30:$A$45,'Variance Analysis'!$A$30)</f>
        <v>#REF!</v>
      </c>
      <c r="I10" s="137" t="e">
        <f>SUMIFS('Variance Analysis'!I$30:I$45,'Variance Analysis'!$B$30:$B$45,'Variance Analysis'!$B32,'Variance Analysis'!$A$30:$A$45,'Variance Analysis'!$A$30)</f>
        <v>#REF!</v>
      </c>
      <c r="J10" s="137" t="e">
        <f>SUMIFS('Variance Analysis'!J$30:J$45,'Variance Analysis'!$B$30:$B$45,'Variance Analysis'!$B32,'Variance Analysis'!$A$30:$A$45,'Variance Analysis'!$A$30)</f>
        <v>#REF!</v>
      </c>
      <c r="K10" s="137" t="e">
        <f>SUMIFS('Variance Analysis'!K$30:K$45,'Variance Analysis'!$B$30:$B$45,'Variance Analysis'!$B32,'Variance Analysis'!$A$30:$A$45,'Variance Analysis'!$A$30)</f>
        <v>#REF!</v>
      </c>
      <c r="L10" s="137" t="e">
        <f>SUMIFS('Variance Analysis'!L$30:L$45,'Variance Analysis'!$B$30:$B$45,'Variance Analysis'!$B32,'Variance Analysis'!$A$30:$A$45,'Variance Analysis'!$A$30)</f>
        <v>#REF!</v>
      </c>
      <c r="M10" s="137" t="e">
        <f>SUMIFS('Variance Analysis'!M$30:M$45,'Variance Analysis'!$B$30:$B$45,'Variance Analysis'!$B32,'Variance Analysis'!$A$30:$A$45,'Variance Analysis'!$A$30)</f>
        <v>#REF!</v>
      </c>
      <c r="N10" s="137" t="e">
        <f>SUMIFS('Variance Analysis'!N$30:N$45,'Variance Analysis'!$B$30:$B$45,'Variance Analysis'!$B32,'Variance Analysis'!$A$30:$A$45,'Variance Analysis'!$A$30)</f>
        <v>#REF!</v>
      </c>
      <c r="O10" s="7"/>
      <c r="P10" s="7"/>
      <c r="Q10" s="7"/>
      <c r="R10" s="7"/>
      <c r="S10" s="7"/>
      <c r="T10" s="7"/>
      <c r="U10" s="7"/>
      <c r="V10" s="7"/>
      <c r="W10" s="7"/>
      <c r="X10" s="7"/>
      <c r="Y10" s="7"/>
      <c r="Z10" s="7"/>
    </row>
    <row r="11" spans="1:26" ht="13.5" customHeight="1" x14ac:dyDescent="0.2">
      <c r="A11" s="136" t="s">
        <v>187</v>
      </c>
      <c r="B11" s="136" t="s">
        <v>220</v>
      </c>
      <c r="C11" s="138" t="e">
        <f t="shared" ref="C11:N11" si="0">#REF!</f>
        <v>#REF!</v>
      </c>
      <c r="D11" s="138" t="e">
        <f t="shared" si="0"/>
        <v>#REF!</v>
      </c>
      <c r="E11" s="138" t="e">
        <f t="shared" si="0"/>
        <v>#REF!</v>
      </c>
      <c r="F11" s="138" t="e">
        <f t="shared" si="0"/>
        <v>#REF!</v>
      </c>
      <c r="G11" s="138" t="e">
        <f t="shared" si="0"/>
        <v>#REF!</v>
      </c>
      <c r="H11" s="138" t="e">
        <f t="shared" si="0"/>
        <v>#REF!</v>
      </c>
      <c r="I11" s="138" t="e">
        <f t="shared" si="0"/>
        <v>#REF!</v>
      </c>
      <c r="J11" s="138" t="e">
        <f t="shared" si="0"/>
        <v>#REF!</v>
      </c>
      <c r="K11" s="138" t="e">
        <f t="shared" si="0"/>
        <v>#REF!</v>
      </c>
      <c r="L11" s="138" t="e">
        <f t="shared" si="0"/>
        <v>#REF!</v>
      </c>
      <c r="M11" s="138" t="e">
        <f t="shared" si="0"/>
        <v>#REF!</v>
      </c>
      <c r="N11" s="138" t="e">
        <f t="shared" si="0"/>
        <v>#REF!</v>
      </c>
      <c r="O11" s="7"/>
      <c r="P11" s="7"/>
      <c r="Q11" s="7"/>
      <c r="R11" s="7"/>
      <c r="S11" s="7"/>
      <c r="T11" s="7"/>
      <c r="U11" s="7"/>
      <c r="V11" s="7"/>
      <c r="W11" s="7"/>
      <c r="X11" s="7"/>
      <c r="Y11" s="7"/>
      <c r="Z11" s="7"/>
    </row>
    <row r="12" spans="1:26" ht="13.5" customHeight="1" x14ac:dyDescent="0.2">
      <c r="A12" s="139" t="s">
        <v>221</v>
      </c>
      <c r="B12" s="140" t="s">
        <v>222</v>
      </c>
      <c r="C12" s="141" t="e">
        <f t="shared" ref="C12:N12" si="1">SUM($C$8:C10)/(SUM($C$11:C11)*1000)</f>
        <v>#REF!</v>
      </c>
      <c r="D12" s="141" t="e">
        <f t="shared" si="1"/>
        <v>#REF!</v>
      </c>
      <c r="E12" s="141" t="e">
        <f t="shared" si="1"/>
        <v>#REF!</v>
      </c>
      <c r="F12" s="141" t="e">
        <f t="shared" si="1"/>
        <v>#REF!</v>
      </c>
      <c r="G12" s="141" t="e">
        <f t="shared" si="1"/>
        <v>#REF!</v>
      </c>
      <c r="H12" s="141" t="e">
        <f t="shared" si="1"/>
        <v>#REF!</v>
      </c>
      <c r="I12" s="141" t="e">
        <f t="shared" si="1"/>
        <v>#REF!</v>
      </c>
      <c r="J12" s="141" t="e">
        <f t="shared" si="1"/>
        <v>#REF!</v>
      </c>
      <c r="K12" s="141" t="e">
        <f t="shared" si="1"/>
        <v>#REF!</v>
      </c>
      <c r="L12" s="141" t="e">
        <f t="shared" si="1"/>
        <v>#REF!</v>
      </c>
      <c r="M12" s="141" t="e">
        <f t="shared" si="1"/>
        <v>#REF!</v>
      </c>
      <c r="N12" s="141" t="e">
        <f t="shared" si="1"/>
        <v>#REF!</v>
      </c>
      <c r="O12" s="7"/>
      <c r="P12" s="7"/>
      <c r="Q12" s="7"/>
      <c r="R12" s="7"/>
      <c r="S12" s="7"/>
      <c r="T12" s="7"/>
      <c r="U12" s="7"/>
      <c r="V12" s="7"/>
      <c r="W12" s="7"/>
      <c r="X12" s="7"/>
      <c r="Y12" s="7"/>
      <c r="Z12" s="7"/>
    </row>
    <row r="13" spans="1:26" ht="13.5" customHeight="1" x14ac:dyDescent="0.2">
      <c r="A13" s="33"/>
      <c r="B13" s="7"/>
      <c r="C13" s="60"/>
      <c r="D13" s="60"/>
      <c r="E13" s="60"/>
      <c r="F13" s="60"/>
      <c r="G13" s="60"/>
      <c r="H13" s="60"/>
      <c r="I13" s="60"/>
      <c r="J13" s="60"/>
      <c r="K13" s="60"/>
      <c r="L13" s="60"/>
      <c r="M13" s="60"/>
      <c r="N13" s="60"/>
      <c r="O13" s="7"/>
      <c r="P13" s="7"/>
      <c r="Q13" s="7"/>
      <c r="R13" s="7"/>
      <c r="S13" s="7"/>
      <c r="T13" s="7"/>
      <c r="U13" s="7"/>
      <c r="V13" s="7"/>
      <c r="W13" s="7"/>
      <c r="X13" s="7"/>
      <c r="Y13" s="7"/>
      <c r="Z13" s="7"/>
    </row>
    <row r="14" spans="1:26" ht="13.5" customHeight="1" x14ac:dyDescent="0.2">
      <c r="A14" s="133" t="s">
        <v>223</v>
      </c>
      <c r="B14" s="133"/>
      <c r="C14" s="134"/>
      <c r="D14" s="134"/>
      <c r="E14" s="134"/>
      <c r="F14" s="134"/>
      <c r="G14" s="103"/>
      <c r="H14" s="103"/>
      <c r="I14" s="103"/>
      <c r="J14" s="103"/>
      <c r="K14" s="103"/>
      <c r="L14" s="103"/>
      <c r="M14" s="103"/>
      <c r="N14" s="103"/>
      <c r="O14" s="103"/>
      <c r="P14" s="103"/>
      <c r="Q14" s="103"/>
      <c r="R14" s="103"/>
      <c r="S14" s="103"/>
      <c r="T14" s="103"/>
      <c r="U14" s="103"/>
      <c r="V14" s="103"/>
      <c r="W14" s="103"/>
      <c r="X14" s="103"/>
      <c r="Y14" s="103"/>
      <c r="Z14" s="103"/>
    </row>
    <row r="15" spans="1:26" ht="13.5" customHeight="1" x14ac:dyDescent="0.2">
      <c r="A15" s="133" t="s">
        <v>218</v>
      </c>
      <c r="B15" s="133" t="s">
        <v>219</v>
      </c>
      <c r="C15" s="110" t="s">
        <v>175</v>
      </c>
      <c r="D15" s="110" t="s">
        <v>176</v>
      </c>
      <c r="E15" s="110" t="s">
        <v>177</v>
      </c>
      <c r="F15" s="110" t="s">
        <v>178</v>
      </c>
      <c r="G15" s="110" t="s">
        <v>179</v>
      </c>
      <c r="H15" s="110" t="s">
        <v>180</v>
      </c>
      <c r="I15" s="110" t="s">
        <v>181</v>
      </c>
      <c r="J15" s="110" t="s">
        <v>182</v>
      </c>
      <c r="K15" s="110" t="s">
        <v>183</v>
      </c>
      <c r="L15" s="110" t="s">
        <v>184</v>
      </c>
      <c r="M15" s="110" t="s">
        <v>185</v>
      </c>
      <c r="N15" s="110" t="s">
        <v>186</v>
      </c>
      <c r="O15" s="103"/>
      <c r="P15" s="103"/>
      <c r="Q15" s="103"/>
      <c r="R15" s="103"/>
      <c r="S15" s="103"/>
      <c r="T15" s="103"/>
      <c r="U15" s="103"/>
      <c r="V15" s="103"/>
      <c r="W15" s="103"/>
      <c r="X15" s="103"/>
      <c r="Y15" s="103"/>
      <c r="Z15" s="103"/>
    </row>
    <row r="16" spans="1:26" ht="13.5" customHeight="1" x14ac:dyDescent="0.2">
      <c r="A16" s="136" t="s">
        <v>209</v>
      </c>
      <c r="B16" s="136" t="s">
        <v>38</v>
      </c>
      <c r="C16" s="137" t="e">
        <f>SUMIFS('Variance Analysis'!C$30:C$45,'Variance Analysis'!$B$30:$B$45,'Variance Analysis'!$B37,'Variance Analysis'!$A$30:$A$45,'Variance Analysis'!$A$34)</f>
        <v>#REF!</v>
      </c>
      <c r="D16" s="137" t="e">
        <f>SUMIFS('Variance Analysis'!D$30:D$45,'Variance Analysis'!$B$30:$B$45,'Variance Analysis'!$B37,'Variance Analysis'!$A$30:$A$45,'Variance Analysis'!$A$34)</f>
        <v>#REF!</v>
      </c>
      <c r="E16" s="137" t="e">
        <f>SUMIFS('Variance Analysis'!E$30:E$45,'Variance Analysis'!$B$30:$B$45,'Variance Analysis'!$B37,'Variance Analysis'!$A$30:$A$45,'Variance Analysis'!$A$34)</f>
        <v>#REF!</v>
      </c>
      <c r="F16" s="137" t="e">
        <f>SUMIFS('Variance Analysis'!F$30:F$45,'Variance Analysis'!$B$30:$B$45,'Variance Analysis'!$B37,'Variance Analysis'!$A$30:$A$45,'Variance Analysis'!$A$34)</f>
        <v>#REF!</v>
      </c>
      <c r="G16" s="137" t="e">
        <f>SUMIFS('Variance Analysis'!G$30:G$45,'Variance Analysis'!$B$30:$B$45,'Variance Analysis'!$B37,'Variance Analysis'!$A$30:$A$45,'Variance Analysis'!$A$34)</f>
        <v>#REF!</v>
      </c>
      <c r="H16" s="137" t="e">
        <f>SUMIFS('Variance Analysis'!H$30:H$45,'Variance Analysis'!$B$30:$B$45,'Variance Analysis'!$B37,'Variance Analysis'!$A$30:$A$45,'Variance Analysis'!$A$34)</f>
        <v>#REF!</v>
      </c>
      <c r="I16" s="137" t="e">
        <f>SUMIFS('Variance Analysis'!I$30:I$45,'Variance Analysis'!$B$30:$B$45,'Variance Analysis'!$B37,'Variance Analysis'!$A$30:$A$45,'Variance Analysis'!$A$34)</f>
        <v>#REF!</v>
      </c>
      <c r="J16" s="137" t="e">
        <f>SUMIFS('Variance Analysis'!J$30:J$45,'Variance Analysis'!$B$30:$B$45,'Variance Analysis'!$B37,'Variance Analysis'!$A$30:$A$45,'Variance Analysis'!$A$34)</f>
        <v>#REF!</v>
      </c>
      <c r="K16" s="137" t="e">
        <f>SUMIFS('Variance Analysis'!K$30:K$45,'Variance Analysis'!$B$30:$B$45,'Variance Analysis'!$B37,'Variance Analysis'!$A$30:$A$45,'Variance Analysis'!$A$34)</f>
        <v>#REF!</v>
      </c>
      <c r="L16" s="137" t="e">
        <f>SUMIFS('Variance Analysis'!L$30:L$45,'Variance Analysis'!$B$30:$B$45,'Variance Analysis'!$B37,'Variance Analysis'!$A$30:$A$45,'Variance Analysis'!$A$34)</f>
        <v>#REF!</v>
      </c>
      <c r="M16" s="137" t="e">
        <f>SUMIFS('Variance Analysis'!M$30:M$45,'Variance Analysis'!$B$30:$B$45,'Variance Analysis'!$B37,'Variance Analysis'!$A$30:$A$45,'Variance Analysis'!$A$34)</f>
        <v>#REF!</v>
      </c>
      <c r="N16" s="137" t="e">
        <f>SUMIFS('Variance Analysis'!N$30:N$45,'Variance Analysis'!$B$30:$B$45,'Variance Analysis'!$B37,'Variance Analysis'!$A$30:$A$45,'Variance Analysis'!$A$34)</f>
        <v>#REF!</v>
      </c>
      <c r="O16" s="7"/>
      <c r="P16" s="7"/>
      <c r="Q16" s="7"/>
      <c r="R16" s="7"/>
      <c r="S16" s="7"/>
      <c r="T16" s="7"/>
      <c r="U16" s="7"/>
      <c r="V16" s="7"/>
      <c r="W16" s="7"/>
      <c r="X16" s="7"/>
      <c r="Y16" s="7"/>
      <c r="Z16" s="7"/>
    </row>
    <row r="17" spans="1:26" ht="13.5" customHeight="1" x14ac:dyDescent="0.2">
      <c r="A17" s="136" t="s">
        <v>210</v>
      </c>
      <c r="B17" s="136" t="s">
        <v>38</v>
      </c>
      <c r="C17" s="137" t="e">
        <f>SUMIFS('Variance Analysis'!C$30:C$45,'Variance Analysis'!$B$30:$B$45,'Variance Analysis'!$B$35,'Variance Analysis'!$A$30:$A$45,'Variance Analysis'!$A$34)</f>
        <v>#REF!</v>
      </c>
      <c r="D17" s="137" t="e">
        <f>SUMIFS('Variance Analysis'!D$30:D$45,'Variance Analysis'!$B$30:$B$45,'Variance Analysis'!$B$35,'Variance Analysis'!$A$30:$A$45,'Variance Analysis'!$A$34)</f>
        <v>#REF!</v>
      </c>
      <c r="E17" s="137" t="e">
        <f>SUMIFS('Variance Analysis'!E$30:E$45,'Variance Analysis'!$B$30:$B$45,'Variance Analysis'!$B$35,'Variance Analysis'!$A$30:$A$45,'Variance Analysis'!$A$34)</f>
        <v>#REF!</v>
      </c>
      <c r="F17" s="137" t="e">
        <f>SUMIFS('Variance Analysis'!F$30:F$45,'Variance Analysis'!$B$30:$B$45,'Variance Analysis'!$B$35,'Variance Analysis'!$A$30:$A$45,'Variance Analysis'!$A$34)</f>
        <v>#REF!</v>
      </c>
      <c r="G17" s="137" t="e">
        <f>SUMIFS('Variance Analysis'!G$30:G$45,'Variance Analysis'!$B$30:$B$45,'Variance Analysis'!$B$35,'Variance Analysis'!$A$30:$A$45,'Variance Analysis'!$A$34)</f>
        <v>#REF!</v>
      </c>
      <c r="H17" s="137" t="e">
        <f>SUMIFS('Variance Analysis'!H$30:H$45,'Variance Analysis'!$B$30:$B$45,'Variance Analysis'!$B$35,'Variance Analysis'!$A$30:$A$45,'Variance Analysis'!$A$34)</f>
        <v>#REF!</v>
      </c>
      <c r="I17" s="137" t="e">
        <f>SUMIFS('Variance Analysis'!I$30:I$45,'Variance Analysis'!$B$30:$B$45,'Variance Analysis'!$B$35,'Variance Analysis'!$A$30:$A$45,'Variance Analysis'!$A$34)</f>
        <v>#REF!</v>
      </c>
      <c r="J17" s="137" t="e">
        <f>SUMIFS('Variance Analysis'!J$30:J$45,'Variance Analysis'!$B$30:$B$45,'Variance Analysis'!$B$35,'Variance Analysis'!$A$30:$A$45,'Variance Analysis'!$A$34)</f>
        <v>#REF!</v>
      </c>
      <c r="K17" s="137" t="e">
        <f>SUMIFS('Variance Analysis'!K$30:K$45,'Variance Analysis'!$B$30:$B$45,'Variance Analysis'!$B$35,'Variance Analysis'!$A$30:$A$45,'Variance Analysis'!$A$34)</f>
        <v>#REF!</v>
      </c>
      <c r="L17" s="137" t="e">
        <f>SUMIFS('Variance Analysis'!L$30:L$45,'Variance Analysis'!$B$30:$B$45,'Variance Analysis'!$B$35,'Variance Analysis'!$A$30:$A$45,'Variance Analysis'!$A$34)</f>
        <v>#REF!</v>
      </c>
      <c r="M17" s="137" t="e">
        <f>SUMIFS('Variance Analysis'!M$30:M$45,'Variance Analysis'!$B$30:$B$45,'Variance Analysis'!$B$35,'Variance Analysis'!$A$30:$A$45,'Variance Analysis'!$A$34)</f>
        <v>#REF!</v>
      </c>
      <c r="N17" s="137" t="e">
        <f>SUMIFS('Variance Analysis'!N$30:N$45,'Variance Analysis'!$B$30:$B$45,'Variance Analysis'!$B$35,'Variance Analysis'!$A$30:$A$45,'Variance Analysis'!$A$34)</f>
        <v>#REF!</v>
      </c>
      <c r="O17" s="7"/>
      <c r="P17" s="7"/>
      <c r="Q17" s="7"/>
      <c r="R17" s="7"/>
      <c r="S17" s="7"/>
      <c r="T17" s="7"/>
      <c r="U17" s="7"/>
      <c r="V17" s="7"/>
      <c r="W17" s="7"/>
      <c r="X17" s="7"/>
      <c r="Y17" s="7"/>
      <c r="Z17" s="7"/>
    </row>
    <row r="18" spans="1:26" ht="13.5" customHeight="1" x14ac:dyDescent="0.2">
      <c r="A18" s="136" t="s">
        <v>211</v>
      </c>
      <c r="B18" s="136" t="s">
        <v>38</v>
      </c>
      <c r="C18" s="137" t="e">
        <f>SUMIFS('Variance Analysis'!C$30:C$45,'Variance Analysis'!$B$30:$B$45,'Variance Analysis'!$B36,'Variance Analysis'!$A$30:$A$45,'Variance Analysis'!$A$34)</f>
        <v>#REF!</v>
      </c>
      <c r="D18" s="137" t="e">
        <f>SUMIFS('Variance Analysis'!D$30:D$45,'Variance Analysis'!$B$30:$B$45,'Variance Analysis'!$B36,'Variance Analysis'!$A$30:$A$45,'Variance Analysis'!$A$34)</f>
        <v>#REF!</v>
      </c>
      <c r="E18" s="137" t="e">
        <f>SUMIFS('Variance Analysis'!E$30:E$45,'Variance Analysis'!$B$30:$B$45,'Variance Analysis'!$B36,'Variance Analysis'!$A$30:$A$45,'Variance Analysis'!$A$34)</f>
        <v>#REF!</v>
      </c>
      <c r="F18" s="137" t="e">
        <f>SUMIFS('Variance Analysis'!F$30:F$45,'Variance Analysis'!$B$30:$B$45,'Variance Analysis'!$B36,'Variance Analysis'!$A$30:$A$45,'Variance Analysis'!$A$34)</f>
        <v>#REF!</v>
      </c>
      <c r="G18" s="137" t="e">
        <f>SUMIFS('Variance Analysis'!G$30:G$45,'Variance Analysis'!$B$30:$B$45,'Variance Analysis'!$B36,'Variance Analysis'!$A$30:$A$45,'Variance Analysis'!$A$34)</f>
        <v>#REF!</v>
      </c>
      <c r="H18" s="137" t="e">
        <f>SUMIFS('Variance Analysis'!H$30:H$45,'Variance Analysis'!$B$30:$B$45,'Variance Analysis'!$B36,'Variance Analysis'!$A$30:$A$45,'Variance Analysis'!$A$34)</f>
        <v>#REF!</v>
      </c>
      <c r="I18" s="137" t="e">
        <f>SUMIFS('Variance Analysis'!I$30:I$45,'Variance Analysis'!$B$30:$B$45,'Variance Analysis'!$B36,'Variance Analysis'!$A$30:$A$45,'Variance Analysis'!$A$34)</f>
        <v>#REF!</v>
      </c>
      <c r="J18" s="137" t="e">
        <f>SUMIFS('Variance Analysis'!J$30:J$45,'Variance Analysis'!$B$30:$B$45,'Variance Analysis'!$B36,'Variance Analysis'!$A$30:$A$45,'Variance Analysis'!$A$34)</f>
        <v>#REF!</v>
      </c>
      <c r="K18" s="137" t="e">
        <f>SUMIFS('Variance Analysis'!K$30:K$45,'Variance Analysis'!$B$30:$B$45,'Variance Analysis'!$B36,'Variance Analysis'!$A$30:$A$45,'Variance Analysis'!$A$34)</f>
        <v>#REF!</v>
      </c>
      <c r="L18" s="137" t="e">
        <f>SUMIFS('Variance Analysis'!L$30:L$45,'Variance Analysis'!$B$30:$B$45,'Variance Analysis'!$B36,'Variance Analysis'!$A$30:$A$45,'Variance Analysis'!$A$34)</f>
        <v>#REF!</v>
      </c>
      <c r="M18" s="137" t="e">
        <f>SUMIFS('Variance Analysis'!M$30:M$45,'Variance Analysis'!$B$30:$B$45,'Variance Analysis'!$B36,'Variance Analysis'!$A$30:$A$45,'Variance Analysis'!$A$34)</f>
        <v>#REF!</v>
      </c>
      <c r="N18" s="137" t="e">
        <f>SUMIFS('Variance Analysis'!N$30:N$45,'Variance Analysis'!$B$30:$B$45,'Variance Analysis'!$B36,'Variance Analysis'!$A$30:$A$45,'Variance Analysis'!$A$34)</f>
        <v>#REF!</v>
      </c>
      <c r="O18" s="7"/>
      <c r="P18" s="7"/>
      <c r="Q18" s="7"/>
      <c r="R18" s="7"/>
      <c r="S18" s="7"/>
      <c r="T18" s="7"/>
      <c r="U18" s="7"/>
      <c r="V18" s="7"/>
      <c r="W18" s="7"/>
      <c r="X18" s="7"/>
      <c r="Y18" s="7"/>
      <c r="Z18" s="7"/>
    </row>
    <row r="19" spans="1:26" ht="13.5" customHeight="1" x14ac:dyDescent="0.2">
      <c r="A19" s="136" t="s">
        <v>192</v>
      </c>
      <c r="B19" s="136" t="s">
        <v>220</v>
      </c>
      <c r="C19" s="138" t="e">
        <f t="shared" ref="C19:N19" si="2">#REF!</f>
        <v>#REF!</v>
      </c>
      <c r="D19" s="138" t="e">
        <f t="shared" si="2"/>
        <v>#REF!</v>
      </c>
      <c r="E19" s="138" t="e">
        <f t="shared" si="2"/>
        <v>#REF!</v>
      </c>
      <c r="F19" s="138" t="e">
        <f t="shared" si="2"/>
        <v>#REF!</v>
      </c>
      <c r="G19" s="138" t="e">
        <f t="shared" si="2"/>
        <v>#REF!</v>
      </c>
      <c r="H19" s="138" t="e">
        <f t="shared" si="2"/>
        <v>#REF!</v>
      </c>
      <c r="I19" s="138" t="e">
        <f t="shared" si="2"/>
        <v>#REF!</v>
      </c>
      <c r="J19" s="138" t="e">
        <f t="shared" si="2"/>
        <v>#REF!</v>
      </c>
      <c r="K19" s="138" t="e">
        <f t="shared" si="2"/>
        <v>#REF!</v>
      </c>
      <c r="L19" s="138" t="e">
        <f t="shared" si="2"/>
        <v>#REF!</v>
      </c>
      <c r="M19" s="138" t="e">
        <f t="shared" si="2"/>
        <v>#REF!</v>
      </c>
      <c r="N19" s="138" t="e">
        <f t="shared" si="2"/>
        <v>#REF!</v>
      </c>
      <c r="O19" s="7"/>
      <c r="P19" s="7"/>
      <c r="Q19" s="7"/>
      <c r="R19" s="7"/>
      <c r="S19" s="7"/>
      <c r="T19" s="7"/>
      <c r="U19" s="7"/>
      <c r="V19" s="7"/>
      <c r="W19" s="7"/>
      <c r="X19" s="7"/>
      <c r="Y19" s="7"/>
      <c r="Z19" s="7"/>
    </row>
    <row r="20" spans="1:26" ht="13.5" customHeight="1" x14ac:dyDescent="0.2">
      <c r="A20" s="139" t="s">
        <v>221</v>
      </c>
      <c r="B20" s="140" t="s">
        <v>222</v>
      </c>
      <c r="C20" s="141" t="e">
        <f>SUM($C$16:C18)/(SUM($C$19:C19*1000))</f>
        <v>#REF!</v>
      </c>
      <c r="D20" s="141" t="e">
        <f t="shared" ref="D20:N20" si="3">SUM($C$16:D18)/(SUM($C$19:D19)*1000)</f>
        <v>#REF!</v>
      </c>
      <c r="E20" s="141" t="e">
        <f t="shared" si="3"/>
        <v>#REF!</v>
      </c>
      <c r="F20" s="141" t="e">
        <f t="shared" si="3"/>
        <v>#REF!</v>
      </c>
      <c r="G20" s="141" t="e">
        <f t="shared" si="3"/>
        <v>#REF!</v>
      </c>
      <c r="H20" s="141" t="e">
        <f t="shared" si="3"/>
        <v>#REF!</v>
      </c>
      <c r="I20" s="141" t="e">
        <f t="shared" si="3"/>
        <v>#REF!</v>
      </c>
      <c r="J20" s="141" t="e">
        <f t="shared" si="3"/>
        <v>#REF!</v>
      </c>
      <c r="K20" s="141" t="e">
        <f t="shared" si="3"/>
        <v>#REF!</v>
      </c>
      <c r="L20" s="141" t="e">
        <f t="shared" si="3"/>
        <v>#REF!</v>
      </c>
      <c r="M20" s="141" t="e">
        <f t="shared" si="3"/>
        <v>#REF!</v>
      </c>
      <c r="N20" s="141" t="e">
        <f t="shared" si="3"/>
        <v>#REF!</v>
      </c>
      <c r="O20" s="7"/>
      <c r="P20" s="7"/>
      <c r="Q20" s="7"/>
      <c r="R20" s="7"/>
      <c r="S20" s="7"/>
      <c r="T20" s="7"/>
      <c r="U20" s="7"/>
      <c r="V20" s="7"/>
      <c r="W20" s="7"/>
      <c r="X20" s="7"/>
      <c r="Y20" s="7"/>
      <c r="Z20" s="7"/>
    </row>
    <row r="21" spans="1:26" ht="13.5" customHeight="1" x14ac:dyDescent="0.2">
      <c r="A21" s="33"/>
      <c r="B21" s="7"/>
      <c r="C21" s="60"/>
      <c r="D21" s="60"/>
      <c r="E21" s="60"/>
      <c r="F21" s="60"/>
      <c r="G21" s="60"/>
      <c r="H21" s="60"/>
      <c r="I21" s="60"/>
      <c r="J21" s="60"/>
      <c r="K21" s="60"/>
      <c r="L21" s="60"/>
      <c r="M21" s="60"/>
      <c r="N21" s="60"/>
      <c r="O21" s="7"/>
      <c r="P21" s="7"/>
      <c r="Q21" s="7"/>
      <c r="R21" s="7"/>
      <c r="S21" s="7"/>
      <c r="T21" s="7"/>
      <c r="U21" s="7"/>
      <c r="V21" s="7"/>
      <c r="W21" s="7"/>
      <c r="X21" s="7"/>
      <c r="Y21" s="7"/>
      <c r="Z21" s="7"/>
    </row>
    <row r="22" spans="1:26" ht="13.5" customHeight="1" x14ac:dyDescent="0.2">
      <c r="A22" s="133" t="s">
        <v>224</v>
      </c>
      <c r="B22" s="133"/>
      <c r="C22" s="134"/>
      <c r="D22" s="134"/>
      <c r="E22" s="134"/>
      <c r="F22" s="134"/>
      <c r="G22" s="103"/>
      <c r="H22" s="103"/>
      <c r="I22" s="103"/>
      <c r="J22" s="103"/>
      <c r="K22" s="103"/>
      <c r="L22" s="103"/>
      <c r="M22" s="103"/>
      <c r="N22" s="103"/>
      <c r="O22" s="103"/>
      <c r="P22" s="103"/>
      <c r="Q22" s="103"/>
      <c r="R22" s="103"/>
      <c r="S22" s="103"/>
      <c r="T22" s="103"/>
      <c r="U22" s="103"/>
      <c r="V22" s="103"/>
      <c r="W22" s="103"/>
      <c r="X22" s="103"/>
      <c r="Y22" s="103"/>
      <c r="Z22" s="103"/>
    </row>
    <row r="23" spans="1:26" ht="13.5" customHeight="1" x14ac:dyDescent="0.2">
      <c r="A23" s="133" t="s">
        <v>218</v>
      </c>
      <c r="B23" s="133" t="s">
        <v>219</v>
      </c>
      <c r="C23" s="110" t="s">
        <v>175</v>
      </c>
      <c r="D23" s="110" t="s">
        <v>176</v>
      </c>
      <c r="E23" s="110" t="s">
        <v>177</v>
      </c>
      <c r="F23" s="110" t="s">
        <v>178</v>
      </c>
      <c r="G23" s="110" t="s">
        <v>179</v>
      </c>
      <c r="H23" s="110" t="s">
        <v>180</v>
      </c>
      <c r="I23" s="110" t="s">
        <v>181</v>
      </c>
      <c r="J23" s="110" t="s">
        <v>182</v>
      </c>
      <c r="K23" s="110" t="s">
        <v>183</v>
      </c>
      <c r="L23" s="110" t="s">
        <v>184</v>
      </c>
      <c r="M23" s="110" t="s">
        <v>185</v>
      </c>
      <c r="N23" s="110" t="s">
        <v>186</v>
      </c>
      <c r="O23" s="103"/>
      <c r="P23" s="103"/>
      <c r="Q23" s="103"/>
      <c r="R23" s="103"/>
      <c r="S23" s="103"/>
      <c r="T23" s="103"/>
      <c r="U23" s="103"/>
      <c r="V23" s="103"/>
      <c r="W23" s="103"/>
      <c r="X23" s="103"/>
      <c r="Y23" s="103"/>
      <c r="Z23" s="103"/>
    </row>
    <row r="24" spans="1:26" ht="13.5" customHeight="1" x14ac:dyDescent="0.2">
      <c r="A24" s="136" t="s">
        <v>209</v>
      </c>
      <c r="B24" s="136" t="s">
        <v>38</v>
      </c>
      <c r="C24" s="137" t="e">
        <f>SUMIFS('Variance Analysis'!C$30:C$45,'Variance Analysis'!$B$30:$B$45,'Variance Analysis'!$B$41,'Variance Analysis'!$A$30:$A$45,'Variance Analysis'!$A$41)</f>
        <v>#REF!</v>
      </c>
      <c r="D24" s="137" t="e">
        <f>SUMIFS('Variance Analysis'!D$30:D$45,'Variance Analysis'!$B$30:$B$45,'Variance Analysis'!$B$41,'Variance Analysis'!$A$30:$A$45,'Variance Analysis'!$A$41)</f>
        <v>#REF!</v>
      </c>
      <c r="E24" s="137" t="e">
        <f>SUMIFS('Variance Analysis'!E$30:E$45,'Variance Analysis'!$B$30:$B$45,'Variance Analysis'!$B$41,'Variance Analysis'!$A$30:$A$45,'Variance Analysis'!$A$41)</f>
        <v>#REF!</v>
      </c>
      <c r="F24" s="137" t="e">
        <f>SUMIFS('Variance Analysis'!F$30:F$45,'Variance Analysis'!$B$30:$B$45,'Variance Analysis'!$B$41,'Variance Analysis'!$A$30:$A$45,'Variance Analysis'!$A$41)</f>
        <v>#REF!</v>
      </c>
      <c r="G24" s="137" t="e">
        <f>SUMIFS('Variance Analysis'!G$30:G$45,'Variance Analysis'!$B$30:$B$45,'Variance Analysis'!$B$41,'Variance Analysis'!$A$30:$A$45,'Variance Analysis'!$A$41)</f>
        <v>#REF!</v>
      </c>
      <c r="H24" s="137" t="e">
        <f>SUMIFS('Variance Analysis'!H$30:H$45,'Variance Analysis'!$B$30:$B$45,'Variance Analysis'!$B$41,'Variance Analysis'!$A$30:$A$45,'Variance Analysis'!$A$41)</f>
        <v>#REF!</v>
      </c>
      <c r="I24" s="137" t="e">
        <f>SUMIFS('Variance Analysis'!I$30:I$45,'Variance Analysis'!$B$30:$B$45,'Variance Analysis'!$B$41,'Variance Analysis'!$A$30:$A$45,'Variance Analysis'!$A$41)</f>
        <v>#REF!</v>
      </c>
      <c r="J24" s="137" t="e">
        <f>SUMIFS('Variance Analysis'!J$30:J$45,'Variance Analysis'!$B$30:$B$45,'Variance Analysis'!$B$41,'Variance Analysis'!$A$30:$A$45,'Variance Analysis'!$A$41)</f>
        <v>#REF!</v>
      </c>
      <c r="K24" s="137" t="e">
        <f>SUMIFS('Variance Analysis'!K$30:K$45,'Variance Analysis'!$B$30:$B$45,'Variance Analysis'!$B$41,'Variance Analysis'!$A$30:$A$45,'Variance Analysis'!$A$41)</f>
        <v>#REF!</v>
      </c>
      <c r="L24" s="137" t="e">
        <f>SUMIFS('Variance Analysis'!L$30:L$45,'Variance Analysis'!$B$30:$B$45,'Variance Analysis'!$B$41,'Variance Analysis'!$A$30:$A$45,'Variance Analysis'!$A$41)</f>
        <v>#REF!</v>
      </c>
      <c r="M24" s="137" t="e">
        <f>SUMIFS('Variance Analysis'!M$30:M$45,'Variance Analysis'!$B$30:$B$45,'Variance Analysis'!$B$41,'Variance Analysis'!$A$30:$A$45,'Variance Analysis'!$A$41)</f>
        <v>#REF!</v>
      </c>
      <c r="N24" s="137" t="e">
        <f>SUMIFS('Variance Analysis'!N$30:N$45,'Variance Analysis'!$B$30:$B$45,'Variance Analysis'!$B$41,'Variance Analysis'!$A$30:$A$45,'Variance Analysis'!$A$41)</f>
        <v>#REF!</v>
      </c>
      <c r="O24" s="7"/>
      <c r="P24" s="7"/>
      <c r="Q24" s="7"/>
      <c r="R24" s="7"/>
      <c r="S24" s="7"/>
      <c r="T24" s="7"/>
      <c r="U24" s="7"/>
      <c r="V24" s="7"/>
      <c r="W24" s="7"/>
      <c r="X24" s="7"/>
      <c r="Y24" s="7"/>
      <c r="Z24" s="7"/>
    </row>
    <row r="25" spans="1:26" ht="13.5" customHeight="1" x14ac:dyDescent="0.2">
      <c r="A25" s="136" t="s">
        <v>210</v>
      </c>
      <c r="B25" s="136" t="s">
        <v>38</v>
      </c>
      <c r="C25" s="137" t="e">
        <f>SUMIFS('Variance Analysis'!C$30:C$45,'Variance Analysis'!$B$30:$B$45,'Variance Analysis'!$B$39,'Variance Analysis'!$A$30:$A$45,'Variance Analysis'!$A$41)</f>
        <v>#REF!</v>
      </c>
      <c r="D25" s="137" t="e">
        <f>SUMIFS('Variance Analysis'!D$30:D$45,'Variance Analysis'!$B$30:$B$45,'Variance Analysis'!$B$39,'Variance Analysis'!$A$30:$A$45,'Variance Analysis'!$A$41)</f>
        <v>#REF!</v>
      </c>
      <c r="E25" s="137" t="e">
        <f>SUMIFS('Variance Analysis'!E$30:E$45,'Variance Analysis'!$B$30:$B$45,'Variance Analysis'!$B$39,'Variance Analysis'!$A$30:$A$45,'Variance Analysis'!$A$41)</f>
        <v>#REF!</v>
      </c>
      <c r="F25" s="137" t="e">
        <f>SUMIFS('Variance Analysis'!F$30:F$45,'Variance Analysis'!$B$30:$B$45,'Variance Analysis'!$B$39,'Variance Analysis'!$A$30:$A$45,'Variance Analysis'!$A$41)</f>
        <v>#REF!</v>
      </c>
      <c r="G25" s="137" t="e">
        <f>SUMIFS('Variance Analysis'!G$30:G$45,'Variance Analysis'!$B$30:$B$45,'Variance Analysis'!$B$39,'Variance Analysis'!$A$30:$A$45,'Variance Analysis'!$A$41)</f>
        <v>#REF!</v>
      </c>
      <c r="H25" s="137" t="e">
        <f>SUMIFS('Variance Analysis'!H$30:H$45,'Variance Analysis'!$B$30:$B$45,'Variance Analysis'!$B$39,'Variance Analysis'!$A$30:$A$45,'Variance Analysis'!$A$41)</f>
        <v>#REF!</v>
      </c>
      <c r="I25" s="137" t="e">
        <f>SUMIFS('Variance Analysis'!I$30:I$45,'Variance Analysis'!$B$30:$B$45,'Variance Analysis'!$B$39,'Variance Analysis'!$A$30:$A$45,'Variance Analysis'!$A$41)</f>
        <v>#REF!</v>
      </c>
      <c r="J25" s="137" t="e">
        <f>SUMIFS('Variance Analysis'!J$30:J$45,'Variance Analysis'!$B$30:$B$45,'Variance Analysis'!$B$39,'Variance Analysis'!$A$30:$A$45,'Variance Analysis'!$A$41)</f>
        <v>#REF!</v>
      </c>
      <c r="K25" s="137" t="e">
        <f>SUMIFS('Variance Analysis'!K$30:K$45,'Variance Analysis'!$B$30:$B$45,'Variance Analysis'!$B$39,'Variance Analysis'!$A$30:$A$45,'Variance Analysis'!$A$41)</f>
        <v>#REF!</v>
      </c>
      <c r="L25" s="137" t="e">
        <f>SUMIFS('Variance Analysis'!L$30:L$45,'Variance Analysis'!$B$30:$B$45,'Variance Analysis'!$B$39,'Variance Analysis'!$A$30:$A$45,'Variance Analysis'!$A$41)</f>
        <v>#REF!</v>
      </c>
      <c r="M25" s="137" t="e">
        <f>SUMIFS('Variance Analysis'!M$30:M$45,'Variance Analysis'!$B$30:$B$45,'Variance Analysis'!$B$39,'Variance Analysis'!$A$30:$A$45,'Variance Analysis'!$A$41)</f>
        <v>#REF!</v>
      </c>
      <c r="N25" s="137" t="e">
        <f>SUMIFS('Variance Analysis'!N$30:N$45,'Variance Analysis'!$B$30:$B$45,'Variance Analysis'!$B$39,'Variance Analysis'!$A$30:$A$45,'Variance Analysis'!$A$41)</f>
        <v>#REF!</v>
      </c>
      <c r="O25" s="7"/>
      <c r="P25" s="7"/>
      <c r="Q25" s="7"/>
      <c r="R25" s="7"/>
      <c r="S25" s="7"/>
      <c r="T25" s="7"/>
      <c r="U25" s="7"/>
      <c r="V25" s="7"/>
      <c r="W25" s="7"/>
      <c r="X25" s="7"/>
      <c r="Y25" s="7"/>
      <c r="Z25" s="7"/>
    </row>
    <row r="26" spans="1:26" ht="13.5" customHeight="1" x14ac:dyDescent="0.2">
      <c r="A26" s="136" t="s">
        <v>211</v>
      </c>
      <c r="B26" s="136" t="s">
        <v>38</v>
      </c>
      <c r="C26" s="137" t="e">
        <f>SUMIFS('Variance Analysis'!C$30:C$45,'Variance Analysis'!$B$30:$B$45,'Variance Analysis'!$B40,'Variance Analysis'!$A$30:$A$45,'Variance Analysis'!$A$40)</f>
        <v>#REF!</v>
      </c>
      <c r="D26" s="137" t="e">
        <f>SUMIFS('Variance Analysis'!D$30:D$45,'Variance Analysis'!$B$30:$B$45,'Variance Analysis'!$B40,'Variance Analysis'!$A$30:$A$45,'Variance Analysis'!$A$40)</f>
        <v>#REF!</v>
      </c>
      <c r="E26" s="137" t="e">
        <f>SUMIFS('Variance Analysis'!E$30:E$45,'Variance Analysis'!$B$30:$B$45,'Variance Analysis'!$B40,'Variance Analysis'!$A$30:$A$45,'Variance Analysis'!$A$40)</f>
        <v>#REF!</v>
      </c>
      <c r="F26" s="137" t="e">
        <f>SUMIFS('Variance Analysis'!F$30:F$45,'Variance Analysis'!$B$30:$B$45,'Variance Analysis'!$B40,'Variance Analysis'!$A$30:$A$45,'Variance Analysis'!$A$40)</f>
        <v>#REF!</v>
      </c>
      <c r="G26" s="137" t="e">
        <f>SUMIFS('Variance Analysis'!G$30:G$45,'Variance Analysis'!$B$30:$B$45,'Variance Analysis'!$B40,'Variance Analysis'!$A$30:$A$45,'Variance Analysis'!$A$40)</f>
        <v>#REF!</v>
      </c>
      <c r="H26" s="137" t="e">
        <f>SUMIFS('Variance Analysis'!H$30:H$45,'Variance Analysis'!$B$30:$B$45,'Variance Analysis'!$B40,'Variance Analysis'!$A$30:$A$45,'Variance Analysis'!$A$40)</f>
        <v>#REF!</v>
      </c>
      <c r="I26" s="137" t="e">
        <f>SUMIFS('Variance Analysis'!I$30:I$45,'Variance Analysis'!$B$30:$B$45,'Variance Analysis'!$B40,'Variance Analysis'!$A$30:$A$45,'Variance Analysis'!$A$40)</f>
        <v>#REF!</v>
      </c>
      <c r="J26" s="137" t="e">
        <f>SUMIFS('Variance Analysis'!J$30:J$45,'Variance Analysis'!$B$30:$B$45,'Variance Analysis'!$B40,'Variance Analysis'!$A$30:$A$45,'Variance Analysis'!$A$40)</f>
        <v>#REF!</v>
      </c>
      <c r="K26" s="137" t="e">
        <f>SUMIFS('Variance Analysis'!K$30:K$45,'Variance Analysis'!$B$30:$B$45,'Variance Analysis'!$B40,'Variance Analysis'!$A$30:$A$45,'Variance Analysis'!$A$40)</f>
        <v>#REF!</v>
      </c>
      <c r="L26" s="137" t="e">
        <f>SUMIFS('Variance Analysis'!L$30:L$45,'Variance Analysis'!$B$30:$B$45,'Variance Analysis'!$B40,'Variance Analysis'!$A$30:$A$45,'Variance Analysis'!$A$40)</f>
        <v>#REF!</v>
      </c>
      <c r="M26" s="137" t="e">
        <f>SUMIFS('Variance Analysis'!M$30:M$45,'Variance Analysis'!$B$30:$B$45,'Variance Analysis'!$B40,'Variance Analysis'!$A$30:$A$45,'Variance Analysis'!$A$40)</f>
        <v>#REF!</v>
      </c>
      <c r="N26" s="137" t="e">
        <f>SUMIFS('Variance Analysis'!N$30:N$45,'Variance Analysis'!$B$30:$B$45,'Variance Analysis'!$B40,'Variance Analysis'!$A$30:$A$45,'Variance Analysis'!$A$40)</f>
        <v>#REF!</v>
      </c>
      <c r="O26" s="7"/>
      <c r="P26" s="7"/>
      <c r="Q26" s="7"/>
      <c r="R26" s="7"/>
      <c r="S26" s="7"/>
      <c r="T26" s="7"/>
      <c r="U26" s="7"/>
      <c r="V26" s="7"/>
      <c r="W26" s="7"/>
      <c r="X26" s="7"/>
      <c r="Y26" s="7"/>
      <c r="Z26" s="7"/>
    </row>
    <row r="27" spans="1:26" ht="13.5" customHeight="1" x14ac:dyDescent="0.2">
      <c r="A27" s="136" t="s">
        <v>193</v>
      </c>
      <c r="B27" s="136" t="s">
        <v>220</v>
      </c>
      <c r="C27" s="138" t="e">
        <f t="shared" ref="C27:N27" si="4">#REF!</f>
        <v>#REF!</v>
      </c>
      <c r="D27" s="138" t="e">
        <f t="shared" si="4"/>
        <v>#REF!</v>
      </c>
      <c r="E27" s="138" t="e">
        <f t="shared" si="4"/>
        <v>#REF!</v>
      </c>
      <c r="F27" s="138" t="e">
        <f t="shared" si="4"/>
        <v>#REF!</v>
      </c>
      <c r="G27" s="138" t="e">
        <f t="shared" si="4"/>
        <v>#REF!</v>
      </c>
      <c r="H27" s="138" t="e">
        <f t="shared" si="4"/>
        <v>#REF!</v>
      </c>
      <c r="I27" s="138" t="e">
        <f t="shared" si="4"/>
        <v>#REF!</v>
      </c>
      <c r="J27" s="138" t="e">
        <f t="shared" si="4"/>
        <v>#REF!</v>
      </c>
      <c r="K27" s="138" t="e">
        <f t="shared" si="4"/>
        <v>#REF!</v>
      </c>
      <c r="L27" s="138" t="e">
        <f t="shared" si="4"/>
        <v>#REF!</v>
      </c>
      <c r="M27" s="138" t="e">
        <f t="shared" si="4"/>
        <v>#REF!</v>
      </c>
      <c r="N27" s="138" t="e">
        <f t="shared" si="4"/>
        <v>#REF!</v>
      </c>
      <c r="O27" s="7"/>
      <c r="P27" s="7"/>
      <c r="Q27" s="7"/>
      <c r="R27" s="7"/>
      <c r="S27" s="7"/>
      <c r="T27" s="7"/>
      <c r="U27" s="7"/>
      <c r="V27" s="7"/>
      <c r="W27" s="7"/>
      <c r="X27" s="7"/>
      <c r="Y27" s="7"/>
      <c r="Z27" s="7"/>
    </row>
    <row r="28" spans="1:26" ht="13.5" customHeight="1" x14ac:dyDescent="0.2">
      <c r="A28" s="139" t="s">
        <v>221</v>
      </c>
      <c r="B28" s="140" t="s">
        <v>222</v>
      </c>
      <c r="C28" s="141" t="e">
        <f>SUM(C24:C26)/(C27*1000)</f>
        <v>#REF!</v>
      </c>
      <c r="D28" s="141" t="e">
        <f t="shared" ref="D28:N28" si="5">SUM($C$24:D26)/(SUM($C$27:D27)*1000)</f>
        <v>#REF!</v>
      </c>
      <c r="E28" s="141" t="e">
        <f t="shared" si="5"/>
        <v>#REF!</v>
      </c>
      <c r="F28" s="141" t="e">
        <f t="shared" si="5"/>
        <v>#REF!</v>
      </c>
      <c r="G28" s="141" t="e">
        <f t="shared" si="5"/>
        <v>#REF!</v>
      </c>
      <c r="H28" s="141" t="e">
        <f t="shared" si="5"/>
        <v>#REF!</v>
      </c>
      <c r="I28" s="141" t="e">
        <f t="shared" si="5"/>
        <v>#REF!</v>
      </c>
      <c r="J28" s="141" t="e">
        <f t="shared" si="5"/>
        <v>#REF!</v>
      </c>
      <c r="K28" s="141" t="e">
        <f t="shared" si="5"/>
        <v>#REF!</v>
      </c>
      <c r="L28" s="141" t="e">
        <f t="shared" si="5"/>
        <v>#REF!</v>
      </c>
      <c r="M28" s="141" t="e">
        <f t="shared" si="5"/>
        <v>#REF!</v>
      </c>
      <c r="N28" s="141" t="e">
        <f t="shared" si="5"/>
        <v>#REF!</v>
      </c>
      <c r="O28" s="7"/>
      <c r="P28" s="7"/>
      <c r="Q28" s="7"/>
      <c r="R28" s="7"/>
      <c r="S28" s="7"/>
      <c r="T28" s="7"/>
      <c r="U28" s="7"/>
      <c r="V28" s="7"/>
      <c r="W28" s="7"/>
      <c r="X28" s="7"/>
      <c r="Y28" s="7"/>
      <c r="Z28" s="7"/>
    </row>
    <row r="29" spans="1:26" ht="13.5" customHeight="1" x14ac:dyDescent="0.2">
      <c r="A29" s="33"/>
      <c r="B29" s="7"/>
      <c r="C29" s="60"/>
      <c r="D29" s="60"/>
      <c r="E29" s="60"/>
      <c r="F29" s="60"/>
      <c r="G29" s="60"/>
      <c r="H29" s="60"/>
      <c r="I29" s="60"/>
      <c r="J29" s="60"/>
      <c r="K29" s="60"/>
      <c r="L29" s="60"/>
      <c r="M29" s="60"/>
      <c r="N29" s="60"/>
      <c r="O29" s="7"/>
      <c r="P29" s="7"/>
      <c r="Q29" s="7"/>
      <c r="R29" s="7"/>
      <c r="S29" s="7"/>
      <c r="T29" s="7"/>
      <c r="U29" s="7"/>
      <c r="V29" s="7"/>
      <c r="W29" s="7"/>
      <c r="X29" s="7"/>
      <c r="Y29" s="7"/>
      <c r="Z29" s="7"/>
    </row>
    <row r="30" spans="1:26" ht="13.5" customHeight="1" x14ac:dyDescent="0.2">
      <c r="A30" s="133" t="s">
        <v>225</v>
      </c>
      <c r="B30" s="133"/>
      <c r="C30" s="134"/>
      <c r="D30" s="134"/>
      <c r="E30" s="134"/>
      <c r="F30" s="134"/>
      <c r="G30" s="103"/>
      <c r="H30" s="103"/>
      <c r="I30" s="103"/>
      <c r="J30" s="103"/>
      <c r="K30" s="103"/>
      <c r="L30" s="103"/>
      <c r="M30" s="103"/>
      <c r="N30" s="103"/>
      <c r="O30" s="103"/>
      <c r="P30" s="103"/>
      <c r="Q30" s="103"/>
      <c r="R30" s="103"/>
      <c r="S30" s="103"/>
      <c r="T30" s="103"/>
      <c r="U30" s="103"/>
      <c r="V30" s="103"/>
      <c r="W30" s="103"/>
      <c r="X30" s="103"/>
      <c r="Y30" s="103"/>
      <c r="Z30" s="103"/>
    </row>
    <row r="31" spans="1:26" ht="13.5" customHeight="1" x14ac:dyDescent="0.2">
      <c r="A31" s="133" t="s">
        <v>218</v>
      </c>
      <c r="B31" s="133" t="s">
        <v>219</v>
      </c>
      <c r="C31" s="110" t="s">
        <v>175</v>
      </c>
      <c r="D31" s="110" t="s">
        <v>176</v>
      </c>
      <c r="E31" s="110" t="s">
        <v>177</v>
      </c>
      <c r="F31" s="110" t="s">
        <v>178</v>
      </c>
      <c r="G31" s="110" t="s">
        <v>179</v>
      </c>
      <c r="H31" s="110" t="s">
        <v>180</v>
      </c>
      <c r="I31" s="110" t="s">
        <v>181</v>
      </c>
      <c r="J31" s="110" t="s">
        <v>182</v>
      </c>
      <c r="K31" s="110" t="s">
        <v>183</v>
      </c>
      <c r="L31" s="110" t="s">
        <v>184</v>
      </c>
      <c r="M31" s="110" t="s">
        <v>185</v>
      </c>
      <c r="N31" s="110" t="s">
        <v>186</v>
      </c>
      <c r="O31" s="103"/>
      <c r="P31" s="103"/>
      <c r="Q31" s="103"/>
      <c r="R31" s="103"/>
      <c r="S31" s="103"/>
      <c r="T31" s="103"/>
      <c r="U31" s="103"/>
      <c r="V31" s="103"/>
      <c r="W31" s="103"/>
      <c r="X31" s="103"/>
      <c r="Y31" s="103"/>
      <c r="Z31" s="103"/>
    </row>
    <row r="32" spans="1:26" ht="13.5" customHeight="1" x14ac:dyDescent="0.2">
      <c r="A32" s="136" t="s">
        <v>209</v>
      </c>
      <c r="B32" s="136" t="s">
        <v>38</v>
      </c>
      <c r="C32" s="137" t="e">
        <f>SUMIFS('Variance Analysis'!C$42:C$45,'Variance Analysis'!$B$42:$B$45,'Variance Analysis'!$B$45)</f>
        <v>#REF!</v>
      </c>
      <c r="D32" s="137" t="e">
        <f>SUMIFS('Variance Analysis'!D$42:D$45,'Variance Analysis'!$B$42:$B$45,'Variance Analysis'!$B$45)</f>
        <v>#REF!</v>
      </c>
      <c r="E32" s="137" t="e">
        <f>SUMIFS('Variance Analysis'!E$42:E$45,'Variance Analysis'!$B$42:$B$45,'Variance Analysis'!$B$45)</f>
        <v>#REF!</v>
      </c>
      <c r="F32" s="137" t="e">
        <f>SUMIFS('Variance Analysis'!F$42:F$45,'Variance Analysis'!$B$42:$B$45,'Variance Analysis'!$B$45)</f>
        <v>#REF!</v>
      </c>
      <c r="G32" s="137" t="e">
        <f>SUMIFS('Variance Analysis'!G$42:G$45,'Variance Analysis'!$B$42:$B$45,'Variance Analysis'!$B$45)</f>
        <v>#REF!</v>
      </c>
      <c r="H32" s="137" t="e">
        <f>SUMIFS('Variance Analysis'!H$42:H$45,'Variance Analysis'!$B$42:$B$45,'Variance Analysis'!$B$45)</f>
        <v>#REF!</v>
      </c>
      <c r="I32" s="137" t="e">
        <f>SUMIFS('Variance Analysis'!I$42:I$45,'Variance Analysis'!$B$42:$B$45,'Variance Analysis'!$B$45)</f>
        <v>#REF!</v>
      </c>
      <c r="J32" s="137" t="e">
        <f>SUMIFS('Variance Analysis'!J$42:J$45,'Variance Analysis'!$B$42:$B$45,'Variance Analysis'!$B$45)</f>
        <v>#REF!</v>
      </c>
      <c r="K32" s="137" t="e">
        <f>SUMIFS('Variance Analysis'!K$42:K$45,'Variance Analysis'!$B$42:$B$45,'Variance Analysis'!$B$45)</f>
        <v>#REF!</v>
      </c>
      <c r="L32" s="137" t="e">
        <f>SUMIFS('Variance Analysis'!L$42:L$45,'Variance Analysis'!$B$42:$B$45,'Variance Analysis'!$B$45)</f>
        <v>#REF!</v>
      </c>
      <c r="M32" s="137" t="e">
        <f>SUMIFS('Variance Analysis'!M$42:M$45,'Variance Analysis'!$B$42:$B$45,'Variance Analysis'!$B$45)</f>
        <v>#REF!</v>
      </c>
      <c r="N32" s="137" t="e">
        <f>SUMIFS('Variance Analysis'!N$42:N$45,'Variance Analysis'!$B$42:$B$45,'Variance Analysis'!$B$45)</f>
        <v>#REF!</v>
      </c>
      <c r="O32" s="7"/>
      <c r="P32" s="7"/>
      <c r="Q32" s="7"/>
      <c r="R32" s="7"/>
      <c r="S32" s="7"/>
      <c r="T32" s="7"/>
      <c r="U32" s="7"/>
      <c r="V32" s="7"/>
      <c r="W32" s="7"/>
      <c r="X32" s="7"/>
      <c r="Y32" s="7"/>
      <c r="Z32" s="7"/>
    </row>
    <row r="33" spans="1:26" ht="13.5" customHeight="1" x14ac:dyDescent="0.2">
      <c r="A33" s="136" t="s">
        <v>210</v>
      </c>
      <c r="B33" s="136" t="s">
        <v>38</v>
      </c>
      <c r="C33" s="137" t="e">
        <f>SUMIFS('Variance Analysis'!C$42:C$45,'Variance Analysis'!$B$42:$B$45,'Variance Analysis'!$B$43)</f>
        <v>#REF!</v>
      </c>
      <c r="D33" s="137" t="e">
        <f>SUMIFS('Variance Analysis'!D$42:D$45,'Variance Analysis'!$B$42:$B$45,'Variance Analysis'!$B$43)</f>
        <v>#REF!</v>
      </c>
      <c r="E33" s="137" t="e">
        <f>SUMIFS('Variance Analysis'!E$42:E$45,'Variance Analysis'!$B$42:$B$45,'Variance Analysis'!$B$43)</f>
        <v>#REF!</v>
      </c>
      <c r="F33" s="137" t="e">
        <f>SUMIFS('Variance Analysis'!F$42:F$45,'Variance Analysis'!$B$42:$B$45,'Variance Analysis'!$B$43)</f>
        <v>#REF!</v>
      </c>
      <c r="G33" s="137" t="e">
        <f>SUMIFS('Variance Analysis'!G$42:G$45,'Variance Analysis'!$B$42:$B$45,'Variance Analysis'!$B$43)</f>
        <v>#REF!</v>
      </c>
      <c r="H33" s="137" t="e">
        <f>SUMIFS('Variance Analysis'!H$42:H$45,'Variance Analysis'!$B$42:$B$45,'Variance Analysis'!$B$43)</f>
        <v>#REF!</v>
      </c>
      <c r="I33" s="137" t="e">
        <f>SUMIFS('Variance Analysis'!I$42:I$45,'Variance Analysis'!$B$42:$B$45,'Variance Analysis'!$B$43)</f>
        <v>#REF!</v>
      </c>
      <c r="J33" s="137" t="e">
        <f>SUMIFS('Variance Analysis'!J$42:J$45,'Variance Analysis'!$B$42:$B$45,'Variance Analysis'!$B$43)</f>
        <v>#REF!</v>
      </c>
      <c r="K33" s="137" t="e">
        <f>SUMIFS('Variance Analysis'!K$42:K$45,'Variance Analysis'!$B$42:$B$45,'Variance Analysis'!$B$43)</f>
        <v>#REF!</v>
      </c>
      <c r="L33" s="137" t="e">
        <f>SUMIFS('Variance Analysis'!L$42:L$45,'Variance Analysis'!$B$42:$B$45,'Variance Analysis'!$B$43)</f>
        <v>#REF!</v>
      </c>
      <c r="M33" s="137" t="e">
        <f>SUMIFS('Variance Analysis'!M$42:M$45,'Variance Analysis'!$B$42:$B$45,'Variance Analysis'!$B$43)</f>
        <v>#REF!</v>
      </c>
      <c r="N33" s="137" t="e">
        <f>SUMIFS('Variance Analysis'!N$42:N$45,'Variance Analysis'!$B$42:$B$45,'Variance Analysis'!$B$43)</f>
        <v>#REF!</v>
      </c>
      <c r="O33" s="7"/>
      <c r="P33" s="7"/>
      <c r="Q33" s="7"/>
      <c r="R33" s="7"/>
      <c r="S33" s="7"/>
      <c r="T33" s="7"/>
      <c r="U33" s="7"/>
      <c r="V33" s="7"/>
      <c r="W33" s="7"/>
      <c r="X33" s="7"/>
      <c r="Y33" s="7"/>
      <c r="Z33" s="7"/>
    </row>
    <row r="34" spans="1:26" ht="13.5" customHeight="1" x14ac:dyDescent="0.2">
      <c r="A34" s="136" t="s">
        <v>211</v>
      </c>
      <c r="B34" s="136" t="s">
        <v>38</v>
      </c>
      <c r="C34" s="137" t="e">
        <f>SUMIFS('Variance Analysis'!C$42:C$45,'Variance Analysis'!$B$42:$B$45,'Variance Analysis'!$B$44)</f>
        <v>#REF!</v>
      </c>
      <c r="D34" s="137" t="e">
        <f>SUMIFS('Variance Analysis'!D$42:D$45,'Variance Analysis'!$B$42:$B$45,'Variance Analysis'!$B$44)</f>
        <v>#REF!</v>
      </c>
      <c r="E34" s="137" t="e">
        <f>SUMIFS('Variance Analysis'!E$42:E$45,'Variance Analysis'!$B$42:$B$45,'Variance Analysis'!$B$44)</f>
        <v>#REF!</v>
      </c>
      <c r="F34" s="137" t="e">
        <f>SUMIFS('Variance Analysis'!F$42:F$45,'Variance Analysis'!$B$42:$B$45,'Variance Analysis'!$B$44)</f>
        <v>#REF!</v>
      </c>
      <c r="G34" s="137" t="e">
        <f>SUMIFS('Variance Analysis'!G$42:G$45,'Variance Analysis'!$B$42:$B$45,'Variance Analysis'!$B$44)</f>
        <v>#REF!</v>
      </c>
      <c r="H34" s="137" t="e">
        <f>SUMIFS('Variance Analysis'!H$42:H$45,'Variance Analysis'!$B$42:$B$45,'Variance Analysis'!$B$44)</f>
        <v>#REF!</v>
      </c>
      <c r="I34" s="137" t="e">
        <f>SUMIFS('Variance Analysis'!I$42:I$45,'Variance Analysis'!$B$42:$B$45,'Variance Analysis'!$B$44)</f>
        <v>#REF!</v>
      </c>
      <c r="J34" s="137" t="e">
        <f>SUMIFS('Variance Analysis'!J$42:J$45,'Variance Analysis'!$B$42:$B$45,'Variance Analysis'!$B$44)</f>
        <v>#REF!</v>
      </c>
      <c r="K34" s="137" t="e">
        <f>SUMIFS('Variance Analysis'!K$42:K$45,'Variance Analysis'!$B$42:$B$45,'Variance Analysis'!$B$44)</f>
        <v>#REF!</v>
      </c>
      <c r="L34" s="137" t="e">
        <f>SUMIFS('Variance Analysis'!L$42:L$45,'Variance Analysis'!$B$42:$B$45,'Variance Analysis'!$B$44)</f>
        <v>#REF!</v>
      </c>
      <c r="M34" s="137" t="e">
        <f>SUMIFS('Variance Analysis'!M$42:M$45,'Variance Analysis'!$B$42:$B$45,'Variance Analysis'!$B$44)</f>
        <v>#REF!</v>
      </c>
      <c r="N34" s="137" t="e">
        <f>SUMIFS('Variance Analysis'!N$42:N$45,'Variance Analysis'!$B$42:$B$45,'Variance Analysis'!$B$44)</f>
        <v>#REF!</v>
      </c>
      <c r="O34" s="7"/>
      <c r="P34" s="7"/>
      <c r="Q34" s="7"/>
      <c r="R34" s="7"/>
      <c r="S34" s="7"/>
      <c r="T34" s="7"/>
      <c r="U34" s="7"/>
      <c r="V34" s="7"/>
      <c r="W34" s="7"/>
      <c r="X34" s="7"/>
      <c r="Y34" s="7"/>
      <c r="Z34" s="7"/>
    </row>
    <row r="35" spans="1:26" ht="13.5" customHeight="1" x14ac:dyDescent="0.2">
      <c r="A35" s="136" t="s">
        <v>187</v>
      </c>
      <c r="B35" s="136" t="s">
        <v>220</v>
      </c>
      <c r="C35" s="138" t="e">
        <f t="shared" ref="C35:N35" si="6">#REF!</f>
        <v>#REF!</v>
      </c>
      <c r="D35" s="138" t="e">
        <f t="shared" si="6"/>
        <v>#REF!</v>
      </c>
      <c r="E35" s="138" t="e">
        <f t="shared" si="6"/>
        <v>#REF!</v>
      </c>
      <c r="F35" s="138" t="e">
        <f t="shared" si="6"/>
        <v>#REF!</v>
      </c>
      <c r="G35" s="138" t="e">
        <f t="shared" si="6"/>
        <v>#REF!</v>
      </c>
      <c r="H35" s="138" t="e">
        <f t="shared" si="6"/>
        <v>#REF!</v>
      </c>
      <c r="I35" s="138" t="e">
        <f t="shared" si="6"/>
        <v>#REF!</v>
      </c>
      <c r="J35" s="138" t="e">
        <f t="shared" si="6"/>
        <v>#REF!</v>
      </c>
      <c r="K35" s="138" t="e">
        <f t="shared" si="6"/>
        <v>#REF!</v>
      </c>
      <c r="L35" s="138" t="e">
        <f t="shared" si="6"/>
        <v>#REF!</v>
      </c>
      <c r="M35" s="138" t="e">
        <f t="shared" si="6"/>
        <v>#REF!</v>
      </c>
      <c r="N35" s="138" t="e">
        <f t="shared" si="6"/>
        <v>#REF!</v>
      </c>
      <c r="O35" s="7"/>
      <c r="P35" s="7"/>
      <c r="Q35" s="7"/>
      <c r="R35" s="7"/>
      <c r="S35" s="7"/>
      <c r="T35" s="7"/>
      <c r="U35" s="7"/>
      <c r="V35" s="7"/>
      <c r="W35" s="7"/>
      <c r="X35" s="7"/>
      <c r="Y35" s="7"/>
      <c r="Z35" s="7"/>
    </row>
    <row r="36" spans="1:26" ht="13.5" customHeight="1" x14ac:dyDescent="0.2">
      <c r="A36" s="136" t="s">
        <v>192</v>
      </c>
      <c r="B36" s="136" t="s">
        <v>220</v>
      </c>
      <c r="C36" s="138" t="e">
        <f t="shared" ref="C36:N36" si="7">#REF!</f>
        <v>#REF!</v>
      </c>
      <c r="D36" s="138" t="e">
        <f t="shared" si="7"/>
        <v>#REF!</v>
      </c>
      <c r="E36" s="138" t="e">
        <f t="shared" si="7"/>
        <v>#REF!</v>
      </c>
      <c r="F36" s="138" t="e">
        <f t="shared" si="7"/>
        <v>#REF!</v>
      </c>
      <c r="G36" s="138" t="e">
        <f t="shared" si="7"/>
        <v>#REF!</v>
      </c>
      <c r="H36" s="138" t="e">
        <f t="shared" si="7"/>
        <v>#REF!</v>
      </c>
      <c r="I36" s="138" t="e">
        <f t="shared" si="7"/>
        <v>#REF!</v>
      </c>
      <c r="J36" s="138" t="e">
        <f t="shared" si="7"/>
        <v>#REF!</v>
      </c>
      <c r="K36" s="138" t="e">
        <f t="shared" si="7"/>
        <v>#REF!</v>
      </c>
      <c r="L36" s="138" t="e">
        <f t="shared" si="7"/>
        <v>#REF!</v>
      </c>
      <c r="M36" s="138" t="e">
        <f t="shared" si="7"/>
        <v>#REF!</v>
      </c>
      <c r="N36" s="138" t="e">
        <f t="shared" si="7"/>
        <v>#REF!</v>
      </c>
      <c r="O36" s="7"/>
      <c r="P36" s="7"/>
      <c r="Q36" s="7"/>
      <c r="R36" s="7"/>
      <c r="S36" s="7"/>
      <c r="T36" s="7"/>
      <c r="U36" s="7"/>
      <c r="V36" s="7"/>
      <c r="W36" s="7"/>
      <c r="X36" s="7"/>
      <c r="Y36" s="7"/>
      <c r="Z36" s="7"/>
    </row>
    <row r="37" spans="1:26" ht="13.5" customHeight="1" x14ac:dyDescent="0.2">
      <c r="A37" s="136" t="s">
        <v>193</v>
      </c>
      <c r="B37" s="136" t="s">
        <v>220</v>
      </c>
      <c r="C37" s="138" t="e">
        <f t="shared" ref="C37:N37" si="8">#REF!</f>
        <v>#REF!</v>
      </c>
      <c r="D37" s="138" t="e">
        <f t="shared" si="8"/>
        <v>#REF!</v>
      </c>
      <c r="E37" s="138" t="e">
        <f t="shared" si="8"/>
        <v>#REF!</v>
      </c>
      <c r="F37" s="138" t="e">
        <f t="shared" si="8"/>
        <v>#REF!</v>
      </c>
      <c r="G37" s="138" t="e">
        <f t="shared" si="8"/>
        <v>#REF!</v>
      </c>
      <c r="H37" s="138" t="e">
        <f t="shared" si="8"/>
        <v>#REF!</v>
      </c>
      <c r="I37" s="138" t="e">
        <f t="shared" si="8"/>
        <v>#REF!</v>
      </c>
      <c r="J37" s="138" t="e">
        <f t="shared" si="8"/>
        <v>#REF!</v>
      </c>
      <c r="K37" s="138" t="e">
        <f t="shared" si="8"/>
        <v>#REF!</v>
      </c>
      <c r="L37" s="138" t="e">
        <f t="shared" si="8"/>
        <v>#REF!</v>
      </c>
      <c r="M37" s="138" t="e">
        <f t="shared" si="8"/>
        <v>#REF!</v>
      </c>
      <c r="N37" s="138" t="e">
        <f t="shared" si="8"/>
        <v>#REF!</v>
      </c>
      <c r="O37" s="7"/>
      <c r="P37" s="7"/>
      <c r="Q37" s="7"/>
      <c r="R37" s="7"/>
      <c r="S37" s="7"/>
      <c r="T37" s="7"/>
      <c r="U37" s="7"/>
      <c r="V37" s="7"/>
      <c r="W37" s="7"/>
      <c r="X37" s="7"/>
      <c r="Y37" s="7"/>
      <c r="Z37" s="7"/>
    </row>
    <row r="38" spans="1:26" ht="13.5" customHeight="1" x14ac:dyDescent="0.2">
      <c r="A38" s="139" t="s">
        <v>221</v>
      </c>
      <c r="B38" s="140" t="s">
        <v>222</v>
      </c>
      <c r="C38" s="141" t="e">
        <f t="shared" ref="C38:N38" si="9">SUM($C$32:C34)/(SUM($C$35:C37)*1000)</f>
        <v>#REF!</v>
      </c>
      <c r="D38" s="141" t="e">
        <f t="shared" si="9"/>
        <v>#REF!</v>
      </c>
      <c r="E38" s="141" t="e">
        <f t="shared" si="9"/>
        <v>#REF!</v>
      </c>
      <c r="F38" s="141" t="e">
        <f t="shared" si="9"/>
        <v>#REF!</v>
      </c>
      <c r="G38" s="141" t="e">
        <f t="shared" si="9"/>
        <v>#REF!</v>
      </c>
      <c r="H38" s="141" t="e">
        <f t="shared" si="9"/>
        <v>#REF!</v>
      </c>
      <c r="I38" s="141" t="e">
        <f t="shared" si="9"/>
        <v>#REF!</v>
      </c>
      <c r="J38" s="141" t="e">
        <f t="shared" si="9"/>
        <v>#REF!</v>
      </c>
      <c r="K38" s="141" t="e">
        <f t="shared" si="9"/>
        <v>#REF!</v>
      </c>
      <c r="L38" s="141" t="e">
        <f t="shared" si="9"/>
        <v>#REF!</v>
      </c>
      <c r="M38" s="141" t="e">
        <f t="shared" si="9"/>
        <v>#REF!</v>
      </c>
      <c r="N38" s="141" t="e">
        <f t="shared" si="9"/>
        <v>#REF!</v>
      </c>
      <c r="O38" s="7"/>
      <c r="P38" s="7"/>
      <c r="Q38" s="7"/>
      <c r="R38" s="7"/>
      <c r="S38" s="7"/>
      <c r="T38" s="7"/>
      <c r="U38" s="7"/>
      <c r="V38" s="7"/>
      <c r="W38" s="7"/>
      <c r="X38" s="7"/>
      <c r="Y38" s="7"/>
      <c r="Z38" s="7"/>
    </row>
    <row r="39" spans="1:26" ht="13.5" customHeight="1" x14ac:dyDescent="0.2">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3.5" customHeight="1" x14ac:dyDescent="0.2">
      <c r="A40" s="133" t="s">
        <v>226</v>
      </c>
      <c r="B40" s="133"/>
      <c r="C40" s="103"/>
      <c r="D40" s="103"/>
      <c r="E40" s="103"/>
      <c r="F40" s="103"/>
      <c r="G40" s="103"/>
      <c r="H40" s="103"/>
      <c r="I40" s="103"/>
      <c r="J40" s="103"/>
      <c r="K40" s="103"/>
      <c r="L40" s="103"/>
      <c r="M40" s="103"/>
      <c r="N40" s="103"/>
      <c r="O40" s="103"/>
      <c r="P40" s="103"/>
      <c r="Q40" s="103"/>
      <c r="R40" s="103"/>
      <c r="S40" s="103"/>
      <c r="T40" s="103"/>
      <c r="U40" s="103"/>
      <c r="V40" s="103"/>
      <c r="W40" s="103"/>
      <c r="X40" s="103"/>
      <c r="Y40" s="103"/>
      <c r="Z40" s="103"/>
    </row>
    <row r="41" spans="1:26" ht="13.5" customHeight="1" x14ac:dyDescent="0.2">
      <c r="A41" s="133" t="s">
        <v>218</v>
      </c>
      <c r="B41" s="133"/>
      <c r="C41" s="110" t="s">
        <v>175</v>
      </c>
      <c r="D41" s="110" t="s">
        <v>176</v>
      </c>
      <c r="E41" s="110" t="s">
        <v>177</v>
      </c>
      <c r="F41" s="110" t="s">
        <v>178</v>
      </c>
      <c r="G41" s="110" t="s">
        <v>179</v>
      </c>
      <c r="H41" s="110" t="s">
        <v>180</v>
      </c>
      <c r="I41" s="110" t="s">
        <v>181</v>
      </c>
      <c r="J41" s="110" t="s">
        <v>182</v>
      </c>
      <c r="K41" s="110" t="s">
        <v>183</v>
      </c>
      <c r="L41" s="110" t="s">
        <v>184</v>
      </c>
      <c r="M41" s="110" t="s">
        <v>185</v>
      </c>
      <c r="N41" s="110" t="s">
        <v>186</v>
      </c>
      <c r="O41" s="103"/>
      <c r="P41" s="103"/>
      <c r="Q41" s="103"/>
      <c r="R41" s="103"/>
      <c r="S41" s="103"/>
      <c r="T41" s="103"/>
      <c r="U41" s="103"/>
      <c r="V41" s="103"/>
      <c r="W41" s="103"/>
      <c r="X41" s="103"/>
      <c r="Y41" s="103"/>
      <c r="Z41" s="103"/>
    </row>
    <row r="42" spans="1:26" ht="13.5" customHeight="1" x14ac:dyDescent="0.2">
      <c r="A42" s="136" t="s">
        <v>209</v>
      </c>
      <c r="B42" s="136" t="s">
        <v>38</v>
      </c>
      <c r="C42" s="137" t="e">
        <f>SUMIFS('Variance Analysis'!C$9:C$24,'Variance Analysis'!$B$9:$B$24,'Variance Analysis'!$B$12,'Variance Analysis'!$A$9:$A$24,'Variance Analysis'!$A$12)</f>
        <v>#REF!</v>
      </c>
      <c r="D42" s="137" t="e">
        <f>SUMIFS('Variance Analysis'!D$9:D$24,'Variance Analysis'!$B$9:$B$24,'Variance Analysis'!$B$12,'Variance Analysis'!$A$9:$A$24,'Variance Analysis'!$A$12)</f>
        <v>#REF!</v>
      </c>
      <c r="E42" s="137" t="e">
        <f>SUMIFS('Variance Analysis'!E$9:E$24,'Variance Analysis'!$B$9:$B$24,'Variance Analysis'!$B$12,'Variance Analysis'!$A$9:$A$24,'Variance Analysis'!$A$12)</f>
        <v>#REF!</v>
      </c>
      <c r="F42" s="137" t="e">
        <f>SUMIFS('Variance Analysis'!F$9:F$24,'Variance Analysis'!$B$9:$B$24,'Variance Analysis'!$B$12,'Variance Analysis'!$A$9:$A$24,'Variance Analysis'!$A$12)</f>
        <v>#REF!</v>
      </c>
      <c r="G42" s="137" t="e">
        <f>SUMIFS('Variance Analysis'!G$9:G$24,'Variance Analysis'!$B$9:$B$24,'Variance Analysis'!$B$12,'Variance Analysis'!$A$9:$A$24,'Variance Analysis'!$A$12)</f>
        <v>#REF!</v>
      </c>
      <c r="H42" s="137" t="e">
        <f>SUMIFS('Variance Analysis'!H$9:H$24,'Variance Analysis'!$B$9:$B$24,'Variance Analysis'!$B$12,'Variance Analysis'!$A$9:$A$24,'Variance Analysis'!$A$12)</f>
        <v>#REF!</v>
      </c>
      <c r="I42" s="137" t="e">
        <f>SUMIFS('Variance Analysis'!I$9:I$24,'Variance Analysis'!$B$9:$B$24,'Variance Analysis'!$B$12,'Variance Analysis'!$A$9:$A$24,'Variance Analysis'!$A$12)</f>
        <v>#REF!</v>
      </c>
      <c r="J42" s="137" t="e">
        <f>SUMIFS('Variance Analysis'!J$9:J$24,'Variance Analysis'!$B$9:$B$24,'Variance Analysis'!$B$12,'Variance Analysis'!$A$9:$A$24,'Variance Analysis'!$A$12)</f>
        <v>#REF!</v>
      </c>
      <c r="K42" s="137" t="e">
        <f>SUMIFS('Variance Analysis'!K$9:K$24,'Variance Analysis'!$B$9:$B$24,'Variance Analysis'!$B$12,'Variance Analysis'!$A$9:$A$24,'Variance Analysis'!$A$12)</f>
        <v>#REF!</v>
      </c>
      <c r="L42" s="137" t="e">
        <f>SUMIFS('Variance Analysis'!L$9:L$24,'Variance Analysis'!$B$9:$B$24,'Variance Analysis'!$B$12,'Variance Analysis'!$A$9:$A$24,'Variance Analysis'!$A$12)</f>
        <v>#REF!</v>
      </c>
      <c r="M42" s="137" t="e">
        <f>SUMIFS('Variance Analysis'!M$9:M$24,'Variance Analysis'!$B$9:$B$24,'Variance Analysis'!$B$12,'Variance Analysis'!$A$9:$A$24,'Variance Analysis'!$A$12)</f>
        <v>#REF!</v>
      </c>
      <c r="N42" s="137" t="e">
        <f>SUMIFS('Variance Analysis'!N$9:N$24,'Variance Analysis'!$B$9:$B$24,'Variance Analysis'!$B$12,'Variance Analysis'!$A$9:$A$24,'Variance Analysis'!$A$12)</f>
        <v>#REF!</v>
      </c>
      <c r="O42" s="7"/>
      <c r="P42" s="7"/>
      <c r="Q42" s="7"/>
      <c r="R42" s="7"/>
      <c r="S42" s="7"/>
      <c r="T42" s="7"/>
      <c r="U42" s="7"/>
      <c r="V42" s="7"/>
      <c r="W42" s="7"/>
      <c r="X42" s="7"/>
      <c r="Y42" s="7"/>
      <c r="Z42" s="7"/>
    </row>
    <row r="43" spans="1:26" ht="13.5" customHeight="1" x14ac:dyDescent="0.2">
      <c r="A43" s="136" t="s">
        <v>210</v>
      </c>
      <c r="B43" s="136" t="s">
        <v>38</v>
      </c>
      <c r="C43" s="137" t="e">
        <f>SUMIFS('Variance Analysis'!C$9:C$24,'Variance Analysis'!$B$9:$B$24,'Variance Analysis'!$B$10,'Variance Analysis'!$A$9:$A$24,'Variance Analysis'!$A$10)</f>
        <v>#REF!</v>
      </c>
      <c r="D43" s="137" t="e">
        <f>SUMIFS('Variance Analysis'!D$9:D$24,'Variance Analysis'!$B$9:$B$24,'Variance Analysis'!$B$10,'Variance Analysis'!$A$9:$A$24,'Variance Analysis'!$A$10)</f>
        <v>#REF!</v>
      </c>
      <c r="E43" s="137" t="e">
        <f>SUMIFS('Variance Analysis'!E$9:E$24,'Variance Analysis'!$B$9:$B$24,'Variance Analysis'!$B$10,'Variance Analysis'!$A$9:$A$24,'Variance Analysis'!$A$10)</f>
        <v>#REF!</v>
      </c>
      <c r="F43" s="137" t="e">
        <f>SUMIFS('Variance Analysis'!F$9:F$24,'Variance Analysis'!$B$9:$B$24,'Variance Analysis'!$B$10,'Variance Analysis'!$A$9:$A$24,'Variance Analysis'!$A$10)</f>
        <v>#REF!</v>
      </c>
      <c r="G43" s="137" t="e">
        <f>SUMIFS('Variance Analysis'!G$9:G$24,'Variance Analysis'!$B$9:$B$24,'Variance Analysis'!$B$10,'Variance Analysis'!$A$9:$A$24,'Variance Analysis'!$A$10)</f>
        <v>#REF!</v>
      </c>
      <c r="H43" s="137" t="e">
        <f>SUMIFS('Variance Analysis'!H$9:H$24,'Variance Analysis'!$B$9:$B$24,'Variance Analysis'!$B$10,'Variance Analysis'!$A$9:$A$24,'Variance Analysis'!$A$10)</f>
        <v>#REF!</v>
      </c>
      <c r="I43" s="137" t="e">
        <f>SUMIFS('Variance Analysis'!I$9:I$24,'Variance Analysis'!$B$9:$B$24,'Variance Analysis'!$B$10,'Variance Analysis'!$A$9:$A$24,'Variance Analysis'!$A$10)</f>
        <v>#REF!</v>
      </c>
      <c r="J43" s="137" t="e">
        <f>SUMIFS('Variance Analysis'!J$9:J$24,'Variance Analysis'!$B$9:$B$24,'Variance Analysis'!$B$10,'Variance Analysis'!$A$9:$A$24,'Variance Analysis'!$A$10)</f>
        <v>#REF!</v>
      </c>
      <c r="K43" s="137" t="e">
        <f>SUMIFS('Variance Analysis'!K$9:K$24,'Variance Analysis'!$B$9:$B$24,'Variance Analysis'!$B$10,'Variance Analysis'!$A$9:$A$24,'Variance Analysis'!$A$10)</f>
        <v>#REF!</v>
      </c>
      <c r="L43" s="137" t="e">
        <f>SUMIFS('Variance Analysis'!L$9:L$24,'Variance Analysis'!$B$9:$B$24,'Variance Analysis'!$B$10,'Variance Analysis'!$A$9:$A$24,'Variance Analysis'!$A$10)</f>
        <v>#REF!</v>
      </c>
      <c r="M43" s="137" t="e">
        <f>SUMIFS('Variance Analysis'!M$9:M$24,'Variance Analysis'!$B$9:$B$24,'Variance Analysis'!$B$10,'Variance Analysis'!$A$9:$A$24,'Variance Analysis'!$A$10)</f>
        <v>#REF!</v>
      </c>
      <c r="N43" s="137" t="e">
        <f>SUMIFS('Variance Analysis'!N$9:N$24,'Variance Analysis'!$B$9:$B$24,'Variance Analysis'!$B$10,'Variance Analysis'!$A$9:$A$24,'Variance Analysis'!$A$10)</f>
        <v>#REF!</v>
      </c>
      <c r="O43" s="7"/>
      <c r="P43" s="7"/>
      <c r="Q43" s="7"/>
      <c r="R43" s="7"/>
      <c r="S43" s="7"/>
      <c r="T43" s="7"/>
      <c r="U43" s="7"/>
      <c r="V43" s="7"/>
      <c r="W43" s="7"/>
      <c r="X43" s="7"/>
      <c r="Y43" s="7"/>
      <c r="Z43" s="7"/>
    </row>
    <row r="44" spans="1:26" ht="13.5" customHeight="1" x14ac:dyDescent="0.2">
      <c r="A44" s="136" t="s">
        <v>211</v>
      </c>
      <c r="B44" s="136" t="s">
        <v>38</v>
      </c>
      <c r="C44" s="137" t="e">
        <f>SUMIFS('Variance Analysis'!C$9:C$24,'Variance Analysis'!$B$9:$B$24,'Variance Analysis'!$B$11,'Variance Analysis'!$A$9:$A$24,'Variance Analysis'!$A$11)</f>
        <v>#REF!</v>
      </c>
      <c r="D44" s="137" t="e">
        <f>SUMIFS('Variance Analysis'!D$9:D$24,'Variance Analysis'!$B$9:$B$24,'Variance Analysis'!$B$11,'Variance Analysis'!$A$9:$A$24,'Variance Analysis'!$A$11)</f>
        <v>#REF!</v>
      </c>
      <c r="E44" s="137" t="e">
        <f>SUMIFS('Variance Analysis'!E$9:E$24,'Variance Analysis'!$B$9:$B$24,'Variance Analysis'!$B$11,'Variance Analysis'!$A$9:$A$24,'Variance Analysis'!$A$11)</f>
        <v>#REF!</v>
      </c>
      <c r="F44" s="137" t="e">
        <f>SUMIFS('Variance Analysis'!F$9:F$24,'Variance Analysis'!$B$9:$B$24,'Variance Analysis'!$B$11,'Variance Analysis'!$A$9:$A$24,'Variance Analysis'!$A$11)</f>
        <v>#REF!</v>
      </c>
      <c r="G44" s="137" t="e">
        <f>SUMIFS('Variance Analysis'!G$9:G$24,'Variance Analysis'!$B$9:$B$24,'Variance Analysis'!$B$11,'Variance Analysis'!$A$9:$A$24,'Variance Analysis'!$A$11)</f>
        <v>#REF!</v>
      </c>
      <c r="H44" s="137" t="e">
        <f>SUMIFS('Variance Analysis'!H$9:H$24,'Variance Analysis'!$B$9:$B$24,'Variance Analysis'!$B$11,'Variance Analysis'!$A$9:$A$24,'Variance Analysis'!$A$11)</f>
        <v>#REF!</v>
      </c>
      <c r="I44" s="137" t="e">
        <f>SUMIFS('Variance Analysis'!I$9:I$24,'Variance Analysis'!$B$9:$B$24,'Variance Analysis'!$B$11,'Variance Analysis'!$A$9:$A$24,'Variance Analysis'!$A$11)</f>
        <v>#REF!</v>
      </c>
      <c r="J44" s="137" t="e">
        <f>SUMIFS('Variance Analysis'!J$9:J$24,'Variance Analysis'!$B$9:$B$24,'Variance Analysis'!$B$11,'Variance Analysis'!$A$9:$A$24,'Variance Analysis'!$A$11)</f>
        <v>#REF!</v>
      </c>
      <c r="K44" s="137" t="e">
        <f>SUMIFS('Variance Analysis'!K$9:K$24,'Variance Analysis'!$B$9:$B$24,'Variance Analysis'!$B$11,'Variance Analysis'!$A$9:$A$24,'Variance Analysis'!$A$11)</f>
        <v>#REF!</v>
      </c>
      <c r="L44" s="137" t="e">
        <f>SUMIFS('Variance Analysis'!L$9:L$24,'Variance Analysis'!$B$9:$B$24,'Variance Analysis'!$B$11,'Variance Analysis'!$A$9:$A$24,'Variance Analysis'!$A$11)</f>
        <v>#REF!</v>
      </c>
      <c r="M44" s="137" t="e">
        <f>SUMIFS('Variance Analysis'!M$9:M$24,'Variance Analysis'!$B$9:$B$24,'Variance Analysis'!$B$11,'Variance Analysis'!$A$9:$A$24,'Variance Analysis'!$A$11)</f>
        <v>#REF!</v>
      </c>
      <c r="N44" s="137" t="e">
        <f>SUMIFS('Variance Analysis'!N$9:N$24,'Variance Analysis'!$B$9:$B$24,'Variance Analysis'!$B$11,'Variance Analysis'!$A$9:$A$24,'Variance Analysis'!$A$11)</f>
        <v>#REF!</v>
      </c>
      <c r="O44" s="7"/>
      <c r="P44" s="7"/>
      <c r="Q44" s="7"/>
      <c r="R44" s="7"/>
      <c r="S44" s="7"/>
      <c r="T44" s="7"/>
      <c r="U44" s="7"/>
      <c r="V44" s="7"/>
      <c r="W44" s="7"/>
      <c r="X44" s="7"/>
      <c r="Y44" s="7"/>
      <c r="Z44" s="7"/>
    </row>
    <row r="45" spans="1:26" ht="13.5" customHeight="1" x14ac:dyDescent="0.2">
      <c r="A45" s="136" t="s">
        <v>187</v>
      </c>
      <c r="B45" s="136" t="s">
        <v>220</v>
      </c>
      <c r="C45" s="138" t="e">
        <f t="shared" ref="C45:N45" si="10">#REF!</f>
        <v>#REF!</v>
      </c>
      <c r="D45" s="138" t="e">
        <f t="shared" si="10"/>
        <v>#REF!</v>
      </c>
      <c r="E45" s="138" t="e">
        <f t="shared" si="10"/>
        <v>#REF!</v>
      </c>
      <c r="F45" s="138" t="e">
        <f t="shared" si="10"/>
        <v>#REF!</v>
      </c>
      <c r="G45" s="138" t="e">
        <f t="shared" si="10"/>
        <v>#REF!</v>
      </c>
      <c r="H45" s="138" t="e">
        <f t="shared" si="10"/>
        <v>#REF!</v>
      </c>
      <c r="I45" s="138" t="e">
        <f t="shared" si="10"/>
        <v>#REF!</v>
      </c>
      <c r="J45" s="138" t="e">
        <f t="shared" si="10"/>
        <v>#REF!</v>
      </c>
      <c r="K45" s="138" t="e">
        <f t="shared" si="10"/>
        <v>#REF!</v>
      </c>
      <c r="L45" s="138" t="e">
        <f t="shared" si="10"/>
        <v>#REF!</v>
      </c>
      <c r="M45" s="138" t="e">
        <f t="shared" si="10"/>
        <v>#REF!</v>
      </c>
      <c r="N45" s="138" t="e">
        <f t="shared" si="10"/>
        <v>#REF!</v>
      </c>
      <c r="O45" s="7"/>
      <c r="P45" s="7"/>
      <c r="Q45" s="7"/>
      <c r="R45" s="7"/>
      <c r="S45" s="7"/>
      <c r="T45" s="7"/>
      <c r="U45" s="7"/>
      <c r="V45" s="7"/>
      <c r="W45" s="7"/>
      <c r="X45" s="7"/>
      <c r="Y45" s="7"/>
      <c r="Z45" s="7"/>
    </row>
    <row r="46" spans="1:26" ht="13.5" customHeight="1" x14ac:dyDescent="0.2">
      <c r="A46" s="139" t="s">
        <v>227</v>
      </c>
      <c r="B46" s="140" t="s">
        <v>222</v>
      </c>
      <c r="C46" s="141" t="e">
        <f t="shared" ref="C46:N46" si="11">SUM($C$42:C44)/(SUM($C$45:C45)*1000)</f>
        <v>#REF!</v>
      </c>
      <c r="D46" s="141" t="e">
        <f t="shared" si="11"/>
        <v>#REF!</v>
      </c>
      <c r="E46" s="141" t="e">
        <f t="shared" si="11"/>
        <v>#REF!</v>
      </c>
      <c r="F46" s="141" t="e">
        <f t="shared" si="11"/>
        <v>#REF!</v>
      </c>
      <c r="G46" s="141" t="e">
        <f t="shared" si="11"/>
        <v>#REF!</v>
      </c>
      <c r="H46" s="141" t="e">
        <f t="shared" si="11"/>
        <v>#REF!</v>
      </c>
      <c r="I46" s="141" t="e">
        <f t="shared" si="11"/>
        <v>#REF!</v>
      </c>
      <c r="J46" s="141" t="e">
        <f t="shared" si="11"/>
        <v>#REF!</v>
      </c>
      <c r="K46" s="141" t="e">
        <f t="shared" si="11"/>
        <v>#REF!</v>
      </c>
      <c r="L46" s="141" t="e">
        <f t="shared" si="11"/>
        <v>#REF!</v>
      </c>
      <c r="M46" s="141" t="e">
        <f t="shared" si="11"/>
        <v>#REF!</v>
      </c>
      <c r="N46" s="141" t="e">
        <f t="shared" si="11"/>
        <v>#REF!</v>
      </c>
      <c r="O46" s="7"/>
      <c r="P46" s="7"/>
      <c r="Q46" s="7"/>
      <c r="R46" s="7"/>
      <c r="S46" s="7"/>
      <c r="T46" s="7"/>
      <c r="U46" s="7"/>
      <c r="V46" s="7"/>
      <c r="W46" s="7"/>
      <c r="X46" s="7"/>
      <c r="Y46" s="7"/>
      <c r="Z46" s="7"/>
    </row>
    <row r="47" spans="1:26" ht="13.5" customHeight="1" x14ac:dyDescent="0.2">
      <c r="A47" s="33"/>
      <c r="B47" s="7"/>
      <c r="C47" s="60"/>
      <c r="D47" s="60"/>
      <c r="E47" s="60"/>
      <c r="F47" s="60"/>
      <c r="G47" s="60"/>
      <c r="H47" s="60"/>
      <c r="I47" s="60"/>
      <c r="J47" s="60"/>
      <c r="K47" s="60"/>
      <c r="L47" s="60"/>
      <c r="M47" s="60"/>
      <c r="N47" s="60"/>
      <c r="O47" s="7"/>
      <c r="P47" s="7"/>
      <c r="Q47" s="7"/>
      <c r="R47" s="7"/>
      <c r="S47" s="7"/>
      <c r="T47" s="7"/>
      <c r="U47" s="7"/>
      <c r="V47" s="7"/>
      <c r="W47" s="7"/>
      <c r="X47" s="7"/>
      <c r="Y47" s="7"/>
      <c r="Z47" s="7"/>
    </row>
    <row r="48" spans="1:26" ht="13.5" customHeight="1" x14ac:dyDescent="0.2">
      <c r="A48" s="133" t="s">
        <v>228</v>
      </c>
      <c r="B48" s="13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row>
    <row r="49" spans="1:26" ht="13.5" customHeight="1" x14ac:dyDescent="0.2">
      <c r="A49" s="133" t="s">
        <v>218</v>
      </c>
      <c r="B49" s="133"/>
      <c r="C49" s="110" t="s">
        <v>175</v>
      </c>
      <c r="D49" s="110" t="s">
        <v>176</v>
      </c>
      <c r="E49" s="110" t="s">
        <v>177</v>
      </c>
      <c r="F49" s="110" t="s">
        <v>178</v>
      </c>
      <c r="G49" s="110" t="s">
        <v>179</v>
      </c>
      <c r="H49" s="110" t="s">
        <v>180</v>
      </c>
      <c r="I49" s="110" t="s">
        <v>181</v>
      </c>
      <c r="J49" s="110" t="s">
        <v>182</v>
      </c>
      <c r="K49" s="110" t="s">
        <v>183</v>
      </c>
      <c r="L49" s="110" t="s">
        <v>184</v>
      </c>
      <c r="M49" s="110" t="s">
        <v>185</v>
      </c>
      <c r="N49" s="110" t="s">
        <v>186</v>
      </c>
      <c r="O49" s="103"/>
      <c r="P49" s="103"/>
      <c r="Q49" s="103"/>
      <c r="R49" s="103"/>
      <c r="S49" s="103"/>
      <c r="T49" s="103"/>
      <c r="U49" s="103"/>
      <c r="V49" s="103"/>
      <c r="W49" s="103"/>
      <c r="X49" s="103"/>
      <c r="Y49" s="103"/>
      <c r="Z49" s="103"/>
    </row>
    <row r="50" spans="1:26" ht="13.5" customHeight="1" x14ac:dyDescent="0.2">
      <c r="A50" s="136" t="s">
        <v>209</v>
      </c>
      <c r="B50" s="136" t="s">
        <v>38</v>
      </c>
      <c r="C50" s="137" t="e">
        <f>SUMIFS('Variance Analysis'!C$9:C$24,'Variance Analysis'!$B$9:$B$24,'Variance Analysis'!$B$12,'Variance Analysis'!$A$9:$A$24,'Variance Analysis'!$A$13)</f>
        <v>#REF!</v>
      </c>
      <c r="D50" s="137" t="e">
        <f>SUMIFS('Variance Analysis'!D$9:D$24,'Variance Analysis'!$B$9:$B$24,'Variance Analysis'!$B$12,'Variance Analysis'!$A$9:$A$24,'Variance Analysis'!$A$13)</f>
        <v>#REF!</v>
      </c>
      <c r="E50" s="137" t="e">
        <f>SUMIFS('Variance Analysis'!E$9:E$24,'Variance Analysis'!$B$9:$B$24,'Variance Analysis'!$B$12,'Variance Analysis'!$A$9:$A$24,'Variance Analysis'!$A$13)</f>
        <v>#REF!</v>
      </c>
      <c r="F50" s="137" t="e">
        <f>SUMIFS('Variance Analysis'!F$9:F$24,'Variance Analysis'!$B$9:$B$24,'Variance Analysis'!$B$12,'Variance Analysis'!$A$9:$A$24,'Variance Analysis'!$A$13)</f>
        <v>#REF!</v>
      </c>
      <c r="G50" s="137" t="e">
        <f>SUMIFS('Variance Analysis'!G$9:G$24,'Variance Analysis'!$B$9:$B$24,'Variance Analysis'!$B$12,'Variance Analysis'!$A$9:$A$24,'Variance Analysis'!$A$13)</f>
        <v>#REF!</v>
      </c>
      <c r="H50" s="137" t="e">
        <f>SUMIFS('Variance Analysis'!H$9:H$24,'Variance Analysis'!$B$9:$B$24,'Variance Analysis'!$B$12,'Variance Analysis'!$A$9:$A$24,'Variance Analysis'!$A$13)</f>
        <v>#REF!</v>
      </c>
      <c r="I50" s="137" t="e">
        <f>SUMIFS('Variance Analysis'!I$9:I$24,'Variance Analysis'!$B$9:$B$24,'Variance Analysis'!$B$12,'Variance Analysis'!$A$9:$A$24,'Variance Analysis'!$A$13)</f>
        <v>#REF!</v>
      </c>
      <c r="J50" s="137" t="e">
        <f>SUMIFS('Variance Analysis'!J$9:J$24,'Variance Analysis'!$B$9:$B$24,'Variance Analysis'!$B$12,'Variance Analysis'!$A$9:$A$24,'Variance Analysis'!$A$13)</f>
        <v>#REF!</v>
      </c>
      <c r="K50" s="137" t="e">
        <f>SUMIFS('Variance Analysis'!K$9:K$24,'Variance Analysis'!$B$9:$B$24,'Variance Analysis'!$B$12,'Variance Analysis'!$A$9:$A$24,'Variance Analysis'!$A$13)</f>
        <v>#REF!</v>
      </c>
      <c r="L50" s="137" t="e">
        <f>SUMIFS('Variance Analysis'!L$9:L$24,'Variance Analysis'!$B$9:$B$24,'Variance Analysis'!$B$12,'Variance Analysis'!$A$9:$A$24,'Variance Analysis'!$A$13)</f>
        <v>#REF!</v>
      </c>
      <c r="M50" s="137" t="e">
        <f>SUMIFS('Variance Analysis'!M$9:M$24,'Variance Analysis'!$B$9:$B$24,'Variance Analysis'!$B$12,'Variance Analysis'!$A$9:$A$24,'Variance Analysis'!$A$13)</f>
        <v>#REF!</v>
      </c>
      <c r="N50" s="137" t="e">
        <f>SUMIFS('Variance Analysis'!N$9:N$24,'Variance Analysis'!$B$9:$B$24,'Variance Analysis'!$B$12,'Variance Analysis'!$A$9:$A$24,'Variance Analysis'!$A$13)</f>
        <v>#REF!</v>
      </c>
      <c r="O50" s="7"/>
      <c r="P50" s="7"/>
      <c r="Q50" s="7"/>
      <c r="R50" s="7"/>
      <c r="S50" s="7"/>
      <c r="T50" s="7"/>
      <c r="U50" s="7"/>
      <c r="V50" s="7"/>
      <c r="W50" s="7"/>
      <c r="X50" s="7"/>
      <c r="Y50" s="7"/>
      <c r="Z50" s="7"/>
    </row>
    <row r="51" spans="1:26" ht="13.5" customHeight="1" x14ac:dyDescent="0.2">
      <c r="A51" s="136" t="s">
        <v>210</v>
      </c>
      <c r="B51" s="136" t="s">
        <v>38</v>
      </c>
      <c r="C51" s="137" t="e">
        <f>SUMIFS('Variance Analysis'!C$9:C$24,'Variance Analysis'!$B$9:$B$24,'Variance Analysis'!$B$10,'Variance Analysis'!$A$9:$A$24,'Variance Analysis'!$A$13)</f>
        <v>#REF!</v>
      </c>
      <c r="D51" s="137" t="e">
        <f>SUMIFS('Variance Analysis'!D$9:D$24,'Variance Analysis'!$B$9:$B$24,'Variance Analysis'!$B$10,'Variance Analysis'!$A$9:$A$24,'Variance Analysis'!$A$13)</f>
        <v>#REF!</v>
      </c>
      <c r="E51" s="137" t="e">
        <f>SUMIFS('Variance Analysis'!E$9:E$24,'Variance Analysis'!$B$9:$B$24,'Variance Analysis'!$B$10,'Variance Analysis'!$A$9:$A$24,'Variance Analysis'!$A$13)</f>
        <v>#REF!</v>
      </c>
      <c r="F51" s="137" t="e">
        <f>SUMIFS('Variance Analysis'!F$9:F$24,'Variance Analysis'!$B$9:$B$24,'Variance Analysis'!$B$10,'Variance Analysis'!$A$9:$A$24,'Variance Analysis'!$A$13)</f>
        <v>#REF!</v>
      </c>
      <c r="G51" s="137" t="e">
        <f>SUMIFS('Variance Analysis'!G$9:G$24,'Variance Analysis'!$B$9:$B$24,'Variance Analysis'!$B$10,'Variance Analysis'!$A$9:$A$24,'Variance Analysis'!$A$13)</f>
        <v>#REF!</v>
      </c>
      <c r="H51" s="137" t="e">
        <f>SUMIFS('Variance Analysis'!H$9:H$24,'Variance Analysis'!$B$9:$B$24,'Variance Analysis'!$B$10,'Variance Analysis'!$A$9:$A$24,'Variance Analysis'!$A$13)</f>
        <v>#REF!</v>
      </c>
      <c r="I51" s="137" t="e">
        <f>SUMIFS('Variance Analysis'!I$9:I$24,'Variance Analysis'!$B$9:$B$24,'Variance Analysis'!$B$10,'Variance Analysis'!$A$9:$A$24,'Variance Analysis'!$A$13)</f>
        <v>#REF!</v>
      </c>
      <c r="J51" s="137" t="e">
        <f>SUMIFS('Variance Analysis'!J$9:J$24,'Variance Analysis'!$B$9:$B$24,'Variance Analysis'!$B$10,'Variance Analysis'!$A$9:$A$24,'Variance Analysis'!$A$13)</f>
        <v>#REF!</v>
      </c>
      <c r="K51" s="137" t="e">
        <f>SUMIFS('Variance Analysis'!K$9:K$24,'Variance Analysis'!$B$9:$B$24,'Variance Analysis'!$B$10,'Variance Analysis'!$A$9:$A$24,'Variance Analysis'!$A$13)</f>
        <v>#REF!</v>
      </c>
      <c r="L51" s="137" t="e">
        <f>SUMIFS('Variance Analysis'!L$9:L$24,'Variance Analysis'!$B$9:$B$24,'Variance Analysis'!$B$10,'Variance Analysis'!$A$9:$A$24,'Variance Analysis'!$A$13)</f>
        <v>#REF!</v>
      </c>
      <c r="M51" s="137" t="e">
        <f>SUMIFS('Variance Analysis'!M$9:M$24,'Variance Analysis'!$B$9:$B$24,'Variance Analysis'!$B$10,'Variance Analysis'!$A$9:$A$24,'Variance Analysis'!$A$13)</f>
        <v>#REF!</v>
      </c>
      <c r="N51" s="137" t="e">
        <f>SUMIFS('Variance Analysis'!N$9:N$24,'Variance Analysis'!$B$9:$B$24,'Variance Analysis'!$B$10,'Variance Analysis'!$A$9:$A$24,'Variance Analysis'!$A$13)</f>
        <v>#REF!</v>
      </c>
      <c r="O51" s="7"/>
      <c r="P51" s="7"/>
      <c r="Q51" s="7"/>
      <c r="R51" s="7"/>
      <c r="S51" s="7"/>
      <c r="T51" s="7"/>
      <c r="U51" s="7"/>
      <c r="V51" s="7"/>
      <c r="W51" s="7"/>
      <c r="X51" s="7"/>
      <c r="Y51" s="7"/>
      <c r="Z51" s="7"/>
    </row>
    <row r="52" spans="1:26" ht="13.5" customHeight="1" x14ac:dyDescent="0.2">
      <c r="A52" s="136" t="s">
        <v>211</v>
      </c>
      <c r="B52" s="136" t="s">
        <v>38</v>
      </c>
      <c r="C52" s="137" t="e">
        <f>SUMIFS('Variance Analysis'!C$9:C$24,'Variance Analysis'!$B$9:$B$24,'Variance Analysis'!$B$11,'Variance Analysis'!$A$9:$A$24,'Variance Analysis'!$A$13)</f>
        <v>#REF!</v>
      </c>
      <c r="D52" s="137" t="e">
        <f>SUMIFS('Variance Analysis'!D$9:D$24,'Variance Analysis'!$B$9:$B$24,'Variance Analysis'!$B$11,'Variance Analysis'!$A$9:$A$24,'Variance Analysis'!$A$13)</f>
        <v>#REF!</v>
      </c>
      <c r="E52" s="137" t="e">
        <f>SUMIFS('Variance Analysis'!E$9:E$24,'Variance Analysis'!$B$9:$B$24,'Variance Analysis'!$B$11,'Variance Analysis'!$A$9:$A$24,'Variance Analysis'!$A$13)</f>
        <v>#REF!</v>
      </c>
      <c r="F52" s="137" t="e">
        <f>SUMIFS('Variance Analysis'!F$9:F$24,'Variance Analysis'!$B$9:$B$24,'Variance Analysis'!$B$11,'Variance Analysis'!$A$9:$A$24,'Variance Analysis'!$A$13)</f>
        <v>#REF!</v>
      </c>
      <c r="G52" s="137" t="e">
        <f>SUMIFS('Variance Analysis'!G$9:G$24,'Variance Analysis'!$B$9:$B$24,'Variance Analysis'!$B$11,'Variance Analysis'!$A$9:$A$24,'Variance Analysis'!$A$13)</f>
        <v>#REF!</v>
      </c>
      <c r="H52" s="137" t="e">
        <f>SUMIFS('Variance Analysis'!H$9:H$24,'Variance Analysis'!$B$9:$B$24,'Variance Analysis'!$B$11,'Variance Analysis'!$A$9:$A$24,'Variance Analysis'!$A$13)</f>
        <v>#REF!</v>
      </c>
      <c r="I52" s="137" t="e">
        <f>SUMIFS('Variance Analysis'!I$9:I$24,'Variance Analysis'!$B$9:$B$24,'Variance Analysis'!$B$11,'Variance Analysis'!$A$9:$A$24,'Variance Analysis'!$A$13)</f>
        <v>#REF!</v>
      </c>
      <c r="J52" s="137" t="e">
        <f>SUMIFS('Variance Analysis'!J$9:J$24,'Variance Analysis'!$B$9:$B$24,'Variance Analysis'!$B$11,'Variance Analysis'!$A$9:$A$24,'Variance Analysis'!$A$13)</f>
        <v>#REF!</v>
      </c>
      <c r="K52" s="137" t="e">
        <f>SUMIFS('Variance Analysis'!K$9:K$24,'Variance Analysis'!$B$9:$B$24,'Variance Analysis'!$B$11,'Variance Analysis'!$A$9:$A$24,'Variance Analysis'!$A$13)</f>
        <v>#REF!</v>
      </c>
      <c r="L52" s="137" t="e">
        <f>SUMIFS('Variance Analysis'!L$9:L$24,'Variance Analysis'!$B$9:$B$24,'Variance Analysis'!$B$11,'Variance Analysis'!$A$9:$A$24,'Variance Analysis'!$A$13)</f>
        <v>#REF!</v>
      </c>
      <c r="M52" s="137" t="e">
        <f>SUMIFS('Variance Analysis'!M$9:M$24,'Variance Analysis'!$B$9:$B$24,'Variance Analysis'!$B$11,'Variance Analysis'!$A$9:$A$24,'Variance Analysis'!$A$13)</f>
        <v>#REF!</v>
      </c>
      <c r="N52" s="137" t="e">
        <f>SUMIFS('Variance Analysis'!N$9:N$24,'Variance Analysis'!$B$9:$B$24,'Variance Analysis'!$B$11,'Variance Analysis'!$A$9:$A$24,'Variance Analysis'!$A$13)</f>
        <v>#REF!</v>
      </c>
      <c r="O52" s="7"/>
      <c r="P52" s="7"/>
      <c r="Q52" s="7"/>
      <c r="R52" s="7"/>
      <c r="S52" s="7"/>
      <c r="T52" s="7"/>
      <c r="U52" s="7"/>
      <c r="V52" s="7"/>
      <c r="W52" s="7"/>
      <c r="X52" s="7"/>
      <c r="Y52" s="7"/>
      <c r="Z52" s="7"/>
    </row>
    <row r="53" spans="1:26" ht="13.5" customHeight="1" x14ac:dyDescent="0.2">
      <c r="A53" s="136" t="s">
        <v>192</v>
      </c>
      <c r="B53" s="136" t="s">
        <v>220</v>
      </c>
      <c r="C53" s="138" t="e">
        <f t="shared" ref="C53:N53" si="12">#REF!</f>
        <v>#REF!</v>
      </c>
      <c r="D53" s="138" t="e">
        <f t="shared" si="12"/>
        <v>#REF!</v>
      </c>
      <c r="E53" s="138" t="e">
        <f t="shared" si="12"/>
        <v>#REF!</v>
      </c>
      <c r="F53" s="138" t="e">
        <f t="shared" si="12"/>
        <v>#REF!</v>
      </c>
      <c r="G53" s="138" t="e">
        <f t="shared" si="12"/>
        <v>#REF!</v>
      </c>
      <c r="H53" s="138" t="e">
        <f t="shared" si="12"/>
        <v>#REF!</v>
      </c>
      <c r="I53" s="138" t="e">
        <f t="shared" si="12"/>
        <v>#REF!</v>
      </c>
      <c r="J53" s="138" t="e">
        <f t="shared" si="12"/>
        <v>#REF!</v>
      </c>
      <c r="K53" s="138" t="e">
        <f t="shared" si="12"/>
        <v>#REF!</v>
      </c>
      <c r="L53" s="138" t="e">
        <f t="shared" si="12"/>
        <v>#REF!</v>
      </c>
      <c r="M53" s="138" t="e">
        <f t="shared" si="12"/>
        <v>#REF!</v>
      </c>
      <c r="N53" s="138" t="e">
        <f t="shared" si="12"/>
        <v>#REF!</v>
      </c>
      <c r="O53" s="7"/>
      <c r="P53" s="7"/>
      <c r="Q53" s="7"/>
      <c r="R53" s="7"/>
      <c r="S53" s="7"/>
      <c r="T53" s="7"/>
      <c r="U53" s="7"/>
      <c r="V53" s="7"/>
      <c r="W53" s="7"/>
      <c r="X53" s="7"/>
      <c r="Y53" s="7"/>
      <c r="Z53" s="7"/>
    </row>
    <row r="54" spans="1:26" ht="13.5" customHeight="1" x14ac:dyDescent="0.2">
      <c r="A54" s="139" t="s">
        <v>227</v>
      </c>
      <c r="B54" s="140" t="s">
        <v>222</v>
      </c>
      <c r="C54" s="141" t="e">
        <f t="shared" ref="C54:N54" si="13">SUM($C$50:C52)/(SUM($C$53:C53)*1000)</f>
        <v>#REF!</v>
      </c>
      <c r="D54" s="141" t="e">
        <f t="shared" si="13"/>
        <v>#REF!</v>
      </c>
      <c r="E54" s="141" t="e">
        <f t="shared" si="13"/>
        <v>#REF!</v>
      </c>
      <c r="F54" s="141" t="e">
        <f t="shared" si="13"/>
        <v>#REF!</v>
      </c>
      <c r="G54" s="141" t="e">
        <f t="shared" si="13"/>
        <v>#REF!</v>
      </c>
      <c r="H54" s="141" t="e">
        <f t="shared" si="13"/>
        <v>#REF!</v>
      </c>
      <c r="I54" s="141" t="e">
        <f t="shared" si="13"/>
        <v>#REF!</v>
      </c>
      <c r="J54" s="141" t="e">
        <f t="shared" si="13"/>
        <v>#REF!</v>
      </c>
      <c r="K54" s="141" t="e">
        <f t="shared" si="13"/>
        <v>#REF!</v>
      </c>
      <c r="L54" s="141" t="e">
        <f t="shared" si="13"/>
        <v>#REF!</v>
      </c>
      <c r="M54" s="141" t="e">
        <f t="shared" si="13"/>
        <v>#REF!</v>
      </c>
      <c r="N54" s="141" t="e">
        <f t="shared" si="13"/>
        <v>#REF!</v>
      </c>
      <c r="O54" s="7"/>
      <c r="P54" s="7"/>
      <c r="Q54" s="7"/>
      <c r="R54" s="7"/>
      <c r="S54" s="7"/>
      <c r="T54" s="7"/>
      <c r="U54" s="7"/>
      <c r="V54" s="7"/>
      <c r="W54" s="7"/>
      <c r="X54" s="7"/>
      <c r="Y54" s="7"/>
      <c r="Z54" s="7"/>
    </row>
    <row r="55" spans="1:26" ht="13.5" customHeight="1" x14ac:dyDescent="0.2">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3.5" customHeight="1" x14ac:dyDescent="0.2">
      <c r="A56" s="133" t="s">
        <v>229</v>
      </c>
      <c r="B56" s="133"/>
      <c r="C56" s="133"/>
      <c r="D56" s="133"/>
      <c r="E56" s="133"/>
      <c r="F56" s="133"/>
      <c r="G56" s="133"/>
      <c r="H56" s="133"/>
      <c r="I56" s="133"/>
      <c r="J56" s="133"/>
      <c r="K56" s="133"/>
      <c r="L56" s="133"/>
      <c r="M56" s="133"/>
      <c r="N56" s="133"/>
      <c r="O56" s="133"/>
      <c r="P56" s="133"/>
      <c r="Q56" s="133"/>
      <c r="R56" s="133"/>
      <c r="S56" s="133"/>
      <c r="T56" s="133"/>
      <c r="U56" s="133"/>
      <c r="V56" s="133"/>
      <c r="W56" s="133"/>
      <c r="X56" s="133"/>
      <c r="Y56" s="133"/>
      <c r="Z56" s="133"/>
    </row>
    <row r="57" spans="1:26" ht="13.5" customHeight="1" x14ac:dyDescent="0.2">
      <c r="A57" s="133" t="s">
        <v>218</v>
      </c>
      <c r="B57" s="133"/>
      <c r="C57" s="110" t="s">
        <v>175</v>
      </c>
      <c r="D57" s="110" t="s">
        <v>176</v>
      </c>
      <c r="E57" s="110" t="s">
        <v>177</v>
      </c>
      <c r="F57" s="110" t="s">
        <v>178</v>
      </c>
      <c r="G57" s="110" t="s">
        <v>179</v>
      </c>
      <c r="H57" s="110" t="s">
        <v>180</v>
      </c>
      <c r="I57" s="110" t="s">
        <v>181</v>
      </c>
      <c r="J57" s="110" t="s">
        <v>182</v>
      </c>
      <c r="K57" s="110" t="s">
        <v>183</v>
      </c>
      <c r="L57" s="110" t="s">
        <v>184</v>
      </c>
      <c r="M57" s="110" t="s">
        <v>185</v>
      </c>
      <c r="N57" s="110" t="s">
        <v>186</v>
      </c>
      <c r="O57" s="133"/>
      <c r="P57" s="133"/>
      <c r="Q57" s="133"/>
      <c r="R57" s="133"/>
      <c r="S57" s="133"/>
      <c r="T57" s="133"/>
      <c r="U57" s="133"/>
      <c r="V57" s="133"/>
      <c r="W57" s="133"/>
      <c r="X57" s="133"/>
      <c r="Y57" s="133"/>
      <c r="Z57" s="133"/>
    </row>
    <row r="58" spans="1:26" ht="13.5" customHeight="1" x14ac:dyDescent="0.2">
      <c r="A58" s="136" t="s">
        <v>209</v>
      </c>
      <c r="B58" s="136" t="s">
        <v>38</v>
      </c>
      <c r="C58" s="137" t="e">
        <f>SUMIFS('Variance Analysis'!C$9:C$24,'Variance Analysis'!$B$9:$B$24,'Variance Analysis'!$B$12,'Variance Analysis'!$A$9:$A$24,'Variance Analysis'!$A$17)</f>
        <v>#REF!</v>
      </c>
      <c r="D58" s="137" t="e">
        <f>SUMIFS('Variance Analysis'!D$9:D$24,'Variance Analysis'!$B$9:$B$24,'Variance Analysis'!$B$12,'Variance Analysis'!$A$9:$A$24,'Variance Analysis'!$A$17)</f>
        <v>#REF!</v>
      </c>
      <c r="E58" s="137" t="e">
        <f>SUMIFS('Variance Analysis'!E$9:E$24,'Variance Analysis'!$B$9:$B$24,'Variance Analysis'!$B$12,'Variance Analysis'!$A$9:$A$24,'Variance Analysis'!$A$17)</f>
        <v>#REF!</v>
      </c>
      <c r="F58" s="137" t="e">
        <f>SUMIFS('Variance Analysis'!F$9:F$24,'Variance Analysis'!$B$9:$B$24,'Variance Analysis'!$B$12,'Variance Analysis'!$A$9:$A$24,'Variance Analysis'!$A$17)</f>
        <v>#REF!</v>
      </c>
      <c r="G58" s="137" t="e">
        <f>SUMIFS('Variance Analysis'!G$9:G$24,'Variance Analysis'!$B$9:$B$24,'Variance Analysis'!$B$12,'Variance Analysis'!$A$9:$A$24,'Variance Analysis'!$A$17)</f>
        <v>#REF!</v>
      </c>
      <c r="H58" s="137" t="e">
        <f>SUMIFS('Variance Analysis'!H$9:H$24,'Variance Analysis'!$B$9:$B$24,'Variance Analysis'!$B$12,'Variance Analysis'!$A$9:$A$24,'Variance Analysis'!$A$17)</f>
        <v>#REF!</v>
      </c>
      <c r="I58" s="137" t="e">
        <f>SUMIFS('Variance Analysis'!I$9:I$24,'Variance Analysis'!$B$9:$B$24,'Variance Analysis'!$B$12,'Variance Analysis'!$A$9:$A$24,'Variance Analysis'!$A$17)</f>
        <v>#REF!</v>
      </c>
      <c r="J58" s="137" t="e">
        <f>SUMIFS('Variance Analysis'!J$9:J$24,'Variance Analysis'!$B$9:$B$24,'Variance Analysis'!$B$12,'Variance Analysis'!$A$9:$A$24,'Variance Analysis'!$A$17)</f>
        <v>#REF!</v>
      </c>
      <c r="K58" s="137" t="e">
        <f>SUMIFS('Variance Analysis'!K$9:K$24,'Variance Analysis'!$B$9:$B$24,'Variance Analysis'!$B$12,'Variance Analysis'!$A$9:$A$24,'Variance Analysis'!$A$17)</f>
        <v>#REF!</v>
      </c>
      <c r="L58" s="137" t="e">
        <f>SUMIFS('Variance Analysis'!L$9:L$24,'Variance Analysis'!$B$9:$B$24,'Variance Analysis'!$B$12,'Variance Analysis'!$A$9:$A$24,'Variance Analysis'!$A$17)</f>
        <v>#REF!</v>
      </c>
      <c r="M58" s="137" t="e">
        <f>SUMIFS('Variance Analysis'!M$9:M$24,'Variance Analysis'!$B$9:$B$24,'Variance Analysis'!$B$12,'Variance Analysis'!$A$9:$A$24,'Variance Analysis'!$A$17)</f>
        <v>#REF!</v>
      </c>
      <c r="N58" s="137" t="e">
        <f>SUMIFS('Variance Analysis'!N$9:N$24,'Variance Analysis'!$B$9:$B$24,'Variance Analysis'!$B$12,'Variance Analysis'!$A$9:$A$24,'Variance Analysis'!$A$17)</f>
        <v>#REF!</v>
      </c>
      <c r="O58" s="7"/>
      <c r="P58" s="7"/>
      <c r="Q58" s="7"/>
      <c r="R58" s="7"/>
      <c r="S58" s="7"/>
      <c r="T58" s="7"/>
      <c r="U58" s="7"/>
      <c r="V58" s="7"/>
      <c r="W58" s="7"/>
      <c r="X58" s="7"/>
      <c r="Y58" s="7"/>
      <c r="Z58" s="7"/>
    </row>
    <row r="59" spans="1:26" ht="13.5" customHeight="1" x14ac:dyDescent="0.2">
      <c r="A59" s="136" t="s">
        <v>210</v>
      </c>
      <c r="B59" s="136" t="s">
        <v>38</v>
      </c>
      <c r="C59" s="137" t="e">
        <f>SUMIFS('Variance Analysis'!C$9:C$24,'Variance Analysis'!$B$9:$B$24,'Variance Analysis'!$B$10,'Variance Analysis'!$A$9:$A$24,'Variance Analysis'!$A$17)</f>
        <v>#REF!</v>
      </c>
      <c r="D59" s="137" t="e">
        <f>SUMIFS('Variance Analysis'!D$9:D$24,'Variance Analysis'!$B$9:$B$24,'Variance Analysis'!$B$10,'Variance Analysis'!$A$9:$A$24,'Variance Analysis'!$A$17)</f>
        <v>#REF!</v>
      </c>
      <c r="E59" s="137" t="e">
        <f>SUMIFS('Variance Analysis'!E$9:E$24,'Variance Analysis'!$B$9:$B$24,'Variance Analysis'!$B$10,'Variance Analysis'!$A$9:$A$24,'Variance Analysis'!$A$17)</f>
        <v>#REF!</v>
      </c>
      <c r="F59" s="137" t="e">
        <f>SUMIFS('Variance Analysis'!F$9:F$24,'Variance Analysis'!$B$9:$B$24,'Variance Analysis'!$B$10,'Variance Analysis'!$A$9:$A$24,'Variance Analysis'!$A$17)</f>
        <v>#REF!</v>
      </c>
      <c r="G59" s="137" t="e">
        <f>SUMIFS('Variance Analysis'!G$9:G$24,'Variance Analysis'!$B$9:$B$24,'Variance Analysis'!$B$10,'Variance Analysis'!$A$9:$A$24,'Variance Analysis'!$A$17)</f>
        <v>#REF!</v>
      </c>
      <c r="H59" s="137" t="e">
        <f>SUMIFS('Variance Analysis'!H$9:H$24,'Variance Analysis'!$B$9:$B$24,'Variance Analysis'!$B$10,'Variance Analysis'!$A$9:$A$24,'Variance Analysis'!$A$17)</f>
        <v>#REF!</v>
      </c>
      <c r="I59" s="137" t="e">
        <f>SUMIFS('Variance Analysis'!I$9:I$24,'Variance Analysis'!$B$9:$B$24,'Variance Analysis'!$B$10,'Variance Analysis'!$A$9:$A$24,'Variance Analysis'!$A$17)</f>
        <v>#REF!</v>
      </c>
      <c r="J59" s="137" t="e">
        <f>SUMIFS('Variance Analysis'!J$9:J$24,'Variance Analysis'!$B$9:$B$24,'Variance Analysis'!$B$10,'Variance Analysis'!$A$9:$A$24,'Variance Analysis'!$A$17)</f>
        <v>#REF!</v>
      </c>
      <c r="K59" s="137" t="e">
        <f>SUMIFS('Variance Analysis'!K$9:K$24,'Variance Analysis'!$B$9:$B$24,'Variance Analysis'!$B$10,'Variance Analysis'!$A$9:$A$24,'Variance Analysis'!$A$17)</f>
        <v>#REF!</v>
      </c>
      <c r="L59" s="137" t="e">
        <f>SUMIFS('Variance Analysis'!L$9:L$24,'Variance Analysis'!$B$9:$B$24,'Variance Analysis'!$B$10,'Variance Analysis'!$A$9:$A$24,'Variance Analysis'!$A$17)</f>
        <v>#REF!</v>
      </c>
      <c r="M59" s="137" t="e">
        <f>SUMIFS('Variance Analysis'!M$9:M$24,'Variance Analysis'!$B$9:$B$24,'Variance Analysis'!$B$10,'Variance Analysis'!$A$9:$A$24,'Variance Analysis'!$A$17)</f>
        <v>#REF!</v>
      </c>
      <c r="N59" s="137" t="e">
        <f>SUMIFS('Variance Analysis'!N$9:N$24,'Variance Analysis'!$B$9:$B$24,'Variance Analysis'!$B$10,'Variance Analysis'!$A$9:$A$24,'Variance Analysis'!$A$17)</f>
        <v>#REF!</v>
      </c>
      <c r="O59" s="7"/>
      <c r="P59" s="7"/>
      <c r="Q59" s="7"/>
      <c r="R59" s="7"/>
      <c r="S59" s="7"/>
      <c r="T59" s="7"/>
      <c r="U59" s="7"/>
      <c r="V59" s="7"/>
      <c r="W59" s="7"/>
      <c r="X59" s="7"/>
      <c r="Y59" s="7"/>
      <c r="Z59" s="7"/>
    </row>
    <row r="60" spans="1:26" ht="13.5" customHeight="1" x14ac:dyDescent="0.2">
      <c r="A60" s="136" t="s">
        <v>211</v>
      </c>
      <c r="B60" s="136" t="s">
        <v>38</v>
      </c>
      <c r="C60" s="137" t="e">
        <f>SUMIFS('Variance Analysis'!C$9:C$24,'Variance Analysis'!$B$9:$B$24,'Variance Analysis'!$B$11,'Variance Analysis'!$A$9:$A$24,'Variance Analysis'!$A$17)</f>
        <v>#REF!</v>
      </c>
      <c r="D60" s="137" t="e">
        <f>SUMIFS('Variance Analysis'!D$9:D$24,'Variance Analysis'!$B$9:$B$24,'Variance Analysis'!$B$11,'Variance Analysis'!$A$9:$A$24,'Variance Analysis'!$A$17)</f>
        <v>#REF!</v>
      </c>
      <c r="E60" s="137" t="e">
        <f>SUMIFS('Variance Analysis'!E$9:E$24,'Variance Analysis'!$B$9:$B$24,'Variance Analysis'!$B$11,'Variance Analysis'!$A$9:$A$24,'Variance Analysis'!$A$17)</f>
        <v>#REF!</v>
      </c>
      <c r="F60" s="137" t="e">
        <f>SUMIFS('Variance Analysis'!F$9:F$24,'Variance Analysis'!$B$9:$B$24,'Variance Analysis'!$B$11,'Variance Analysis'!$A$9:$A$24,'Variance Analysis'!$A$17)</f>
        <v>#REF!</v>
      </c>
      <c r="G60" s="137" t="e">
        <f>SUMIFS('Variance Analysis'!G$9:G$24,'Variance Analysis'!$B$9:$B$24,'Variance Analysis'!$B$11,'Variance Analysis'!$A$9:$A$24,'Variance Analysis'!$A$17)</f>
        <v>#REF!</v>
      </c>
      <c r="H60" s="137" t="e">
        <f>SUMIFS('Variance Analysis'!H$9:H$24,'Variance Analysis'!$B$9:$B$24,'Variance Analysis'!$B$11,'Variance Analysis'!$A$9:$A$24,'Variance Analysis'!$A$17)</f>
        <v>#REF!</v>
      </c>
      <c r="I60" s="137" t="e">
        <f>SUMIFS('Variance Analysis'!I$9:I$24,'Variance Analysis'!$B$9:$B$24,'Variance Analysis'!$B$11,'Variance Analysis'!$A$9:$A$24,'Variance Analysis'!$A$17)</f>
        <v>#REF!</v>
      </c>
      <c r="J60" s="137" t="e">
        <f>SUMIFS('Variance Analysis'!J$9:J$24,'Variance Analysis'!$B$9:$B$24,'Variance Analysis'!$B$11,'Variance Analysis'!$A$9:$A$24,'Variance Analysis'!$A$17)</f>
        <v>#REF!</v>
      </c>
      <c r="K60" s="137" t="e">
        <f>SUMIFS('Variance Analysis'!K$9:K$24,'Variance Analysis'!$B$9:$B$24,'Variance Analysis'!$B$11,'Variance Analysis'!$A$9:$A$24,'Variance Analysis'!$A$17)</f>
        <v>#REF!</v>
      </c>
      <c r="L60" s="137" t="e">
        <f>SUMIFS('Variance Analysis'!L$9:L$24,'Variance Analysis'!$B$9:$B$24,'Variance Analysis'!$B$11,'Variance Analysis'!$A$9:$A$24,'Variance Analysis'!$A$17)</f>
        <v>#REF!</v>
      </c>
      <c r="M60" s="137" t="e">
        <f>SUMIFS('Variance Analysis'!M$9:M$24,'Variance Analysis'!$B$9:$B$24,'Variance Analysis'!$B$11,'Variance Analysis'!$A$9:$A$24,'Variance Analysis'!$A$17)</f>
        <v>#REF!</v>
      </c>
      <c r="N60" s="137" t="e">
        <f>SUMIFS('Variance Analysis'!N$9:N$24,'Variance Analysis'!$B$9:$B$24,'Variance Analysis'!$B$11,'Variance Analysis'!$A$9:$A$24,'Variance Analysis'!$A$17)</f>
        <v>#REF!</v>
      </c>
      <c r="O60" s="7"/>
      <c r="P60" s="7"/>
      <c r="Q60" s="7"/>
      <c r="R60" s="7"/>
      <c r="S60" s="7"/>
      <c r="T60" s="7"/>
      <c r="U60" s="7"/>
      <c r="V60" s="7"/>
      <c r="W60" s="7"/>
      <c r="X60" s="7"/>
      <c r="Y60" s="7"/>
      <c r="Z60" s="7"/>
    </row>
    <row r="61" spans="1:26" ht="13.5" customHeight="1" x14ac:dyDescent="0.2">
      <c r="A61" s="136" t="s">
        <v>193</v>
      </c>
      <c r="B61" s="136" t="s">
        <v>220</v>
      </c>
      <c r="C61" s="138" t="e">
        <f t="shared" ref="C61:N61" si="14">#REF!</f>
        <v>#REF!</v>
      </c>
      <c r="D61" s="138" t="e">
        <f t="shared" si="14"/>
        <v>#REF!</v>
      </c>
      <c r="E61" s="138" t="e">
        <f t="shared" si="14"/>
        <v>#REF!</v>
      </c>
      <c r="F61" s="138" t="e">
        <f t="shared" si="14"/>
        <v>#REF!</v>
      </c>
      <c r="G61" s="138" t="e">
        <f t="shared" si="14"/>
        <v>#REF!</v>
      </c>
      <c r="H61" s="138" t="e">
        <f t="shared" si="14"/>
        <v>#REF!</v>
      </c>
      <c r="I61" s="138" t="e">
        <f t="shared" si="14"/>
        <v>#REF!</v>
      </c>
      <c r="J61" s="138" t="e">
        <f t="shared" si="14"/>
        <v>#REF!</v>
      </c>
      <c r="K61" s="138" t="e">
        <f t="shared" si="14"/>
        <v>#REF!</v>
      </c>
      <c r="L61" s="138" t="e">
        <f t="shared" si="14"/>
        <v>#REF!</v>
      </c>
      <c r="M61" s="138" t="e">
        <f t="shared" si="14"/>
        <v>#REF!</v>
      </c>
      <c r="N61" s="138" t="e">
        <f t="shared" si="14"/>
        <v>#REF!</v>
      </c>
      <c r="O61" s="7"/>
      <c r="P61" s="7"/>
      <c r="Q61" s="7"/>
      <c r="R61" s="7"/>
      <c r="S61" s="7"/>
      <c r="T61" s="7"/>
      <c r="U61" s="7"/>
      <c r="V61" s="7"/>
      <c r="W61" s="7"/>
      <c r="X61" s="7"/>
      <c r="Y61" s="7"/>
      <c r="Z61" s="7"/>
    </row>
    <row r="62" spans="1:26" ht="13.5" customHeight="1" x14ac:dyDescent="0.2">
      <c r="A62" s="139" t="s">
        <v>227</v>
      </c>
      <c r="B62" s="140" t="s">
        <v>222</v>
      </c>
      <c r="C62" s="141" t="e">
        <f t="shared" ref="C62:N62" si="15">SUM($C$58:C60)/(SUM($C$61:C61)*1000)</f>
        <v>#REF!</v>
      </c>
      <c r="D62" s="141" t="e">
        <f t="shared" si="15"/>
        <v>#REF!</v>
      </c>
      <c r="E62" s="141" t="e">
        <f t="shared" si="15"/>
        <v>#REF!</v>
      </c>
      <c r="F62" s="141" t="e">
        <f t="shared" si="15"/>
        <v>#REF!</v>
      </c>
      <c r="G62" s="141" t="e">
        <f t="shared" si="15"/>
        <v>#REF!</v>
      </c>
      <c r="H62" s="141" t="e">
        <f t="shared" si="15"/>
        <v>#REF!</v>
      </c>
      <c r="I62" s="141" t="e">
        <f t="shared" si="15"/>
        <v>#REF!</v>
      </c>
      <c r="J62" s="141" t="e">
        <f t="shared" si="15"/>
        <v>#REF!</v>
      </c>
      <c r="K62" s="141" t="e">
        <f t="shared" si="15"/>
        <v>#REF!</v>
      </c>
      <c r="L62" s="141" t="e">
        <f t="shared" si="15"/>
        <v>#REF!</v>
      </c>
      <c r="M62" s="141" t="e">
        <f t="shared" si="15"/>
        <v>#REF!</v>
      </c>
      <c r="N62" s="141" t="e">
        <f t="shared" si="15"/>
        <v>#REF!</v>
      </c>
      <c r="O62" s="7"/>
      <c r="P62" s="7"/>
      <c r="Q62" s="7"/>
      <c r="R62" s="7"/>
      <c r="S62" s="7"/>
      <c r="T62" s="7"/>
      <c r="U62" s="7"/>
      <c r="V62" s="7"/>
      <c r="W62" s="7"/>
      <c r="X62" s="7"/>
      <c r="Y62" s="7"/>
      <c r="Z62" s="7"/>
    </row>
    <row r="63" spans="1:26" ht="13.5" customHeight="1" x14ac:dyDescent="0.2">
      <c r="A63" s="33"/>
      <c r="B63" s="7"/>
      <c r="C63" s="142"/>
      <c r="D63" s="142"/>
      <c r="E63" s="142"/>
      <c r="F63" s="142"/>
      <c r="G63" s="142"/>
      <c r="H63" s="142"/>
      <c r="I63" s="142"/>
      <c r="J63" s="142"/>
      <c r="K63" s="142"/>
      <c r="L63" s="142"/>
      <c r="M63" s="142"/>
      <c r="N63" s="142"/>
      <c r="O63" s="7"/>
      <c r="P63" s="7"/>
      <c r="Q63" s="7"/>
      <c r="R63" s="7"/>
      <c r="S63" s="7"/>
      <c r="T63" s="7"/>
      <c r="U63" s="7"/>
      <c r="V63" s="7"/>
      <c r="W63" s="7"/>
      <c r="X63" s="7"/>
      <c r="Y63" s="7"/>
      <c r="Z63" s="7"/>
    </row>
    <row r="64" spans="1:26" ht="13.5" customHeight="1" x14ac:dyDescent="0.2">
      <c r="A64" s="133" t="s">
        <v>230</v>
      </c>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spans="1:26" ht="13.5" customHeight="1" x14ac:dyDescent="0.2">
      <c r="A65" s="133" t="s">
        <v>218</v>
      </c>
      <c r="B65" s="133"/>
      <c r="C65" s="110" t="s">
        <v>175</v>
      </c>
      <c r="D65" s="110" t="s">
        <v>176</v>
      </c>
      <c r="E65" s="110" t="s">
        <v>177</v>
      </c>
      <c r="F65" s="110" t="s">
        <v>178</v>
      </c>
      <c r="G65" s="110" t="s">
        <v>179</v>
      </c>
      <c r="H65" s="110" t="s">
        <v>180</v>
      </c>
      <c r="I65" s="110" t="s">
        <v>181</v>
      </c>
      <c r="J65" s="110" t="s">
        <v>182</v>
      </c>
      <c r="K65" s="110" t="s">
        <v>183</v>
      </c>
      <c r="L65" s="110" t="s">
        <v>184</v>
      </c>
      <c r="M65" s="110" t="s">
        <v>185</v>
      </c>
      <c r="N65" s="110" t="s">
        <v>186</v>
      </c>
      <c r="O65" s="103"/>
      <c r="P65" s="103"/>
      <c r="Q65" s="103"/>
      <c r="R65" s="103"/>
      <c r="S65" s="103"/>
      <c r="T65" s="103"/>
      <c r="U65" s="103"/>
      <c r="V65" s="103"/>
      <c r="W65" s="103"/>
      <c r="X65" s="103"/>
      <c r="Y65" s="103"/>
      <c r="Z65" s="103"/>
    </row>
    <row r="66" spans="1:26" ht="13.5" customHeight="1" x14ac:dyDescent="0.2">
      <c r="A66" s="136" t="s">
        <v>209</v>
      </c>
      <c r="B66" s="136" t="s">
        <v>38</v>
      </c>
      <c r="C66" s="137" t="e">
        <f>SUMIFS('Variance Analysis'!C$9:C$24,'Variance Analysis'!$B$9:$B$24,'Variance Analysis'!$B$12,'Variance Analysis'!$A$9:$A$24,'Variance Analysis'!$A$21)</f>
        <v>#REF!</v>
      </c>
      <c r="D66" s="137" t="e">
        <f>SUMIFS('Variance Analysis'!D$9:D$24,'Variance Analysis'!$B$9:$B$24,'Variance Analysis'!$B$12,'Variance Analysis'!$A$9:$A$24,'Variance Analysis'!$A$21)</f>
        <v>#REF!</v>
      </c>
      <c r="E66" s="137" t="e">
        <f>SUMIFS('Variance Analysis'!E$9:E$24,'Variance Analysis'!$B$9:$B$24,'Variance Analysis'!$B$12,'Variance Analysis'!$A$9:$A$24,'Variance Analysis'!$A$21)</f>
        <v>#REF!</v>
      </c>
      <c r="F66" s="137" t="e">
        <f>SUMIFS('Variance Analysis'!F$9:F$24,'Variance Analysis'!$B$9:$B$24,'Variance Analysis'!$B$12,'Variance Analysis'!$A$9:$A$24,'Variance Analysis'!$A$21)</f>
        <v>#REF!</v>
      </c>
      <c r="G66" s="137" t="e">
        <f>SUMIFS('Variance Analysis'!G$9:G$24,'Variance Analysis'!$B$9:$B$24,'Variance Analysis'!$B$12,'Variance Analysis'!$A$9:$A$24,'Variance Analysis'!$A$21)</f>
        <v>#REF!</v>
      </c>
      <c r="H66" s="137" t="e">
        <f>SUMIFS('Variance Analysis'!H$9:H$24,'Variance Analysis'!$B$9:$B$24,'Variance Analysis'!$B$12,'Variance Analysis'!$A$9:$A$24,'Variance Analysis'!$A$21)</f>
        <v>#REF!</v>
      </c>
      <c r="I66" s="137" t="e">
        <f>SUMIFS('Variance Analysis'!I$9:I$24,'Variance Analysis'!$B$9:$B$24,'Variance Analysis'!$B$12,'Variance Analysis'!$A$9:$A$24,'Variance Analysis'!$A$21)</f>
        <v>#REF!</v>
      </c>
      <c r="J66" s="137" t="e">
        <f>SUMIFS('Variance Analysis'!J$9:J$24,'Variance Analysis'!$B$9:$B$24,'Variance Analysis'!$B$12,'Variance Analysis'!$A$9:$A$24,'Variance Analysis'!$A$21)</f>
        <v>#REF!</v>
      </c>
      <c r="K66" s="137" t="e">
        <f>SUMIFS('Variance Analysis'!K$9:K$24,'Variance Analysis'!$B$9:$B$24,'Variance Analysis'!$B$12,'Variance Analysis'!$A$9:$A$24,'Variance Analysis'!$A$21)</f>
        <v>#REF!</v>
      </c>
      <c r="L66" s="137" t="e">
        <f>SUMIFS('Variance Analysis'!L$9:L$24,'Variance Analysis'!$B$9:$B$24,'Variance Analysis'!$B$12,'Variance Analysis'!$A$9:$A$24,'Variance Analysis'!$A$21)</f>
        <v>#REF!</v>
      </c>
      <c r="M66" s="137" t="e">
        <f>SUMIFS('Variance Analysis'!M$9:M$24,'Variance Analysis'!$B$9:$B$24,'Variance Analysis'!$B$12,'Variance Analysis'!$A$9:$A$24,'Variance Analysis'!$A$21)</f>
        <v>#REF!</v>
      </c>
      <c r="N66" s="137" t="e">
        <f>SUMIFS('Variance Analysis'!N$9:N$24,'Variance Analysis'!$B$9:$B$24,'Variance Analysis'!$B$12,'Variance Analysis'!$A$9:$A$24,'Variance Analysis'!$A$21)</f>
        <v>#REF!</v>
      </c>
      <c r="O66" s="7"/>
      <c r="P66" s="7"/>
      <c r="Q66" s="7"/>
      <c r="R66" s="7"/>
      <c r="S66" s="7"/>
      <c r="T66" s="7"/>
      <c r="U66" s="7"/>
      <c r="V66" s="7"/>
      <c r="W66" s="7"/>
      <c r="X66" s="7"/>
      <c r="Y66" s="7"/>
      <c r="Z66" s="7"/>
    </row>
    <row r="67" spans="1:26" ht="13.5" customHeight="1" x14ac:dyDescent="0.2">
      <c r="A67" s="136" t="s">
        <v>210</v>
      </c>
      <c r="B67" s="136" t="s">
        <v>38</v>
      </c>
      <c r="C67" s="137" t="e">
        <f>SUMIFS('Variance Analysis'!C$9:C$24,'Variance Analysis'!$B$9:$B$24,'Variance Analysis'!$B$10,'Variance Analysis'!$A$9:$A$24,'Variance Analysis'!$A$21)</f>
        <v>#REF!</v>
      </c>
      <c r="D67" s="137" t="e">
        <f>SUMIFS('Variance Analysis'!D$9:D$24,'Variance Analysis'!$B$9:$B$24,'Variance Analysis'!$B$10,'Variance Analysis'!$A$9:$A$24,'Variance Analysis'!$A$21)</f>
        <v>#REF!</v>
      </c>
      <c r="E67" s="137" t="e">
        <f>SUMIFS('Variance Analysis'!E$9:E$24,'Variance Analysis'!$B$9:$B$24,'Variance Analysis'!$B$10,'Variance Analysis'!$A$9:$A$24,'Variance Analysis'!$A$21)</f>
        <v>#REF!</v>
      </c>
      <c r="F67" s="137" t="e">
        <f>SUMIFS('Variance Analysis'!F$9:F$24,'Variance Analysis'!$B$9:$B$24,'Variance Analysis'!$B$10,'Variance Analysis'!$A$9:$A$24,'Variance Analysis'!$A$21)</f>
        <v>#REF!</v>
      </c>
      <c r="G67" s="137" t="e">
        <f>SUMIFS('Variance Analysis'!G$9:G$24,'Variance Analysis'!$B$9:$B$24,'Variance Analysis'!$B$10,'Variance Analysis'!$A$9:$A$24,'Variance Analysis'!$A$21)</f>
        <v>#REF!</v>
      </c>
      <c r="H67" s="137" t="e">
        <f>SUMIFS('Variance Analysis'!H$9:H$24,'Variance Analysis'!$B$9:$B$24,'Variance Analysis'!$B$10,'Variance Analysis'!$A$9:$A$24,'Variance Analysis'!$A$21)</f>
        <v>#REF!</v>
      </c>
      <c r="I67" s="137" t="e">
        <f>SUMIFS('Variance Analysis'!I$9:I$24,'Variance Analysis'!$B$9:$B$24,'Variance Analysis'!$B$10,'Variance Analysis'!$A$9:$A$24,'Variance Analysis'!$A$21)</f>
        <v>#REF!</v>
      </c>
      <c r="J67" s="137" t="e">
        <f>SUMIFS('Variance Analysis'!J$9:J$24,'Variance Analysis'!$B$9:$B$24,'Variance Analysis'!$B$10,'Variance Analysis'!$A$9:$A$24,'Variance Analysis'!$A$21)</f>
        <v>#REF!</v>
      </c>
      <c r="K67" s="137" t="e">
        <f>SUMIFS('Variance Analysis'!K$9:K$24,'Variance Analysis'!$B$9:$B$24,'Variance Analysis'!$B$10,'Variance Analysis'!$A$9:$A$24,'Variance Analysis'!$A$21)</f>
        <v>#REF!</v>
      </c>
      <c r="L67" s="137" t="e">
        <f>SUMIFS('Variance Analysis'!L$9:L$24,'Variance Analysis'!$B$9:$B$24,'Variance Analysis'!$B$10,'Variance Analysis'!$A$9:$A$24,'Variance Analysis'!$A$21)</f>
        <v>#REF!</v>
      </c>
      <c r="M67" s="137" t="e">
        <f>SUMIFS('Variance Analysis'!M$9:M$24,'Variance Analysis'!$B$9:$B$24,'Variance Analysis'!$B$10,'Variance Analysis'!$A$9:$A$24,'Variance Analysis'!$A$21)</f>
        <v>#REF!</v>
      </c>
      <c r="N67" s="137" t="e">
        <f>SUMIFS('Variance Analysis'!N$9:N$24,'Variance Analysis'!$B$9:$B$24,'Variance Analysis'!$B$10,'Variance Analysis'!$A$9:$A$24,'Variance Analysis'!$A$21)</f>
        <v>#REF!</v>
      </c>
      <c r="O67" s="7"/>
      <c r="P67" s="7"/>
      <c r="Q67" s="7"/>
      <c r="R67" s="7"/>
      <c r="S67" s="7"/>
      <c r="T67" s="7"/>
      <c r="U67" s="7"/>
      <c r="V67" s="7"/>
      <c r="W67" s="7"/>
      <c r="X67" s="7"/>
      <c r="Y67" s="7"/>
      <c r="Z67" s="7"/>
    </row>
    <row r="68" spans="1:26" ht="13.5" customHeight="1" x14ac:dyDescent="0.2">
      <c r="A68" s="136" t="s">
        <v>211</v>
      </c>
      <c r="B68" s="136" t="s">
        <v>38</v>
      </c>
      <c r="C68" s="137" t="e">
        <f>SUMIFS('Variance Analysis'!C$9:C$24,'Variance Analysis'!$B$9:$B$24,'Variance Analysis'!$B$11,'Variance Analysis'!$A$9:$A$24,'Variance Analysis'!$A$21)</f>
        <v>#REF!</v>
      </c>
      <c r="D68" s="137" t="e">
        <f>SUMIFS('Variance Analysis'!D$9:D$24,'Variance Analysis'!$B$9:$B$24,'Variance Analysis'!$B$11,'Variance Analysis'!$A$9:$A$24,'Variance Analysis'!$A$21)</f>
        <v>#REF!</v>
      </c>
      <c r="E68" s="137" t="e">
        <f>SUMIFS('Variance Analysis'!E$9:E$24,'Variance Analysis'!$B$9:$B$24,'Variance Analysis'!$B$11,'Variance Analysis'!$A$9:$A$24,'Variance Analysis'!$A$21)</f>
        <v>#REF!</v>
      </c>
      <c r="F68" s="137" t="e">
        <f>SUMIFS('Variance Analysis'!F$9:F$24,'Variance Analysis'!$B$9:$B$24,'Variance Analysis'!$B$11,'Variance Analysis'!$A$9:$A$24,'Variance Analysis'!$A$21)</f>
        <v>#REF!</v>
      </c>
      <c r="G68" s="137" t="e">
        <f>SUMIFS('Variance Analysis'!G$9:G$24,'Variance Analysis'!$B$9:$B$24,'Variance Analysis'!$B$11,'Variance Analysis'!$A$9:$A$24,'Variance Analysis'!$A$21)</f>
        <v>#REF!</v>
      </c>
      <c r="H68" s="137" t="e">
        <f>SUMIFS('Variance Analysis'!H$9:H$24,'Variance Analysis'!$B$9:$B$24,'Variance Analysis'!$B$11,'Variance Analysis'!$A$9:$A$24,'Variance Analysis'!$A$21)</f>
        <v>#REF!</v>
      </c>
      <c r="I68" s="137" t="e">
        <f>SUMIFS('Variance Analysis'!I$9:I$24,'Variance Analysis'!$B$9:$B$24,'Variance Analysis'!$B$11,'Variance Analysis'!$A$9:$A$24,'Variance Analysis'!$A$21)</f>
        <v>#REF!</v>
      </c>
      <c r="J68" s="137" t="e">
        <f>SUMIFS('Variance Analysis'!J$9:J$24,'Variance Analysis'!$B$9:$B$24,'Variance Analysis'!$B$11,'Variance Analysis'!$A$9:$A$24,'Variance Analysis'!$A$21)</f>
        <v>#REF!</v>
      </c>
      <c r="K68" s="137" t="e">
        <f>SUMIFS('Variance Analysis'!K$9:K$24,'Variance Analysis'!$B$9:$B$24,'Variance Analysis'!$B$11,'Variance Analysis'!$A$9:$A$24,'Variance Analysis'!$A$21)</f>
        <v>#REF!</v>
      </c>
      <c r="L68" s="137" t="e">
        <f>SUMIFS('Variance Analysis'!L$9:L$24,'Variance Analysis'!$B$9:$B$24,'Variance Analysis'!$B$11,'Variance Analysis'!$A$9:$A$24,'Variance Analysis'!$A$21)</f>
        <v>#REF!</v>
      </c>
      <c r="M68" s="137" t="e">
        <f>SUMIFS('Variance Analysis'!M$9:M$24,'Variance Analysis'!$B$9:$B$24,'Variance Analysis'!$B$11,'Variance Analysis'!$A$9:$A$24,'Variance Analysis'!$A$21)</f>
        <v>#REF!</v>
      </c>
      <c r="N68" s="137" t="e">
        <f>SUMIFS('Variance Analysis'!N$9:N$24,'Variance Analysis'!$B$9:$B$24,'Variance Analysis'!$B$11,'Variance Analysis'!$A$9:$A$24,'Variance Analysis'!$A$21)</f>
        <v>#REF!</v>
      </c>
      <c r="O68" s="7"/>
      <c r="P68" s="7"/>
      <c r="Q68" s="7"/>
      <c r="R68" s="7"/>
      <c r="S68" s="7"/>
      <c r="T68" s="7"/>
      <c r="U68" s="7"/>
      <c r="V68" s="7"/>
      <c r="W68" s="7"/>
      <c r="X68" s="7"/>
      <c r="Y68" s="7"/>
      <c r="Z68" s="7"/>
    </row>
    <row r="69" spans="1:26" ht="13.5" customHeight="1" x14ac:dyDescent="0.2">
      <c r="A69" s="136" t="s">
        <v>187</v>
      </c>
      <c r="B69" s="136" t="s">
        <v>220</v>
      </c>
      <c r="C69" s="138" t="e">
        <f t="shared" ref="C69:N69" si="16">#REF!</f>
        <v>#REF!</v>
      </c>
      <c r="D69" s="138" t="e">
        <f t="shared" si="16"/>
        <v>#REF!</v>
      </c>
      <c r="E69" s="138" t="e">
        <f t="shared" si="16"/>
        <v>#REF!</v>
      </c>
      <c r="F69" s="138" t="e">
        <f t="shared" si="16"/>
        <v>#REF!</v>
      </c>
      <c r="G69" s="138" t="e">
        <f t="shared" si="16"/>
        <v>#REF!</v>
      </c>
      <c r="H69" s="138" t="e">
        <f t="shared" si="16"/>
        <v>#REF!</v>
      </c>
      <c r="I69" s="138" t="e">
        <f t="shared" si="16"/>
        <v>#REF!</v>
      </c>
      <c r="J69" s="138" t="e">
        <f t="shared" si="16"/>
        <v>#REF!</v>
      </c>
      <c r="K69" s="138" t="e">
        <f t="shared" si="16"/>
        <v>#REF!</v>
      </c>
      <c r="L69" s="138" t="e">
        <f t="shared" si="16"/>
        <v>#REF!</v>
      </c>
      <c r="M69" s="138" t="e">
        <f t="shared" si="16"/>
        <v>#REF!</v>
      </c>
      <c r="N69" s="138" t="e">
        <f t="shared" si="16"/>
        <v>#REF!</v>
      </c>
      <c r="O69" s="7"/>
      <c r="P69" s="7"/>
      <c r="Q69" s="7"/>
      <c r="R69" s="7"/>
      <c r="S69" s="7"/>
      <c r="T69" s="7"/>
      <c r="U69" s="7"/>
      <c r="V69" s="7"/>
      <c r="W69" s="7"/>
      <c r="X69" s="7"/>
      <c r="Y69" s="7"/>
      <c r="Z69" s="7"/>
    </row>
    <row r="70" spans="1:26" ht="13.5" customHeight="1" x14ac:dyDescent="0.2">
      <c r="A70" s="136" t="s">
        <v>192</v>
      </c>
      <c r="B70" s="136" t="s">
        <v>220</v>
      </c>
      <c r="C70" s="138" t="e">
        <f t="shared" ref="C70:N70" si="17">#REF!</f>
        <v>#REF!</v>
      </c>
      <c r="D70" s="138" t="e">
        <f t="shared" si="17"/>
        <v>#REF!</v>
      </c>
      <c r="E70" s="138" t="e">
        <f t="shared" si="17"/>
        <v>#REF!</v>
      </c>
      <c r="F70" s="138" t="e">
        <f t="shared" si="17"/>
        <v>#REF!</v>
      </c>
      <c r="G70" s="138" t="e">
        <f t="shared" si="17"/>
        <v>#REF!</v>
      </c>
      <c r="H70" s="138" t="e">
        <f t="shared" si="17"/>
        <v>#REF!</v>
      </c>
      <c r="I70" s="138" t="e">
        <f t="shared" si="17"/>
        <v>#REF!</v>
      </c>
      <c r="J70" s="138" t="e">
        <f t="shared" si="17"/>
        <v>#REF!</v>
      </c>
      <c r="K70" s="138" t="e">
        <f t="shared" si="17"/>
        <v>#REF!</v>
      </c>
      <c r="L70" s="138" t="e">
        <f t="shared" si="17"/>
        <v>#REF!</v>
      </c>
      <c r="M70" s="138" t="e">
        <f t="shared" si="17"/>
        <v>#REF!</v>
      </c>
      <c r="N70" s="138" t="e">
        <f t="shared" si="17"/>
        <v>#REF!</v>
      </c>
      <c r="O70" s="7"/>
      <c r="P70" s="7"/>
      <c r="Q70" s="7"/>
      <c r="R70" s="7"/>
      <c r="S70" s="7"/>
      <c r="T70" s="7"/>
      <c r="U70" s="7"/>
      <c r="V70" s="7"/>
      <c r="W70" s="7"/>
      <c r="X70" s="7"/>
      <c r="Y70" s="7"/>
      <c r="Z70" s="7"/>
    </row>
    <row r="71" spans="1:26" ht="13.5" customHeight="1" x14ac:dyDescent="0.2">
      <c r="A71" s="136" t="s">
        <v>193</v>
      </c>
      <c r="B71" s="136" t="s">
        <v>220</v>
      </c>
      <c r="C71" s="138" t="e">
        <f t="shared" ref="C71:N71" si="18">#REF!</f>
        <v>#REF!</v>
      </c>
      <c r="D71" s="138" t="e">
        <f t="shared" si="18"/>
        <v>#REF!</v>
      </c>
      <c r="E71" s="138" t="e">
        <f t="shared" si="18"/>
        <v>#REF!</v>
      </c>
      <c r="F71" s="138" t="e">
        <f t="shared" si="18"/>
        <v>#REF!</v>
      </c>
      <c r="G71" s="138" t="e">
        <f t="shared" si="18"/>
        <v>#REF!</v>
      </c>
      <c r="H71" s="138" t="e">
        <f t="shared" si="18"/>
        <v>#REF!</v>
      </c>
      <c r="I71" s="138" t="e">
        <f t="shared" si="18"/>
        <v>#REF!</v>
      </c>
      <c r="J71" s="138" t="e">
        <f t="shared" si="18"/>
        <v>#REF!</v>
      </c>
      <c r="K71" s="138" t="e">
        <f t="shared" si="18"/>
        <v>#REF!</v>
      </c>
      <c r="L71" s="138" t="e">
        <f t="shared" si="18"/>
        <v>#REF!</v>
      </c>
      <c r="M71" s="138" t="e">
        <f t="shared" si="18"/>
        <v>#REF!</v>
      </c>
      <c r="N71" s="138" t="e">
        <f t="shared" si="18"/>
        <v>#REF!</v>
      </c>
      <c r="O71" s="7"/>
      <c r="P71" s="7"/>
      <c r="Q71" s="7"/>
      <c r="R71" s="7"/>
      <c r="S71" s="7"/>
      <c r="T71" s="7"/>
      <c r="U71" s="7"/>
      <c r="V71" s="7"/>
      <c r="W71" s="7"/>
      <c r="X71" s="7"/>
      <c r="Y71" s="7"/>
      <c r="Z71" s="7"/>
    </row>
    <row r="72" spans="1:26" ht="13.5" customHeight="1" x14ac:dyDescent="0.2">
      <c r="A72" s="139" t="s">
        <v>227</v>
      </c>
      <c r="B72" s="140" t="s">
        <v>222</v>
      </c>
      <c r="C72" s="141" t="e">
        <f t="shared" ref="C72:N72" si="19">SUM($C$66:C68)/(SUM($C$69:C71)*1000)</f>
        <v>#REF!</v>
      </c>
      <c r="D72" s="141" t="e">
        <f t="shared" si="19"/>
        <v>#REF!</v>
      </c>
      <c r="E72" s="141" t="e">
        <f t="shared" si="19"/>
        <v>#REF!</v>
      </c>
      <c r="F72" s="141" t="e">
        <f t="shared" si="19"/>
        <v>#REF!</v>
      </c>
      <c r="G72" s="141" t="e">
        <f t="shared" si="19"/>
        <v>#REF!</v>
      </c>
      <c r="H72" s="141" t="e">
        <f t="shared" si="19"/>
        <v>#REF!</v>
      </c>
      <c r="I72" s="141" t="e">
        <f t="shared" si="19"/>
        <v>#REF!</v>
      </c>
      <c r="J72" s="141" t="e">
        <f t="shared" si="19"/>
        <v>#REF!</v>
      </c>
      <c r="K72" s="141" t="e">
        <f t="shared" si="19"/>
        <v>#REF!</v>
      </c>
      <c r="L72" s="141" t="e">
        <f t="shared" si="19"/>
        <v>#REF!</v>
      </c>
      <c r="M72" s="141" t="e">
        <f t="shared" si="19"/>
        <v>#REF!</v>
      </c>
      <c r="N72" s="141" t="e">
        <f t="shared" si="19"/>
        <v>#REF!</v>
      </c>
      <c r="O72" s="7"/>
      <c r="P72" s="7"/>
      <c r="Q72" s="7"/>
      <c r="R72" s="7"/>
      <c r="S72" s="7"/>
      <c r="T72" s="7"/>
      <c r="U72" s="7"/>
      <c r="V72" s="7"/>
      <c r="W72" s="7"/>
      <c r="X72" s="7"/>
      <c r="Y72" s="7"/>
      <c r="Z72" s="7"/>
    </row>
    <row r="73" spans="1:26" ht="13.5" customHeight="1" x14ac:dyDescent="0.2">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39.75" customHeight="1" x14ac:dyDescent="0.25">
      <c r="A74" s="143" t="s">
        <v>231</v>
      </c>
      <c r="B74" s="144"/>
      <c r="C74" s="145"/>
      <c r="D74" s="145"/>
      <c r="E74" s="145"/>
      <c r="F74" s="145"/>
      <c r="G74" s="145"/>
      <c r="H74" s="145"/>
      <c r="I74" s="145"/>
      <c r="J74" s="145"/>
      <c r="K74" s="145"/>
      <c r="L74" s="145"/>
      <c r="M74" s="145"/>
      <c r="N74" s="145"/>
      <c r="O74" s="146"/>
      <c r="P74" s="146"/>
      <c r="Q74" s="146"/>
      <c r="R74" s="146"/>
      <c r="S74" s="146"/>
      <c r="T74" s="146"/>
      <c r="U74" s="146"/>
      <c r="V74" s="146"/>
      <c r="W74" s="146"/>
      <c r="X74" s="146"/>
      <c r="Y74" s="146"/>
      <c r="Z74" s="146"/>
    </row>
    <row r="75" spans="1:26" ht="13.5" customHeight="1" x14ac:dyDescent="0.2">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3.5" customHeight="1" x14ac:dyDescent="0.2">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3.5" customHeight="1" x14ac:dyDescent="0.2">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3.5" customHeight="1" x14ac:dyDescent="0.2">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3.5" customHeight="1" x14ac:dyDescent="0.2">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3.5" customHeight="1" x14ac:dyDescent="0.2">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3.5" customHeight="1" x14ac:dyDescent="0.2">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3.5" customHeight="1" x14ac:dyDescent="0.2">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3.5" customHeight="1" x14ac:dyDescent="0.2">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3.5" customHeight="1" x14ac:dyDescent="0.2">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3.5" customHeight="1" x14ac:dyDescent="0.2">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3.5" customHeight="1" x14ac:dyDescent="0.2">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3.5" customHeight="1" x14ac:dyDescent="0.2">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3.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3.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3.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3.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3.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3.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3.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3.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3.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3.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3.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3.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3.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3.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3.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3.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3.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3.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3.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3.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3.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3.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3.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3.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3.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3.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3.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3.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3.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3.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3.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3.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3.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3.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3.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3.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3.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3.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3.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3.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3.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3.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3.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3.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3.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3.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3.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3.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3.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3.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3.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3.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3.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3.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3.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3.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3.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3.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3.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3.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3.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3.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3.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3.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3.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3.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3.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3.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3.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3.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3.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3.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3.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3.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3.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3.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3.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3.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3.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3.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3.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3.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3.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3.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3.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3.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3.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3.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3.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
      <c r="A275" s="147"/>
      <c r="B275" s="147"/>
      <c r="C275" s="147"/>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row>
    <row r="276" spans="1:26" ht="15.75" customHeight="1" x14ac:dyDescent="0.2">
      <c r="A276" s="147"/>
      <c r="B276" s="147"/>
      <c r="C276" s="147"/>
      <c r="D276" s="147"/>
      <c r="E276" s="147"/>
      <c r="F276" s="147"/>
      <c r="G276" s="147"/>
      <c r="H276" s="147"/>
      <c r="I276" s="147"/>
      <c r="J276" s="147"/>
      <c r="K276" s="147"/>
      <c r="L276" s="147"/>
      <c r="M276" s="147"/>
      <c r="N276" s="147"/>
      <c r="O276" s="147"/>
      <c r="P276" s="147"/>
      <c r="Q276" s="147"/>
      <c r="R276" s="147"/>
      <c r="S276" s="147"/>
      <c r="T276" s="147"/>
      <c r="U276" s="147"/>
      <c r="V276" s="147"/>
      <c r="W276" s="147"/>
      <c r="X276" s="147"/>
      <c r="Y276" s="147"/>
      <c r="Z276" s="147"/>
    </row>
    <row r="277" spans="1:26" ht="15.75" customHeight="1" x14ac:dyDescent="0.2">
      <c r="A277" s="147"/>
      <c r="B277" s="147"/>
      <c r="C277" s="147"/>
      <c r="D277" s="147"/>
      <c r="E277" s="147"/>
      <c r="F277" s="147"/>
      <c r="G277" s="147"/>
      <c r="H277" s="147"/>
      <c r="I277" s="147"/>
      <c r="J277" s="147"/>
      <c r="K277" s="147"/>
      <c r="L277" s="147"/>
      <c r="M277" s="147"/>
      <c r="N277" s="147"/>
      <c r="O277" s="147"/>
      <c r="P277" s="147"/>
      <c r="Q277" s="147"/>
      <c r="R277" s="147"/>
      <c r="S277" s="147"/>
      <c r="T277" s="147"/>
      <c r="U277" s="147"/>
      <c r="V277" s="147"/>
      <c r="W277" s="147"/>
      <c r="X277" s="147"/>
      <c r="Y277" s="147"/>
      <c r="Z277" s="147"/>
    </row>
    <row r="278" spans="1:26" ht="15.75" customHeight="1" x14ac:dyDescent="0.2">
      <c r="A278" s="147"/>
      <c r="B278" s="147"/>
      <c r="C278" s="147"/>
      <c r="D278" s="147"/>
      <c r="E278" s="147"/>
      <c r="F278" s="147"/>
      <c r="G278" s="147"/>
      <c r="H278" s="147"/>
      <c r="I278" s="147"/>
      <c r="J278" s="147"/>
      <c r="K278" s="147"/>
      <c r="L278" s="147"/>
      <c r="M278" s="147"/>
      <c r="N278" s="147"/>
      <c r="O278" s="147"/>
      <c r="P278" s="147"/>
      <c r="Q278" s="147"/>
      <c r="R278" s="147"/>
      <c r="S278" s="147"/>
      <c r="T278" s="147"/>
      <c r="U278" s="147"/>
      <c r="V278" s="147"/>
      <c r="W278" s="147"/>
      <c r="X278" s="147"/>
      <c r="Y278" s="147"/>
      <c r="Z278" s="147"/>
    </row>
    <row r="279" spans="1:26" ht="15.75" customHeight="1" x14ac:dyDescent="0.2">
      <c r="A279" s="147"/>
      <c r="B279" s="147"/>
      <c r="C279" s="147"/>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c r="Z279" s="147"/>
    </row>
    <row r="280" spans="1:26" ht="15.75" customHeight="1" x14ac:dyDescent="0.2">
      <c r="A280" s="147"/>
      <c r="B280" s="147"/>
      <c r="C280" s="147"/>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c r="Z280" s="147"/>
    </row>
    <row r="281" spans="1:26" ht="15.75" customHeight="1" x14ac:dyDescent="0.2">
      <c r="A281" s="147"/>
      <c r="B281" s="147"/>
      <c r="C281" s="147"/>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c r="Z281" s="147"/>
    </row>
    <row r="282" spans="1:26" ht="15.75" customHeight="1" x14ac:dyDescent="0.2">
      <c r="A282" s="147"/>
      <c r="B282" s="147"/>
      <c r="C282" s="147"/>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row>
    <row r="283" spans="1:26" ht="15.75" customHeight="1" x14ac:dyDescent="0.2">
      <c r="A283" s="147"/>
      <c r="B283" s="147"/>
      <c r="C283" s="147"/>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c r="Z283" s="147"/>
    </row>
    <row r="284" spans="1:26" ht="15.75" customHeight="1" x14ac:dyDescent="0.2">
      <c r="A284" s="147"/>
      <c r="B284" s="147"/>
      <c r="C284" s="147"/>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c r="Z284" s="147"/>
    </row>
    <row r="285" spans="1:26" ht="15.75" customHeight="1" x14ac:dyDescent="0.2">
      <c r="A285" s="147"/>
      <c r="B285" s="147"/>
      <c r="C285" s="147"/>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c r="Z285" s="147"/>
    </row>
    <row r="286" spans="1:26" ht="15.75" customHeight="1" x14ac:dyDescent="0.2">
      <c r="A286" s="147"/>
      <c r="B286" s="147"/>
      <c r="C286" s="147"/>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c r="Z286" s="147"/>
    </row>
    <row r="287" spans="1:26" ht="15.75" customHeight="1" x14ac:dyDescent="0.2">
      <c r="A287" s="147"/>
      <c r="B287" s="147"/>
      <c r="C287" s="147"/>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c r="Z287" s="147"/>
    </row>
    <row r="288" spans="1:26" ht="15.75" customHeight="1" x14ac:dyDescent="0.2">
      <c r="A288" s="147"/>
      <c r="B288" s="147"/>
      <c r="C288" s="147"/>
      <c r="D288" s="147"/>
      <c r="E288" s="147"/>
      <c r="F288" s="147"/>
      <c r="G288" s="147"/>
      <c r="H288" s="147"/>
      <c r="I288" s="147"/>
      <c r="J288" s="147"/>
      <c r="K288" s="147"/>
      <c r="L288" s="147"/>
      <c r="M288" s="147"/>
      <c r="N288" s="147"/>
      <c r="O288" s="147"/>
      <c r="P288" s="147"/>
      <c r="Q288" s="147"/>
      <c r="R288" s="147"/>
      <c r="S288" s="147"/>
      <c r="T288" s="147"/>
      <c r="U288" s="147"/>
      <c r="V288" s="147"/>
      <c r="W288" s="147"/>
      <c r="X288" s="147"/>
      <c r="Y288" s="147"/>
      <c r="Z288" s="147"/>
    </row>
    <row r="289" spans="1:26" ht="15.75" customHeight="1" x14ac:dyDescent="0.2">
      <c r="A289" s="147"/>
      <c r="B289" s="147"/>
      <c r="C289" s="147"/>
      <c r="D289" s="147"/>
      <c r="E289" s="147"/>
      <c r="F289" s="147"/>
      <c r="G289" s="147"/>
      <c r="H289" s="147"/>
      <c r="I289" s="147"/>
      <c r="J289" s="147"/>
      <c r="K289" s="147"/>
      <c r="L289" s="147"/>
      <c r="M289" s="147"/>
      <c r="N289" s="147"/>
      <c r="O289" s="147"/>
      <c r="P289" s="147"/>
      <c r="Q289" s="147"/>
      <c r="R289" s="147"/>
      <c r="S289" s="147"/>
      <c r="T289" s="147"/>
      <c r="U289" s="147"/>
      <c r="V289" s="147"/>
      <c r="W289" s="147"/>
      <c r="X289" s="147"/>
      <c r="Y289" s="147"/>
      <c r="Z289" s="147"/>
    </row>
    <row r="290" spans="1:26" ht="15.75" customHeight="1" x14ac:dyDescent="0.2">
      <c r="A290" s="147"/>
      <c r="B290" s="147"/>
      <c r="C290" s="147"/>
      <c r="D290" s="147"/>
      <c r="E290" s="147"/>
      <c r="F290" s="147"/>
      <c r="G290" s="147"/>
      <c r="H290" s="147"/>
      <c r="I290" s="147"/>
      <c r="J290" s="147"/>
      <c r="K290" s="147"/>
      <c r="L290" s="147"/>
      <c r="M290" s="147"/>
      <c r="N290" s="147"/>
      <c r="O290" s="147"/>
      <c r="P290" s="147"/>
      <c r="Q290" s="147"/>
      <c r="R290" s="147"/>
      <c r="S290" s="147"/>
      <c r="T290" s="147"/>
      <c r="U290" s="147"/>
      <c r="V290" s="147"/>
      <c r="W290" s="147"/>
      <c r="X290" s="147"/>
      <c r="Y290" s="147"/>
      <c r="Z290" s="147"/>
    </row>
    <row r="291" spans="1:26" ht="15.75" customHeight="1" x14ac:dyDescent="0.2">
      <c r="A291" s="147"/>
      <c r="B291" s="147"/>
      <c r="C291" s="147"/>
      <c r="D291" s="147"/>
      <c r="E291" s="147"/>
      <c r="F291" s="147"/>
      <c r="G291" s="147"/>
      <c r="H291" s="147"/>
      <c r="I291" s="147"/>
      <c r="J291" s="147"/>
      <c r="K291" s="147"/>
      <c r="L291" s="147"/>
      <c r="M291" s="147"/>
      <c r="N291" s="147"/>
      <c r="O291" s="147"/>
      <c r="P291" s="147"/>
      <c r="Q291" s="147"/>
      <c r="R291" s="147"/>
      <c r="S291" s="147"/>
      <c r="T291" s="147"/>
      <c r="U291" s="147"/>
      <c r="V291" s="147"/>
      <c r="W291" s="147"/>
      <c r="X291" s="147"/>
      <c r="Y291" s="147"/>
      <c r="Z291" s="147"/>
    </row>
    <row r="292" spans="1:26" ht="15.75" customHeight="1" x14ac:dyDescent="0.2">
      <c r="A292" s="147"/>
      <c r="B292" s="147"/>
      <c r="C292" s="147"/>
      <c r="D292" s="147"/>
      <c r="E292" s="147"/>
      <c r="F292" s="147"/>
      <c r="G292" s="147"/>
      <c r="H292" s="147"/>
      <c r="I292" s="147"/>
      <c r="J292" s="147"/>
      <c r="K292" s="147"/>
      <c r="L292" s="147"/>
      <c r="M292" s="147"/>
      <c r="N292" s="147"/>
      <c r="O292" s="147"/>
      <c r="P292" s="147"/>
      <c r="Q292" s="147"/>
      <c r="R292" s="147"/>
      <c r="S292" s="147"/>
      <c r="T292" s="147"/>
      <c r="U292" s="147"/>
      <c r="V292" s="147"/>
      <c r="W292" s="147"/>
      <c r="X292" s="147"/>
      <c r="Y292" s="147"/>
      <c r="Z292" s="147"/>
    </row>
    <row r="293" spans="1:26" ht="15.75" customHeight="1" x14ac:dyDescent="0.2">
      <c r="A293" s="147"/>
      <c r="B293" s="147"/>
      <c r="C293" s="147"/>
      <c r="D293" s="147"/>
      <c r="E293" s="147"/>
      <c r="F293" s="147"/>
      <c r="G293" s="147"/>
      <c r="H293" s="147"/>
      <c r="I293" s="147"/>
      <c r="J293" s="147"/>
      <c r="K293" s="147"/>
      <c r="L293" s="147"/>
      <c r="M293" s="147"/>
      <c r="N293" s="147"/>
      <c r="O293" s="147"/>
      <c r="P293" s="147"/>
      <c r="Q293" s="147"/>
      <c r="R293" s="147"/>
      <c r="S293" s="147"/>
      <c r="T293" s="147"/>
      <c r="U293" s="147"/>
      <c r="V293" s="147"/>
      <c r="W293" s="147"/>
      <c r="X293" s="147"/>
      <c r="Y293" s="147"/>
      <c r="Z293" s="147"/>
    </row>
    <row r="294" spans="1:26" ht="15.75" customHeight="1" x14ac:dyDescent="0.2">
      <c r="A294" s="147"/>
      <c r="B294" s="147"/>
      <c r="C294" s="147"/>
      <c r="D294" s="147"/>
      <c r="E294" s="147"/>
      <c r="F294" s="147"/>
      <c r="G294" s="147"/>
      <c r="H294" s="147"/>
      <c r="I294" s="147"/>
      <c r="J294" s="147"/>
      <c r="K294" s="147"/>
      <c r="L294" s="147"/>
      <c r="M294" s="147"/>
      <c r="N294" s="147"/>
      <c r="O294" s="147"/>
      <c r="P294" s="147"/>
      <c r="Q294" s="147"/>
      <c r="R294" s="147"/>
      <c r="S294" s="147"/>
      <c r="T294" s="147"/>
      <c r="U294" s="147"/>
      <c r="V294" s="147"/>
      <c r="W294" s="147"/>
      <c r="X294" s="147"/>
      <c r="Y294" s="147"/>
      <c r="Z294" s="147"/>
    </row>
    <row r="295" spans="1:26" ht="15.75" customHeight="1" x14ac:dyDescent="0.2">
      <c r="A295" s="147"/>
      <c r="B295" s="147"/>
      <c r="C295" s="147"/>
      <c r="D295" s="147"/>
      <c r="E295" s="147"/>
      <c r="F295" s="147"/>
      <c r="G295" s="147"/>
      <c r="H295" s="147"/>
      <c r="I295" s="147"/>
      <c r="J295" s="147"/>
      <c r="K295" s="147"/>
      <c r="L295" s="147"/>
      <c r="M295" s="147"/>
      <c r="N295" s="147"/>
      <c r="O295" s="147"/>
      <c r="P295" s="147"/>
      <c r="Q295" s="147"/>
      <c r="R295" s="147"/>
      <c r="S295" s="147"/>
      <c r="T295" s="147"/>
      <c r="U295" s="147"/>
      <c r="V295" s="147"/>
      <c r="W295" s="147"/>
      <c r="X295" s="147"/>
      <c r="Y295" s="147"/>
      <c r="Z295" s="147"/>
    </row>
    <row r="296" spans="1:26" ht="15.75" customHeight="1" x14ac:dyDescent="0.2">
      <c r="A296" s="147"/>
      <c r="B296" s="147"/>
      <c r="C296" s="147"/>
      <c r="D296" s="147"/>
      <c r="E296" s="147"/>
      <c r="F296" s="147"/>
      <c r="G296" s="147"/>
      <c r="H296" s="147"/>
      <c r="I296" s="147"/>
      <c r="J296" s="147"/>
      <c r="K296" s="147"/>
      <c r="L296" s="147"/>
      <c r="M296" s="147"/>
      <c r="N296" s="147"/>
      <c r="O296" s="147"/>
      <c r="P296" s="147"/>
      <c r="Q296" s="147"/>
      <c r="R296" s="147"/>
      <c r="S296" s="147"/>
      <c r="T296" s="147"/>
      <c r="U296" s="147"/>
      <c r="V296" s="147"/>
      <c r="W296" s="147"/>
      <c r="X296" s="147"/>
      <c r="Y296" s="147"/>
      <c r="Z296" s="147"/>
    </row>
    <row r="297" spans="1:26" ht="15.75" customHeight="1" x14ac:dyDescent="0.2">
      <c r="A297" s="147"/>
      <c r="B297" s="147"/>
      <c r="C297" s="147"/>
      <c r="D297" s="147"/>
      <c r="E297" s="147"/>
      <c r="F297" s="147"/>
      <c r="G297" s="147"/>
      <c r="H297" s="147"/>
      <c r="I297" s="147"/>
      <c r="J297" s="147"/>
      <c r="K297" s="147"/>
      <c r="L297" s="147"/>
      <c r="M297" s="147"/>
      <c r="N297" s="147"/>
      <c r="O297" s="147"/>
      <c r="P297" s="147"/>
      <c r="Q297" s="147"/>
      <c r="R297" s="147"/>
      <c r="S297" s="147"/>
      <c r="T297" s="147"/>
      <c r="U297" s="147"/>
      <c r="V297" s="147"/>
      <c r="W297" s="147"/>
      <c r="X297" s="147"/>
      <c r="Y297" s="147"/>
      <c r="Z297" s="147"/>
    </row>
    <row r="298" spans="1:26" ht="15.75" customHeight="1" x14ac:dyDescent="0.2">
      <c r="A298" s="147"/>
      <c r="B298" s="147"/>
      <c r="C298" s="147"/>
      <c r="D298" s="147"/>
      <c r="E298" s="147"/>
      <c r="F298" s="147"/>
      <c r="G298" s="147"/>
      <c r="H298" s="147"/>
      <c r="I298" s="147"/>
      <c r="J298" s="147"/>
      <c r="K298" s="147"/>
      <c r="L298" s="147"/>
      <c r="M298" s="147"/>
      <c r="N298" s="147"/>
      <c r="O298" s="147"/>
      <c r="P298" s="147"/>
      <c r="Q298" s="147"/>
      <c r="R298" s="147"/>
      <c r="S298" s="147"/>
      <c r="T298" s="147"/>
      <c r="U298" s="147"/>
      <c r="V298" s="147"/>
      <c r="W298" s="147"/>
      <c r="X298" s="147"/>
      <c r="Y298" s="147"/>
      <c r="Z298" s="147"/>
    </row>
    <row r="299" spans="1:26" ht="15.75" customHeight="1" x14ac:dyDescent="0.2">
      <c r="A299" s="147"/>
      <c r="B299" s="147"/>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7"/>
    </row>
    <row r="300" spans="1:26" ht="15.75" customHeight="1" x14ac:dyDescent="0.2">
      <c r="A300" s="147"/>
      <c r="B300" s="147"/>
      <c r="C300" s="147"/>
      <c r="D300" s="147"/>
      <c r="E300" s="147"/>
      <c r="F300" s="147"/>
      <c r="G300" s="147"/>
      <c r="H300" s="147"/>
      <c r="I300" s="147"/>
      <c r="J300" s="147"/>
      <c r="K300" s="147"/>
      <c r="L300" s="147"/>
      <c r="M300" s="147"/>
      <c r="N300" s="147"/>
      <c r="O300" s="147"/>
      <c r="P300" s="147"/>
      <c r="Q300" s="147"/>
      <c r="R300" s="147"/>
      <c r="S300" s="147"/>
      <c r="T300" s="147"/>
      <c r="U300" s="147"/>
      <c r="V300" s="147"/>
      <c r="W300" s="147"/>
      <c r="X300" s="147"/>
      <c r="Y300" s="147"/>
      <c r="Z300" s="147"/>
    </row>
    <row r="301" spans="1:26" ht="15.75" customHeight="1" x14ac:dyDescent="0.2">
      <c r="A301" s="147"/>
      <c r="B301" s="147"/>
      <c r="C301" s="147"/>
      <c r="D301" s="147"/>
      <c r="E301" s="147"/>
      <c r="F301" s="147"/>
      <c r="G301" s="147"/>
      <c r="H301" s="147"/>
      <c r="I301" s="147"/>
      <c r="J301" s="147"/>
      <c r="K301" s="147"/>
      <c r="L301" s="147"/>
      <c r="M301" s="147"/>
      <c r="N301" s="147"/>
      <c r="O301" s="147"/>
      <c r="P301" s="147"/>
      <c r="Q301" s="147"/>
      <c r="R301" s="147"/>
      <c r="S301" s="147"/>
      <c r="T301" s="147"/>
      <c r="U301" s="147"/>
      <c r="V301" s="147"/>
      <c r="W301" s="147"/>
      <c r="X301" s="147"/>
      <c r="Y301" s="147"/>
      <c r="Z301" s="147"/>
    </row>
    <row r="302" spans="1:26" ht="15.75" customHeight="1" x14ac:dyDescent="0.2">
      <c r="A302" s="147"/>
      <c r="B302" s="147"/>
      <c r="C302" s="147"/>
      <c r="D302" s="147"/>
      <c r="E302" s="147"/>
      <c r="F302" s="147"/>
      <c r="G302" s="147"/>
      <c r="H302" s="147"/>
      <c r="I302" s="147"/>
      <c r="J302" s="147"/>
      <c r="K302" s="147"/>
      <c r="L302" s="147"/>
      <c r="M302" s="147"/>
      <c r="N302" s="147"/>
      <c r="O302" s="147"/>
      <c r="P302" s="147"/>
      <c r="Q302" s="147"/>
      <c r="R302" s="147"/>
      <c r="S302" s="147"/>
      <c r="T302" s="147"/>
      <c r="U302" s="147"/>
      <c r="V302" s="147"/>
      <c r="W302" s="147"/>
      <c r="X302" s="147"/>
      <c r="Y302" s="147"/>
      <c r="Z302" s="147"/>
    </row>
    <row r="303" spans="1:26" ht="15.75" customHeight="1" x14ac:dyDescent="0.2">
      <c r="A303" s="147"/>
      <c r="B303" s="147"/>
      <c r="C303" s="147"/>
      <c r="D303" s="147"/>
      <c r="E303" s="147"/>
      <c r="F303" s="147"/>
      <c r="G303" s="147"/>
      <c r="H303" s="147"/>
      <c r="I303" s="147"/>
      <c r="J303" s="147"/>
      <c r="K303" s="147"/>
      <c r="L303" s="147"/>
      <c r="M303" s="147"/>
      <c r="N303" s="147"/>
      <c r="O303" s="147"/>
      <c r="P303" s="147"/>
      <c r="Q303" s="147"/>
      <c r="R303" s="147"/>
      <c r="S303" s="147"/>
      <c r="T303" s="147"/>
      <c r="U303" s="147"/>
      <c r="V303" s="147"/>
      <c r="W303" s="147"/>
      <c r="X303" s="147"/>
      <c r="Y303" s="147"/>
      <c r="Z303" s="147"/>
    </row>
    <row r="304" spans="1:26" ht="15.75" customHeight="1" x14ac:dyDescent="0.2">
      <c r="A304" s="147"/>
      <c r="B304" s="147"/>
      <c r="C304" s="147"/>
      <c r="D304" s="147"/>
      <c r="E304" s="147"/>
      <c r="F304" s="147"/>
      <c r="G304" s="147"/>
      <c r="H304" s="147"/>
      <c r="I304" s="147"/>
      <c r="J304" s="147"/>
      <c r="K304" s="147"/>
      <c r="L304" s="147"/>
      <c r="M304" s="147"/>
      <c r="N304" s="147"/>
      <c r="O304" s="147"/>
      <c r="P304" s="147"/>
      <c r="Q304" s="147"/>
      <c r="R304" s="147"/>
      <c r="S304" s="147"/>
      <c r="T304" s="147"/>
      <c r="U304" s="147"/>
      <c r="V304" s="147"/>
      <c r="W304" s="147"/>
      <c r="X304" s="147"/>
      <c r="Y304" s="147"/>
      <c r="Z304" s="147"/>
    </row>
    <row r="305" spans="1:26" ht="15.75" customHeight="1" x14ac:dyDescent="0.2">
      <c r="A305" s="147"/>
      <c r="B305" s="147"/>
      <c r="C305" s="147"/>
      <c r="D305" s="147"/>
      <c r="E305" s="147"/>
      <c r="F305" s="147"/>
      <c r="G305" s="147"/>
      <c r="H305" s="147"/>
      <c r="I305" s="147"/>
      <c r="J305" s="147"/>
      <c r="K305" s="147"/>
      <c r="L305" s="147"/>
      <c r="M305" s="147"/>
      <c r="N305" s="147"/>
      <c r="O305" s="147"/>
      <c r="P305" s="147"/>
      <c r="Q305" s="147"/>
      <c r="R305" s="147"/>
      <c r="S305" s="147"/>
      <c r="T305" s="147"/>
      <c r="U305" s="147"/>
      <c r="V305" s="147"/>
      <c r="W305" s="147"/>
      <c r="X305" s="147"/>
      <c r="Y305" s="147"/>
      <c r="Z305" s="147"/>
    </row>
    <row r="306" spans="1:26" ht="15.75" customHeight="1" x14ac:dyDescent="0.2">
      <c r="A306" s="147"/>
      <c r="B306" s="147"/>
      <c r="C306" s="147"/>
      <c r="D306" s="147"/>
      <c r="E306" s="147"/>
      <c r="F306" s="147"/>
      <c r="G306" s="147"/>
      <c r="H306" s="147"/>
      <c r="I306" s="147"/>
      <c r="J306" s="147"/>
      <c r="K306" s="147"/>
      <c r="L306" s="147"/>
      <c r="M306" s="147"/>
      <c r="N306" s="147"/>
      <c r="O306" s="147"/>
      <c r="P306" s="147"/>
      <c r="Q306" s="147"/>
      <c r="R306" s="147"/>
      <c r="S306" s="147"/>
      <c r="T306" s="147"/>
      <c r="U306" s="147"/>
      <c r="V306" s="147"/>
      <c r="W306" s="147"/>
      <c r="X306" s="147"/>
      <c r="Y306" s="147"/>
      <c r="Z306" s="147"/>
    </row>
    <row r="307" spans="1:26" ht="15.75" customHeight="1" x14ac:dyDescent="0.2">
      <c r="A307" s="147"/>
      <c r="B307" s="147"/>
      <c r="C307" s="147"/>
      <c r="D307" s="147"/>
      <c r="E307" s="147"/>
      <c r="F307" s="147"/>
      <c r="G307" s="147"/>
      <c r="H307" s="147"/>
      <c r="I307" s="147"/>
      <c r="J307" s="147"/>
      <c r="K307" s="147"/>
      <c r="L307" s="147"/>
      <c r="M307" s="147"/>
      <c r="N307" s="147"/>
      <c r="O307" s="147"/>
      <c r="P307" s="147"/>
      <c r="Q307" s="147"/>
      <c r="R307" s="147"/>
      <c r="S307" s="147"/>
      <c r="T307" s="147"/>
      <c r="U307" s="147"/>
      <c r="V307" s="147"/>
      <c r="W307" s="147"/>
      <c r="X307" s="147"/>
      <c r="Y307" s="147"/>
      <c r="Z307" s="147"/>
    </row>
    <row r="308" spans="1:26" ht="15.75" customHeight="1" x14ac:dyDescent="0.2">
      <c r="A308" s="147"/>
      <c r="B308" s="147"/>
      <c r="C308" s="147"/>
      <c r="D308" s="147"/>
      <c r="E308" s="147"/>
      <c r="F308" s="147"/>
      <c r="G308" s="147"/>
      <c r="H308" s="147"/>
      <c r="I308" s="147"/>
      <c r="J308" s="147"/>
      <c r="K308" s="147"/>
      <c r="L308" s="147"/>
      <c r="M308" s="147"/>
      <c r="N308" s="147"/>
      <c r="O308" s="147"/>
      <c r="P308" s="147"/>
      <c r="Q308" s="147"/>
      <c r="R308" s="147"/>
      <c r="S308" s="147"/>
      <c r="T308" s="147"/>
      <c r="U308" s="147"/>
      <c r="V308" s="147"/>
      <c r="W308" s="147"/>
      <c r="X308" s="147"/>
      <c r="Y308" s="147"/>
      <c r="Z308" s="147"/>
    </row>
    <row r="309" spans="1:26" ht="15.75" customHeight="1" x14ac:dyDescent="0.2">
      <c r="A309" s="147"/>
      <c r="B309" s="147"/>
      <c r="C309" s="147"/>
      <c r="D309" s="147"/>
      <c r="E309" s="147"/>
      <c r="F309" s="147"/>
      <c r="G309" s="147"/>
      <c r="H309" s="147"/>
      <c r="I309" s="147"/>
      <c r="J309" s="147"/>
      <c r="K309" s="147"/>
      <c r="L309" s="147"/>
      <c r="M309" s="147"/>
      <c r="N309" s="147"/>
      <c r="O309" s="147"/>
      <c r="P309" s="147"/>
      <c r="Q309" s="147"/>
      <c r="R309" s="147"/>
      <c r="S309" s="147"/>
      <c r="T309" s="147"/>
      <c r="U309" s="147"/>
      <c r="V309" s="147"/>
      <c r="W309" s="147"/>
      <c r="X309" s="147"/>
      <c r="Y309" s="147"/>
      <c r="Z309" s="147"/>
    </row>
    <row r="310" spans="1:26" ht="15.75" customHeight="1" x14ac:dyDescent="0.2">
      <c r="A310" s="147"/>
      <c r="B310" s="147"/>
      <c r="C310" s="147"/>
      <c r="D310" s="147"/>
      <c r="E310" s="147"/>
      <c r="F310" s="147"/>
      <c r="G310" s="147"/>
      <c r="H310" s="147"/>
      <c r="I310" s="147"/>
      <c r="J310" s="147"/>
      <c r="K310" s="147"/>
      <c r="L310" s="147"/>
      <c r="M310" s="147"/>
      <c r="N310" s="147"/>
      <c r="O310" s="147"/>
      <c r="P310" s="147"/>
      <c r="Q310" s="147"/>
      <c r="R310" s="147"/>
      <c r="S310" s="147"/>
      <c r="T310" s="147"/>
      <c r="U310" s="147"/>
      <c r="V310" s="147"/>
      <c r="W310" s="147"/>
      <c r="X310" s="147"/>
      <c r="Y310" s="147"/>
      <c r="Z310" s="147"/>
    </row>
    <row r="311" spans="1:26" ht="15.75" customHeight="1" x14ac:dyDescent="0.2">
      <c r="A311" s="147"/>
      <c r="B311" s="147"/>
      <c r="C311" s="147"/>
      <c r="D311" s="147"/>
      <c r="E311" s="147"/>
      <c r="F311" s="147"/>
      <c r="G311" s="147"/>
      <c r="H311" s="147"/>
      <c r="I311" s="147"/>
      <c r="J311" s="147"/>
      <c r="K311" s="147"/>
      <c r="L311" s="147"/>
      <c r="M311" s="147"/>
      <c r="N311" s="147"/>
      <c r="O311" s="147"/>
      <c r="P311" s="147"/>
      <c r="Q311" s="147"/>
      <c r="R311" s="147"/>
      <c r="S311" s="147"/>
      <c r="T311" s="147"/>
      <c r="U311" s="147"/>
      <c r="V311" s="147"/>
      <c r="W311" s="147"/>
      <c r="X311" s="147"/>
      <c r="Y311" s="147"/>
      <c r="Z311" s="147"/>
    </row>
    <row r="312" spans="1:26" ht="15.75" customHeight="1" x14ac:dyDescent="0.2">
      <c r="A312" s="147"/>
      <c r="B312" s="147"/>
      <c r="C312" s="147"/>
      <c r="D312" s="147"/>
      <c r="E312" s="147"/>
      <c r="F312" s="147"/>
      <c r="G312" s="147"/>
      <c r="H312" s="147"/>
      <c r="I312" s="147"/>
      <c r="J312" s="147"/>
      <c r="K312" s="147"/>
      <c r="L312" s="147"/>
      <c r="M312" s="147"/>
      <c r="N312" s="147"/>
      <c r="O312" s="147"/>
      <c r="P312" s="147"/>
      <c r="Q312" s="147"/>
      <c r="R312" s="147"/>
      <c r="S312" s="147"/>
      <c r="T312" s="147"/>
      <c r="U312" s="147"/>
      <c r="V312" s="147"/>
      <c r="W312" s="147"/>
      <c r="X312" s="147"/>
      <c r="Y312" s="147"/>
      <c r="Z312" s="147"/>
    </row>
    <row r="313" spans="1:26" ht="15.75" customHeight="1" x14ac:dyDescent="0.2">
      <c r="A313" s="147"/>
      <c r="B313" s="147"/>
      <c r="C313" s="147"/>
      <c r="D313" s="147"/>
      <c r="E313" s="147"/>
      <c r="F313" s="147"/>
      <c r="G313" s="147"/>
      <c r="H313" s="147"/>
      <c r="I313" s="147"/>
      <c r="J313" s="147"/>
      <c r="K313" s="147"/>
      <c r="L313" s="147"/>
      <c r="M313" s="147"/>
      <c r="N313" s="147"/>
      <c r="O313" s="147"/>
      <c r="P313" s="147"/>
      <c r="Q313" s="147"/>
      <c r="R313" s="147"/>
      <c r="S313" s="147"/>
      <c r="T313" s="147"/>
      <c r="U313" s="147"/>
      <c r="V313" s="147"/>
      <c r="W313" s="147"/>
      <c r="X313" s="147"/>
      <c r="Y313" s="147"/>
      <c r="Z313" s="147"/>
    </row>
    <row r="314" spans="1:26" ht="15.75" customHeight="1" x14ac:dyDescent="0.2">
      <c r="A314" s="147"/>
      <c r="B314" s="147"/>
      <c r="C314" s="147"/>
      <c r="D314" s="147"/>
      <c r="E314" s="147"/>
      <c r="F314" s="147"/>
      <c r="G314" s="147"/>
      <c r="H314" s="147"/>
      <c r="I314" s="147"/>
      <c r="J314" s="147"/>
      <c r="K314" s="147"/>
      <c r="L314" s="147"/>
      <c r="M314" s="147"/>
      <c r="N314" s="147"/>
      <c r="O314" s="147"/>
      <c r="P314" s="147"/>
      <c r="Q314" s="147"/>
      <c r="R314" s="147"/>
      <c r="S314" s="147"/>
      <c r="T314" s="147"/>
      <c r="U314" s="147"/>
      <c r="V314" s="147"/>
      <c r="W314" s="147"/>
      <c r="X314" s="147"/>
      <c r="Y314" s="147"/>
      <c r="Z314" s="147"/>
    </row>
    <row r="315" spans="1:26" ht="15.75" customHeight="1" x14ac:dyDescent="0.2">
      <c r="A315" s="147"/>
      <c r="B315" s="147"/>
      <c r="C315" s="147"/>
      <c r="D315" s="147"/>
      <c r="E315" s="147"/>
      <c r="F315" s="147"/>
      <c r="G315" s="147"/>
      <c r="H315" s="147"/>
      <c r="I315" s="147"/>
      <c r="J315" s="147"/>
      <c r="K315" s="147"/>
      <c r="L315" s="147"/>
      <c r="M315" s="147"/>
      <c r="N315" s="147"/>
      <c r="O315" s="147"/>
      <c r="P315" s="147"/>
      <c r="Q315" s="147"/>
      <c r="R315" s="147"/>
      <c r="S315" s="147"/>
      <c r="T315" s="147"/>
      <c r="U315" s="147"/>
      <c r="V315" s="147"/>
      <c r="W315" s="147"/>
      <c r="X315" s="147"/>
      <c r="Y315" s="147"/>
      <c r="Z315" s="147"/>
    </row>
    <row r="316" spans="1:26" ht="15.75" customHeight="1" x14ac:dyDescent="0.2">
      <c r="A316" s="147"/>
      <c r="B316" s="147"/>
      <c r="C316" s="147"/>
      <c r="D316" s="147"/>
      <c r="E316" s="147"/>
      <c r="F316" s="147"/>
      <c r="G316" s="147"/>
      <c r="H316" s="147"/>
      <c r="I316" s="147"/>
      <c r="J316" s="147"/>
      <c r="K316" s="147"/>
      <c r="L316" s="147"/>
      <c r="M316" s="147"/>
      <c r="N316" s="147"/>
      <c r="O316" s="147"/>
      <c r="P316" s="147"/>
      <c r="Q316" s="147"/>
      <c r="R316" s="147"/>
      <c r="S316" s="147"/>
      <c r="T316" s="147"/>
      <c r="U316" s="147"/>
      <c r="V316" s="147"/>
      <c r="W316" s="147"/>
      <c r="X316" s="147"/>
      <c r="Y316" s="147"/>
      <c r="Z316" s="147"/>
    </row>
    <row r="317" spans="1:26" ht="15.75" customHeight="1" x14ac:dyDescent="0.2">
      <c r="A317" s="147"/>
      <c r="B317" s="147"/>
      <c r="C317" s="147"/>
      <c r="D317" s="147"/>
      <c r="E317" s="147"/>
      <c r="F317" s="147"/>
      <c r="G317" s="147"/>
      <c r="H317" s="147"/>
      <c r="I317" s="147"/>
      <c r="J317" s="147"/>
      <c r="K317" s="147"/>
      <c r="L317" s="147"/>
      <c r="M317" s="147"/>
      <c r="N317" s="147"/>
      <c r="O317" s="147"/>
      <c r="P317" s="147"/>
      <c r="Q317" s="147"/>
      <c r="R317" s="147"/>
      <c r="S317" s="147"/>
      <c r="T317" s="147"/>
      <c r="U317" s="147"/>
      <c r="V317" s="147"/>
      <c r="W317" s="147"/>
      <c r="X317" s="147"/>
      <c r="Y317" s="147"/>
      <c r="Z317" s="147"/>
    </row>
    <row r="318" spans="1:26" ht="15.75" customHeight="1" x14ac:dyDescent="0.2">
      <c r="A318" s="147"/>
      <c r="B318" s="147"/>
      <c r="C318" s="147"/>
      <c r="D318" s="147"/>
      <c r="E318" s="147"/>
      <c r="F318" s="147"/>
      <c r="G318" s="147"/>
      <c r="H318" s="147"/>
      <c r="I318" s="147"/>
      <c r="J318" s="147"/>
      <c r="K318" s="147"/>
      <c r="L318" s="147"/>
      <c r="M318" s="147"/>
      <c r="N318" s="147"/>
      <c r="O318" s="147"/>
      <c r="P318" s="147"/>
      <c r="Q318" s="147"/>
      <c r="R318" s="147"/>
      <c r="S318" s="147"/>
      <c r="T318" s="147"/>
      <c r="U318" s="147"/>
      <c r="V318" s="147"/>
      <c r="W318" s="147"/>
      <c r="X318" s="147"/>
      <c r="Y318" s="147"/>
      <c r="Z318" s="147"/>
    </row>
    <row r="319" spans="1:26" ht="15.75" customHeight="1" x14ac:dyDescent="0.2">
      <c r="A319" s="147"/>
      <c r="B319" s="147"/>
      <c r="C319" s="147"/>
      <c r="D319" s="147"/>
      <c r="E319" s="147"/>
      <c r="F319" s="147"/>
      <c r="G319" s="147"/>
      <c r="H319" s="147"/>
      <c r="I319" s="147"/>
      <c r="J319" s="147"/>
      <c r="K319" s="147"/>
      <c r="L319" s="147"/>
      <c r="M319" s="147"/>
      <c r="N319" s="147"/>
      <c r="O319" s="147"/>
      <c r="P319" s="147"/>
      <c r="Q319" s="147"/>
      <c r="R319" s="147"/>
      <c r="S319" s="147"/>
      <c r="T319" s="147"/>
      <c r="U319" s="147"/>
      <c r="V319" s="147"/>
      <c r="W319" s="147"/>
      <c r="X319" s="147"/>
      <c r="Y319" s="147"/>
      <c r="Z319" s="147"/>
    </row>
    <row r="320" spans="1:26" ht="15.75" customHeight="1" x14ac:dyDescent="0.2">
      <c r="A320" s="147"/>
      <c r="B320" s="147"/>
      <c r="C320" s="147"/>
      <c r="D320" s="147"/>
      <c r="E320" s="147"/>
      <c r="F320" s="147"/>
      <c r="G320" s="147"/>
      <c r="H320" s="147"/>
      <c r="I320" s="147"/>
      <c r="J320" s="147"/>
      <c r="K320" s="147"/>
      <c r="L320" s="147"/>
      <c r="M320" s="147"/>
      <c r="N320" s="147"/>
      <c r="O320" s="147"/>
      <c r="P320" s="147"/>
      <c r="Q320" s="147"/>
      <c r="R320" s="147"/>
      <c r="S320" s="147"/>
      <c r="T320" s="147"/>
      <c r="U320" s="147"/>
      <c r="V320" s="147"/>
      <c r="W320" s="147"/>
      <c r="X320" s="147"/>
      <c r="Y320" s="147"/>
      <c r="Z320" s="147"/>
    </row>
    <row r="321" spans="1:26" ht="15.75" customHeight="1" x14ac:dyDescent="0.2">
      <c r="A321" s="147"/>
      <c r="B321" s="147"/>
      <c r="C321" s="147"/>
      <c r="D321" s="147"/>
      <c r="E321" s="147"/>
      <c r="F321" s="147"/>
      <c r="G321" s="147"/>
      <c r="H321" s="147"/>
      <c r="I321" s="147"/>
      <c r="J321" s="147"/>
      <c r="K321" s="147"/>
      <c r="L321" s="147"/>
      <c r="M321" s="147"/>
      <c r="N321" s="147"/>
      <c r="O321" s="147"/>
      <c r="P321" s="147"/>
      <c r="Q321" s="147"/>
      <c r="R321" s="147"/>
      <c r="S321" s="147"/>
      <c r="T321" s="147"/>
      <c r="U321" s="147"/>
      <c r="V321" s="147"/>
      <c r="W321" s="147"/>
      <c r="X321" s="147"/>
      <c r="Y321" s="147"/>
      <c r="Z321" s="147"/>
    </row>
    <row r="322" spans="1:26" ht="15.75" customHeight="1" x14ac:dyDescent="0.2">
      <c r="A322" s="147"/>
      <c r="B322" s="147"/>
      <c r="C322" s="147"/>
      <c r="D322" s="147"/>
      <c r="E322" s="147"/>
      <c r="F322" s="147"/>
      <c r="G322" s="147"/>
      <c r="H322" s="147"/>
      <c r="I322" s="147"/>
      <c r="J322" s="147"/>
      <c r="K322" s="147"/>
      <c r="L322" s="147"/>
      <c r="M322" s="147"/>
      <c r="N322" s="147"/>
      <c r="O322" s="147"/>
      <c r="P322" s="147"/>
      <c r="Q322" s="147"/>
      <c r="R322" s="147"/>
      <c r="S322" s="147"/>
      <c r="T322" s="147"/>
      <c r="U322" s="147"/>
      <c r="V322" s="147"/>
      <c r="W322" s="147"/>
      <c r="X322" s="147"/>
      <c r="Y322" s="147"/>
      <c r="Z322" s="147"/>
    </row>
    <row r="323" spans="1:26" ht="15.75" customHeight="1" x14ac:dyDescent="0.2">
      <c r="A323" s="147"/>
      <c r="B323" s="147"/>
      <c r="C323" s="147"/>
      <c r="D323" s="147"/>
      <c r="E323" s="147"/>
      <c r="F323" s="147"/>
      <c r="G323" s="147"/>
      <c r="H323" s="147"/>
      <c r="I323" s="147"/>
      <c r="J323" s="147"/>
      <c r="K323" s="147"/>
      <c r="L323" s="147"/>
      <c r="M323" s="147"/>
      <c r="N323" s="147"/>
      <c r="O323" s="147"/>
      <c r="P323" s="147"/>
      <c r="Q323" s="147"/>
      <c r="R323" s="147"/>
      <c r="S323" s="147"/>
      <c r="T323" s="147"/>
      <c r="U323" s="147"/>
      <c r="V323" s="147"/>
      <c r="W323" s="147"/>
      <c r="X323" s="147"/>
      <c r="Y323" s="147"/>
      <c r="Z323" s="147"/>
    </row>
    <row r="324" spans="1:26" ht="15.75" customHeight="1" x14ac:dyDescent="0.2">
      <c r="A324" s="147"/>
      <c r="B324" s="147"/>
      <c r="C324" s="147"/>
      <c r="D324" s="147"/>
      <c r="E324" s="147"/>
      <c r="F324" s="147"/>
      <c r="G324" s="147"/>
      <c r="H324" s="147"/>
      <c r="I324" s="147"/>
      <c r="J324" s="147"/>
      <c r="K324" s="147"/>
      <c r="L324" s="147"/>
      <c r="M324" s="147"/>
      <c r="N324" s="147"/>
      <c r="O324" s="147"/>
      <c r="P324" s="147"/>
      <c r="Q324" s="147"/>
      <c r="R324" s="147"/>
      <c r="S324" s="147"/>
      <c r="T324" s="147"/>
      <c r="U324" s="147"/>
      <c r="V324" s="147"/>
      <c r="W324" s="147"/>
      <c r="X324" s="147"/>
      <c r="Y324" s="147"/>
      <c r="Z324" s="147"/>
    </row>
    <row r="325" spans="1:26" ht="15.75" customHeight="1" x14ac:dyDescent="0.2">
      <c r="A325" s="147"/>
      <c r="B325" s="147"/>
      <c r="C325" s="147"/>
      <c r="D325" s="147"/>
      <c r="E325" s="147"/>
      <c r="F325" s="147"/>
      <c r="G325" s="147"/>
      <c r="H325" s="147"/>
      <c r="I325" s="147"/>
      <c r="J325" s="147"/>
      <c r="K325" s="147"/>
      <c r="L325" s="147"/>
      <c r="M325" s="147"/>
      <c r="N325" s="147"/>
      <c r="O325" s="147"/>
      <c r="P325" s="147"/>
      <c r="Q325" s="147"/>
      <c r="R325" s="147"/>
      <c r="S325" s="147"/>
      <c r="T325" s="147"/>
      <c r="U325" s="147"/>
      <c r="V325" s="147"/>
      <c r="W325" s="147"/>
      <c r="X325" s="147"/>
      <c r="Y325" s="147"/>
      <c r="Z325" s="147"/>
    </row>
    <row r="326" spans="1:26" ht="15.75" customHeight="1" x14ac:dyDescent="0.2">
      <c r="A326" s="147"/>
      <c r="B326" s="147"/>
      <c r="C326" s="147"/>
      <c r="D326" s="147"/>
      <c r="E326" s="147"/>
      <c r="F326" s="147"/>
      <c r="G326" s="147"/>
      <c r="H326" s="147"/>
      <c r="I326" s="147"/>
      <c r="J326" s="147"/>
      <c r="K326" s="147"/>
      <c r="L326" s="147"/>
      <c r="M326" s="147"/>
      <c r="N326" s="147"/>
      <c r="O326" s="147"/>
      <c r="P326" s="147"/>
      <c r="Q326" s="147"/>
      <c r="R326" s="147"/>
      <c r="S326" s="147"/>
      <c r="T326" s="147"/>
      <c r="U326" s="147"/>
      <c r="V326" s="147"/>
      <c r="W326" s="147"/>
      <c r="X326" s="147"/>
      <c r="Y326" s="147"/>
      <c r="Z326" s="147"/>
    </row>
    <row r="327" spans="1:26" ht="15.75" customHeight="1" x14ac:dyDescent="0.2">
      <c r="A327" s="147"/>
      <c r="B327" s="147"/>
      <c r="C327" s="147"/>
      <c r="D327" s="147"/>
      <c r="E327" s="147"/>
      <c r="F327" s="147"/>
      <c r="G327" s="147"/>
      <c r="H327" s="147"/>
      <c r="I327" s="147"/>
      <c r="J327" s="147"/>
      <c r="K327" s="147"/>
      <c r="L327" s="147"/>
      <c r="M327" s="147"/>
      <c r="N327" s="147"/>
      <c r="O327" s="147"/>
      <c r="P327" s="147"/>
      <c r="Q327" s="147"/>
      <c r="R327" s="147"/>
      <c r="S327" s="147"/>
      <c r="T327" s="147"/>
      <c r="U327" s="147"/>
      <c r="V327" s="147"/>
      <c r="W327" s="147"/>
      <c r="X327" s="147"/>
      <c r="Y327" s="147"/>
      <c r="Z327" s="147"/>
    </row>
    <row r="328" spans="1:26" ht="15.75" customHeight="1" x14ac:dyDescent="0.2">
      <c r="A328" s="147"/>
      <c r="B328" s="147"/>
      <c r="C328" s="147"/>
      <c r="D328" s="147"/>
      <c r="E328" s="147"/>
      <c r="F328" s="147"/>
      <c r="G328" s="147"/>
      <c r="H328" s="147"/>
      <c r="I328" s="147"/>
      <c r="J328" s="147"/>
      <c r="K328" s="147"/>
      <c r="L328" s="147"/>
      <c r="M328" s="147"/>
      <c r="N328" s="147"/>
      <c r="O328" s="147"/>
      <c r="P328" s="147"/>
      <c r="Q328" s="147"/>
      <c r="R328" s="147"/>
      <c r="S328" s="147"/>
      <c r="T328" s="147"/>
      <c r="U328" s="147"/>
      <c r="V328" s="147"/>
      <c r="W328" s="147"/>
      <c r="X328" s="147"/>
      <c r="Y328" s="147"/>
      <c r="Z328" s="147"/>
    </row>
    <row r="329" spans="1:26" ht="15.75" customHeight="1" x14ac:dyDescent="0.2">
      <c r="A329" s="147"/>
      <c r="B329" s="147"/>
      <c r="C329" s="147"/>
      <c r="D329" s="147"/>
      <c r="E329" s="147"/>
      <c r="F329" s="147"/>
      <c r="G329" s="147"/>
      <c r="H329" s="147"/>
      <c r="I329" s="147"/>
      <c r="J329" s="147"/>
      <c r="K329" s="147"/>
      <c r="L329" s="147"/>
      <c r="M329" s="147"/>
      <c r="N329" s="147"/>
      <c r="O329" s="147"/>
      <c r="P329" s="147"/>
      <c r="Q329" s="147"/>
      <c r="R329" s="147"/>
      <c r="S329" s="147"/>
      <c r="T329" s="147"/>
      <c r="U329" s="147"/>
      <c r="V329" s="147"/>
      <c r="W329" s="147"/>
      <c r="X329" s="147"/>
      <c r="Y329" s="147"/>
      <c r="Z329" s="147"/>
    </row>
    <row r="330" spans="1:26" ht="15.75" customHeight="1" x14ac:dyDescent="0.2">
      <c r="A330" s="147"/>
      <c r="B330" s="147"/>
      <c r="C330" s="147"/>
      <c r="D330" s="147"/>
      <c r="E330" s="147"/>
      <c r="F330" s="147"/>
      <c r="G330" s="147"/>
      <c r="H330" s="147"/>
      <c r="I330" s="147"/>
      <c r="J330" s="147"/>
      <c r="K330" s="147"/>
      <c r="L330" s="147"/>
      <c r="M330" s="147"/>
      <c r="N330" s="147"/>
      <c r="O330" s="147"/>
      <c r="P330" s="147"/>
      <c r="Q330" s="147"/>
      <c r="R330" s="147"/>
      <c r="S330" s="147"/>
      <c r="T330" s="147"/>
      <c r="U330" s="147"/>
      <c r="V330" s="147"/>
      <c r="W330" s="147"/>
      <c r="X330" s="147"/>
      <c r="Y330" s="147"/>
      <c r="Z330" s="147"/>
    </row>
    <row r="331" spans="1:26" ht="15.75" customHeight="1" x14ac:dyDescent="0.2">
      <c r="A331" s="147"/>
      <c r="B331" s="147"/>
      <c r="C331" s="147"/>
      <c r="D331" s="147"/>
      <c r="E331" s="147"/>
      <c r="F331" s="147"/>
      <c r="G331" s="147"/>
      <c r="H331" s="147"/>
      <c r="I331" s="147"/>
      <c r="J331" s="147"/>
      <c r="K331" s="147"/>
      <c r="L331" s="147"/>
      <c r="M331" s="147"/>
      <c r="N331" s="147"/>
      <c r="O331" s="147"/>
      <c r="P331" s="147"/>
      <c r="Q331" s="147"/>
      <c r="R331" s="147"/>
      <c r="S331" s="147"/>
      <c r="T331" s="147"/>
      <c r="U331" s="147"/>
      <c r="V331" s="147"/>
      <c r="W331" s="147"/>
      <c r="X331" s="147"/>
      <c r="Y331" s="147"/>
      <c r="Z331" s="147"/>
    </row>
    <row r="332" spans="1:26" ht="15.75" customHeight="1" x14ac:dyDescent="0.2">
      <c r="A332" s="147"/>
      <c r="B332" s="147"/>
      <c r="C332" s="147"/>
      <c r="D332" s="147"/>
      <c r="E332" s="147"/>
      <c r="F332" s="147"/>
      <c r="G332" s="147"/>
      <c r="H332" s="147"/>
      <c r="I332" s="147"/>
      <c r="J332" s="147"/>
      <c r="K332" s="147"/>
      <c r="L332" s="147"/>
      <c r="M332" s="147"/>
      <c r="N332" s="147"/>
      <c r="O332" s="147"/>
      <c r="P332" s="147"/>
      <c r="Q332" s="147"/>
      <c r="R332" s="147"/>
      <c r="S332" s="147"/>
      <c r="T332" s="147"/>
      <c r="U332" s="147"/>
      <c r="V332" s="147"/>
      <c r="W332" s="147"/>
      <c r="X332" s="147"/>
      <c r="Y332" s="147"/>
      <c r="Z332" s="147"/>
    </row>
    <row r="333" spans="1:26" ht="15.75" customHeight="1" x14ac:dyDescent="0.2">
      <c r="A333" s="147"/>
      <c r="B333" s="147"/>
      <c r="C333" s="147"/>
      <c r="D333" s="147"/>
      <c r="E333" s="147"/>
      <c r="F333" s="147"/>
      <c r="G333" s="147"/>
      <c r="H333" s="147"/>
      <c r="I333" s="147"/>
      <c r="J333" s="147"/>
      <c r="K333" s="147"/>
      <c r="L333" s="147"/>
      <c r="M333" s="147"/>
      <c r="N333" s="147"/>
      <c r="O333" s="147"/>
      <c r="P333" s="147"/>
      <c r="Q333" s="147"/>
      <c r="R333" s="147"/>
      <c r="S333" s="147"/>
      <c r="T333" s="147"/>
      <c r="U333" s="147"/>
      <c r="V333" s="147"/>
      <c r="W333" s="147"/>
      <c r="X333" s="147"/>
      <c r="Y333" s="147"/>
      <c r="Z333" s="147"/>
    </row>
    <row r="334" spans="1:26" ht="15.75" customHeight="1" x14ac:dyDescent="0.2">
      <c r="A334" s="147"/>
      <c r="B334" s="147"/>
      <c r="C334" s="147"/>
      <c r="D334" s="147"/>
      <c r="E334" s="147"/>
      <c r="F334" s="147"/>
      <c r="G334" s="147"/>
      <c r="H334" s="147"/>
      <c r="I334" s="147"/>
      <c r="J334" s="147"/>
      <c r="K334" s="147"/>
      <c r="L334" s="147"/>
      <c r="M334" s="147"/>
      <c r="N334" s="147"/>
      <c r="O334" s="147"/>
      <c r="P334" s="147"/>
      <c r="Q334" s="147"/>
      <c r="R334" s="147"/>
      <c r="S334" s="147"/>
      <c r="T334" s="147"/>
      <c r="U334" s="147"/>
      <c r="V334" s="147"/>
      <c r="W334" s="147"/>
      <c r="X334" s="147"/>
      <c r="Y334" s="147"/>
      <c r="Z334" s="147"/>
    </row>
    <row r="335" spans="1:26" ht="15.75" customHeight="1" x14ac:dyDescent="0.2">
      <c r="A335" s="147"/>
      <c r="B335" s="147"/>
      <c r="C335" s="147"/>
      <c r="D335" s="147"/>
      <c r="E335" s="147"/>
      <c r="F335" s="147"/>
      <c r="G335" s="147"/>
      <c r="H335" s="147"/>
      <c r="I335" s="147"/>
      <c r="J335" s="147"/>
      <c r="K335" s="147"/>
      <c r="L335" s="147"/>
      <c r="M335" s="147"/>
      <c r="N335" s="147"/>
      <c r="O335" s="147"/>
      <c r="P335" s="147"/>
      <c r="Q335" s="147"/>
      <c r="R335" s="147"/>
      <c r="S335" s="147"/>
      <c r="T335" s="147"/>
      <c r="U335" s="147"/>
      <c r="V335" s="147"/>
      <c r="W335" s="147"/>
      <c r="X335" s="147"/>
      <c r="Y335" s="147"/>
      <c r="Z335" s="147"/>
    </row>
    <row r="336" spans="1:26" ht="15.75" customHeight="1" x14ac:dyDescent="0.2">
      <c r="A336" s="147"/>
      <c r="B336" s="147"/>
      <c r="C336" s="147"/>
      <c r="D336" s="147"/>
      <c r="E336" s="147"/>
      <c r="F336" s="147"/>
      <c r="G336" s="147"/>
      <c r="H336" s="147"/>
      <c r="I336" s="147"/>
      <c r="J336" s="147"/>
      <c r="K336" s="147"/>
      <c r="L336" s="147"/>
      <c r="M336" s="147"/>
      <c r="N336" s="147"/>
      <c r="O336" s="147"/>
      <c r="P336" s="147"/>
      <c r="Q336" s="147"/>
      <c r="R336" s="147"/>
      <c r="S336" s="147"/>
      <c r="T336" s="147"/>
      <c r="U336" s="147"/>
      <c r="V336" s="147"/>
      <c r="W336" s="147"/>
      <c r="X336" s="147"/>
      <c r="Y336" s="147"/>
      <c r="Z336" s="147"/>
    </row>
    <row r="337" spans="1:26" ht="15.75" customHeight="1" x14ac:dyDescent="0.2">
      <c r="A337" s="147"/>
      <c r="B337" s="147"/>
      <c r="C337" s="147"/>
      <c r="D337" s="147"/>
      <c r="E337" s="147"/>
      <c r="F337" s="147"/>
      <c r="G337" s="147"/>
      <c r="H337" s="147"/>
      <c r="I337" s="147"/>
      <c r="J337" s="147"/>
      <c r="K337" s="147"/>
      <c r="L337" s="147"/>
      <c r="M337" s="147"/>
      <c r="N337" s="147"/>
      <c r="O337" s="147"/>
      <c r="P337" s="147"/>
      <c r="Q337" s="147"/>
      <c r="R337" s="147"/>
      <c r="S337" s="147"/>
      <c r="T337" s="147"/>
      <c r="U337" s="147"/>
      <c r="V337" s="147"/>
      <c r="W337" s="147"/>
      <c r="X337" s="147"/>
      <c r="Y337" s="147"/>
      <c r="Z337" s="147"/>
    </row>
    <row r="338" spans="1:26" ht="15.75" customHeight="1" x14ac:dyDescent="0.2">
      <c r="A338" s="147"/>
      <c r="B338" s="147"/>
      <c r="C338" s="147"/>
      <c r="D338" s="147"/>
      <c r="E338" s="147"/>
      <c r="F338" s="147"/>
      <c r="G338" s="147"/>
      <c r="H338" s="147"/>
      <c r="I338" s="147"/>
      <c r="J338" s="147"/>
      <c r="K338" s="147"/>
      <c r="L338" s="147"/>
      <c r="M338" s="147"/>
      <c r="N338" s="147"/>
      <c r="O338" s="147"/>
      <c r="P338" s="147"/>
      <c r="Q338" s="147"/>
      <c r="R338" s="147"/>
      <c r="S338" s="147"/>
      <c r="T338" s="147"/>
      <c r="U338" s="147"/>
      <c r="V338" s="147"/>
      <c r="W338" s="147"/>
      <c r="X338" s="147"/>
      <c r="Y338" s="147"/>
      <c r="Z338" s="147"/>
    </row>
    <row r="339" spans="1:26" ht="15.75" customHeight="1" x14ac:dyDescent="0.2">
      <c r="A339" s="147"/>
      <c r="B339" s="147"/>
      <c r="C339" s="147"/>
      <c r="D339" s="147"/>
      <c r="E339" s="147"/>
      <c r="F339" s="147"/>
      <c r="G339" s="147"/>
      <c r="H339" s="147"/>
      <c r="I339" s="147"/>
      <c r="J339" s="147"/>
      <c r="K339" s="147"/>
      <c r="L339" s="147"/>
      <c r="M339" s="147"/>
      <c r="N339" s="147"/>
      <c r="O339" s="147"/>
      <c r="P339" s="147"/>
      <c r="Q339" s="147"/>
      <c r="R339" s="147"/>
      <c r="S339" s="147"/>
      <c r="T339" s="147"/>
      <c r="U339" s="147"/>
      <c r="V339" s="147"/>
      <c r="W339" s="147"/>
      <c r="X339" s="147"/>
      <c r="Y339" s="147"/>
      <c r="Z339" s="147"/>
    </row>
    <row r="340" spans="1:26" ht="15.75" customHeight="1" x14ac:dyDescent="0.2">
      <c r="A340" s="147"/>
      <c r="B340" s="147"/>
      <c r="C340" s="147"/>
      <c r="D340" s="147"/>
      <c r="E340" s="147"/>
      <c r="F340" s="147"/>
      <c r="G340" s="147"/>
      <c r="H340" s="147"/>
      <c r="I340" s="147"/>
      <c r="J340" s="147"/>
      <c r="K340" s="147"/>
      <c r="L340" s="147"/>
      <c r="M340" s="147"/>
      <c r="N340" s="147"/>
      <c r="O340" s="147"/>
      <c r="P340" s="147"/>
      <c r="Q340" s="147"/>
      <c r="R340" s="147"/>
      <c r="S340" s="147"/>
      <c r="T340" s="147"/>
      <c r="U340" s="147"/>
      <c r="V340" s="147"/>
      <c r="W340" s="147"/>
      <c r="X340" s="147"/>
      <c r="Y340" s="147"/>
      <c r="Z340" s="147"/>
    </row>
    <row r="341" spans="1:26" ht="15.75" customHeight="1" x14ac:dyDescent="0.2">
      <c r="A341" s="147"/>
      <c r="B341" s="147"/>
      <c r="C341" s="147"/>
      <c r="D341" s="147"/>
      <c r="E341" s="147"/>
      <c r="F341" s="147"/>
      <c r="G341" s="147"/>
      <c r="H341" s="147"/>
      <c r="I341" s="147"/>
      <c r="J341" s="147"/>
      <c r="K341" s="147"/>
      <c r="L341" s="147"/>
      <c r="M341" s="147"/>
      <c r="N341" s="147"/>
      <c r="O341" s="147"/>
      <c r="P341" s="147"/>
      <c r="Q341" s="147"/>
      <c r="R341" s="147"/>
      <c r="S341" s="147"/>
      <c r="T341" s="147"/>
      <c r="U341" s="147"/>
      <c r="V341" s="147"/>
      <c r="W341" s="147"/>
      <c r="X341" s="147"/>
      <c r="Y341" s="147"/>
      <c r="Z341" s="147"/>
    </row>
    <row r="342" spans="1:26" ht="15.75" customHeight="1" x14ac:dyDescent="0.2">
      <c r="A342" s="147"/>
      <c r="B342" s="147"/>
      <c r="C342" s="147"/>
      <c r="D342" s="147"/>
      <c r="E342" s="147"/>
      <c r="F342" s="147"/>
      <c r="G342" s="147"/>
      <c r="H342" s="147"/>
      <c r="I342" s="147"/>
      <c r="J342" s="147"/>
      <c r="K342" s="147"/>
      <c r="L342" s="147"/>
      <c r="M342" s="147"/>
      <c r="N342" s="147"/>
      <c r="O342" s="147"/>
      <c r="P342" s="147"/>
      <c r="Q342" s="147"/>
      <c r="R342" s="147"/>
      <c r="S342" s="147"/>
      <c r="T342" s="147"/>
      <c r="U342" s="147"/>
      <c r="V342" s="147"/>
      <c r="W342" s="147"/>
      <c r="X342" s="147"/>
      <c r="Y342" s="147"/>
      <c r="Z342" s="147"/>
    </row>
    <row r="343" spans="1:26" ht="15.75" customHeight="1" x14ac:dyDescent="0.2">
      <c r="A343" s="147"/>
      <c r="B343" s="147"/>
      <c r="C343" s="147"/>
      <c r="D343" s="147"/>
      <c r="E343" s="147"/>
      <c r="F343" s="147"/>
      <c r="G343" s="147"/>
      <c r="H343" s="147"/>
      <c r="I343" s="147"/>
      <c r="J343" s="147"/>
      <c r="K343" s="147"/>
      <c r="L343" s="147"/>
      <c r="M343" s="147"/>
      <c r="N343" s="147"/>
      <c r="O343" s="147"/>
      <c r="P343" s="147"/>
      <c r="Q343" s="147"/>
      <c r="R343" s="147"/>
      <c r="S343" s="147"/>
      <c r="T343" s="147"/>
      <c r="U343" s="147"/>
      <c r="V343" s="147"/>
      <c r="W343" s="147"/>
      <c r="X343" s="147"/>
      <c r="Y343" s="147"/>
      <c r="Z343" s="147"/>
    </row>
    <row r="344" spans="1:26" ht="15.75" customHeight="1" x14ac:dyDescent="0.2">
      <c r="A344" s="147"/>
      <c r="B344" s="147"/>
      <c r="C344" s="147"/>
      <c r="D344" s="147"/>
      <c r="E344" s="147"/>
      <c r="F344" s="147"/>
      <c r="G344" s="147"/>
      <c r="H344" s="147"/>
      <c r="I344" s="147"/>
      <c r="J344" s="147"/>
      <c r="K344" s="147"/>
      <c r="L344" s="147"/>
      <c r="M344" s="147"/>
      <c r="N344" s="147"/>
      <c r="O344" s="147"/>
      <c r="P344" s="147"/>
      <c r="Q344" s="147"/>
      <c r="R344" s="147"/>
      <c r="S344" s="147"/>
      <c r="T344" s="147"/>
      <c r="U344" s="147"/>
      <c r="V344" s="147"/>
      <c r="W344" s="147"/>
      <c r="X344" s="147"/>
      <c r="Y344" s="147"/>
      <c r="Z344" s="147"/>
    </row>
    <row r="345" spans="1:26" ht="15.75" customHeight="1" x14ac:dyDescent="0.2">
      <c r="A345" s="147"/>
      <c r="B345" s="147"/>
      <c r="C345" s="147"/>
      <c r="D345" s="147"/>
      <c r="E345" s="147"/>
      <c r="F345" s="147"/>
      <c r="G345" s="147"/>
      <c r="H345" s="147"/>
      <c r="I345" s="147"/>
      <c r="J345" s="147"/>
      <c r="K345" s="147"/>
      <c r="L345" s="147"/>
      <c r="M345" s="147"/>
      <c r="N345" s="147"/>
      <c r="O345" s="147"/>
      <c r="P345" s="147"/>
      <c r="Q345" s="147"/>
      <c r="R345" s="147"/>
      <c r="S345" s="147"/>
      <c r="T345" s="147"/>
      <c r="U345" s="147"/>
      <c r="V345" s="147"/>
      <c r="W345" s="147"/>
      <c r="X345" s="147"/>
      <c r="Y345" s="147"/>
      <c r="Z345" s="147"/>
    </row>
    <row r="346" spans="1:26" ht="15.75" customHeight="1" x14ac:dyDescent="0.2">
      <c r="A346" s="147"/>
      <c r="B346" s="147"/>
      <c r="C346" s="147"/>
      <c r="D346" s="147"/>
      <c r="E346" s="147"/>
      <c r="F346" s="147"/>
      <c r="G346" s="147"/>
      <c r="H346" s="147"/>
      <c r="I346" s="147"/>
      <c r="J346" s="147"/>
      <c r="K346" s="147"/>
      <c r="L346" s="147"/>
      <c r="M346" s="147"/>
      <c r="N346" s="147"/>
      <c r="O346" s="147"/>
      <c r="P346" s="147"/>
      <c r="Q346" s="147"/>
      <c r="R346" s="147"/>
      <c r="S346" s="147"/>
      <c r="T346" s="147"/>
      <c r="U346" s="147"/>
      <c r="V346" s="147"/>
      <c r="W346" s="147"/>
      <c r="X346" s="147"/>
      <c r="Y346" s="147"/>
      <c r="Z346" s="147"/>
    </row>
    <row r="347" spans="1:26" ht="15.75" customHeight="1" x14ac:dyDescent="0.2">
      <c r="A347" s="147"/>
      <c r="B347" s="147"/>
      <c r="C347" s="147"/>
      <c r="D347" s="147"/>
      <c r="E347" s="147"/>
      <c r="F347" s="147"/>
      <c r="G347" s="147"/>
      <c r="H347" s="147"/>
      <c r="I347" s="147"/>
      <c r="J347" s="147"/>
      <c r="K347" s="147"/>
      <c r="L347" s="147"/>
      <c r="M347" s="147"/>
      <c r="N347" s="147"/>
      <c r="O347" s="147"/>
      <c r="P347" s="147"/>
      <c r="Q347" s="147"/>
      <c r="R347" s="147"/>
      <c r="S347" s="147"/>
      <c r="T347" s="147"/>
      <c r="U347" s="147"/>
      <c r="V347" s="147"/>
      <c r="W347" s="147"/>
      <c r="X347" s="147"/>
      <c r="Y347" s="147"/>
      <c r="Z347" s="147"/>
    </row>
    <row r="348" spans="1:26" ht="15.75" customHeight="1" x14ac:dyDescent="0.2">
      <c r="A348" s="147"/>
      <c r="B348" s="147"/>
      <c r="C348" s="147"/>
      <c r="D348" s="147"/>
      <c r="E348" s="147"/>
      <c r="F348" s="147"/>
      <c r="G348" s="147"/>
      <c r="H348" s="147"/>
      <c r="I348" s="147"/>
      <c r="J348" s="147"/>
      <c r="K348" s="147"/>
      <c r="L348" s="147"/>
      <c r="M348" s="147"/>
      <c r="N348" s="147"/>
      <c r="O348" s="147"/>
      <c r="P348" s="147"/>
      <c r="Q348" s="147"/>
      <c r="R348" s="147"/>
      <c r="S348" s="147"/>
      <c r="T348" s="147"/>
      <c r="U348" s="147"/>
      <c r="V348" s="147"/>
      <c r="W348" s="147"/>
      <c r="X348" s="147"/>
      <c r="Y348" s="147"/>
      <c r="Z348" s="147"/>
    </row>
    <row r="349" spans="1:26" ht="15.75" customHeight="1" x14ac:dyDescent="0.2">
      <c r="A349" s="147"/>
      <c r="B349" s="147"/>
      <c r="C349" s="147"/>
      <c r="D349" s="147"/>
      <c r="E349" s="147"/>
      <c r="F349" s="147"/>
      <c r="G349" s="147"/>
      <c r="H349" s="147"/>
      <c r="I349" s="147"/>
      <c r="J349" s="147"/>
      <c r="K349" s="147"/>
      <c r="L349" s="147"/>
      <c r="M349" s="147"/>
      <c r="N349" s="147"/>
      <c r="O349" s="147"/>
      <c r="P349" s="147"/>
      <c r="Q349" s="147"/>
      <c r="R349" s="147"/>
      <c r="S349" s="147"/>
      <c r="T349" s="147"/>
      <c r="U349" s="147"/>
      <c r="V349" s="147"/>
      <c r="W349" s="147"/>
      <c r="X349" s="147"/>
      <c r="Y349" s="147"/>
      <c r="Z349" s="147"/>
    </row>
    <row r="350" spans="1:26" ht="15.75" customHeight="1" x14ac:dyDescent="0.2">
      <c r="A350" s="147"/>
      <c r="B350" s="147"/>
      <c r="C350" s="147"/>
      <c r="D350" s="147"/>
      <c r="E350" s="147"/>
      <c r="F350" s="147"/>
      <c r="G350" s="147"/>
      <c r="H350" s="147"/>
      <c r="I350" s="147"/>
      <c r="J350" s="147"/>
      <c r="K350" s="147"/>
      <c r="L350" s="147"/>
      <c r="M350" s="147"/>
      <c r="N350" s="147"/>
      <c r="O350" s="147"/>
      <c r="P350" s="147"/>
      <c r="Q350" s="147"/>
      <c r="R350" s="147"/>
      <c r="S350" s="147"/>
      <c r="T350" s="147"/>
      <c r="U350" s="147"/>
      <c r="V350" s="147"/>
      <c r="W350" s="147"/>
      <c r="X350" s="147"/>
      <c r="Y350" s="147"/>
      <c r="Z350" s="147"/>
    </row>
    <row r="351" spans="1:26" ht="15.75" customHeight="1" x14ac:dyDescent="0.2">
      <c r="A351" s="147"/>
      <c r="B351" s="147"/>
      <c r="C351" s="147"/>
      <c r="D351" s="147"/>
      <c r="E351" s="147"/>
      <c r="F351" s="147"/>
      <c r="G351" s="147"/>
      <c r="H351" s="147"/>
      <c r="I351" s="147"/>
      <c r="J351" s="147"/>
      <c r="K351" s="147"/>
      <c r="L351" s="147"/>
      <c r="M351" s="147"/>
      <c r="N351" s="147"/>
      <c r="O351" s="147"/>
      <c r="P351" s="147"/>
      <c r="Q351" s="147"/>
      <c r="R351" s="147"/>
      <c r="S351" s="147"/>
      <c r="T351" s="147"/>
      <c r="U351" s="147"/>
      <c r="V351" s="147"/>
      <c r="W351" s="147"/>
      <c r="X351" s="147"/>
      <c r="Y351" s="147"/>
      <c r="Z351" s="147"/>
    </row>
    <row r="352" spans="1:26" ht="15.75" customHeight="1" x14ac:dyDescent="0.2">
      <c r="A352" s="147"/>
      <c r="B352" s="147"/>
      <c r="C352" s="147"/>
      <c r="D352" s="147"/>
      <c r="E352" s="147"/>
      <c r="F352" s="147"/>
      <c r="G352" s="147"/>
      <c r="H352" s="147"/>
      <c r="I352" s="147"/>
      <c r="J352" s="147"/>
      <c r="K352" s="147"/>
      <c r="L352" s="147"/>
      <c r="M352" s="147"/>
      <c r="N352" s="147"/>
      <c r="O352" s="147"/>
      <c r="P352" s="147"/>
      <c r="Q352" s="147"/>
      <c r="R352" s="147"/>
      <c r="S352" s="147"/>
      <c r="T352" s="147"/>
      <c r="U352" s="147"/>
      <c r="V352" s="147"/>
      <c r="W352" s="147"/>
      <c r="X352" s="147"/>
      <c r="Y352" s="147"/>
      <c r="Z352" s="147"/>
    </row>
    <row r="353" spans="1:26" ht="15.75" customHeight="1" x14ac:dyDescent="0.2">
      <c r="A353" s="147"/>
      <c r="B353" s="147"/>
      <c r="C353" s="147"/>
      <c r="D353" s="147"/>
      <c r="E353" s="147"/>
      <c r="F353" s="147"/>
      <c r="G353" s="147"/>
      <c r="H353" s="147"/>
      <c r="I353" s="147"/>
      <c r="J353" s="147"/>
      <c r="K353" s="147"/>
      <c r="L353" s="147"/>
      <c r="M353" s="147"/>
      <c r="N353" s="147"/>
      <c r="O353" s="147"/>
      <c r="P353" s="147"/>
      <c r="Q353" s="147"/>
      <c r="R353" s="147"/>
      <c r="S353" s="147"/>
      <c r="T353" s="147"/>
      <c r="U353" s="147"/>
      <c r="V353" s="147"/>
      <c r="W353" s="147"/>
      <c r="X353" s="147"/>
      <c r="Y353" s="147"/>
      <c r="Z353" s="147"/>
    </row>
    <row r="354" spans="1:26" ht="15.75" customHeight="1" x14ac:dyDescent="0.2">
      <c r="A354" s="147"/>
      <c r="B354" s="147"/>
      <c r="C354" s="147"/>
      <c r="D354" s="147"/>
      <c r="E354" s="147"/>
      <c r="F354" s="147"/>
      <c r="G354" s="147"/>
      <c r="H354" s="147"/>
      <c r="I354" s="147"/>
      <c r="J354" s="147"/>
      <c r="K354" s="147"/>
      <c r="L354" s="147"/>
      <c r="M354" s="147"/>
      <c r="N354" s="147"/>
      <c r="O354" s="147"/>
      <c r="P354" s="147"/>
      <c r="Q354" s="147"/>
      <c r="R354" s="147"/>
      <c r="S354" s="147"/>
      <c r="T354" s="147"/>
      <c r="U354" s="147"/>
      <c r="V354" s="147"/>
      <c r="W354" s="147"/>
      <c r="X354" s="147"/>
      <c r="Y354" s="147"/>
      <c r="Z354" s="147"/>
    </row>
    <row r="355" spans="1:26" ht="15.75" customHeight="1" x14ac:dyDescent="0.2">
      <c r="A355" s="147"/>
      <c r="B355" s="147"/>
      <c r="C355" s="147"/>
      <c r="D355" s="147"/>
      <c r="E355" s="147"/>
      <c r="F355" s="147"/>
      <c r="G355" s="147"/>
      <c r="H355" s="147"/>
      <c r="I355" s="147"/>
      <c r="J355" s="147"/>
      <c r="K355" s="147"/>
      <c r="L355" s="147"/>
      <c r="M355" s="147"/>
      <c r="N355" s="147"/>
      <c r="O355" s="147"/>
      <c r="P355" s="147"/>
      <c r="Q355" s="147"/>
      <c r="R355" s="147"/>
      <c r="S355" s="147"/>
      <c r="T355" s="147"/>
      <c r="U355" s="147"/>
      <c r="V355" s="147"/>
      <c r="W355" s="147"/>
      <c r="X355" s="147"/>
      <c r="Y355" s="147"/>
      <c r="Z355" s="147"/>
    </row>
    <row r="356" spans="1:26" ht="15.75" customHeight="1" x14ac:dyDescent="0.2">
      <c r="A356" s="147"/>
      <c r="B356" s="147"/>
      <c r="C356" s="147"/>
      <c r="D356" s="147"/>
      <c r="E356" s="147"/>
      <c r="F356" s="147"/>
      <c r="G356" s="147"/>
      <c r="H356" s="147"/>
      <c r="I356" s="147"/>
      <c r="J356" s="147"/>
      <c r="K356" s="147"/>
      <c r="L356" s="147"/>
      <c r="M356" s="147"/>
      <c r="N356" s="147"/>
      <c r="O356" s="147"/>
      <c r="P356" s="147"/>
      <c r="Q356" s="147"/>
      <c r="R356" s="147"/>
      <c r="S356" s="147"/>
      <c r="T356" s="147"/>
      <c r="U356" s="147"/>
      <c r="V356" s="147"/>
      <c r="W356" s="147"/>
      <c r="X356" s="147"/>
      <c r="Y356" s="147"/>
      <c r="Z356" s="147"/>
    </row>
    <row r="357" spans="1:26" ht="15.75" customHeight="1" x14ac:dyDescent="0.2">
      <c r="A357" s="147"/>
      <c r="B357" s="147"/>
      <c r="C357" s="147"/>
      <c r="D357" s="147"/>
      <c r="E357" s="147"/>
      <c r="F357" s="147"/>
      <c r="G357" s="147"/>
      <c r="H357" s="147"/>
      <c r="I357" s="147"/>
      <c r="J357" s="147"/>
      <c r="K357" s="147"/>
      <c r="L357" s="147"/>
      <c r="M357" s="147"/>
      <c r="N357" s="147"/>
      <c r="O357" s="147"/>
      <c r="P357" s="147"/>
      <c r="Q357" s="147"/>
      <c r="R357" s="147"/>
      <c r="S357" s="147"/>
      <c r="T357" s="147"/>
      <c r="U357" s="147"/>
      <c r="V357" s="147"/>
      <c r="W357" s="147"/>
      <c r="X357" s="147"/>
      <c r="Y357" s="147"/>
      <c r="Z357" s="147"/>
    </row>
    <row r="358" spans="1:26" ht="15.75" customHeight="1" x14ac:dyDescent="0.2">
      <c r="A358" s="147"/>
      <c r="B358" s="147"/>
      <c r="C358" s="147"/>
      <c r="D358" s="147"/>
      <c r="E358" s="147"/>
      <c r="F358" s="147"/>
      <c r="G358" s="147"/>
      <c r="H358" s="147"/>
      <c r="I358" s="147"/>
      <c r="J358" s="147"/>
      <c r="K358" s="147"/>
      <c r="L358" s="147"/>
      <c r="M358" s="147"/>
      <c r="N358" s="147"/>
      <c r="O358" s="147"/>
      <c r="P358" s="147"/>
      <c r="Q358" s="147"/>
      <c r="R358" s="147"/>
      <c r="S358" s="147"/>
      <c r="T358" s="147"/>
      <c r="U358" s="147"/>
      <c r="V358" s="147"/>
      <c r="W358" s="147"/>
      <c r="X358" s="147"/>
      <c r="Y358" s="147"/>
      <c r="Z358" s="147"/>
    </row>
    <row r="359" spans="1:26" ht="15.75" customHeight="1" x14ac:dyDescent="0.2">
      <c r="A359" s="147"/>
      <c r="B359" s="147"/>
      <c r="C359" s="147"/>
      <c r="D359" s="147"/>
      <c r="E359" s="147"/>
      <c r="F359" s="147"/>
      <c r="G359" s="147"/>
      <c r="H359" s="147"/>
      <c r="I359" s="147"/>
      <c r="J359" s="147"/>
      <c r="K359" s="147"/>
      <c r="L359" s="147"/>
      <c r="M359" s="147"/>
      <c r="N359" s="147"/>
      <c r="O359" s="147"/>
      <c r="P359" s="147"/>
      <c r="Q359" s="147"/>
      <c r="R359" s="147"/>
      <c r="S359" s="147"/>
      <c r="T359" s="147"/>
      <c r="U359" s="147"/>
      <c r="V359" s="147"/>
      <c r="W359" s="147"/>
      <c r="X359" s="147"/>
      <c r="Y359" s="147"/>
      <c r="Z359" s="147"/>
    </row>
    <row r="360" spans="1:26" ht="15.75" customHeight="1" x14ac:dyDescent="0.2">
      <c r="A360" s="147"/>
      <c r="B360" s="147"/>
      <c r="C360" s="147"/>
      <c r="D360" s="147"/>
      <c r="E360" s="147"/>
      <c r="F360" s="147"/>
      <c r="G360" s="147"/>
      <c r="H360" s="147"/>
      <c r="I360" s="147"/>
      <c r="J360" s="147"/>
      <c r="K360" s="147"/>
      <c r="L360" s="147"/>
      <c r="M360" s="147"/>
      <c r="N360" s="147"/>
      <c r="O360" s="147"/>
      <c r="P360" s="147"/>
      <c r="Q360" s="147"/>
      <c r="R360" s="147"/>
      <c r="S360" s="147"/>
      <c r="T360" s="147"/>
      <c r="U360" s="147"/>
      <c r="V360" s="147"/>
      <c r="W360" s="147"/>
      <c r="X360" s="147"/>
      <c r="Y360" s="147"/>
      <c r="Z360" s="147"/>
    </row>
    <row r="361" spans="1:26" ht="15.75" customHeight="1" x14ac:dyDescent="0.2">
      <c r="A361" s="147"/>
      <c r="B361" s="147"/>
      <c r="C361" s="147"/>
      <c r="D361" s="147"/>
      <c r="E361" s="147"/>
      <c r="F361" s="147"/>
      <c r="G361" s="147"/>
      <c r="H361" s="147"/>
      <c r="I361" s="147"/>
      <c r="J361" s="147"/>
      <c r="K361" s="147"/>
      <c r="L361" s="147"/>
      <c r="M361" s="147"/>
      <c r="N361" s="147"/>
      <c r="O361" s="147"/>
      <c r="P361" s="147"/>
      <c r="Q361" s="147"/>
      <c r="R361" s="147"/>
      <c r="S361" s="147"/>
      <c r="T361" s="147"/>
      <c r="U361" s="147"/>
      <c r="V361" s="147"/>
      <c r="W361" s="147"/>
      <c r="X361" s="147"/>
      <c r="Y361" s="147"/>
      <c r="Z361" s="147"/>
    </row>
    <row r="362" spans="1:26" ht="15.75" customHeight="1" x14ac:dyDescent="0.2">
      <c r="A362" s="147"/>
      <c r="B362" s="147"/>
      <c r="C362" s="147"/>
      <c r="D362" s="147"/>
      <c r="E362" s="147"/>
      <c r="F362" s="147"/>
      <c r="G362" s="147"/>
      <c r="H362" s="147"/>
      <c r="I362" s="147"/>
      <c r="J362" s="147"/>
      <c r="K362" s="147"/>
      <c r="L362" s="147"/>
      <c r="M362" s="147"/>
      <c r="N362" s="147"/>
      <c r="O362" s="147"/>
      <c r="P362" s="147"/>
      <c r="Q362" s="147"/>
      <c r="R362" s="147"/>
      <c r="S362" s="147"/>
      <c r="T362" s="147"/>
      <c r="U362" s="147"/>
      <c r="V362" s="147"/>
      <c r="W362" s="147"/>
      <c r="X362" s="147"/>
      <c r="Y362" s="147"/>
      <c r="Z362" s="147"/>
    </row>
    <row r="363" spans="1:26" ht="15.75" customHeight="1" x14ac:dyDescent="0.2">
      <c r="A363" s="147"/>
      <c r="B363" s="147"/>
      <c r="C363" s="147"/>
      <c r="D363" s="147"/>
      <c r="E363" s="147"/>
      <c r="F363" s="147"/>
      <c r="G363" s="147"/>
      <c r="H363" s="147"/>
      <c r="I363" s="147"/>
      <c r="J363" s="147"/>
      <c r="K363" s="147"/>
      <c r="L363" s="147"/>
      <c r="M363" s="147"/>
      <c r="N363" s="147"/>
      <c r="O363" s="147"/>
      <c r="P363" s="147"/>
      <c r="Q363" s="147"/>
      <c r="R363" s="147"/>
      <c r="S363" s="147"/>
      <c r="T363" s="147"/>
      <c r="U363" s="147"/>
      <c r="V363" s="147"/>
      <c r="W363" s="147"/>
      <c r="X363" s="147"/>
      <c r="Y363" s="147"/>
      <c r="Z363" s="147"/>
    </row>
    <row r="364" spans="1:26" ht="15.75" customHeight="1" x14ac:dyDescent="0.2">
      <c r="A364" s="147"/>
      <c r="B364" s="147"/>
      <c r="C364" s="147"/>
      <c r="D364" s="147"/>
      <c r="E364" s="147"/>
      <c r="F364" s="147"/>
      <c r="G364" s="147"/>
      <c r="H364" s="147"/>
      <c r="I364" s="147"/>
      <c r="J364" s="147"/>
      <c r="K364" s="147"/>
      <c r="L364" s="147"/>
      <c r="M364" s="147"/>
      <c r="N364" s="147"/>
      <c r="O364" s="147"/>
      <c r="P364" s="147"/>
      <c r="Q364" s="147"/>
      <c r="R364" s="147"/>
      <c r="S364" s="147"/>
      <c r="T364" s="147"/>
      <c r="U364" s="147"/>
      <c r="V364" s="147"/>
      <c r="W364" s="147"/>
      <c r="X364" s="147"/>
      <c r="Y364" s="147"/>
      <c r="Z364" s="147"/>
    </row>
    <row r="365" spans="1:26" ht="15.75" customHeight="1" x14ac:dyDescent="0.2">
      <c r="A365" s="147"/>
      <c r="B365" s="147"/>
      <c r="C365" s="147"/>
      <c r="D365" s="147"/>
      <c r="E365" s="147"/>
      <c r="F365" s="147"/>
      <c r="G365" s="147"/>
      <c r="H365" s="147"/>
      <c r="I365" s="147"/>
      <c r="J365" s="147"/>
      <c r="K365" s="147"/>
      <c r="L365" s="147"/>
      <c r="M365" s="147"/>
      <c r="N365" s="147"/>
      <c r="O365" s="147"/>
      <c r="P365" s="147"/>
      <c r="Q365" s="147"/>
      <c r="R365" s="147"/>
      <c r="S365" s="147"/>
      <c r="T365" s="147"/>
      <c r="U365" s="147"/>
      <c r="V365" s="147"/>
      <c r="W365" s="147"/>
      <c r="X365" s="147"/>
      <c r="Y365" s="147"/>
      <c r="Z365" s="147"/>
    </row>
    <row r="366" spans="1:26" ht="15.75" customHeight="1" x14ac:dyDescent="0.2">
      <c r="A366" s="147"/>
      <c r="B366" s="147"/>
      <c r="C366" s="147"/>
      <c r="D366" s="147"/>
      <c r="E366" s="147"/>
      <c r="F366" s="147"/>
      <c r="G366" s="147"/>
      <c r="H366" s="147"/>
      <c r="I366" s="147"/>
      <c r="J366" s="147"/>
      <c r="K366" s="147"/>
      <c r="L366" s="147"/>
      <c r="M366" s="147"/>
      <c r="N366" s="147"/>
      <c r="O366" s="147"/>
      <c r="P366" s="147"/>
      <c r="Q366" s="147"/>
      <c r="R366" s="147"/>
      <c r="S366" s="147"/>
      <c r="T366" s="147"/>
      <c r="U366" s="147"/>
      <c r="V366" s="147"/>
      <c r="W366" s="147"/>
      <c r="X366" s="147"/>
      <c r="Y366" s="147"/>
      <c r="Z366" s="147"/>
    </row>
    <row r="367" spans="1:26" ht="15.75" customHeight="1" x14ac:dyDescent="0.2">
      <c r="A367" s="147"/>
      <c r="B367" s="147"/>
      <c r="C367" s="147"/>
      <c r="D367" s="147"/>
      <c r="E367" s="147"/>
      <c r="F367" s="147"/>
      <c r="G367" s="147"/>
      <c r="H367" s="147"/>
      <c r="I367" s="147"/>
      <c r="J367" s="147"/>
      <c r="K367" s="147"/>
      <c r="L367" s="147"/>
      <c r="M367" s="147"/>
      <c r="N367" s="147"/>
      <c r="O367" s="147"/>
      <c r="P367" s="147"/>
      <c r="Q367" s="147"/>
      <c r="R367" s="147"/>
      <c r="S367" s="147"/>
      <c r="T367" s="147"/>
      <c r="U367" s="147"/>
      <c r="V367" s="147"/>
      <c r="W367" s="147"/>
      <c r="X367" s="147"/>
      <c r="Y367" s="147"/>
      <c r="Z367" s="147"/>
    </row>
    <row r="368" spans="1:26" ht="15.75" customHeight="1" x14ac:dyDescent="0.2">
      <c r="A368" s="147"/>
      <c r="B368" s="147"/>
      <c r="C368" s="147"/>
      <c r="D368" s="147"/>
      <c r="E368" s="147"/>
      <c r="F368" s="147"/>
      <c r="G368" s="147"/>
      <c r="H368" s="147"/>
      <c r="I368" s="147"/>
      <c r="J368" s="147"/>
      <c r="K368" s="147"/>
      <c r="L368" s="147"/>
      <c r="M368" s="147"/>
      <c r="N368" s="147"/>
      <c r="O368" s="147"/>
      <c r="P368" s="147"/>
      <c r="Q368" s="147"/>
      <c r="R368" s="147"/>
      <c r="S368" s="147"/>
      <c r="T368" s="147"/>
      <c r="U368" s="147"/>
      <c r="V368" s="147"/>
      <c r="W368" s="147"/>
      <c r="X368" s="147"/>
      <c r="Y368" s="147"/>
      <c r="Z368" s="147"/>
    </row>
    <row r="369" spans="1:26" ht="15.75" customHeight="1" x14ac:dyDescent="0.2">
      <c r="A369" s="147"/>
      <c r="B369" s="147"/>
      <c r="C369" s="147"/>
      <c r="D369" s="147"/>
      <c r="E369" s="147"/>
      <c r="F369" s="147"/>
      <c r="G369" s="147"/>
      <c r="H369" s="147"/>
      <c r="I369" s="147"/>
      <c r="J369" s="147"/>
      <c r="K369" s="147"/>
      <c r="L369" s="147"/>
      <c r="M369" s="147"/>
      <c r="N369" s="147"/>
      <c r="O369" s="147"/>
      <c r="P369" s="147"/>
      <c r="Q369" s="147"/>
      <c r="R369" s="147"/>
      <c r="S369" s="147"/>
      <c r="T369" s="147"/>
      <c r="U369" s="147"/>
      <c r="V369" s="147"/>
      <c r="W369" s="147"/>
      <c r="X369" s="147"/>
      <c r="Y369" s="147"/>
      <c r="Z369" s="147"/>
    </row>
    <row r="370" spans="1:26" ht="15.75" customHeight="1" x14ac:dyDescent="0.2">
      <c r="A370" s="147"/>
      <c r="B370" s="147"/>
      <c r="C370" s="147"/>
      <c r="D370" s="147"/>
      <c r="E370" s="147"/>
      <c r="F370" s="147"/>
      <c r="G370" s="147"/>
      <c r="H370" s="147"/>
      <c r="I370" s="147"/>
      <c r="J370" s="147"/>
      <c r="K370" s="147"/>
      <c r="L370" s="147"/>
      <c r="M370" s="147"/>
      <c r="N370" s="147"/>
      <c r="O370" s="147"/>
      <c r="P370" s="147"/>
      <c r="Q370" s="147"/>
      <c r="R370" s="147"/>
      <c r="S370" s="147"/>
      <c r="T370" s="147"/>
      <c r="U370" s="147"/>
      <c r="V370" s="147"/>
      <c r="W370" s="147"/>
      <c r="X370" s="147"/>
      <c r="Y370" s="147"/>
      <c r="Z370" s="147"/>
    </row>
    <row r="371" spans="1:26" ht="15.75" customHeight="1" x14ac:dyDescent="0.2">
      <c r="A371" s="147"/>
      <c r="B371" s="147"/>
      <c r="C371" s="147"/>
      <c r="D371" s="147"/>
      <c r="E371" s="147"/>
      <c r="F371" s="147"/>
      <c r="G371" s="147"/>
      <c r="H371" s="147"/>
      <c r="I371" s="147"/>
      <c r="J371" s="147"/>
      <c r="K371" s="147"/>
      <c r="L371" s="147"/>
      <c r="M371" s="147"/>
      <c r="N371" s="147"/>
      <c r="O371" s="147"/>
      <c r="P371" s="147"/>
      <c r="Q371" s="147"/>
      <c r="R371" s="147"/>
      <c r="S371" s="147"/>
      <c r="T371" s="147"/>
      <c r="U371" s="147"/>
      <c r="V371" s="147"/>
      <c r="W371" s="147"/>
      <c r="X371" s="147"/>
      <c r="Y371" s="147"/>
      <c r="Z371" s="147"/>
    </row>
    <row r="372" spans="1:26" ht="15.75" customHeight="1" x14ac:dyDescent="0.2">
      <c r="A372" s="147"/>
      <c r="B372" s="147"/>
      <c r="C372" s="147"/>
      <c r="D372" s="147"/>
      <c r="E372" s="147"/>
      <c r="F372" s="147"/>
      <c r="G372" s="147"/>
      <c r="H372" s="147"/>
      <c r="I372" s="147"/>
      <c r="J372" s="147"/>
      <c r="K372" s="147"/>
      <c r="L372" s="147"/>
      <c r="M372" s="147"/>
      <c r="N372" s="147"/>
      <c r="O372" s="147"/>
      <c r="P372" s="147"/>
      <c r="Q372" s="147"/>
      <c r="R372" s="147"/>
      <c r="S372" s="147"/>
      <c r="T372" s="147"/>
      <c r="U372" s="147"/>
      <c r="V372" s="147"/>
      <c r="W372" s="147"/>
      <c r="X372" s="147"/>
      <c r="Y372" s="147"/>
      <c r="Z372" s="147"/>
    </row>
    <row r="373" spans="1:26" ht="15.75" customHeight="1" x14ac:dyDescent="0.2">
      <c r="A373" s="147"/>
      <c r="B373" s="147"/>
      <c r="C373" s="147"/>
      <c r="D373" s="147"/>
      <c r="E373" s="147"/>
      <c r="F373" s="147"/>
      <c r="G373" s="147"/>
      <c r="H373" s="147"/>
      <c r="I373" s="147"/>
      <c r="J373" s="147"/>
      <c r="K373" s="147"/>
      <c r="L373" s="147"/>
      <c r="M373" s="147"/>
      <c r="N373" s="147"/>
      <c r="O373" s="147"/>
      <c r="P373" s="147"/>
      <c r="Q373" s="147"/>
      <c r="R373" s="147"/>
      <c r="S373" s="147"/>
      <c r="T373" s="147"/>
      <c r="U373" s="147"/>
      <c r="V373" s="147"/>
      <c r="W373" s="147"/>
      <c r="X373" s="147"/>
      <c r="Y373" s="147"/>
      <c r="Z373" s="147"/>
    </row>
    <row r="374" spans="1:26" ht="15.75" customHeight="1" x14ac:dyDescent="0.2">
      <c r="A374" s="147"/>
      <c r="B374" s="147"/>
      <c r="C374" s="147"/>
      <c r="D374" s="147"/>
      <c r="E374" s="147"/>
      <c r="F374" s="147"/>
      <c r="G374" s="147"/>
      <c r="H374" s="147"/>
      <c r="I374" s="147"/>
      <c r="J374" s="147"/>
      <c r="K374" s="147"/>
      <c r="L374" s="147"/>
      <c r="M374" s="147"/>
      <c r="N374" s="147"/>
      <c r="O374" s="147"/>
      <c r="P374" s="147"/>
      <c r="Q374" s="147"/>
      <c r="R374" s="147"/>
      <c r="S374" s="147"/>
      <c r="T374" s="147"/>
      <c r="U374" s="147"/>
      <c r="V374" s="147"/>
      <c r="W374" s="147"/>
      <c r="X374" s="147"/>
      <c r="Y374" s="147"/>
      <c r="Z374" s="147"/>
    </row>
    <row r="375" spans="1:26" ht="15.75" customHeight="1" x14ac:dyDescent="0.2">
      <c r="A375" s="147"/>
      <c r="B375" s="147"/>
      <c r="C375" s="147"/>
      <c r="D375" s="147"/>
      <c r="E375" s="147"/>
      <c r="F375" s="147"/>
      <c r="G375" s="147"/>
      <c r="H375" s="147"/>
      <c r="I375" s="147"/>
      <c r="J375" s="147"/>
      <c r="K375" s="147"/>
      <c r="L375" s="147"/>
      <c r="M375" s="147"/>
      <c r="N375" s="147"/>
      <c r="O375" s="147"/>
      <c r="P375" s="147"/>
      <c r="Q375" s="147"/>
      <c r="R375" s="147"/>
      <c r="S375" s="147"/>
      <c r="T375" s="147"/>
      <c r="U375" s="147"/>
      <c r="V375" s="147"/>
      <c r="W375" s="147"/>
      <c r="X375" s="147"/>
      <c r="Y375" s="147"/>
      <c r="Z375" s="147"/>
    </row>
    <row r="376" spans="1:26" ht="15.75" customHeight="1" x14ac:dyDescent="0.2">
      <c r="A376" s="147"/>
      <c r="B376" s="147"/>
      <c r="C376" s="147"/>
      <c r="D376" s="147"/>
      <c r="E376" s="147"/>
      <c r="F376" s="147"/>
      <c r="G376" s="147"/>
      <c r="H376" s="147"/>
      <c r="I376" s="147"/>
      <c r="J376" s="147"/>
      <c r="K376" s="147"/>
      <c r="L376" s="147"/>
      <c r="M376" s="147"/>
      <c r="N376" s="147"/>
      <c r="O376" s="147"/>
      <c r="P376" s="147"/>
      <c r="Q376" s="147"/>
      <c r="R376" s="147"/>
      <c r="S376" s="147"/>
      <c r="T376" s="147"/>
      <c r="U376" s="147"/>
      <c r="V376" s="147"/>
      <c r="W376" s="147"/>
      <c r="X376" s="147"/>
      <c r="Y376" s="147"/>
      <c r="Z376" s="147"/>
    </row>
    <row r="377" spans="1:26" ht="15.75" customHeight="1" x14ac:dyDescent="0.2">
      <c r="A377" s="147"/>
      <c r="B377" s="147"/>
      <c r="C377" s="147"/>
      <c r="D377" s="147"/>
      <c r="E377" s="147"/>
      <c r="F377" s="147"/>
      <c r="G377" s="147"/>
      <c r="H377" s="147"/>
      <c r="I377" s="147"/>
      <c r="J377" s="147"/>
      <c r="K377" s="147"/>
      <c r="L377" s="147"/>
      <c r="M377" s="147"/>
      <c r="N377" s="147"/>
      <c r="O377" s="147"/>
      <c r="P377" s="147"/>
      <c r="Q377" s="147"/>
      <c r="R377" s="147"/>
      <c r="S377" s="147"/>
      <c r="T377" s="147"/>
      <c r="U377" s="147"/>
      <c r="V377" s="147"/>
      <c r="W377" s="147"/>
      <c r="X377" s="147"/>
      <c r="Y377" s="147"/>
      <c r="Z377" s="147"/>
    </row>
    <row r="378" spans="1:26" ht="15.75" customHeight="1" x14ac:dyDescent="0.2">
      <c r="A378" s="147"/>
      <c r="B378" s="147"/>
      <c r="C378" s="147"/>
      <c r="D378" s="147"/>
      <c r="E378" s="147"/>
      <c r="F378" s="147"/>
      <c r="G378" s="147"/>
      <c r="H378" s="147"/>
      <c r="I378" s="147"/>
      <c r="J378" s="147"/>
      <c r="K378" s="147"/>
      <c r="L378" s="147"/>
      <c r="M378" s="147"/>
      <c r="N378" s="147"/>
      <c r="O378" s="147"/>
      <c r="P378" s="147"/>
      <c r="Q378" s="147"/>
      <c r="R378" s="147"/>
      <c r="S378" s="147"/>
      <c r="T378" s="147"/>
      <c r="U378" s="147"/>
      <c r="V378" s="147"/>
      <c r="W378" s="147"/>
      <c r="X378" s="147"/>
      <c r="Y378" s="147"/>
      <c r="Z378" s="147"/>
    </row>
    <row r="379" spans="1:26" ht="15.75" customHeight="1" x14ac:dyDescent="0.2">
      <c r="A379" s="147"/>
      <c r="B379" s="147"/>
      <c r="C379" s="147"/>
      <c r="D379" s="147"/>
      <c r="E379" s="147"/>
      <c r="F379" s="147"/>
      <c r="G379" s="147"/>
      <c r="H379" s="147"/>
      <c r="I379" s="147"/>
      <c r="J379" s="147"/>
      <c r="K379" s="147"/>
      <c r="L379" s="147"/>
      <c r="M379" s="147"/>
      <c r="N379" s="147"/>
      <c r="O379" s="147"/>
      <c r="P379" s="147"/>
      <c r="Q379" s="147"/>
      <c r="R379" s="147"/>
      <c r="S379" s="147"/>
      <c r="T379" s="147"/>
      <c r="U379" s="147"/>
      <c r="V379" s="147"/>
      <c r="W379" s="147"/>
      <c r="X379" s="147"/>
      <c r="Y379" s="147"/>
      <c r="Z379" s="147"/>
    </row>
    <row r="380" spans="1:26" ht="15.75" customHeight="1" x14ac:dyDescent="0.2">
      <c r="A380" s="147"/>
      <c r="B380" s="147"/>
      <c r="C380" s="147"/>
      <c r="D380" s="147"/>
      <c r="E380" s="147"/>
      <c r="F380" s="147"/>
      <c r="G380" s="147"/>
      <c r="H380" s="147"/>
      <c r="I380" s="147"/>
      <c r="J380" s="147"/>
      <c r="K380" s="147"/>
      <c r="L380" s="147"/>
      <c r="M380" s="147"/>
      <c r="N380" s="147"/>
      <c r="O380" s="147"/>
      <c r="P380" s="147"/>
      <c r="Q380" s="147"/>
      <c r="R380" s="147"/>
      <c r="S380" s="147"/>
      <c r="T380" s="147"/>
      <c r="U380" s="147"/>
      <c r="V380" s="147"/>
      <c r="W380" s="147"/>
      <c r="X380" s="147"/>
      <c r="Y380" s="147"/>
      <c r="Z380" s="147"/>
    </row>
    <row r="381" spans="1:26" ht="15.75" customHeight="1" x14ac:dyDescent="0.2">
      <c r="A381" s="147"/>
      <c r="B381" s="147"/>
      <c r="C381" s="147"/>
      <c r="D381" s="147"/>
      <c r="E381" s="147"/>
      <c r="F381" s="147"/>
      <c r="G381" s="147"/>
      <c r="H381" s="147"/>
      <c r="I381" s="147"/>
      <c r="J381" s="147"/>
      <c r="K381" s="147"/>
      <c r="L381" s="147"/>
      <c r="M381" s="147"/>
      <c r="N381" s="147"/>
      <c r="O381" s="147"/>
      <c r="P381" s="147"/>
      <c r="Q381" s="147"/>
      <c r="R381" s="147"/>
      <c r="S381" s="147"/>
      <c r="T381" s="147"/>
      <c r="U381" s="147"/>
      <c r="V381" s="147"/>
      <c r="W381" s="147"/>
      <c r="X381" s="147"/>
      <c r="Y381" s="147"/>
      <c r="Z381" s="147"/>
    </row>
    <row r="382" spans="1:26" ht="15.75" customHeight="1" x14ac:dyDescent="0.2">
      <c r="A382" s="147"/>
      <c r="B382" s="147"/>
      <c r="C382" s="147"/>
      <c r="D382" s="147"/>
      <c r="E382" s="147"/>
      <c r="F382" s="147"/>
      <c r="G382" s="147"/>
      <c r="H382" s="147"/>
      <c r="I382" s="147"/>
      <c r="J382" s="147"/>
      <c r="K382" s="147"/>
      <c r="L382" s="147"/>
      <c r="M382" s="147"/>
      <c r="N382" s="147"/>
      <c r="O382" s="147"/>
      <c r="P382" s="147"/>
      <c r="Q382" s="147"/>
      <c r="R382" s="147"/>
      <c r="S382" s="147"/>
      <c r="T382" s="147"/>
      <c r="U382" s="147"/>
      <c r="V382" s="147"/>
      <c r="W382" s="147"/>
      <c r="X382" s="147"/>
      <c r="Y382" s="147"/>
      <c r="Z382" s="147"/>
    </row>
    <row r="383" spans="1:26" ht="15.75" customHeight="1" x14ac:dyDescent="0.2">
      <c r="A383" s="147"/>
      <c r="B383" s="147"/>
      <c r="C383" s="147"/>
      <c r="D383" s="147"/>
      <c r="E383" s="147"/>
      <c r="F383" s="147"/>
      <c r="G383" s="147"/>
      <c r="H383" s="147"/>
      <c r="I383" s="147"/>
      <c r="J383" s="147"/>
      <c r="K383" s="147"/>
      <c r="L383" s="147"/>
      <c r="M383" s="147"/>
      <c r="N383" s="147"/>
      <c r="O383" s="147"/>
      <c r="P383" s="147"/>
      <c r="Q383" s="147"/>
      <c r="R383" s="147"/>
      <c r="S383" s="147"/>
      <c r="T383" s="147"/>
      <c r="U383" s="147"/>
      <c r="V383" s="147"/>
      <c r="W383" s="147"/>
      <c r="X383" s="147"/>
      <c r="Y383" s="147"/>
      <c r="Z383" s="147"/>
    </row>
    <row r="384" spans="1:26" ht="15.75" customHeight="1" x14ac:dyDescent="0.2">
      <c r="A384" s="147"/>
      <c r="B384" s="147"/>
      <c r="C384" s="147"/>
      <c r="D384" s="147"/>
      <c r="E384" s="147"/>
      <c r="F384" s="147"/>
      <c r="G384" s="147"/>
      <c r="H384" s="147"/>
      <c r="I384" s="147"/>
      <c r="J384" s="147"/>
      <c r="K384" s="147"/>
      <c r="L384" s="147"/>
      <c r="M384" s="147"/>
      <c r="N384" s="147"/>
      <c r="O384" s="147"/>
      <c r="P384" s="147"/>
      <c r="Q384" s="147"/>
      <c r="R384" s="147"/>
      <c r="S384" s="147"/>
      <c r="T384" s="147"/>
      <c r="U384" s="147"/>
      <c r="V384" s="147"/>
      <c r="W384" s="147"/>
      <c r="X384" s="147"/>
      <c r="Y384" s="147"/>
      <c r="Z384" s="147"/>
    </row>
    <row r="385" spans="1:26" ht="15.75" customHeight="1" x14ac:dyDescent="0.2">
      <c r="A385" s="147"/>
      <c r="B385" s="147"/>
      <c r="C385" s="147"/>
      <c r="D385" s="147"/>
      <c r="E385" s="147"/>
      <c r="F385" s="147"/>
      <c r="G385" s="147"/>
      <c r="H385" s="147"/>
      <c r="I385" s="147"/>
      <c r="J385" s="147"/>
      <c r="K385" s="147"/>
      <c r="L385" s="147"/>
      <c r="M385" s="147"/>
      <c r="N385" s="147"/>
      <c r="O385" s="147"/>
      <c r="P385" s="147"/>
      <c r="Q385" s="147"/>
      <c r="R385" s="147"/>
      <c r="S385" s="147"/>
      <c r="T385" s="147"/>
      <c r="U385" s="147"/>
      <c r="V385" s="147"/>
      <c r="W385" s="147"/>
      <c r="X385" s="147"/>
      <c r="Y385" s="147"/>
      <c r="Z385" s="147"/>
    </row>
    <row r="386" spans="1:26" ht="15.75" customHeight="1" x14ac:dyDescent="0.2">
      <c r="A386" s="147"/>
      <c r="B386" s="147"/>
      <c r="C386" s="147"/>
      <c r="D386" s="147"/>
      <c r="E386" s="147"/>
      <c r="F386" s="147"/>
      <c r="G386" s="147"/>
      <c r="H386" s="147"/>
      <c r="I386" s="147"/>
      <c r="J386" s="147"/>
      <c r="K386" s="147"/>
      <c r="L386" s="147"/>
      <c r="M386" s="147"/>
      <c r="N386" s="147"/>
      <c r="O386" s="147"/>
      <c r="P386" s="147"/>
      <c r="Q386" s="147"/>
      <c r="R386" s="147"/>
      <c r="S386" s="147"/>
      <c r="T386" s="147"/>
      <c r="U386" s="147"/>
      <c r="V386" s="147"/>
      <c r="W386" s="147"/>
      <c r="X386" s="147"/>
      <c r="Y386" s="147"/>
      <c r="Z386" s="147"/>
    </row>
    <row r="387" spans="1:26" ht="15.75" customHeight="1" x14ac:dyDescent="0.2">
      <c r="A387" s="147"/>
      <c r="B387" s="147"/>
      <c r="C387" s="147"/>
      <c r="D387" s="147"/>
      <c r="E387" s="147"/>
      <c r="F387" s="147"/>
      <c r="G387" s="147"/>
      <c r="H387" s="147"/>
      <c r="I387" s="147"/>
      <c r="J387" s="147"/>
      <c r="K387" s="147"/>
      <c r="L387" s="147"/>
      <c r="M387" s="147"/>
      <c r="N387" s="147"/>
      <c r="O387" s="147"/>
      <c r="P387" s="147"/>
      <c r="Q387" s="147"/>
      <c r="R387" s="147"/>
      <c r="S387" s="147"/>
      <c r="T387" s="147"/>
      <c r="U387" s="147"/>
      <c r="V387" s="147"/>
      <c r="W387" s="147"/>
      <c r="X387" s="147"/>
      <c r="Y387" s="147"/>
      <c r="Z387" s="147"/>
    </row>
    <row r="388" spans="1:26" ht="15.75" customHeight="1" x14ac:dyDescent="0.2">
      <c r="A388" s="147"/>
      <c r="B388" s="147"/>
      <c r="C388" s="147"/>
      <c r="D388" s="147"/>
      <c r="E388" s="147"/>
      <c r="F388" s="147"/>
      <c r="G388" s="147"/>
      <c r="H388" s="147"/>
      <c r="I388" s="147"/>
      <c r="J388" s="147"/>
      <c r="K388" s="147"/>
      <c r="L388" s="147"/>
      <c r="M388" s="147"/>
      <c r="N388" s="147"/>
      <c r="O388" s="147"/>
      <c r="P388" s="147"/>
      <c r="Q388" s="147"/>
      <c r="R388" s="147"/>
      <c r="S388" s="147"/>
      <c r="T388" s="147"/>
      <c r="U388" s="147"/>
      <c r="V388" s="147"/>
      <c r="W388" s="147"/>
      <c r="X388" s="147"/>
      <c r="Y388" s="147"/>
      <c r="Z388" s="147"/>
    </row>
    <row r="389" spans="1:26" ht="15.75" customHeight="1" x14ac:dyDescent="0.2">
      <c r="A389" s="147"/>
      <c r="B389" s="147"/>
      <c r="C389" s="147"/>
      <c r="D389" s="147"/>
      <c r="E389" s="147"/>
      <c r="F389" s="147"/>
      <c r="G389" s="147"/>
      <c r="H389" s="147"/>
      <c r="I389" s="147"/>
      <c r="J389" s="147"/>
      <c r="K389" s="147"/>
      <c r="L389" s="147"/>
      <c r="M389" s="147"/>
      <c r="N389" s="147"/>
      <c r="O389" s="147"/>
      <c r="P389" s="147"/>
      <c r="Q389" s="147"/>
      <c r="R389" s="147"/>
      <c r="S389" s="147"/>
      <c r="T389" s="147"/>
      <c r="U389" s="147"/>
      <c r="V389" s="147"/>
      <c r="W389" s="147"/>
      <c r="X389" s="147"/>
      <c r="Y389" s="147"/>
      <c r="Z389" s="147"/>
    </row>
    <row r="390" spans="1:26" ht="15.75" customHeight="1" x14ac:dyDescent="0.2">
      <c r="A390" s="147"/>
      <c r="B390" s="147"/>
      <c r="C390" s="147"/>
      <c r="D390" s="147"/>
      <c r="E390" s="147"/>
      <c r="F390" s="147"/>
      <c r="G390" s="147"/>
      <c r="H390" s="147"/>
      <c r="I390" s="147"/>
      <c r="J390" s="147"/>
      <c r="K390" s="147"/>
      <c r="L390" s="147"/>
      <c r="M390" s="147"/>
      <c r="N390" s="147"/>
      <c r="O390" s="147"/>
      <c r="P390" s="147"/>
      <c r="Q390" s="147"/>
      <c r="R390" s="147"/>
      <c r="S390" s="147"/>
      <c r="T390" s="147"/>
      <c r="U390" s="147"/>
      <c r="V390" s="147"/>
      <c r="W390" s="147"/>
      <c r="X390" s="147"/>
      <c r="Y390" s="147"/>
      <c r="Z390" s="147"/>
    </row>
    <row r="391" spans="1:26" ht="15.75" customHeight="1" x14ac:dyDescent="0.2">
      <c r="A391" s="147"/>
      <c r="B391" s="147"/>
      <c r="C391" s="147"/>
      <c r="D391" s="147"/>
      <c r="E391" s="147"/>
      <c r="F391" s="147"/>
      <c r="G391" s="147"/>
      <c r="H391" s="147"/>
      <c r="I391" s="147"/>
      <c r="J391" s="147"/>
      <c r="K391" s="147"/>
      <c r="L391" s="147"/>
      <c r="M391" s="147"/>
      <c r="N391" s="147"/>
      <c r="O391" s="147"/>
      <c r="P391" s="147"/>
      <c r="Q391" s="147"/>
      <c r="R391" s="147"/>
      <c r="S391" s="147"/>
      <c r="T391" s="147"/>
      <c r="U391" s="147"/>
      <c r="V391" s="147"/>
      <c r="W391" s="147"/>
      <c r="X391" s="147"/>
      <c r="Y391" s="147"/>
      <c r="Z391" s="147"/>
    </row>
    <row r="392" spans="1:26" ht="15.75" customHeight="1" x14ac:dyDescent="0.2">
      <c r="A392" s="147"/>
      <c r="B392" s="147"/>
      <c r="C392" s="147"/>
      <c r="D392" s="147"/>
      <c r="E392" s="147"/>
      <c r="F392" s="147"/>
      <c r="G392" s="147"/>
      <c r="H392" s="147"/>
      <c r="I392" s="147"/>
      <c r="J392" s="147"/>
      <c r="K392" s="147"/>
      <c r="L392" s="147"/>
      <c r="M392" s="147"/>
      <c r="N392" s="147"/>
      <c r="O392" s="147"/>
      <c r="P392" s="147"/>
      <c r="Q392" s="147"/>
      <c r="R392" s="147"/>
      <c r="S392" s="147"/>
      <c r="T392" s="147"/>
      <c r="U392" s="147"/>
      <c r="V392" s="147"/>
      <c r="W392" s="147"/>
      <c r="X392" s="147"/>
      <c r="Y392" s="147"/>
      <c r="Z392" s="147"/>
    </row>
    <row r="393" spans="1:26" ht="15.75" customHeight="1" x14ac:dyDescent="0.2">
      <c r="A393" s="147"/>
      <c r="B393" s="147"/>
      <c r="C393" s="147"/>
      <c r="D393" s="147"/>
      <c r="E393" s="147"/>
      <c r="F393" s="147"/>
      <c r="G393" s="147"/>
      <c r="H393" s="147"/>
      <c r="I393" s="147"/>
      <c r="J393" s="147"/>
      <c r="K393" s="147"/>
      <c r="L393" s="147"/>
      <c r="M393" s="147"/>
      <c r="N393" s="147"/>
      <c r="O393" s="147"/>
      <c r="P393" s="147"/>
      <c r="Q393" s="147"/>
      <c r="R393" s="147"/>
      <c r="S393" s="147"/>
      <c r="T393" s="147"/>
      <c r="U393" s="147"/>
      <c r="V393" s="147"/>
      <c r="W393" s="147"/>
      <c r="X393" s="147"/>
      <c r="Y393" s="147"/>
      <c r="Z393" s="147"/>
    </row>
    <row r="394" spans="1:26" ht="15.75" customHeight="1" x14ac:dyDescent="0.2">
      <c r="A394" s="147"/>
      <c r="B394" s="147"/>
      <c r="C394" s="147"/>
      <c r="D394" s="147"/>
      <c r="E394" s="147"/>
      <c r="F394" s="147"/>
      <c r="G394" s="147"/>
      <c r="H394" s="147"/>
      <c r="I394" s="147"/>
      <c r="J394" s="147"/>
      <c r="K394" s="147"/>
      <c r="L394" s="147"/>
      <c r="M394" s="147"/>
      <c r="N394" s="147"/>
      <c r="O394" s="147"/>
      <c r="P394" s="147"/>
      <c r="Q394" s="147"/>
      <c r="R394" s="147"/>
      <c r="S394" s="147"/>
      <c r="T394" s="147"/>
      <c r="U394" s="147"/>
      <c r="V394" s="147"/>
      <c r="W394" s="147"/>
      <c r="X394" s="147"/>
      <c r="Y394" s="147"/>
      <c r="Z394" s="147"/>
    </row>
    <row r="395" spans="1:26" ht="15.75" customHeight="1" x14ac:dyDescent="0.2">
      <c r="A395" s="147"/>
      <c r="B395" s="147"/>
      <c r="C395" s="147"/>
      <c r="D395" s="147"/>
      <c r="E395" s="147"/>
      <c r="F395" s="147"/>
      <c r="G395" s="147"/>
      <c r="H395" s="147"/>
      <c r="I395" s="147"/>
      <c r="J395" s="147"/>
      <c r="K395" s="147"/>
      <c r="L395" s="147"/>
      <c r="M395" s="147"/>
      <c r="N395" s="147"/>
      <c r="O395" s="147"/>
      <c r="P395" s="147"/>
      <c r="Q395" s="147"/>
      <c r="R395" s="147"/>
      <c r="S395" s="147"/>
      <c r="T395" s="147"/>
      <c r="U395" s="147"/>
      <c r="V395" s="147"/>
      <c r="W395" s="147"/>
      <c r="X395" s="147"/>
      <c r="Y395" s="147"/>
      <c r="Z395" s="147"/>
    </row>
    <row r="396" spans="1:26" ht="15.75" customHeight="1" x14ac:dyDescent="0.2">
      <c r="A396" s="147"/>
      <c r="B396" s="147"/>
      <c r="C396" s="147"/>
      <c r="D396" s="147"/>
      <c r="E396" s="147"/>
      <c r="F396" s="147"/>
      <c r="G396" s="147"/>
      <c r="H396" s="147"/>
      <c r="I396" s="147"/>
      <c r="J396" s="147"/>
      <c r="K396" s="147"/>
      <c r="L396" s="147"/>
      <c r="M396" s="147"/>
      <c r="N396" s="147"/>
      <c r="O396" s="147"/>
      <c r="P396" s="147"/>
      <c r="Q396" s="147"/>
      <c r="R396" s="147"/>
      <c r="S396" s="147"/>
      <c r="T396" s="147"/>
      <c r="U396" s="147"/>
      <c r="V396" s="147"/>
      <c r="W396" s="147"/>
      <c r="X396" s="147"/>
      <c r="Y396" s="147"/>
      <c r="Z396" s="147"/>
    </row>
    <row r="397" spans="1:26" ht="15.75" customHeight="1" x14ac:dyDescent="0.2">
      <c r="A397" s="147"/>
      <c r="B397" s="147"/>
      <c r="C397" s="147"/>
      <c r="D397" s="147"/>
      <c r="E397" s="147"/>
      <c r="F397" s="147"/>
      <c r="G397" s="147"/>
      <c r="H397" s="147"/>
      <c r="I397" s="147"/>
      <c r="J397" s="147"/>
      <c r="K397" s="147"/>
      <c r="L397" s="147"/>
      <c r="M397" s="147"/>
      <c r="N397" s="147"/>
      <c r="O397" s="147"/>
      <c r="P397" s="147"/>
      <c r="Q397" s="147"/>
      <c r="R397" s="147"/>
      <c r="S397" s="147"/>
      <c r="T397" s="147"/>
      <c r="U397" s="147"/>
      <c r="V397" s="147"/>
      <c r="W397" s="147"/>
      <c r="X397" s="147"/>
      <c r="Y397" s="147"/>
      <c r="Z397" s="147"/>
    </row>
    <row r="398" spans="1:26" ht="15.75" customHeight="1" x14ac:dyDescent="0.2">
      <c r="A398" s="147"/>
      <c r="B398" s="147"/>
      <c r="C398" s="147"/>
      <c r="D398" s="147"/>
      <c r="E398" s="147"/>
      <c r="F398" s="147"/>
      <c r="G398" s="147"/>
      <c r="H398" s="147"/>
      <c r="I398" s="147"/>
      <c r="J398" s="147"/>
      <c r="K398" s="147"/>
      <c r="L398" s="147"/>
      <c r="M398" s="147"/>
      <c r="N398" s="147"/>
      <c r="O398" s="147"/>
      <c r="P398" s="147"/>
      <c r="Q398" s="147"/>
      <c r="R398" s="147"/>
      <c r="S398" s="147"/>
      <c r="T398" s="147"/>
      <c r="U398" s="147"/>
      <c r="V398" s="147"/>
      <c r="W398" s="147"/>
      <c r="X398" s="147"/>
      <c r="Y398" s="147"/>
      <c r="Z398" s="147"/>
    </row>
    <row r="399" spans="1:26" ht="15.75" customHeight="1" x14ac:dyDescent="0.2">
      <c r="A399" s="147"/>
      <c r="B399" s="147"/>
      <c r="C399" s="147"/>
      <c r="D399" s="147"/>
      <c r="E399" s="147"/>
      <c r="F399" s="147"/>
      <c r="G399" s="147"/>
      <c r="H399" s="147"/>
      <c r="I399" s="147"/>
      <c r="J399" s="147"/>
      <c r="K399" s="147"/>
      <c r="L399" s="147"/>
      <c r="M399" s="147"/>
      <c r="N399" s="147"/>
      <c r="O399" s="147"/>
      <c r="P399" s="147"/>
      <c r="Q399" s="147"/>
      <c r="R399" s="147"/>
      <c r="S399" s="147"/>
      <c r="T399" s="147"/>
      <c r="U399" s="147"/>
      <c r="V399" s="147"/>
      <c r="W399" s="147"/>
      <c r="X399" s="147"/>
      <c r="Y399" s="147"/>
      <c r="Z399" s="147"/>
    </row>
    <row r="400" spans="1:26" ht="15.75" customHeight="1" x14ac:dyDescent="0.2">
      <c r="A400" s="147"/>
      <c r="B400" s="147"/>
      <c r="C400" s="147"/>
      <c r="D400" s="147"/>
      <c r="E400" s="147"/>
      <c r="F400" s="147"/>
      <c r="G400" s="147"/>
      <c r="H400" s="147"/>
      <c r="I400" s="147"/>
      <c r="J400" s="147"/>
      <c r="K400" s="147"/>
      <c r="L400" s="147"/>
      <c r="M400" s="147"/>
      <c r="N400" s="147"/>
      <c r="O400" s="147"/>
      <c r="P400" s="147"/>
      <c r="Q400" s="147"/>
      <c r="R400" s="147"/>
      <c r="S400" s="147"/>
      <c r="T400" s="147"/>
      <c r="U400" s="147"/>
      <c r="V400" s="147"/>
      <c r="W400" s="147"/>
      <c r="X400" s="147"/>
      <c r="Y400" s="147"/>
      <c r="Z400" s="147"/>
    </row>
    <row r="401" spans="1:26" ht="15.75" customHeight="1" x14ac:dyDescent="0.2">
      <c r="A401" s="147"/>
      <c r="B401" s="147"/>
      <c r="C401" s="147"/>
      <c r="D401" s="147"/>
      <c r="E401" s="147"/>
      <c r="F401" s="147"/>
      <c r="G401" s="147"/>
      <c r="H401" s="147"/>
      <c r="I401" s="147"/>
      <c r="J401" s="147"/>
      <c r="K401" s="147"/>
      <c r="L401" s="147"/>
      <c r="M401" s="147"/>
      <c r="N401" s="147"/>
      <c r="O401" s="147"/>
      <c r="P401" s="147"/>
      <c r="Q401" s="147"/>
      <c r="R401" s="147"/>
      <c r="S401" s="147"/>
      <c r="T401" s="147"/>
      <c r="U401" s="147"/>
      <c r="V401" s="147"/>
      <c r="W401" s="147"/>
      <c r="X401" s="147"/>
      <c r="Y401" s="147"/>
      <c r="Z401" s="147"/>
    </row>
    <row r="402" spans="1:26" ht="15.75" customHeight="1" x14ac:dyDescent="0.2">
      <c r="A402" s="147"/>
      <c r="B402" s="147"/>
      <c r="C402" s="147"/>
      <c r="D402" s="147"/>
      <c r="E402" s="147"/>
      <c r="F402" s="147"/>
      <c r="G402" s="147"/>
      <c r="H402" s="147"/>
      <c r="I402" s="147"/>
      <c r="J402" s="147"/>
      <c r="K402" s="147"/>
      <c r="L402" s="147"/>
      <c r="M402" s="147"/>
      <c r="N402" s="147"/>
      <c r="O402" s="147"/>
      <c r="P402" s="147"/>
      <c r="Q402" s="147"/>
      <c r="R402" s="147"/>
      <c r="S402" s="147"/>
      <c r="T402" s="147"/>
      <c r="U402" s="147"/>
      <c r="V402" s="147"/>
      <c r="W402" s="147"/>
      <c r="X402" s="147"/>
      <c r="Y402" s="147"/>
      <c r="Z402" s="147"/>
    </row>
    <row r="403" spans="1:26" ht="15.75" customHeight="1" x14ac:dyDescent="0.2">
      <c r="A403" s="147"/>
      <c r="B403" s="147"/>
      <c r="C403" s="147"/>
      <c r="D403" s="147"/>
      <c r="E403" s="147"/>
      <c r="F403" s="147"/>
      <c r="G403" s="147"/>
      <c r="H403" s="147"/>
      <c r="I403" s="147"/>
      <c r="J403" s="147"/>
      <c r="K403" s="147"/>
      <c r="L403" s="147"/>
      <c r="M403" s="147"/>
      <c r="N403" s="147"/>
      <c r="O403" s="147"/>
      <c r="P403" s="147"/>
      <c r="Q403" s="147"/>
      <c r="R403" s="147"/>
      <c r="S403" s="147"/>
      <c r="T403" s="147"/>
      <c r="U403" s="147"/>
      <c r="V403" s="147"/>
      <c r="W403" s="147"/>
      <c r="X403" s="147"/>
      <c r="Y403" s="147"/>
      <c r="Z403" s="147"/>
    </row>
    <row r="404" spans="1:26" ht="15.75" customHeight="1" x14ac:dyDescent="0.2">
      <c r="A404" s="147"/>
      <c r="B404" s="147"/>
      <c r="C404" s="147"/>
      <c r="D404" s="147"/>
      <c r="E404" s="147"/>
      <c r="F404" s="147"/>
      <c r="G404" s="147"/>
      <c r="H404" s="147"/>
      <c r="I404" s="147"/>
      <c r="J404" s="147"/>
      <c r="K404" s="147"/>
      <c r="L404" s="147"/>
      <c r="M404" s="147"/>
      <c r="N404" s="147"/>
      <c r="O404" s="147"/>
      <c r="P404" s="147"/>
      <c r="Q404" s="147"/>
      <c r="R404" s="147"/>
      <c r="S404" s="147"/>
      <c r="T404" s="147"/>
      <c r="U404" s="147"/>
      <c r="V404" s="147"/>
      <c r="W404" s="147"/>
      <c r="X404" s="147"/>
      <c r="Y404" s="147"/>
      <c r="Z404" s="147"/>
    </row>
    <row r="405" spans="1:26" ht="15.75" customHeight="1" x14ac:dyDescent="0.2">
      <c r="A405" s="147"/>
      <c r="B405" s="147"/>
      <c r="C405" s="147"/>
      <c r="D405" s="147"/>
      <c r="E405" s="147"/>
      <c r="F405" s="147"/>
      <c r="G405" s="147"/>
      <c r="H405" s="147"/>
      <c r="I405" s="147"/>
      <c r="J405" s="147"/>
      <c r="K405" s="147"/>
      <c r="L405" s="147"/>
      <c r="M405" s="147"/>
      <c r="N405" s="147"/>
      <c r="O405" s="147"/>
      <c r="P405" s="147"/>
      <c r="Q405" s="147"/>
      <c r="R405" s="147"/>
      <c r="S405" s="147"/>
      <c r="T405" s="147"/>
      <c r="U405" s="147"/>
      <c r="V405" s="147"/>
      <c r="W405" s="147"/>
      <c r="X405" s="147"/>
      <c r="Y405" s="147"/>
      <c r="Z405" s="147"/>
    </row>
    <row r="406" spans="1:26" ht="15.75" customHeight="1" x14ac:dyDescent="0.2">
      <c r="A406" s="147"/>
      <c r="B406" s="147"/>
      <c r="C406" s="147"/>
      <c r="D406" s="147"/>
      <c r="E406" s="147"/>
      <c r="F406" s="147"/>
      <c r="G406" s="147"/>
      <c r="H406" s="147"/>
      <c r="I406" s="147"/>
      <c r="J406" s="147"/>
      <c r="K406" s="147"/>
      <c r="L406" s="147"/>
      <c r="M406" s="147"/>
      <c r="N406" s="147"/>
      <c r="O406" s="147"/>
      <c r="P406" s="147"/>
      <c r="Q406" s="147"/>
      <c r="R406" s="147"/>
      <c r="S406" s="147"/>
      <c r="T406" s="147"/>
      <c r="U406" s="147"/>
      <c r="V406" s="147"/>
      <c r="W406" s="147"/>
      <c r="X406" s="147"/>
      <c r="Y406" s="147"/>
      <c r="Z406" s="147"/>
    </row>
    <row r="407" spans="1:26" ht="15.75" customHeight="1" x14ac:dyDescent="0.2">
      <c r="A407" s="147"/>
      <c r="B407" s="147"/>
      <c r="C407" s="147"/>
      <c r="D407" s="147"/>
      <c r="E407" s="147"/>
      <c r="F407" s="147"/>
      <c r="G407" s="147"/>
      <c r="H407" s="147"/>
      <c r="I407" s="147"/>
      <c r="J407" s="147"/>
      <c r="K407" s="147"/>
      <c r="L407" s="147"/>
      <c r="M407" s="147"/>
      <c r="N407" s="147"/>
      <c r="O407" s="147"/>
      <c r="P407" s="147"/>
      <c r="Q407" s="147"/>
      <c r="R407" s="147"/>
      <c r="S407" s="147"/>
      <c r="T407" s="147"/>
      <c r="U407" s="147"/>
      <c r="V407" s="147"/>
      <c r="W407" s="147"/>
      <c r="X407" s="147"/>
      <c r="Y407" s="147"/>
      <c r="Z407" s="147"/>
    </row>
    <row r="408" spans="1:26" ht="15.75" customHeight="1" x14ac:dyDescent="0.2">
      <c r="A408" s="147"/>
      <c r="B408" s="147"/>
      <c r="C408" s="147"/>
      <c r="D408" s="147"/>
      <c r="E408" s="147"/>
      <c r="F408" s="147"/>
      <c r="G408" s="147"/>
      <c r="H408" s="147"/>
      <c r="I408" s="147"/>
      <c r="J408" s="147"/>
      <c r="K408" s="147"/>
      <c r="L408" s="147"/>
      <c r="M408" s="147"/>
      <c r="N408" s="147"/>
      <c r="O408" s="147"/>
      <c r="P408" s="147"/>
      <c r="Q408" s="147"/>
      <c r="R408" s="147"/>
      <c r="S408" s="147"/>
      <c r="T408" s="147"/>
      <c r="U408" s="147"/>
      <c r="V408" s="147"/>
      <c r="W408" s="147"/>
      <c r="X408" s="147"/>
      <c r="Y408" s="147"/>
      <c r="Z408" s="147"/>
    </row>
    <row r="409" spans="1:26" ht="15.75" customHeight="1" x14ac:dyDescent="0.2">
      <c r="A409" s="147"/>
      <c r="B409" s="147"/>
      <c r="C409" s="147"/>
      <c r="D409" s="147"/>
      <c r="E409" s="147"/>
      <c r="F409" s="147"/>
      <c r="G409" s="147"/>
      <c r="H409" s="147"/>
      <c r="I409" s="147"/>
      <c r="J409" s="147"/>
      <c r="K409" s="147"/>
      <c r="L409" s="147"/>
      <c r="M409" s="147"/>
      <c r="N409" s="147"/>
      <c r="O409" s="147"/>
      <c r="P409" s="147"/>
      <c r="Q409" s="147"/>
      <c r="R409" s="147"/>
      <c r="S409" s="147"/>
      <c r="T409" s="147"/>
      <c r="U409" s="147"/>
      <c r="V409" s="147"/>
      <c r="W409" s="147"/>
      <c r="X409" s="147"/>
      <c r="Y409" s="147"/>
      <c r="Z409" s="147"/>
    </row>
    <row r="410" spans="1:26" ht="15.75" customHeight="1" x14ac:dyDescent="0.2">
      <c r="A410" s="147"/>
      <c r="B410" s="147"/>
      <c r="C410" s="147"/>
      <c r="D410" s="147"/>
      <c r="E410" s="147"/>
      <c r="F410" s="147"/>
      <c r="G410" s="147"/>
      <c r="H410" s="147"/>
      <c r="I410" s="147"/>
      <c r="J410" s="147"/>
      <c r="K410" s="147"/>
      <c r="L410" s="147"/>
      <c r="M410" s="147"/>
      <c r="N410" s="147"/>
      <c r="O410" s="147"/>
      <c r="P410" s="147"/>
      <c r="Q410" s="147"/>
      <c r="R410" s="147"/>
      <c r="S410" s="147"/>
      <c r="T410" s="147"/>
      <c r="U410" s="147"/>
      <c r="V410" s="147"/>
      <c r="W410" s="147"/>
      <c r="X410" s="147"/>
      <c r="Y410" s="147"/>
      <c r="Z410" s="147"/>
    </row>
    <row r="411" spans="1:26" ht="15.75" customHeight="1" x14ac:dyDescent="0.2">
      <c r="A411" s="147"/>
      <c r="B411" s="147"/>
      <c r="C411" s="147"/>
      <c r="D411" s="147"/>
      <c r="E411" s="147"/>
      <c r="F411" s="147"/>
      <c r="G411" s="147"/>
      <c r="H411" s="147"/>
      <c r="I411" s="147"/>
      <c r="J411" s="147"/>
      <c r="K411" s="147"/>
      <c r="L411" s="147"/>
      <c r="M411" s="147"/>
      <c r="N411" s="147"/>
      <c r="O411" s="147"/>
      <c r="P411" s="147"/>
      <c r="Q411" s="147"/>
      <c r="R411" s="147"/>
      <c r="S411" s="147"/>
      <c r="T411" s="147"/>
      <c r="U411" s="147"/>
      <c r="V411" s="147"/>
      <c r="W411" s="147"/>
      <c r="X411" s="147"/>
      <c r="Y411" s="147"/>
      <c r="Z411" s="147"/>
    </row>
    <row r="412" spans="1:26" ht="15.75" customHeight="1" x14ac:dyDescent="0.2">
      <c r="A412" s="147"/>
      <c r="B412" s="147"/>
      <c r="C412" s="147"/>
      <c r="D412" s="147"/>
      <c r="E412" s="147"/>
      <c r="F412" s="147"/>
      <c r="G412" s="147"/>
      <c r="H412" s="147"/>
      <c r="I412" s="147"/>
      <c r="J412" s="147"/>
      <c r="K412" s="147"/>
      <c r="L412" s="147"/>
      <c r="M412" s="147"/>
      <c r="N412" s="147"/>
      <c r="O412" s="147"/>
      <c r="P412" s="147"/>
      <c r="Q412" s="147"/>
      <c r="R412" s="147"/>
      <c r="S412" s="147"/>
      <c r="T412" s="147"/>
      <c r="U412" s="147"/>
      <c r="V412" s="147"/>
      <c r="W412" s="147"/>
      <c r="X412" s="147"/>
      <c r="Y412" s="147"/>
      <c r="Z412" s="147"/>
    </row>
    <row r="413" spans="1:26" ht="15.75" customHeight="1" x14ac:dyDescent="0.2">
      <c r="A413" s="147"/>
      <c r="B413" s="147"/>
      <c r="C413" s="147"/>
      <c r="D413" s="147"/>
      <c r="E413" s="147"/>
      <c r="F413" s="147"/>
      <c r="G413" s="147"/>
      <c r="H413" s="147"/>
      <c r="I413" s="147"/>
      <c r="J413" s="147"/>
      <c r="K413" s="147"/>
      <c r="L413" s="147"/>
      <c r="M413" s="147"/>
      <c r="N413" s="147"/>
      <c r="O413" s="147"/>
      <c r="P413" s="147"/>
      <c r="Q413" s="147"/>
      <c r="R413" s="147"/>
      <c r="S413" s="147"/>
      <c r="T413" s="147"/>
      <c r="U413" s="147"/>
      <c r="V413" s="147"/>
      <c r="W413" s="147"/>
      <c r="X413" s="147"/>
      <c r="Y413" s="147"/>
      <c r="Z413" s="147"/>
    </row>
    <row r="414" spans="1:26" ht="15.75" customHeight="1" x14ac:dyDescent="0.2">
      <c r="A414" s="147"/>
      <c r="B414" s="147"/>
      <c r="C414" s="147"/>
      <c r="D414" s="147"/>
      <c r="E414" s="147"/>
      <c r="F414" s="147"/>
      <c r="G414" s="147"/>
      <c r="H414" s="147"/>
      <c r="I414" s="147"/>
      <c r="J414" s="147"/>
      <c r="K414" s="147"/>
      <c r="L414" s="147"/>
      <c r="M414" s="147"/>
      <c r="N414" s="147"/>
      <c r="O414" s="147"/>
      <c r="P414" s="147"/>
      <c r="Q414" s="147"/>
      <c r="R414" s="147"/>
      <c r="S414" s="147"/>
      <c r="T414" s="147"/>
      <c r="U414" s="147"/>
      <c r="V414" s="147"/>
      <c r="W414" s="147"/>
      <c r="X414" s="147"/>
      <c r="Y414" s="147"/>
      <c r="Z414" s="147"/>
    </row>
    <row r="415" spans="1:26" ht="15.75" customHeight="1" x14ac:dyDescent="0.2">
      <c r="A415" s="147"/>
      <c r="B415" s="147"/>
      <c r="C415" s="147"/>
      <c r="D415" s="147"/>
      <c r="E415" s="147"/>
      <c r="F415" s="147"/>
      <c r="G415" s="147"/>
      <c r="H415" s="147"/>
      <c r="I415" s="147"/>
      <c r="J415" s="147"/>
      <c r="K415" s="147"/>
      <c r="L415" s="147"/>
      <c r="M415" s="147"/>
      <c r="N415" s="147"/>
      <c r="O415" s="147"/>
      <c r="P415" s="147"/>
      <c r="Q415" s="147"/>
      <c r="R415" s="147"/>
      <c r="S415" s="147"/>
      <c r="T415" s="147"/>
      <c r="U415" s="147"/>
      <c r="V415" s="147"/>
      <c r="W415" s="147"/>
      <c r="X415" s="147"/>
      <c r="Y415" s="147"/>
      <c r="Z415" s="147"/>
    </row>
    <row r="416" spans="1:26" ht="15.75" customHeight="1" x14ac:dyDescent="0.2">
      <c r="A416" s="147"/>
      <c r="B416" s="147"/>
      <c r="C416" s="147"/>
      <c r="D416" s="147"/>
      <c r="E416" s="147"/>
      <c r="F416" s="147"/>
      <c r="G416" s="147"/>
      <c r="H416" s="147"/>
      <c r="I416" s="147"/>
      <c r="J416" s="147"/>
      <c r="K416" s="147"/>
      <c r="L416" s="147"/>
      <c r="M416" s="147"/>
      <c r="N416" s="147"/>
      <c r="O416" s="147"/>
      <c r="P416" s="147"/>
      <c r="Q416" s="147"/>
      <c r="R416" s="147"/>
      <c r="S416" s="147"/>
      <c r="T416" s="147"/>
      <c r="U416" s="147"/>
      <c r="V416" s="147"/>
      <c r="W416" s="147"/>
      <c r="X416" s="147"/>
      <c r="Y416" s="147"/>
      <c r="Z416" s="147"/>
    </row>
    <row r="417" spans="1:26" ht="15.75" customHeight="1" x14ac:dyDescent="0.2">
      <c r="A417" s="147"/>
      <c r="B417" s="147"/>
      <c r="C417" s="147"/>
      <c r="D417" s="147"/>
      <c r="E417" s="147"/>
      <c r="F417" s="147"/>
      <c r="G417" s="147"/>
      <c r="H417" s="147"/>
      <c r="I417" s="147"/>
      <c r="J417" s="147"/>
      <c r="K417" s="147"/>
      <c r="L417" s="147"/>
      <c r="M417" s="147"/>
      <c r="N417" s="147"/>
      <c r="O417" s="147"/>
      <c r="P417" s="147"/>
      <c r="Q417" s="147"/>
      <c r="R417" s="147"/>
      <c r="S417" s="147"/>
      <c r="T417" s="147"/>
      <c r="U417" s="147"/>
      <c r="V417" s="147"/>
      <c r="W417" s="147"/>
      <c r="X417" s="147"/>
      <c r="Y417" s="147"/>
      <c r="Z417" s="147"/>
    </row>
    <row r="418" spans="1:26" ht="15.75" customHeight="1" x14ac:dyDescent="0.2">
      <c r="A418" s="147"/>
      <c r="B418" s="147"/>
      <c r="C418" s="147"/>
      <c r="D418" s="147"/>
      <c r="E418" s="147"/>
      <c r="F418" s="147"/>
      <c r="G418" s="147"/>
      <c r="H418" s="147"/>
      <c r="I418" s="147"/>
      <c r="J418" s="147"/>
      <c r="K418" s="147"/>
      <c r="L418" s="147"/>
      <c r="M418" s="147"/>
      <c r="N418" s="147"/>
      <c r="O418" s="147"/>
      <c r="P418" s="147"/>
      <c r="Q418" s="147"/>
      <c r="R418" s="147"/>
      <c r="S418" s="147"/>
      <c r="T418" s="147"/>
      <c r="U418" s="147"/>
      <c r="V418" s="147"/>
      <c r="W418" s="147"/>
      <c r="X418" s="147"/>
      <c r="Y418" s="147"/>
      <c r="Z418" s="147"/>
    </row>
    <row r="419" spans="1:26" ht="15.75" customHeight="1" x14ac:dyDescent="0.2">
      <c r="A419" s="147"/>
      <c r="B419" s="147"/>
      <c r="C419" s="147"/>
      <c r="D419" s="147"/>
      <c r="E419" s="147"/>
      <c r="F419" s="147"/>
      <c r="G419" s="147"/>
      <c r="H419" s="147"/>
      <c r="I419" s="147"/>
      <c r="J419" s="147"/>
      <c r="K419" s="147"/>
      <c r="L419" s="147"/>
      <c r="M419" s="147"/>
      <c r="N419" s="147"/>
      <c r="O419" s="147"/>
      <c r="P419" s="147"/>
      <c r="Q419" s="147"/>
      <c r="R419" s="147"/>
      <c r="S419" s="147"/>
      <c r="T419" s="147"/>
      <c r="U419" s="147"/>
      <c r="V419" s="147"/>
      <c r="W419" s="147"/>
      <c r="X419" s="147"/>
      <c r="Y419" s="147"/>
      <c r="Z419" s="147"/>
    </row>
    <row r="420" spans="1:26" ht="15.75" customHeight="1" x14ac:dyDescent="0.2">
      <c r="A420" s="147"/>
      <c r="B420" s="147"/>
      <c r="C420" s="147"/>
      <c r="D420" s="147"/>
      <c r="E420" s="147"/>
      <c r="F420" s="147"/>
      <c r="G420" s="147"/>
      <c r="H420" s="147"/>
      <c r="I420" s="147"/>
      <c r="J420" s="147"/>
      <c r="K420" s="147"/>
      <c r="L420" s="147"/>
      <c r="M420" s="147"/>
      <c r="N420" s="147"/>
      <c r="O420" s="147"/>
      <c r="P420" s="147"/>
      <c r="Q420" s="147"/>
      <c r="R420" s="147"/>
      <c r="S420" s="147"/>
      <c r="T420" s="147"/>
      <c r="U420" s="147"/>
      <c r="V420" s="147"/>
      <c r="W420" s="147"/>
      <c r="X420" s="147"/>
      <c r="Y420" s="147"/>
      <c r="Z420" s="147"/>
    </row>
    <row r="421" spans="1:26" ht="15.75" customHeight="1" x14ac:dyDescent="0.2">
      <c r="A421" s="147"/>
      <c r="B421" s="147"/>
      <c r="C421" s="147"/>
      <c r="D421" s="147"/>
      <c r="E421" s="147"/>
      <c r="F421" s="147"/>
      <c r="G421" s="147"/>
      <c r="H421" s="147"/>
      <c r="I421" s="147"/>
      <c r="J421" s="147"/>
      <c r="K421" s="147"/>
      <c r="L421" s="147"/>
      <c r="M421" s="147"/>
      <c r="N421" s="147"/>
      <c r="O421" s="147"/>
      <c r="P421" s="147"/>
      <c r="Q421" s="147"/>
      <c r="R421" s="147"/>
      <c r="S421" s="147"/>
      <c r="T421" s="147"/>
      <c r="U421" s="147"/>
      <c r="V421" s="147"/>
      <c r="W421" s="147"/>
      <c r="X421" s="147"/>
      <c r="Y421" s="147"/>
      <c r="Z421" s="147"/>
    </row>
    <row r="422" spans="1:26" ht="15.75" customHeight="1" x14ac:dyDescent="0.2">
      <c r="A422" s="147"/>
      <c r="B422" s="147"/>
      <c r="C422" s="147"/>
      <c r="D422" s="147"/>
      <c r="E422" s="147"/>
      <c r="F422" s="147"/>
      <c r="G422" s="147"/>
      <c r="H422" s="147"/>
      <c r="I422" s="147"/>
      <c r="J422" s="147"/>
      <c r="K422" s="147"/>
      <c r="L422" s="147"/>
      <c r="M422" s="147"/>
      <c r="N422" s="147"/>
      <c r="O422" s="147"/>
      <c r="P422" s="147"/>
      <c r="Q422" s="147"/>
      <c r="R422" s="147"/>
      <c r="S422" s="147"/>
      <c r="T422" s="147"/>
      <c r="U422" s="147"/>
      <c r="V422" s="147"/>
      <c r="W422" s="147"/>
      <c r="X422" s="147"/>
      <c r="Y422" s="147"/>
      <c r="Z422" s="147"/>
    </row>
    <row r="423" spans="1:26" ht="15.75" customHeight="1" x14ac:dyDescent="0.2">
      <c r="A423" s="147"/>
      <c r="B423" s="147"/>
      <c r="C423" s="147"/>
      <c r="D423" s="147"/>
      <c r="E423" s="147"/>
      <c r="F423" s="147"/>
      <c r="G423" s="147"/>
      <c r="H423" s="147"/>
      <c r="I423" s="147"/>
      <c r="J423" s="147"/>
      <c r="K423" s="147"/>
      <c r="L423" s="147"/>
      <c r="M423" s="147"/>
      <c r="N423" s="147"/>
      <c r="O423" s="147"/>
      <c r="P423" s="147"/>
      <c r="Q423" s="147"/>
      <c r="R423" s="147"/>
      <c r="S423" s="147"/>
      <c r="T423" s="147"/>
      <c r="U423" s="147"/>
      <c r="V423" s="147"/>
      <c r="W423" s="147"/>
      <c r="X423" s="147"/>
      <c r="Y423" s="147"/>
      <c r="Z423" s="147"/>
    </row>
    <row r="424" spans="1:26" ht="15.75" customHeight="1" x14ac:dyDescent="0.2">
      <c r="A424" s="147"/>
      <c r="B424" s="147"/>
      <c r="C424" s="147"/>
      <c r="D424" s="147"/>
      <c r="E424" s="147"/>
      <c r="F424" s="147"/>
      <c r="G424" s="147"/>
      <c r="H424" s="147"/>
      <c r="I424" s="147"/>
      <c r="J424" s="147"/>
      <c r="K424" s="147"/>
      <c r="L424" s="147"/>
      <c r="M424" s="147"/>
      <c r="N424" s="147"/>
      <c r="O424" s="147"/>
      <c r="P424" s="147"/>
      <c r="Q424" s="147"/>
      <c r="R424" s="147"/>
      <c r="S424" s="147"/>
      <c r="T424" s="147"/>
      <c r="U424" s="147"/>
      <c r="V424" s="147"/>
      <c r="W424" s="147"/>
      <c r="X424" s="147"/>
      <c r="Y424" s="147"/>
      <c r="Z424" s="147"/>
    </row>
    <row r="425" spans="1:26" ht="15.75" customHeight="1" x14ac:dyDescent="0.2">
      <c r="A425" s="147"/>
      <c r="B425" s="147"/>
      <c r="C425" s="147"/>
      <c r="D425" s="147"/>
      <c r="E425" s="147"/>
      <c r="F425" s="147"/>
      <c r="G425" s="147"/>
      <c r="H425" s="147"/>
      <c r="I425" s="147"/>
      <c r="J425" s="147"/>
      <c r="K425" s="147"/>
      <c r="L425" s="147"/>
      <c r="M425" s="147"/>
      <c r="N425" s="147"/>
      <c r="O425" s="147"/>
      <c r="P425" s="147"/>
      <c r="Q425" s="147"/>
      <c r="R425" s="147"/>
      <c r="S425" s="147"/>
      <c r="T425" s="147"/>
      <c r="U425" s="147"/>
      <c r="V425" s="147"/>
      <c r="W425" s="147"/>
      <c r="X425" s="147"/>
      <c r="Y425" s="147"/>
      <c r="Z425" s="147"/>
    </row>
    <row r="426" spans="1:26" ht="15.75" customHeight="1" x14ac:dyDescent="0.2">
      <c r="A426" s="147"/>
      <c r="B426" s="147"/>
      <c r="C426" s="147"/>
      <c r="D426" s="147"/>
      <c r="E426" s="147"/>
      <c r="F426" s="147"/>
      <c r="G426" s="147"/>
      <c r="H426" s="147"/>
      <c r="I426" s="147"/>
      <c r="J426" s="147"/>
      <c r="K426" s="147"/>
      <c r="L426" s="147"/>
      <c r="M426" s="147"/>
      <c r="N426" s="147"/>
      <c r="O426" s="147"/>
      <c r="P426" s="147"/>
      <c r="Q426" s="147"/>
      <c r="R426" s="147"/>
      <c r="S426" s="147"/>
      <c r="T426" s="147"/>
      <c r="U426" s="147"/>
      <c r="V426" s="147"/>
      <c r="W426" s="147"/>
      <c r="X426" s="147"/>
      <c r="Y426" s="147"/>
      <c r="Z426" s="147"/>
    </row>
    <row r="427" spans="1:26" ht="15.75" customHeight="1" x14ac:dyDescent="0.2">
      <c r="A427" s="147"/>
      <c r="B427" s="147"/>
      <c r="C427" s="147"/>
      <c r="D427" s="147"/>
      <c r="E427" s="147"/>
      <c r="F427" s="147"/>
      <c r="G427" s="147"/>
      <c r="H427" s="147"/>
      <c r="I427" s="147"/>
      <c r="J427" s="147"/>
      <c r="K427" s="147"/>
      <c r="L427" s="147"/>
      <c r="M427" s="147"/>
      <c r="N427" s="147"/>
      <c r="O427" s="147"/>
      <c r="P427" s="147"/>
      <c r="Q427" s="147"/>
      <c r="R427" s="147"/>
      <c r="S427" s="147"/>
      <c r="T427" s="147"/>
      <c r="U427" s="147"/>
      <c r="V427" s="147"/>
      <c r="W427" s="147"/>
      <c r="X427" s="147"/>
      <c r="Y427" s="147"/>
      <c r="Z427" s="147"/>
    </row>
    <row r="428" spans="1:26" ht="15.75" customHeight="1" x14ac:dyDescent="0.2">
      <c r="A428" s="147"/>
      <c r="B428" s="147"/>
      <c r="C428" s="147"/>
      <c r="D428" s="147"/>
      <c r="E428" s="147"/>
      <c r="F428" s="147"/>
      <c r="G428" s="147"/>
      <c r="H428" s="147"/>
      <c r="I428" s="147"/>
      <c r="J428" s="147"/>
      <c r="K428" s="147"/>
      <c r="L428" s="147"/>
      <c r="M428" s="147"/>
      <c r="N428" s="147"/>
      <c r="O428" s="147"/>
      <c r="P428" s="147"/>
      <c r="Q428" s="147"/>
      <c r="R428" s="147"/>
      <c r="S428" s="147"/>
      <c r="T428" s="147"/>
      <c r="U428" s="147"/>
      <c r="V428" s="147"/>
      <c r="W428" s="147"/>
      <c r="X428" s="147"/>
      <c r="Y428" s="147"/>
      <c r="Z428" s="147"/>
    </row>
    <row r="429" spans="1:26" ht="15.75" customHeight="1" x14ac:dyDescent="0.2">
      <c r="A429" s="147"/>
      <c r="B429" s="147"/>
      <c r="C429" s="147"/>
      <c r="D429" s="147"/>
      <c r="E429" s="147"/>
      <c r="F429" s="147"/>
      <c r="G429" s="147"/>
      <c r="H429" s="147"/>
      <c r="I429" s="147"/>
      <c r="J429" s="147"/>
      <c r="K429" s="147"/>
      <c r="L429" s="147"/>
      <c r="M429" s="147"/>
      <c r="N429" s="147"/>
      <c r="O429" s="147"/>
      <c r="P429" s="147"/>
      <c r="Q429" s="147"/>
      <c r="R429" s="147"/>
      <c r="S429" s="147"/>
      <c r="T429" s="147"/>
      <c r="U429" s="147"/>
      <c r="V429" s="147"/>
      <c r="W429" s="147"/>
      <c r="X429" s="147"/>
      <c r="Y429" s="147"/>
      <c r="Z429" s="147"/>
    </row>
    <row r="430" spans="1:26" ht="15.75" customHeight="1" x14ac:dyDescent="0.2">
      <c r="A430" s="147"/>
      <c r="B430" s="147"/>
      <c r="C430" s="147"/>
      <c r="D430" s="147"/>
      <c r="E430" s="147"/>
      <c r="F430" s="147"/>
      <c r="G430" s="147"/>
      <c r="H430" s="147"/>
      <c r="I430" s="147"/>
      <c r="J430" s="147"/>
      <c r="K430" s="147"/>
      <c r="L430" s="147"/>
      <c r="M430" s="147"/>
      <c r="N430" s="147"/>
      <c r="O430" s="147"/>
      <c r="P430" s="147"/>
      <c r="Q430" s="147"/>
      <c r="R430" s="147"/>
      <c r="S430" s="147"/>
      <c r="T430" s="147"/>
      <c r="U430" s="147"/>
      <c r="V430" s="147"/>
      <c r="W430" s="147"/>
      <c r="X430" s="147"/>
      <c r="Y430" s="147"/>
      <c r="Z430" s="147"/>
    </row>
    <row r="431" spans="1:26" ht="15.75" customHeight="1" x14ac:dyDescent="0.2">
      <c r="A431" s="147"/>
      <c r="B431" s="147"/>
      <c r="C431" s="147"/>
      <c r="D431" s="147"/>
      <c r="E431" s="147"/>
      <c r="F431" s="147"/>
      <c r="G431" s="147"/>
      <c r="H431" s="147"/>
      <c r="I431" s="147"/>
      <c r="J431" s="147"/>
      <c r="K431" s="147"/>
      <c r="L431" s="147"/>
      <c r="M431" s="147"/>
      <c r="N431" s="147"/>
      <c r="O431" s="147"/>
      <c r="P431" s="147"/>
      <c r="Q431" s="147"/>
      <c r="R431" s="147"/>
      <c r="S431" s="147"/>
      <c r="T431" s="147"/>
      <c r="U431" s="147"/>
      <c r="V431" s="147"/>
      <c r="W431" s="147"/>
      <c r="X431" s="147"/>
      <c r="Y431" s="147"/>
      <c r="Z431" s="147"/>
    </row>
    <row r="432" spans="1:26" ht="15.75" customHeight="1" x14ac:dyDescent="0.2">
      <c r="A432" s="147"/>
      <c r="B432" s="147"/>
      <c r="C432" s="147"/>
      <c r="D432" s="147"/>
      <c r="E432" s="147"/>
      <c r="F432" s="147"/>
      <c r="G432" s="147"/>
      <c r="H432" s="147"/>
      <c r="I432" s="147"/>
      <c r="J432" s="147"/>
      <c r="K432" s="147"/>
      <c r="L432" s="147"/>
      <c r="M432" s="147"/>
      <c r="N432" s="147"/>
      <c r="O432" s="147"/>
      <c r="P432" s="147"/>
      <c r="Q432" s="147"/>
      <c r="R432" s="147"/>
      <c r="S432" s="147"/>
      <c r="T432" s="147"/>
      <c r="U432" s="147"/>
      <c r="V432" s="147"/>
      <c r="W432" s="147"/>
      <c r="X432" s="147"/>
      <c r="Y432" s="147"/>
      <c r="Z432" s="147"/>
    </row>
    <row r="433" spans="1:26" ht="15.75" customHeight="1" x14ac:dyDescent="0.2">
      <c r="A433" s="147"/>
      <c r="B433" s="147"/>
      <c r="C433" s="147"/>
      <c r="D433" s="147"/>
      <c r="E433" s="147"/>
      <c r="F433" s="147"/>
      <c r="G433" s="147"/>
      <c r="H433" s="147"/>
      <c r="I433" s="147"/>
      <c r="J433" s="147"/>
      <c r="K433" s="147"/>
      <c r="L433" s="147"/>
      <c r="M433" s="147"/>
      <c r="N433" s="147"/>
      <c r="O433" s="147"/>
      <c r="P433" s="147"/>
      <c r="Q433" s="147"/>
      <c r="R433" s="147"/>
      <c r="S433" s="147"/>
      <c r="T433" s="147"/>
      <c r="U433" s="147"/>
      <c r="V433" s="147"/>
      <c r="W433" s="147"/>
      <c r="X433" s="147"/>
      <c r="Y433" s="147"/>
      <c r="Z433" s="147"/>
    </row>
    <row r="434" spans="1:26" ht="15.75" customHeight="1" x14ac:dyDescent="0.2">
      <c r="A434" s="147"/>
      <c r="B434" s="147"/>
      <c r="C434" s="147"/>
      <c r="D434" s="147"/>
      <c r="E434" s="147"/>
      <c r="F434" s="147"/>
      <c r="G434" s="147"/>
      <c r="H434" s="147"/>
      <c r="I434" s="147"/>
      <c r="J434" s="147"/>
      <c r="K434" s="147"/>
      <c r="L434" s="147"/>
      <c r="M434" s="147"/>
      <c r="N434" s="147"/>
      <c r="O434" s="147"/>
      <c r="P434" s="147"/>
      <c r="Q434" s="147"/>
      <c r="R434" s="147"/>
      <c r="S434" s="147"/>
      <c r="T434" s="147"/>
      <c r="U434" s="147"/>
      <c r="V434" s="147"/>
      <c r="W434" s="147"/>
      <c r="X434" s="147"/>
      <c r="Y434" s="147"/>
      <c r="Z434" s="147"/>
    </row>
    <row r="435" spans="1:26" ht="15.75" customHeight="1" x14ac:dyDescent="0.2">
      <c r="A435" s="147"/>
      <c r="B435" s="147"/>
      <c r="C435" s="147"/>
      <c r="D435" s="147"/>
      <c r="E435" s="147"/>
      <c r="F435" s="147"/>
      <c r="G435" s="147"/>
      <c r="H435" s="147"/>
      <c r="I435" s="147"/>
      <c r="J435" s="147"/>
      <c r="K435" s="147"/>
      <c r="L435" s="147"/>
      <c r="M435" s="147"/>
      <c r="N435" s="147"/>
      <c r="O435" s="147"/>
      <c r="P435" s="147"/>
      <c r="Q435" s="147"/>
      <c r="R435" s="147"/>
      <c r="S435" s="147"/>
      <c r="T435" s="147"/>
      <c r="U435" s="147"/>
      <c r="V435" s="147"/>
      <c r="W435" s="147"/>
      <c r="X435" s="147"/>
      <c r="Y435" s="147"/>
      <c r="Z435" s="147"/>
    </row>
    <row r="436" spans="1:26" ht="15.75" customHeight="1" x14ac:dyDescent="0.2">
      <c r="A436" s="147"/>
      <c r="B436" s="147"/>
      <c r="C436" s="147"/>
      <c r="D436" s="147"/>
      <c r="E436" s="147"/>
      <c r="F436" s="147"/>
      <c r="G436" s="147"/>
      <c r="H436" s="147"/>
      <c r="I436" s="147"/>
      <c r="J436" s="147"/>
      <c r="K436" s="147"/>
      <c r="L436" s="147"/>
      <c r="M436" s="147"/>
      <c r="N436" s="147"/>
      <c r="O436" s="147"/>
      <c r="P436" s="147"/>
      <c r="Q436" s="147"/>
      <c r="R436" s="147"/>
      <c r="S436" s="147"/>
      <c r="T436" s="147"/>
      <c r="U436" s="147"/>
      <c r="V436" s="147"/>
      <c r="W436" s="147"/>
      <c r="X436" s="147"/>
      <c r="Y436" s="147"/>
      <c r="Z436" s="147"/>
    </row>
    <row r="437" spans="1:26" ht="15.75" customHeight="1" x14ac:dyDescent="0.2">
      <c r="A437" s="147"/>
      <c r="B437" s="147"/>
      <c r="C437" s="147"/>
      <c r="D437" s="147"/>
      <c r="E437" s="147"/>
      <c r="F437" s="147"/>
      <c r="G437" s="147"/>
      <c r="H437" s="147"/>
      <c r="I437" s="147"/>
      <c r="J437" s="147"/>
      <c r="K437" s="147"/>
      <c r="L437" s="147"/>
      <c r="M437" s="147"/>
      <c r="N437" s="147"/>
      <c r="O437" s="147"/>
      <c r="P437" s="147"/>
      <c r="Q437" s="147"/>
      <c r="R437" s="147"/>
      <c r="S437" s="147"/>
      <c r="T437" s="147"/>
      <c r="U437" s="147"/>
      <c r="V437" s="147"/>
      <c r="W437" s="147"/>
      <c r="X437" s="147"/>
      <c r="Y437" s="147"/>
      <c r="Z437" s="147"/>
    </row>
    <row r="438" spans="1:26" ht="15.75" customHeight="1" x14ac:dyDescent="0.2">
      <c r="A438" s="147"/>
      <c r="B438" s="147"/>
      <c r="C438" s="147"/>
      <c r="D438" s="147"/>
      <c r="E438" s="147"/>
      <c r="F438" s="147"/>
      <c r="G438" s="147"/>
      <c r="H438" s="147"/>
      <c r="I438" s="147"/>
      <c r="J438" s="147"/>
      <c r="K438" s="147"/>
      <c r="L438" s="147"/>
      <c r="M438" s="147"/>
      <c r="N438" s="147"/>
      <c r="O438" s="147"/>
      <c r="P438" s="147"/>
      <c r="Q438" s="147"/>
      <c r="R438" s="147"/>
      <c r="S438" s="147"/>
      <c r="T438" s="147"/>
      <c r="U438" s="147"/>
      <c r="V438" s="147"/>
      <c r="W438" s="147"/>
      <c r="X438" s="147"/>
      <c r="Y438" s="147"/>
      <c r="Z438" s="147"/>
    </row>
    <row r="439" spans="1:26" ht="15.75" customHeight="1" x14ac:dyDescent="0.2">
      <c r="A439" s="147"/>
      <c r="B439" s="147"/>
      <c r="C439" s="147"/>
      <c r="D439" s="147"/>
      <c r="E439" s="147"/>
      <c r="F439" s="147"/>
      <c r="G439" s="147"/>
      <c r="H439" s="147"/>
      <c r="I439" s="147"/>
      <c r="J439" s="147"/>
      <c r="K439" s="147"/>
      <c r="L439" s="147"/>
      <c r="M439" s="147"/>
      <c r="N439" s="147"/>
      <c r="O439" s="147"/>
      <c r="P439" s="147"/>
      <c r="Q439" s="147"/>
      <c r="R439" s="147"/>
      <c r="S439" s="147"/>
      <c r="T439" s="147"/>
      <c r="U439" s="147"/>
      <c r="V439" s="147"/>
      <c r="W439" s="147"/>
      <c r="X439" s="147"/>
      <c r="Y439" s="147"/>
      <c r="Z439" s="147"/>
    </row>
    <row r="440" spans="1:26" ht="15.75" customHeight="1" x14ac:dyDescent="0.2">
      <c r="A440" s="147"/>
      <c r="B440" s="147"/>
      <c r="C440" s="147"/>
      <c r="D440" s="147"/>
      <c r="E440" s="147"/>
      <c r="F440" s="147"/>
      <c r="G440" s="147"/>
      <c r="H440" s="147"/>
      <c r="I440" s="147"/>
      <c r="J440" s="147"/>
      <c r="K440" s="147"/>
      <c r="L440" s="147"/>
      <c r="M440" s="147"/>
      <c r="N440" s="147"/>
      <c r="O440" s="147"/>
      <c r="P440" s="147"/>
      <c r="Q440" s="147"/>
      <c r="R440" s="147"/>
      <c r="S440" s="147"/>
      <c r="T440" s="147"/>
      <c r="U440" s="147"/>
      <c r="V440" s="147"/>
      <c r="W440" s="147"/>
      <c r="X440" s="147"/>
      <c r="Y440" s="147"/>
      <c r="Z440" s="147"/>
    </row>
    <row r="441" spans="1:26" ht="15.75" customHeight="1" x14ac:dyDescent="0.2">
      <c r="A441" s="147"/>
      <c r="B441" s="147"/>
      <c r="C441" s="147"/>
      <c r="D441" s="147"/>
      <c r="E441" s="147"/>
      <c r="F441" s="147"/>
      <c r="G441" s="147"/>
      <c r="H441" s="147"/>
      <c r="I441" s="147"/>
      <c r="J441" s="147"/>
      <c r="K441" s="147"/>
      <c r="L441" s="147"/>
      <c r="M441" s="147"/>
      <c r="N441" s="147"/>
      <c r="O441" s="147"/>
      <c r="P441" s="147"/>
      <c r="Q441" s="147"/>
      <c r="R441" s="147"/>
      <c r="S441" s="147"/>
      <c r="T441" s="147"/>
      <c r="U441" s="147"/>
      <c r="V441" s="147"/>
      <c r="W441" s="147"/>
      <c r="X441" s="147"/>
      <c r="Y441" s="147"/>
      <c r="Z441" s="147"/>
    </row>
    <row r="442" spans="1:26" ht="15.75" customHeight="1" x14ac:dyDescent="0.2">
      <c r="A442" s="147"/>
      <c r="B442" s="147"/>
      <c r="C442" s="147"/>
      <c r="D442" s="147"/>
      <c r="E442" s="147"/>
      <c r="F442" s="147"/>
      <c r="G442" s="147"/>
      <c r="H442" s="147"/>
      <c r="I442" s="147"/>
      <c r="J442" s="147"/>
      <c r="K442" s="147"/>
      <c r="L442" s="147"/>
      <c r="M442" s="147"/>
      <c r="N442" s="147"/>
      <c r="O442" s="147"/>
      <c r="P442" s="147"/>
      <c r="Q442" s="147"/>
      <c r="R442" s="147"/>
      <c r="S442" s="147"/>
      <c r="T442" s="147"/>
      <c r="U442" s="147"/>
      <c r="V442" s="147"/>
      <c r="W442" s="147"/>
      <c r="X442" s="147"/>
      <c r="Y442" s="147"/>
      <c r="Z442" s="147"/>
    </row>
    <row r="443" spans="1:26" ht="15.75" customHeight="1" x14ac:dyDescent="0.2">
      <c r="A443" s="147"/>
      <c r="B443" s="147"/>
      <c r="C443" s="147"/>
      <c r="D443" s="147"/>
      <c r="E443" s="147"/>
      <c r="F443" s="147"/>
      <c r="G443" s="147"/>
      <c r="H443" s="147"/>
      <c r="I443" s="147"/>
      <c r="J443" s="147"/>
      <c r="K443" s="147"/>
      <c r="L443" s="147"/>
      <c r="M443" s="147"/>
      <c r="N443" s="147"/>
      <c r="O443" s="147"/>
      <c r="P443" s="147"/>
      <c r="Q443" s="147"/>
      <c r="R443" s="147"/>
      <c r="S443" s="147"/>
      <c r="T443" s="147"/>
      <c r="U443" s="147"/>
      <c r="V443" s="147"/>
      <c r="W443" s="147"/>
      <c r="X443" s="147"/>
      <c r="Y443" s="147"/>
      <c r="Z443" s="147"/>
    </row>
    <row r="444" spans="1:26" ht="15.75" customHeight="1" x14ac:dyDescent="0.2">
      <c r="A444" s="147"/>
      <c r="B444" s="147"/>
      <c r="C444" s="147"/>
      <c r="D444" s="147"/>
      <c r="E444" s="147"/>
      <c r="F444" s="147"/>
      <c r="G444" s="147"/>
      <c r="H444" s="147"/>
      <c r="I444" s="147"/>
      <c r="J444" s="147"/>
      <c r="K444" s="147"/>
      <c r="L444" s="147"/>
      <c r="M444" s="147"/>
      <c r="N444" s="147"/>
      <c r="O444" s="147"/>
      <c r="P444" s="147"/>
      <c r="Q444" s="147"/>
      <c r="R444" s="147"/>
      <c r="S444" s="147"/>
      <c r="T444" s="147"/>
      <c r="U444" s="147"/>
      <c r="V444" s="147"/>
      <c r="W444" s="147"/>
      <c r="X444" s="147"/>
      <c r="Y444" s="147"/>
      <c r="Z444" s="147"/>
    </row>
    <row r="445" spans="1:26" ht="15.75" customHeight="1" x14ac:dyDescent="0.2">
      <c r="A445" s="147"/>
      <c r="B445" s="147"/>
      <c r="C445" s="147"/>
      <c r="D445" s="147"/>
      <c r="E445" s="147"/>
      <c r="F445" s="147"/>
      <c r="G445" s="147"/>
      <c r="H445" s="147"/>
      <c r="I445" s="147"/>
      <c r="J445" s="147"/>
      <c r="K445" s="147"/>
      <c r="L445" s="147"/>
      <c r="M445" s="147"/>
      <c r="N445" s="147"/>
      <c r="O445" s="147"/>
      <c r="P445" s="147"/>
      <c r="Q445" s="147"/>
      <c r="R445" s="147"/>
      <c r="S445" s="147"/>
      <c r="T445" s="147"/>
      <c r="U445" s="147"/>
      <c r="V445" s="147"/>
      <c r="W445" s="147"/>
      <c r="X445" s="147"/>
      <c r="Y445" s="147"/>
      <c r="Z445" s="147"/>
    </row>
    <row r="446" spans="1:26" ht="15.75" customHeight="1" x14ac:dyDescent="0.2">
      <c r="A446" s="147"/>
      <c r="B446" s="147"/>
      <c r="C446" s="147"/>
      <c r="D446" s="147"/>
      <c r="E446" s="147"/>
      <c r="F446" s="147"/>
      <c r="G446" s="147"/>
      <c r="H446" s="147"/>
      <c r="I446" s="147"/>
      <c r="J446" s="147"/>
      <c r="K446" s="147"/>
      <c r="L446" s="147"/>
      <c r="M446" s="147"/>
      <c r="N446" s="147"/>
      <c r="O446" s="147"/>
      <c r="P446" s="147"/>
      <c r="Q446" s="147"/>
      <c r="R446" s="147"/>
      <c r="S446" s="147"/>
      <c r="T446" s="147"/>
      <c r="U446" s="147"/>
      <c r="V446" s="147"/>
      <c r="W446" s="147"/>
      <c r="X446" s="147"/>
      <c r="Y446" s="147"/>
      <c r="Z446" s="147"/>
    </row>
    <row r="447" spans="1:26" ht="15.75" customHeight="1" x14ac:dyDescent="0.2">
      <c r="A447" s="147"/>
      <c r="B447" s="147"/>
      <c r="C447" s="147"/>
      <c r="D447" s="147"/>
      <c r="E447" s="147"/>
      <c r="F447" s="147"/>
      <c r="G447" s="147"/>
      <c r="H447" s="147"/>
      <c r="I447" s="147"/>
      <c r="J447" s="147"/>
      <c r="K447" s="147"/>
      <c r="L447" s="147"/>
      <c r="M447" s="147"/>
      <c r="N447" s="147"/>
      <c r="O447" s="147"/>
      <c r="P447" s="147"/>
      <c r="Q447" s="147"/>
      <c r="R447" s="147"/>
      <c r="S447" s="147"/>
      <c r="T447" s="147"/>
      <c r="U447" s="147"/>
      <c r="V447" s="147"/>
      <c r="W447" s="147"/>
      <c r="X447" s="147"/>
      <c r="Y447" s="147"/>
      <c r="Z447" s="147"/>
    </row>
    <row r="448" spans="1:26" ht="15.75" customHeight="1" x14ac:dyDescent="0.2">
      <c r="A448" s="147"/>
      <c r="B448" s="147"/>
      <c r="C448" s="147"/>
      <c r="D448" s="147"/>
      <c r="E448" s="147"/>
      <c r="F448" s="147"/>
      <c r="G448" s="147"/>
      <c r="H448" s="147"/>
      <c r="I448" s="147"/>
      <c r="J448" s="147"/>
      <c r="K448" s="147"/>
      <c r="L448" s="147"/>
      <c r="M448" s="147"/>
      <c r="N448" s="147"/>
      <c r="O448" s="147"/>
      <c r="P448" s="147"/>
      <c r="Q448" s="147"/>
      <c r="R448" s="147"/>
      <c r="S448" s="147"/>
      <c r="T448" s="147"/>
      <c r="U448" s="147"/>
      <c r="V448" s="147"/>
      <c r="W448" s="147"/>
      <c r="X448" s="147"/>
      <c r="Y448" s="147"/>
      <c r="Z448" s="147"/>
    </row>
    <row r="449" spans="1:26" ht="15.75" customHeight="1" x14ac:dyDescent="0.2">
      <c r="A449" s="147"/>
      <c r="B449" s="147"/>
      <c r="C449" s="147"/>
      <c r="D449" s="147"/>
      <c r="E449" s="147"/>
      <c r="F449" s="147"/>
      <c r="G449" s="147"/>
      <c r="H449" s="147"/>
      <c r="I449" s="147"/>
      <c r="J449" s="147"/>
      <c r="K449" s="147"/>
      <c r="L449" s="147"/>
      <c r="M449" s="147"/>
      <c r="N449" s="147"/>
      <c r="O449" s="147"/>
      <c r="P449" s="147"/>
      <c r="Q449" s="147"/>
      <c r="R449" s="147"/>
      <c r="S449" s="147"/>
      <c r="T449" s="147"/>
      <c r="U449" s="147"/>
      <c r="V449" s="147"/>
      <c r="W449" s="147"/>
      <c r="X449" s="147"/>
      <c r="Y449" s="147"/>
      <c r="Z449" s="147"/>
    </row>
    <row r="450" spans="1:26" ht="15.75" customHeight="1" x14ac:dyDescent="0.2">
      <c r="A450" s="147"/>
      <c r="B450" s="147"/>
      <c r="C450" s="147"/>
      <c r="D450" s="147"/>
      <c r="E450" s="147"/>
      <c r="F450" s="147"/>
      <c r="G450" s="147"/>
      <c r="H450" s="147"/>
      <c r="I450" s="147"/>
      <c r="J450" s="147"/>
      <c r="K450" s="147"/>
      <c r="L450" s="147"/>
      <c r="M450" s="147"/>
      <c r="N450" s="147"/>
      <c r="O450" s="147"/>
      <c r="P450" s="147"/>
      <c r="Q450" s="147"/>
      <c r="R450" s="147"/>
      <c r="S450" s="147"/>
      <c r="T450" s="147"/>
      <c r="U450" s="147"/>
      <c r="V450" s="147"/>
      <c r="W450" s="147"/>
      <c r="X450" s="147"/>
      <c r="Y450" s="147"/>
      <c r="Z450" s="147"/>
    </row>
    <row r="451" spans="1:26" ht="15.75" customHeight="1" x14ac:dyDescent="0.2">
      <c r="A451" s="147"/>
      <c r="B451" s="147"/>
      <c r="C451" s="147"/>
      <c r="D451" s="147"/>
      <c r="E451" s="147"/>
      <c r="F451" s="147"/>
      <c r="G451" s="147"/>
      <c r="H451" s="147"/>
      <c r="I451" s="147"/>
      <c r="J451" s="147"/>
      <c r="K451" s="147"/>
      <c r="L451" s="147"/>
      <c r="M451" s="147"/>
      <c r="N451" s="147"/>
      <c r="O451" s="147"/>
      <c r="P451" s="147"/>
      <c r="Q451" s="147"/>
      <c r="R451" s="147"/>
      <c r="S451" s="147"/>
      <c r="T451" s="147"/>
      <c r="U451" s="147"/>
      <c r="V451" s="147"/>
      <c r="W451" s="147"/>
      <c r="X451" s="147"/>
      <c r="Y451" s="147"/>
      <c r="Z451" s="147"/>
    </row>
    <row r="452" spans="1:26" ht="15.75" customHeight="1" x14ac:dyDescent="0.2">
      <c r="A452" s="147"/>
      <c r="B452" s="147"/>
      <c r="C452" s="147"/>
      <c r="D452" s="147"/>
      <c r="E452" s="147"/>
      <c r="F452" s="147"/>
      <c r="G452" s="147"/>
      <c r="H452" s="147"/>
      <c r="I452" s="147"/>
      <c r="J452" s="147"/>
      <c r="K452" s="147"/>
      <c r="L452" s="147"/>
      <c r="M452" s="147"/>
      <c r="N452" s="147"/>
      <c r="O452" s="147"/>
      <c r="P452" s="147"/>
      <c r="Q452" s="147"/>
      <c r="R452" s="147"/>
      <c r="S452" s="147"/>
      <c r="T452" s="147"/>
      <c r="U452" s="147"/>
      <c r="V452" s="147"/>
      <c r="W452" s="147"/>
      <c r="X452" s="147"/>
      <c r="Y452" s="147"/>
      <c r="Z452" s="147"/>
    </row>
    <row r="453" spans="1:26" ht="15.75" customHeight="1" x14ac:dyDescent="0.2">
      <c r="A453" s="147"/>
      <c r="B453" s="147"/>
      <c r="C453" s="147"/>
      <c r="D453" s="147"/>
      <c r="E453" s="147"/>
      <c r="F453" s="147"/>
      <c r="G453" s="147"/>
      <c r="H453" s="147"/>
      <c r="I453" s="147"/>
      <c r="J453" s="147"/>
      <c r="K453" s="147"/>
      <c r="L453" s="147"/>
      <c r="M453" s="147"/>
      <c r="N453" s="147"/>
      <c r="O453" s="147"/>
      <c r="P453" s="147"/>
      <c r="Q453" s="147"/>
      <c r="R453" s="147"/>
      <c r="S453" s="147"/>
      <c r="T453" s="147"/>
      <c r="U453" s="147"/>
      <c r="V453" s="147"/>
      <c r="W453" s="147"/>
      <c r="X453" s="147"/>
      <c r="Y453" s="147"/>
      <c r="Z453" s="147"/>
    </row>
    <row r="454" spans="1:26" ht="15.75" customHeight="1" x14ac:dyDescent="0.2">
      <c r="A454" s="147"/>
      <c r="B454" s="147"/>
      <c r="C454" s="147"/>
      <c r="D454" s="147"/>
      <c r="E454" s="147"/>
      <c r="F454" s="147"/>
      <c r="G454" s="147"/>
      <c r="H454" s="147"/>
      <c r="I454" s="147"/>
      <c r="J454" s="147"/>
      <c r="K454" s="147"/>
      <c r="L454" s="147"/>
      <c r="M454" s="147"/>
      <c r="N454" s="147"/>
      <c r="O454" s="147"/>
      <c r="P454" s="147"/>
      <c r="Q454" s="147"/>
      <c r="R454" s="147"/>
      <c r="S454" s="147"/>
      <c r="T454" s="147"/>
      <c r="U454" s="147"/>
      <c r="V454" s="147"/>
      <c r="W454" s="147"/>
      <c r="X454" s="147"/>
      <c r="Y454" s="147"/>
      <c r="Z454" s="147"/>
    </row>
    <row r="455" spans="1:26" ht="15.75" customHeight="1" x14ac:dyDescent="0.2">
      <c r="A455" s="147"/>
      <c r="B455" s="147"/>
      <c r="C455" s="147"/>
      <c r="D455" s="147"/>
      <c r="E455" s="147"/>
      <c r="F455" s="147"/>
      <c r="G455" s="147"/>
      <c r="H455" s="147"/>
      <c r="I455" s="147"/>
      <c r="J455" s="147"/>
      <c r="K455" s="147"/>
      <c r="L455" s="147"/>
      <c r="M455" s="147"/>
      <c r="N455" s="147"/>
      <c r="O455" s="147"/>
      <c r="P455" s="147"/>
      <c r="Q455" s="147"/>
      <c r="R455" s="147"/>
      <c r="S455" s="147"/>
      <c r="T455" s="147"/>
      <c r="U455" s="147"/>
      <c r="V455" s="147"/>
      <c r="W455" s="147"/>
      <c r="X455" s="147"/>
      <c r="Y455" s="147"/>
      <c r="Z455" s="147"/>
    </row>
    <row r="456" spans="1:26" ht="15.75" customHeight="1" x14ac:dyDescent="0.2">
      <c r="A456" s="147"/>
      <c r="B456" s="147"/>
      <c r="C456" s="147"/>
      <c r="D456" s="147"/>
      <c r="E456" s="147"/>
      <c r="F456" s="147"/>
      <c r="G456" s="147"/>
      <c r="H456" s="147"/>
      <c r="I456" s="147"/>
      <c r="J456" s="147"/>
      <c r="K456" s="147"/>
      <c r="L456" s="147"/>
      <c r="M456" s="147"/>
      <c r="N456" s="147"/>
      <c r="O456" s="147"/>
      <c r="P456" s="147"/>
      <c r="Q456" s="147"/>
      <c r="R456" s="147"/>
      <c r="S456" s="147"/>
      <c r="T456" s="147"/>
      <c r="U456" s="147"/>
      <c r="V456" s="147"/>
      <c r="W456" s="147"/>
      <c r="X456" s="147"/>
      <c r="Y456" s="147"/>
      <c r="Z456" s="147"/>
    </row>
    <row r="457" spans="1:26" ht="15.75" customHeight="1" x14ac:dyDescent="0.2">
      <c r="A457" s="147"/>
      <c r="B457" s="147"/>
      <c r="C457" s="147"/>
      <c r="D457" s="147"/>
      <c r="E457" s="147"/>
      <c r="F457" s="147"/>
      <c r="G457" s="147"/>
      <c r="H457" s="147"/>
      <c r="I457" s="147"/>
      <c r="J457" s="147"/>
      <c r="K457" s="147"/>
      <c r="L457" s="147"/>
      <c r="M457" s="147"/>
      <c r="N457" s="147"/>
      <c r="O457" s="147"/>
      <c r="P457" s="147"/>
      <c r="Q457" s="147"/>
      <c r="R457" s="147"/>
      <c r="S457" s="147"/>
      <c r="T457" s="147"/>
      <c r="U457" s="147"/>
      <c r="V457" s="147"/>
      <c r="W457" s="147"/>
      <c r="X457" s="147"/>
      <c r="Y457" s="147"/>
      <c r="Z457" s="147"/>
    </row>
    <row r="458" spans="1:26" ht="15.75" customHeight="1" x14ac:dyDescent="0.2">
      <c r="A458" s="147"/>
      <c r="B458" s="147"/>
      <c r="C458" s="147"/>
      <c r="D458" s="147"/>
      <c r="E458" s="147"/>
      <c r="F458" s="147"/>
      <c r="G458" s="147"/>
      <c r="H458" s="147"/>
      <c r="I458" s="147"/>
      <c r="J458" s="147"/>
      <c r="K458" s="147"/>
      <c r="L458" s="147"/>
      <c r="M458" s="147"/>
      <c r="N458" s="147"/>
      <c r="O458" s="147"/>
      <c r="P458" s="147"/>
      <c r="Q458" s="147"/>
      <c r="R458" s="147"/>
      <c r="S458" s="147"/>
      <c r="T458" s="147"/>
      <c r="U458" s="147"/>
      <c r="V458" s="147"/>
      <c r="W458" s="147"/>
      <c r="X458" s="147"/>
      <c r="Y458" s="147"/>
      <c r="Z458" s="147"/>
    </row>
    <row r="459" spans="1:26" ht="15.75" customHeight="1" x14ac:dyDescent="0.2">
      <c r="A459" s="147"/>
      <c r="B459" s="147"/>
      <c r="C459" s="147"/>
      <c r="D459" s="147"/>
      <c r="E459" s="147"/>
      <c r="F459" s="147"/>
      <c r="G459" s="147"/>
      <c r="H459" s="147"/>
      <c r="I459" s="147"/>
      <c r="J459" s="147"/>
      <c r="K459" s="147"/>
      <c r="L459" s="147"/>
      <c r="M459" s="147"/>
      <c r="N459" s="147"/>
      <c r="O459" s="147"/>
      <c r="P459" s="147"/>
      <c r="Q459" s="147"/>
      <c r="R459" s="147"/>
      <c r="S459" s="147"/>
      <c r="T459" s="147"/>
      <c r="U459" s="147"/>
      <c r="V459" s="147"/>
      <c r="W459" s="147"/>
      <c r="X459" s="147"/>
      <c r="Y459" s="147"/>
      <c r="Z459" s="147"/>
    </row>
    <row r="460" spans="1:26" ht="15.75" customHeight="1" x14ac:dyDescent="0.2">
      <c r="A460" s="147"/>
      <c r="B460" s="147"/>
      <c r="C460" s="147"/>
      <c r="D460" s="147"/>
      <c r="E460" s="147"/>
      <c r="F460" s="147"/>
      <c r="G460" s="147"/>
      <c r="H460" s="147"/>
      <c r="I460" s="147"/>
      <c r="J460" s="147"/>
      <c r="K460" s="147"/>
      <c r="L460" s="147"/>
      <c r="M460" s="147"/>
      <c r="N460" s="147"/>
      <c r="O460" s="147"/>
      <c r="P460" s="147"/>
      <c r="Q460" s="147"/>
      <c r="R460" s="147"/>
      <c r="S460" s="147"/>
      <c r="T460" s="147"/>
      <c r="U460" s="147"/>
      <c r="V460" s="147"/>
      <c r="W460" s="147"/>
      <c r="X460" s="147"/>
      <c r="Y460" s="147"/>
      <c r="Z460" s="147"/>
    </row>
    <row r="461" spans="1:26" ht="15.75" customHeight="1" x14ac:dyDescent="0.2">
      <c r="A461" s="147"/>
      <c r="B461" s="147"/>
      <c r="C461" s="147"/>
      <c r="D461" s="147"/>
      <c r="E461" s="147"/>
      <c r="F461" s="147"/>
      <c r="G461" s="147"/>
      <c r="H461" s="147"/>
      <c r="I461" s="147"/>
      <c r="J461" s="147"/>
      <c r="K461" s="147"/>
      <c r="L461" s="147"/>
      <c r="M461" s="147"/>
      <c r="N461" s="147"/>
      <c r="O461" s="147"/>
      <c r="P461" s="147"/>
      <c r="Q461" s="147"/>
      <c r="R461" s="147"/>
      <c r="S461" s="147"/>
      <c r="T461" s="147"/>
      <c r="U461" s="147"/>
      <c r="V461" s="147"/>
      <c r="W461" s="147"/>
      <c r="X461" s="147"/>
      <c r="Y461" s="147"/>
      <c r="Z461" s="147"/>
    </row>
    <row r="462" spans="1:26" ht="15.75" customHeight="1" x14ac:dyDescent="0.2">
      <c r="A462" s="147"/>
      <c r="B462" s="147"/>
      <c r="C462" s="147"/>
      <c r="D462" s="147"/>
      <c r="E462" s="147"/>
      <c r="F462" s="147"/>
      <c r="G462" s="147"/>
      <c r="H462" s="147"/>
      <c r="I462" s="147"/>
      <c r="J462" s="147"/>
      <c r="K462" s="147"/>
      <c r="L462" s="147"/>
      <c r="M462" s="147"/>
      <c r="N462" s="147"/>
      <c r="O462" s="147"/>
      <c r="P462" s="147"/>
      <c r="Q462" s="147"/>
      <c r="R462" s="147"/>
      <c r="S462" s="147"/>
      <c r="T462" s="147"/>
      <c r="U462" s="147"/>
      <c r="V462" s="147"/>
      <c r="W462" s="147"/>
      <c r="X462" s="147"/>
      <c r="Y462" s="147"/>
      <c r="Z462" s="147"/>
    </row>
    <row r="463" spans="1:26" ht="15.75" customHeight="1" x14ac:dyDescent="0.2">
      <c r="A463" s="147"/>
      <c r="B463" s="147"/>
      <c r="C463" s="147"/>
      <c r="D463" s="147"/>
      <c r="E463" s="147"/>
      <c r="F463" s="147"/>
      <c r="G463" s="147"/>
      <c r="H463" s="147"/>
      <c r="I463" s="147"/>
      <c r="J463" s="147"/>
      <c r="K463" s="147"/>
      <c r="L463" s="147"/>
      <c r="M463" s="147"/>
      <c r="N463" s="147"/>
      <c r="O463" s="147"/>
      <c r="P463" s="147"/>
      <c r="Q463" s="147"/>
      <c r="R463" s="147"/>
      <c r="S463" s="147"/>
      <c r="T463" s="147"/>
      <c r="U463" s="147"/>
      <c r="V463" s="147"/>
      <c r="W463" s="147"/>
      <c r="X463" s="147"/>
      <c r="Y463" s="147"/>
      <c r="Z463" s="147"/>
    </row>
    <row r="464" spans="1:26" ht="15.75" customHeight="1" x14ac:dyDescent="0.2">
      <c r="A464" s="147"/>
      <c r="B464" s="147"/>
      <c r="C464" s="147"/>
      <c r="D464" s="147"/>
      <c r="E464" s="147"/>
      <c r="F464" s="147"/>
      <c r="G464" s="147"/>
      <c r="H464" s="147"/>
      <c r="I464" s="147"/>
      <c r="J464" s="147"/>
      <c r="K464" s="147"/>
      <c r="L464" s="147"/>
      <c r="M464" s="147"/>
      <c r="N464" s="147"/>
      <c r="O464" s="147"/>
      <c r="P464" s="147"/>
      <c r="Q464" s="147"/>
      <c r="R464" s="147"/>
      <c r="S464" s="147"/>
      <c r="T464" s="147"/>
      <c r="U464" s="147"/>
      <c r="V464" s="147"/>
      <c r="W464" s="147"/>
      <c r="X464" s="147"/>
      <c r="Y464" s="147"/>
      <c r="Z464" s="147"/>
    </row>
    <row r="465" spans="1:26" ht="15.75" customHeight="1" x14ac:dyDescent="0.2">
      <c r="A465" s="147"/>
      <c r="B465" s="147"/>
      <c r="C465" s="147"/>
      <c r="D465" s="147"/>
      <c r="E465" s="147"/>
      <c r="F465" s="147"/>
      <c r="G465" s="147"/>
      <c r="H465" s="147"/>
      <c r="I465" s="147"/>
      <c r="J465" s="147"/>
      <c r="K465" s="147"/>
      <c r="L465" s="147"/>
      <c r="M465" s="147"/>
      <c r="N465" s="147"/>
      <c r="O465" s="147"/>
      <c r="P465" s="147"/>
      <c r="Q465" s="147"/>
      <c r="R465" s="147"/>
      <c r="S465" s="147"/>
      <c r="T465" s="147"/>
      <c r="U465" s="147"/>
      <c r="V465" s="147"/>
      <c r="W465" s="147"/>
      <c r="X465" s="147"/>
      <c r="Y465" s="147"/>
      <c r="Z465" s="147"/>
    </row>
    <row r="466" spans="1:26" ht="15.75" customHeight="1" x14ac:dyDescent="0.2">
      <c r="A466" s="147"/>
      <c r="B466" s="147"/>
      <c r="C466" s="147"/>
      <c r="D466" s="147"/>
      <c r="E466" s="147"/>
      <c r="F466" s="147"/>
      <c r="G466" s="147"/>
      <c r="H466" s="147"/>
      <c r="I466" s="147"/>
      <c r="J466" s="147"/>
      <c r="K466" s="147"/>
      <c r="L466" s="147"/>
      <c r="M466" s="147"/>
      <c r="N466" s="147"/>
      <c r="O466" s="147"/>
      <c r="P466" s="147"/>
      <c r="Q466" s="147"/>
      <c r="R466" s="147"/>
      <c r="S466" s="147"/>
      <c r="T466" s="147"/>
      <c r="U466" s="147"/>
      <c r="V466" s="147"/>
      <c r="W466" s="147"/>
      <c r="X466" s="147"/>
      <c r="Y466" s="147"/>
      <c r="Z466" s="147"/>
    </row>
    <row r="467" spans="1:26" ht="15.75" customHeight="1" x14ac:dyDescent="0.2">
      <c r="A467" s="147"/>
      <c r="B467" s="147"/>
      <c r="C467" s="147"/>
      <c r="D467" s="147"/>
      <c r="E467" s="147"/>
      <c r="F467" s="147"/>
      <c r="G467" s="147"/>
      <c r="H467" s="147"/>
      <c r="I467" s="147"/>
      <c r="J467" s="147"/>
      <c r="K467" s="147"/>
      <c r="L467" s="147"/>
      <c r="M467" s="147"/>
      <c r="N467" s="147"/>
      <c r="O467" s="147"/>
      <c r="P467" s="147"/>
      <c r="Q467" s="147"/>
      <c r="R467" s="147"/>
      <c r="S467" s="147"/>
      <c r="T467" s="147"/>
      <c r="U467" s="147"/>
      <c r="V467" s="147"/>
      <c r="W467" s="147"/>
      <c r="X467" s="147"/>
      <c r="Y467" s="147"/>
      <c r="Z467" s="147"/>
    </row>
    <row r="468" spans="1:26" ht="15.75" customHeight="1" x14ac:dyDescent="0.2">
      <c r="A468" s="147"/>
      <c r="B468" s="147"/>
      <c r="C468" s="147"/>
      <c r="D468" s="147"/>
      <c r="E468" s="147"/>
      <c r="F468" s="147"/>
      <c r="G468" s="147"/>
      <c r="H468" s="147"/>
      <c r="I468" s="147"/>
      <c r="J468" s="147"/>
      <c r="K468" s="147"/>
      <c r="L468" s="147"/>
      <c r="M468" s="147"/>
      <c r="N468" s="147"/>
      <c r="O468" s="147"/>
      <c r="P468" s="147"/>
      <c r="Q468" s="147"/>
      <c r="R468" s="147"/>
      <c r="S468" s="147"/>
      <c r="T468" s="147"/>
      <c r="U468" s="147"/>
      <c r="V468" s="147"/>
      <c r="W468" s="147"/>
      <c r="X468" s="147"/>
      <c r="Y468" s="147"/>
      <c r="Z468" s="147"/>
    </row>
    <row r="469" spans="1:26" ht="15.75" customHeight="1" x14ac:dyDescent="0.2">
      <c r="A469" s="147"/>
      <c r="B469" s="147"/>
      <c r="C469" s="147"/>
      <c r="D469" s="147"/>
      <c r="E469" s="147"/>
      <c r="F469" s="147"/>
      <c r="G469" s="147"/>
      <c r="H469" s="147"/>
      <c r="I469" s="147"/>
      <c r="J469" s="147"/>
      <c r="K469" s="147"/>
      <c r="L469" s="147"/>
      <c r="M469" s="147"/>
      <c r="N469" s="147"/>
      <c r="O469" s="147"/>
      <c r="P469" s="147"/>
      <c r="Q469" s="147"/>
      <c r="R469" s="147"/>
      <c r="S469" s="147"/>
      <c r="T469" s="147"/>
      <c r="U469" s="147"/>
      <c r="V469" s="147"/>
      <c r="W469" s="147"/>
      <c r="X469" s="147"/>
      <c r="Y469" s="147"/>
      <c r="Z469" s="147"/>
    </row>
    <row r="470" spans="1:26" ht="15.75" customHeight="1" x14ac:dyDescent="0.2">
      <c r="A470" s="147"/>
      <c r="B470" s="147"/>
      <c r="C470" s="147"/>
      <c r="D470" s="147"/>
      <c r="E470" s="147"/>
      <c r="F470" s="147"/>
      <c r="G470" s="147"/>
      <c r="H470" s="147"/>
      <c r="I470" s="147"/>
      <c r="J470" s="147"/>
      <c r="K470" s="147"/>
      <c r="L470" s="147"/>
      <c r="M470" s="147"/>
      <c r="N470" s="147"/>
      <c r="O470" s="147"/>
      <c r="P470" s="147"/>
      <c r="Q470" s="147"/>
      <c r="R470" s="147"/>
      <c r="S470" s="147"/>
      <c r="T470" s="147"/>
      <c r="U470" s="147"/>
      <c r="V470" s="147"/>
      <c r="W470" s="147"/>
      <c r="X470" s="147"/>
      <c r="Y470" s="147"/>
      <c r="Z470" s="147"/>
    </row>
    <row r="471" spans="1:26" ht="15.75" customHeight="1" x14ac:dyDescent="0.2">
      <c r="A471" s="147"/>
      <c r="B471" s="147"/>
      <c r="C471" s="147"/>
      <c r="D471" s="147"/>
      <c r="E471" s="147"/>
      <c r="F471" s="147"/>
      <c r="G471" s="147"/>
      <c r="H471" s="147"/>
      <c r="I471" s="147"/>
      <c r="J471" s="147"/>
      <c r="K471" s="147"/>
      <c r="L471" s="147"/>
      <c r="M471" s="147"/>
      <c r="N471" s="147"/>
      <c r="O471" s="147"/>
      <c r="P471" s="147"/>
      <c r="Q471" s="147"/>
      <c r="R471" s="147"/>
      <c r="S471" s="147"/>
      <c r="T471" s="147"/>
      <c r="U471" s="147"/>
      <c r="V471" s="147"/>
      <c r="W471" s="147"/>
      <c r="X471" s="147"/>
      <c r="Y471" s="147"/>
      <c r="Z471" s="147"/>
    </row>
    <row r="472" spans="1:26" ht="15.75" customHeight="1" x14ac:dyDescent="0.2">
      <c r="A472" s="147"/>
      <c r="B472" s="147"/>
      <c r="C472" s="147"/>
      <c r="D472" s="147"/>
      <c r="E472" s="147"/>
      <c r="F472" s="147"/>
      <c r="G472" s="147"/>
      <c r="H472" s="147"/>
      <c r="I472" s="147"/>
      <c r="J472" s="147"/>
      <c r="K472" s="147"/>
      <c r="L472" s="147"/>
      <c r="M472" s="147"/>
      <c r="N472" s="147"/>
      <c r="O472" s="147"/>
      <c r="P472" s="147"/>
      <c r="Q472" s="147"/>
      <c r="R472" s="147"/>
      <c r="S472" s="147"/>
      <c r="T472" s="147"/>
      <c r="U472" s="147"/>
      <c r="V472" s="147"/>
      <c r="W472" s="147"/>
      <c r="X472" s="147"/>
      <c r="Y472" s="147"/>
      <c r="Z472" s="147"/>
    </row>
    <row r="473" spans="1:26" ht="15.75" customHeight="1" x14ac:dyDescent="0.2">
      <c r="A473" s="147"/>
      <c r="B473" s="147"/>
      <c r="C473" s="147"/>
      <c r="D473" s="147"/>
      <c r="E473" s="147"/>
      <c r="F473" s="147"/>
      <c r="G473" s="147"/>
      <c r="H473" s="147"/>
      <c r="I473" s="147"/>
      <c r="J473" s="147"/>
      <c r="K473" s="147"/>
      <c r="L473" s="147"/>
      <c r="M473" s="147"/>
      <c r="N473" s="147"/>
      <c r="O473" s="147"/>
      <c r="P473" s="147"/>
      <c r="Q473" s="147"/>
      <c r="R473" s="147"/>
      <c r="S473" s="147"/>
      <c r="T473" s="147"/>
      <c r="U473" s="147"/>
      <c r="V473" s="147"/>
      <c r="W473" s="147"/>
      <c r="X473" s="147"/>
      <c r="Y473" s="147"/>
      <c r="Z473" s="147"/>
    </row>
    <row r="474" spans="1:26" ht="15.75" customHeight="1" x14ac:dyDescent="0.2">
      <c r="A474" s="147"/>
      <c r="B474" s="147"/>
      <c r="C474" s="147"/>
      <c r="D474" s="147"/>
      <c r="E474" s="147"/>
      <c r="F474" s="147"/>
      <c r="G474" s="147"/>
      <c r="H474" s="147"/>
      <c r="I474" s="147"/>
      <c r="J474" s="147"/>
      <c r="K474" s="147"/>
      <c r="L474" s="147"/>
      <c r="M474" s="147"/>
      <c r="N474" s="147"/>
      <c r="O474" s="147"/>
      <c r="P474" s="147"/>
      <c r="Q474" s="147"/>
      <c r="R474" s="147"/>
      <c r="S474" s="147"/>
      <c r="T474" s="147"/>
      <c r="U474" s="147"/>
      <c r="V474" s="147"/>
      <c r="W474" s="147"/>
      <c r="X474" s="147"/>
      <c r="Y474" s="147"/>
      <c r="Z474" s="147"/>
    </row>
    <row r="475" spans="1:26" ht="15.75" customHeight="1" x14ac:dyDescent="0.2">
      <c r="A475" s="147"/>
      <c r="B475" s="147"/>
      <c r="C475" s="147"/>
      <c r="D475" s="147"/>
      <c r="E475" s="147"/>
      <c r="F475" s="147"/>
      <c r="G475" s="147"/>
      <c r="H475" s="147"/>
      <c r="I475" s="147"/>
      <c r="J475" s="147"/>
      <c r="K475" s="147"/>
      <c r="L475" s="147"/>
      <c r="M475" s="147"/>
      <c r="N475" s="147"/>
      <c r="O475" s="147"/>
      <c r="P475" s="147"/>
      <c r="Q475" s="147"/>
      <c r="R475" s="147"/>
      <c r="S475" s="147"/>
      <c r="T475" s="147"/>
      <c r="U475" s="147"/>
      <c r="V475" s="147"/>
      <c r="W475" s="147"/>
      <c r="X475" s="147"/>
      <c r="Y475" s="147"/>
      <c r="Z475" s="147"/>
    </row>
    <row r="476" spans="1:26" ht="15.75" customHeight="1" x14ac:dyDescent="0.2">
      <c r="A476" s="147"/>
      <c r="B476" s="147"/>
      <c r="C476" s="147"/>
      <c r="D476" s="147"/>
      <c r="E476" s="147"/>
      <c r="F476" s="147"/>
      <c r="G476" s="147"/>
      <c r="H476" s="147"/>
      <c r="I476" s="147"/>
      <c r="J476" s="147"/>
      <c r="K476" s="147"/>
      <c r="L476" s="147"/>
      <c r="M476" s="147"/>
      <c r="N476" s="147"/>
      <c r="O476" s="147"/>
      <c r="P476" s="147"/>
      <c r="Q476" s="147"/>
      <c r="R476" s="147"/>
      <c r="S476" s="147"/>
      <c r="T476" s="147"/>
      <c r="U476" s="147"/>
      <c r="V476" s="147"/>
      <c r="W476" s="147"/>
      <c r="X476" s="147"/>
      <c r="Y476" s="147"/>
      <c r="Z476" s="147"/>
    </row>
    <row r="477" spans="1:26" ht="15.75" customHeight="1" x14ac:dyDescent="0.2">
      <c r="A477" s="147"/>
      <c r="B477" s="147"/>
      <c r="C477" s="147"/>
      <c r="D477" s="147"/>
      <c r="E477" s="147"/>
      <c r="F477" s="147"/>
      <c r="G477" s="147"/>
      <c r="H477" s="147"/>
      <c r="I477" s="147"/>
      <c r="J477" s="147"/>
      <c r="K477" s="147"/>
      <c r="L477" s="147"/>
      <c r="M477" s="147"/>
      <c r="N477" s="147"/>
      <c r="O477" s="147"/>
      <c r="P477" s="147"/>
      <c r="Q477" s="147"/>
      <c r="R477" s="147"/>
      <c r="S477" s="147"/>
      <c r="T477" s="147"/>
      <c r="U477" s="147"/>
      <c r="V477" s="147"/>
      <c r="W477" s="147"/>
      <c r="X477" s="147"/>
      <c r="Y477" s="147"/>
      <c r="Z477" s="147"/>
    </row>
    <row r="478" spans="1:26" ht="15.75" customHeight="1" x14ac:dyDescent="0.2">
      <c r="A478" s="147"/>
      <c r="B478" s="147"/>
      <c r="C478" s="147"/>
      <c r="D478" s="147"/>
      <c r="E478" s="147"/>
      <c r="F478" s="147"/>
      <c r="G478" s="147"/>
      <c r="H478" s="147"/>
      <c r="I478" s="147"/>
      <c r="J478" s="147"/>
      <c r="K478" s="147"/>
      <c r="L478" s="147"/>
      <c r="M478" s="147"/>
      <c r="N478" s="147"/>
      <c r="O478" s="147"/>
      <c r="P478" s="147"/>
      <c r="Q478" s="147"/>
      <c r="R478" s="147"/>
      <c r="S478" s="147"/>
      <c r="T478" s="147"/>
      <c r="U478" s="147"/>
      <c r="V478" s="147"/>
      <c r="W478" s="147"/>
      <c r="X478" s="147"/>
      <c r="Y478" s="147"/>
      <c r="Z478" s="147"/>
    </row>
    <row r="479" spans="1:26" ht="15.75" customHeight="1" x14ac:dyDescent="0.2">
      <c r="A479" s="147"/>
      <c r="B479" s="147"/>
      <c r="C479" s="147"/>
      <c r="D479" s="147"/>
      <c r="E479" s="147"/>
      <c r="F479" s="147"/>
      <c r="G479" s="147"/>
      <c r="H479" s="147"/>
      <c r="I479" s="147"/>
      <c r="J479" s="147"/>
      <c r="K479" s="147"/>
      <c r="L479" s="147"/>
      <c r="M479" s="147"/>
      <c r="N479" s="147"/>
      <c r="O479" s="147"/>
      <c r="P479" s="147"/>
      <c r="Q479" s="147"/>
      <c r="R479" s="147"/>
      <c r="S479" s="147"/>
      <c r="T479" s="147"/>
      <c r="U479" s="147"/>
      <c r="V479" s="147"/>
      <c r="W479" s="147"/>
      <c r="X479" s="147"/>
      <c r="Y479" s="147"/>
      <c r="Z479" s="147"/>
    </row>
    <row r="480" spans="1:26" ht="15.75" customHeight="1" x14ac:dyDescent="0.2">
      <c r="A480" s="147"/>
      <c r="B480" s="147"/>
      <c r="C480" s="147"/>
      <c r="D480" s="147"/>
      <c r="E480" s="147"/>
      <c r="F480" s="147"/>
      <c r="G480" s="147"/>
      <c r="H480" s="147"/>
      <c r="I480" s="147"/>
      <c r="J480" s="147"/>
      <c r="K480" s="147"/>
      <c r="L480" s="147"/>
      <c r="M480" s="147"/>
      <c r="N480" s="147"/>
      <c r="O480" s="147"/>
      <c r="P480" s="147"/>
      <c r="Q480" s="147"/>
      <c r="R480" s="147"/>
      <c r="S480" s="147"/>
      <c r="T480" s="147"/>
      <c r="U480" s="147"/>
      <c r="V480" s="147"/>
      <c r="W480" s="147"/>
      <c r="X480" s="147"/>
      <c r="Y480" s="147"/>
      <c r="Z480" s="147"/>
    </row>
    <row r="481" spans="1:26" ht="15.75" customHeight="1" x14ac:dyDescent="0.2">
      <c r="A481" s="147"/>
      <c r="B481" s="147"/>
      <c r="C481" s="147"/>
      <c r="D481" s="147"/>
      <c r="E481" s="147"/>
      <c r="F481" s="147"/>
      <c r="G481" s="147"/>
      <c r="H481" s="147"/>
      <c r="I481" s="147"/>
      <c r="J481" s="147"/>
      <c r="K481" s="147"/>
      <c r="L481" s="147"/>
      <c r="M481" s="147"/>
      <c r="N481" s="147"/>
      <c r="O481" s="147"/>
      <c r="P481" s="147"/>
      <c r="Q481" s="147"/>
      <c r="R481" s="147"/>
      <c r="S481" s="147"/>
      <c r="T481" s="147"/>
      <c r="U481" s="147"/>
      <c r="V481" s="147"/>
      <c r="W481" s="147"/>
      <c r="X481" s="147"/>
      <c r="Y481" s="147"/>
      <c r="Z481" s="147"/>
    </row>
    <row r="482" spans="1:26" ht="15.75" customHeight="1" x14ac:dyDescent="0.2">
      <c r="A482" s="147"/>
      <c r="B482" s="147"/>
      <c r="C482" s="147"/>
      <c r="D482" s="147"/>
      <c r="E482" s="147"/>
      <c r="F482" s="147"/>
      <c r="G482" s="147"/>
      <c r="H482" s="147"/>
      <c r="I482" s="147"/>
      <c r="J482" s="147"/>
      <c r="K482" s="147"/>
      <c r="L482" s="147"/>
      <c r="M482" s="147"/>
      <c r="N482" s="147"/>
      <c r="O482" s="147"/>
      <c r="P482" s="147"/>
      <c r="Q482" s="147"/>
      <c r="R482" s="147"/>
      <c r="S482" s="147"/>
      <c r="T482" s="147"/>
      <c r="U482" s="147"/>
      <c r="V482" s="147"/>
      <c r="W482" s="147"/>
      <c r="X482" s="147"/>
      <c r="Y482" s="147"/>
      <c r="Z482" s="147"/>
    </row>
    <row r="483" spans="1:26" ht="15.75" customHeight="1" x14ac:dyDescent="0.2">
      <c r="A483" s="147"/>
      <c r="B483" s="147"/>
      <c r="C483" s="147"/>
      <c r="D483" s="147"/>
      <c r="E483" s="147"/>
      <c r="F483" s="147"/>
      <c r="G483" s="147"/>
      <c r="H483" s="147"/>
      <c r="I483" s="147"/>
      <c r="J483" s="147"/>
      <c r="K483" s="147"/>
      <c r="L483" s="147"/>
      <c r="M483" s="147"/>
      <c r="N483" s="147"/>
      <c r="O483" s="147"/>
      <c r="P483" s="147"/>
      <c r="Q483" s="147"/>
      <c r="R483" s="147"/>
      <c r="S483" s="147"/>
      <c r="T483" s="147"/>
      <c r="U483" s="147"/>
      <c r="V483" s="147"/>
      <c r="W483" s="147"/>
      <c r="X483" s="147"/>
      <c r="Y483" s="147"/>
      <c r="Z483" s="147"/>
    </row>
    <row r="484" spans="1:26" ht="15.75" customHeight="1" x14ac:dyDescent="0.2">
      <c r="A484" s="147"/>
      <c r="B484" s="147"/>
      <c r="C484" s="147"/>
      <c r="D484" s="147"/>
      <c r="E484" s="147"/>
      <c r="F484" s="147"/>
      <c r="G484" s="147"/>
      <c r="H484" s="147"/>
      <c r="I484" s="147"/>
      <c r="J484" s="147"/>
      <c r="K484" s="147"/>
      <c r="L484" s="147"/>
      <c r="M484" s="147"/>
      <c r="N484" s="147"/>
      <c r="O484" s="147"/>
      <c r="P484" s="147"/>
      <c r="Q484" s="147"/>
      <c r="R484" s="147"/>
      <c r="S484" s="147"/>
      <c r="T484" s="147"/>
      <c r="U484" s="147"/>
      <c r="V484" s="147"/>
      <c r="W484" s="147"/>
      <c r="X484" s="147"/>
      <c r="Y484" s="147"/>
      <c r="Z484" s="147"/>
    </row>
    <row r="485" spans="1:26" ht="15.75" customHeight="1" x14ac:dyDescent="0.2">
      <c r="A485" s="147"/>
      <c r="B485" s="147"/>
      <c r="C485" s="147"/>
      <c r="D485" s="147"/>
      <c r="E485" s="147"/>
      <c r="F485" s="147"/>
      <c r="G485" s="147"/>
      <c r="H485" s="147"/>
      <c r="I485" s="147"/>
      <c r="J485" s="147"/>
      <c r="K485" s="147"/>
      <c r="L485" s="147"/>
      <c r="M485" s="147"/>
      <c r="N485" s="147"/>
      <c r="O485" s="147"/>
      <c r="P485" s="147"/>
      <c r="Q485" s="147"/>
      <c r="R485" s="147"/>
      <c r="S485" s="147"/>
      <c r="T485" s="147"/>
      <c r="U485" s="147"/>
      <c r="V485" s="147"/>
      <c r="W485" s="147"/>
      <c r="X485" s="147"/>
      <c r="Y485" s="147"/>
      <c r="Z485" s="147"/>
    </row>
    <row r="486" spans="1:26" ht="15.75" customHeight="1" x14ac:dyDescent="0.2">
      <c r="A486" s="147"/>
      <c r="B486" s="147"/>
      <c r="C486" s="147"/>
      <c r="D486" s="147"/>
      <c r="E486" s="147"/>
      <c r="F486" s="147"/>
      <c r="G486" s="147"/>
      <c r="H486" s="147"/>
      <c r="I486" s="147"/>
      <c r="J486" s="147"/>
      <c r="K486" s="147"/>
      <c r="L486" s="147"/>
      <c r="M486" s="147"/>
      <c r="N486" s="147"/>
      <c r="O486" s="147"/>
      <c r="P486" s="147"/>
      <c r="Q486" s="147"/>
      <c r="R486" s="147"/>
      <c r="S486" s="147"/>
      <c r="T486" s="147"/>
      <c r="U486" s="147"/>
      <c r="V486" s="147"/>
      <c r="W486" s="147"/>
      <c r="X486" s="147"/>
      <c r="Y486" s="147"/>
      <c r="Z486" s="147"/>
    </row>
    <row r="487" spans="1:26" ht="15.75" customHeight="1" x14ac:dyDescent="0.2">
      <c r="A487" s="147"/>
      <c r="B487" s="147"/>
      <c r="C487" s="147"/>
      <c r="D487" s="147"/>
      <c r="E487" s="147"/>
      <c r="F487" s="147"/>
      <c r="G487" s="147"/>
      <c r="H487" s="147"/>
      <c r="I487" s="147"/>
      <c r="J487" s="147"/>
      <c r="K487" s="147"/>
      <c r="L487" s="147"/>
      <c r="M487" s="147"/>
      <c r="N487" s="147"/>
      <c r="O487" s="147"/>
      <c r="P487" s="147"/>
      <c r="Q487" s="147"/>
      <c r="R487" s="147"/>
      <c r="S487" s="147"/>
      <c r="T487" s="147"/>
      <c r="U487" s="147"/>
      <c r="V487" s="147"/>
      <c r="W487" s="147"/>
      <c r="X487" s="147"/>
      <c r="Y487" s="147"/>
      <c r="Z487" s="147"/>
    </row>
    <row r="488" spans="1:26" ht="15.75" customHeight="1" x14ac:dyDescent="0.2">
      <c r="A488" s="147"/>
      <c r="B488" s="147"/>
      <c r="C488" s="147"/>
      <c r="D488" s="147"/>
      <c r="E488" s="147"/>
      <c r="F488" s="147"/>
      <c r="G488" s="147"/>
      <c r="H488" s="147"/>
      <c r="I488" s="147"/>
      <c r="J488" s="147"/>
      <c r="K488" s="147"/>
      <c r="L488" s="147"/>
      <c r="M488" s="147"/>
      <c r="N488" s="147"/>
      <c r="O488" s="147"/>
      <c r="P488" s="147"/>
      <c r="Q488" s="147"/>
      <c r="R488" s="147"/>
      <c r="S488" s="147"/>
      <c r="T488" s="147"/>
      <c r="U488" s="147"/>
      <c r="V488" s="147"/>
      <c r="W488" s="147"/>
      <c r="X488" s="147"/>
      <c r="Y488" s="147"/>
      <c r="Z488" s="147"/>
    </row>
    <row r="489" spans="1:26" ht="15.75" customHeight="1" x14ac:dyDescent="0.2">
      <c r="A489" s="147"/>
      <c r="B489" s="147"/>
      <c r="C489" s="147"/>
      <c r="D489" s="147"/>
      <c r="E489" s="147"/>
      <c r="F489" s="147"/>
      <c r="G489" s="147"/>
      <c r="H489" s="147"/>
      <c r="I489" s="147"/>
      <c r="J489" s="147"/>
      <c r="K489" s="147"/>
      <c r="L489" s="147"/>
      <c r="M489" s="147"/>
      <c r="N489" s="147"/>
      <c r="O489" s="147"/>
      <c r="P489" s="147"/>
      <c r="Q489" s="147"/>
      <c r="R489" s="147"/>
      <c r="S489" s="147"/>
      <c r="T489" s="147"/>
      <c r="U489" s="147"/>
      <c r="V489" s="147"/>
      <c r="W489" s="147"/>
      <c r="X489" s="147"/>
      <c r="Y489" s="147"/>
      <c r="Z489" s="147"/>
    </row>
    <row r="490" spans="1:26" ht="15.75" customHeight="1" x14ac:dyDescent="0.2">
      <c r="A490" s="147"/>
      <c r="B490" s="147"/>
      <c r="C490" s="147"/>
      <c r="D490" s="147"/>
      <c r="E490" s="147"/>
      <c r="F490" s="147"/>
      <c r="G490" s="147"/>
      <c r="H490" s="147"/>
      <c r="I490" s="147"/>
      <c r="J490" s="147"/>
      <c r="K490" s="147"/>
      <c r="L490" s="147"/>
      <c r="M490" s="147"/>
      <c r="N490" s="147"/>
      <c r="O490" s="147"/>
      <c r="P490" s="147"/>
      <c r="Q490" s="147"/>
      <c r="R490" s="147"/>
      <c r="S490" s="147"/>
      <c r="T490" s="147"/>
      <c r="U490" s="147"/>
      <c r="V490" s="147"/>
      <c r="W490" s="147"/>
      <c r="X490" s="147"/>
      <c r="Y490" s="147"/>
      <c r="Z490" s="147"/>
    </row>
    <row r="491" spans="1:26" ht="15.75" customHeight="1" x14ac:dyDescent="0.2">
      <c r="A491" s="147"/>
      <c r="B491" s="147"/>
      <c r="C491" s="147"/>
      <c r="D491" s="147"/>
      <c r="E491" s="147"/>
      <c r="F491" s="147"/>
      <c r="G491" s="147"/>
      <c r="H491" s="147"/>
      <c r="I491" s="147"/>
      <c r="J491" s="147"/>
      <c r="K491" s="147"/>
      <c r="L491" s="147"/>
      <c r="M491" s="147"/>
      <c r="N491" s="147"/>
      <c r="O491" s="147"/>
      <c r="P491" s="147"/>
      <c r="Q491" s="147"/>
      <c r="R491" s="147"/>
      <c r="S491" s="147"/>
      <c r="T491" s="147"/>
      <c r="U491" s="147"/>
      <c r="V491" s="147"/>
      <c r="W491" s="147"/>
      <c r="X491" s="147"/>
      <c r="Y491" s="147"/>
      <c r="Z491" s="147"/>
    </row>
    <row r="492" spans="1:26" ht="15.75" customHeight="1" x14ac:dyDescent="0.2">
      <c r="A492" s="147"/>
      <c r="B492" s="147"/>
      <c r="C492" s="147"/>
      <c r="D492" s="147"/>
      <c r="E492" s="147"/>
      <c r="F492" s="147"/>
      <c r="G492" s="147"/>
      <c r="H492" s="147"/>
      <c r="I492" s="147"/>
      <c r="J492" s="147"/>
      <c r="K492" s="147"/>
      <c r="L492" s="147"/>
      <c r="M492" s="147"/>
      <c r="N492" s="147"/>
      <c r="O492" s="147"/>
      <c r="P492" s="147"/>
      <c r="Q492" s="147"/>
      <c r="R492" s="147"/>
      <c r="S492" s="147"/>
      <c r="T492" s="147"/>
      <c r="U492" s="147"/>
      <c r="V492" s="147"/>
      <c r="W492" s="147"/>
      <c r="X492" s="147"/>
      <c r="Y492" s="147"/>
      <c r="Z492" s="147"/>
    </row>
    <row r="493" spans="1:26" ht="15.75" customHeight="1" x14ac:dyDescent="0.2">
      <c r="A493" s="147"/>
      <c r="B493" s="147"/>
      <c r="C493" s="147"/>
      <c r="D493" s="147"/>
      <c r="E493" s="147"/>
      <c r="F493" s="147"/>
      <c r="G493" s="147"/>
      <c r="H493" s="147"/>
      <c r="I493" s="147"/>
      <c r="J493" s="147"/>
      <c r="K493" s="147"/>
      <c r="L493" s="147"/>
      <c r="M493" s="147"/>
      <c r="N493" s="147"/>
      <c r="O493" s="147"/>
      <c r="P493" s="147"/>
      <c r="Q493" s="147"/>
      <c r="R493" s="147"/>
      <c r="S493" s="147"/>
      <c r="T493" s="147"/>
      <c r="U493" s="147"/>
      <c r="V493" s="147"/>
      <c r="W493" s="147"/>
      <c r="X493" s="147"/>
      <c r="Y493" s="147"/>
      <c r="Z493" s="147"/>
    </row>
    <row r="494" spans="1:26" ht="15.75" customHeight="1" x14ac:dyDescent="0.2">
      <c r="A494" s="147"/>
      <c r="B494" s="147"/>
      <c r="C494" s="147"/>
      <c r="D494" s="147"/>
      <c r="E494" s="147"/>
      <c r="F494" s="147"/>
      <c r="G494" s="147"/>
      <c r="H494" s="147"/>
      <c r="I494" s="147"/>
      <c r="J494" s="147"/>
      <c r="K494" s="147"/>
      <c r="L494" s="147"/>
      <c r="M494" s="147"/>
      <c r="N494" s="147"/>
      <c r="O494" s="147"/>
      <c r="P494" s="147"/>
      <c r="Q494" s="147"/>
      <c r="R494" s="147"/>
      <c r="S494" s="147"/>
      <c r="T494" s="147"/>
      <c r="U494" s="147"/>
      <c r="V494" s="147"/>
      <c r="W494" s="147"/>
      <c r="X494" s="147"/>
      <c r="Y494" s="147"/>
      <c r="Z494" s="147"/>
    </row>
    <row r="495" spans="1:26" ht="15.75" customHeight="1" x14ac:dyDescent="0.2">
      <c r="A495" s="147"/>
      <c r="B495" s="147"/>
      <c r="C495" s="147"/>
      <c r="D495" s="147"/>
      <c r="E495" s="147"/>
      <c r="F495" s="147"/>
      <c r="G495" s="147"/>
      <c r="H495" s="147"/>
      <c r="I495" s="147"/>
      <c r="J495" s="147"/>
      <c r="K495" s="147"/>
      <c r="L495" s="147"/>
      <c r="M495" s="147"/>
      <c r="N495" s="147"/>
      <c r="O495" s="147"/>
      <c r="P495" s="147"/>
      <c r="Q495" s="147"/>
      <c r="R495" s="147"/>
      <c r="S495" s="147"/>
      <c r="T495" s="147"/>
      <c r="U495" s="147"/>
      <c r="V495" s="147"/>
      <c r="W495" s="147"/>
      <c r="X495" s="147"/>
      <c r="Y495" s="147"/>
      <c r="Z495" s="147"/>
    </row>
    <row r="496" spans="1:26" ht="15.75" customHeight="1" x14ac:dyDescent="0.2">
      <c r="A496" s="147"/>
      <c r="B496" s="147"/>
      <c r="C496" s="147"/>
      <c r="D496" s="147"/>
      <c r="E496" s="147"/>
      <c r="F496" s="147"/>
      <c r="G496" s="147"/>
      <c r="H496" s="147"/>
      <c r="I496" s="147"/>
      <c r="J496" s="147"/>
      <c r="K496" s="147"/>
      <c r="L496" s="147"/>
      <c r="M496" s="147"/>
      <c r="N496" s="147"/>
      <c r="O496" s="147"/>
      <c r="P496" s="147"/>
      <c r="Q496" s="147"/>
      <c r="R496" s="147"/>
      <c r="S496" s="147"/>
      <c r="T496" s="147"/>
      <c r="U496" s="147"/>
      <c r="V496" s="147"/>
      <c r="W496" s="147"/>
      <c r="X496" s="147"/>
      <c r="Y496" s="147"/>
      <c r="Z496" s="147"/>
    </row>
    <row r="497" spans="1:26" ht="15.75" customHeight="1" x14ac:dyDescent="0.2">
      <c r="A497" s="147"/>
      <c r="B497" s="147"/>
      <c r="C497" s="147"/>
      <c r="D497" s="147"/>
      <c r="E497" s="147"/>
      <c r="F497" s="147"/>
      <c r="G497" s="147"/>
      <c r="H497" s="147"/>
      <c r="I497" s="147"/>
      <c r="J497" s="147"/>
      <c r="K497" s="147"/>
      <c r="L497" s="147"/>
      <c r="M497" s="147"/>
      <c r="N497" s="147"/>
      <c r="O497" s="147"/>
      <c r="P497" s="147"/>
      <c r="Q497" s="147"/>
      <c r="R497" s="147"/>
      <c r="S497" s="147"/>
      <c r="T497" s="147"/>
      <c r="U497" s="147"/>
      <c r="V497" s="147"/>
      <c r="W497" s="147"/>
      <c r="X497" s="147"/>
      <c r="Y497" s="147"/>
      <c r="Z497" s="147"/>
    </row>
    <row r="498" spans="1:26" ht="15.75" customHeight="1" x14ac:dyDescent="0.2">
      <c r="A498" s="147"/>
      <c r="B498" s="147"/>
      <c r="C498" s="147"/>
      <c r="D498" s="147"/>
      <c r="E498" s="147"/>
      <c r="F498" s="147"/>
      <c r="G498" s="147"/>
      <c r="H498" s="147"/>
      <c r="I498" s="147"/>
      <c r="J498" s="147"/>
      <c r="K498" s="147"/>
      <c r="L498" s="147"/>
      <c r="M498" s="147"/>
      <c r="N498" s="147"/>
      <c r="O498" s="147"/>
      <c r="P498" s="147"/>
      <c r="Q498" s="147"/>
      <c r="R498" s="147"/>
      <c r="S498" s="147"/>
      <c r="T498" s="147"/>
      <c r="U498" s="147"/>
      <c r="V498" s="147"/>
      <c r="W498" s="147"/>
      <c r="X498" s="147"/>
      <c r="Y498" s="147"/>
      <c r="Z498" s="147"/>
    </row>
    <row r="499" spans="1:26" ht="15.75" customHeight="1" x14ac:dyDescent="0.2">
      <c r="A499" s="147"/>
      <c r="B499" s="147"/>
      <c r="C499" s="147"/>
      <c r="D499" s="147"/>
      <c r="E499" s="147"/>
      <c r="F499" s="147"/>
      <c r="G499" s="147"/>
      <c r="H499" s="147"/>
      <c r="I499" s="147"/>
      <c r="J499" s="147"/>
      <c r="K499" s="147"/>
      <c r="L499" s="147"/>
      <c r="M499" s="147"/>
      <c r="N499" s="147"/>
      <c r="O499" s="147"/>
      <c r="P499" s="147"/>
      <c r="Q499" s="147"/>
      <c r="R499" s="147"/>
      <c r="S499" s="147"/>
      <c r="T499" s="147"/>
      <c r="U499" s="147"/>
      <c r="V499" s="147"/>
      <c r="W499" s="147"/>
      <c r="X499" s="147"/>
      <c r="Y499" s="147"/>
      <c r="Z499" s="147"/>
    </row>
    <row r="500" spans="1:26" ht="15.75" customHeight="1" x14ac:dyDescent="0.2">
      <c r="A500" s="147"/>
      <c r="B500" s="147"/>
      <c r="C500" s="147"/>
      <c r="D500" s="147"/>
      <c r="E500" s="147"/>
      <c r="F500" s="147"/>
      <c r="G500" s="147"/>
      <c r="H500" s="147"/>
      <c r="I500" s="147"/>
      <c r="J500" s="147"/>
      <c r="K500" s="147"/>
      <c r="L500" s="147"/>
      <c r="M500" s="147"/>
      <c r="N500" s="147"/>
      <c r="O500" s="147"/>
      <c r="P500" s="147"/>
      <c r="Q500" s="147"/>
      <c r="R500" s="147"/>
      <c r="S500" s="147"/>
      <c r="T500" s="147"/>
      <c r="U500" s="147"/>
      <c r="V500" s="147"/>
      <c r="W500" s="147"/>
      <c r="X500" s="147"/>
      <c r="Y500" s="147"/>
      <c r="Z500" s="147"/>
    </row>
    <row r="501" spans="1:26" ht="15.75" customHeight="1" x14ac:dyDescent="0.2">
      <c r="A501" s="147"/>
      <c r="B501" s="147"/>
      <c r="C501" s="147"/>
      <c r="D501" s="147"/>
      <c r="E501" s="147"/>
      <c r="F501" s="147"/>
      <c r="G501" s="147"/>
      <c r="H501" s="147"/>
      <c r="I501" s="147"/>
      <c r="J501" s="147"/>
      <c r="K501" s="147"/>
      <c r="L501" s="147"/>
      <c r="M501" s="147"/>
      <c r="N501" s="147"/>
      <c r="O501" s="147"/>
      <c r="P501" s="147"/>
      <c r="Q501" s="147"/>
      <c r="R501" s="147"/>
      <c r="S501" s="147"/>
      <c r="T501" s="147"/>
      <c r="U501" s="147"/>
      <c r="V501" s="147"/>
      <c r="W501" s="147"/>
      <c r="X501" s="147"/>
      <c r="Y501" s="147"/>
      <c r="Z501" s="147"/>
    </row>
    <row r="502" spans="1:26" ht="15.75" customHeight="1" x14ac:dyDescent="0.2">
      <c r="A502" s="147"/>
      <c r="B502" s="147"/>
      <c r="C502" s="147"/>
      <c r="D502" s="147"/>
      <c r="E502" s="147"/>
      <c r="F502" s="147"/>
      <c r="G502" s="147"/>
      <c r="H502" s="147"/>
      <c r="I502" s="147"/>
      <c r="J502" s="147"/>
      <c r="K502" s="147"/>
      <c r="L502" s="147"/>
      <c r="M502" s="147"/>
      <c r="N502" s="147"/>
      <c r="O502" s="147"/>
      <c r="P502" s="147"/>
      <c r="Q502" s="147"/>
      <c r="R502" s="147"/>
      <c r="S502" s="147"/>
      <c r="T502" s="147"/>
      <c r="U502" s="147"/>
      <c r="V502" s="147"/>
      <c r="W502" s="147"/>
      <c r="X502" s="147"/>
      <c r="Y502" s="147"/>
      <c r="Z502" s="147"/>
    </row>
    <row r="503" spans="1:26" ht="15.75" customHeight="1" x14ac:dyDescent="0.2">
      <c r="A503" s="147"/>
      <c r="B503" s="147"/>
      <c r="C503" s="147"/>
      <c r="D503" s="147"/>
      <c r="E503" s="147"/>
      <c r="F503" s="147"/>
      <c r="G503" s="147"/>
      <c r="H503" s="147"/>
      <c r="I503" s="147"/>
      <c r="J503" s="147"/>
      <c r="K503" s="147"/>
      <c r="L503" s="147"/>
      <c r="M503" s="147"/>
      <c r="N503" s="147"/>
      <c r="O503" s="147"/>
      <c r="P503" s="147"/>
      <c r="Q503" s="147"/>
      <c r="R503" s="147"/>
      <c r="S503" s="147"/>
      <c r="T503" s="147"/>
      <c r="U503" s="147"/>
      <c r="V503" s="147"/>
      <c r="W503" s="147"/>
      <c r="X503" s="147"/>
      <c r="Y503" s="147"/>
      <c r="Z503" s="147"/>
    </row>
    <row r="504" spans="1:26" ht="15.75" customHeight="1" x14ac:dyDescent="0.2">
      <c r="A504" s="147"/>
      <c r="B504" s="147"/>
      <c r="C504" s="147"/>
      <c r="D504" s="147"/>
      <c r="E504" s="147"/>
      <c r="F504" s="147"/>
      <c r="G504" s="147"/>
      <c r="H504" s="147"/>
      <c r="I504" s="147"/>
      <c r="J504" s="147"/>
      <c r="K504" s="147"/>
      <c r="L504" s="147"/>
      <c r="M504" s="147"/>
      <c r="N504" s="147"/>
      <c r="O504" s="147"/>
      <c r="P504" s="147"/>
      <c r="Q504" s="147"/>
      <c r="R504" s="147"/>
      <c r="S504" s="147"/>
      <c r="T504" s="147"/>
      <c r="U504" s="147"/>
      <c r="V504" s="147"/>
      <c r="W504" s="147"/>
      <c r="X504" s="147"/>
      <c r="Y504" s="147"/>
      <c r="Z504" s="147"/>
    </row>
    <row r="505" spans="1:26" ht="15.75" customHeight="1" x14ac:dyDescent="0.2">
      <c r="A505" s="147"/>
      <c r="B505" s="147"/>
      <c r="C505" s="147"/>
      <c r="D505" s="147"/>
      <c r="E505" s="147"/>
      <c r="F505" s="147"/>
      <c r="G505" s="147"/>
      <c r="H505" s="147"/>
      <c r="I505" s="147"/>
      <c r="J505" s="147"/>
      <c r="K505" s="147"/>
      <c r="L505" s="147"/>
      <c r="M505" s="147"/>
      <c r="N505" s="147"/>
      <c r="O505" s="147"/>
      <c r="P505" s="147"/>
      <c r="Q505" s="147"/>
      <c r="R505" s="147"/>
      <c r="S505" s="147"/>
      <c r="T505" s="147"/>
      <c r="U505" s="147"/>
      <c r="V505" s="147"/>
      <c r="W505" s="147"/>
      <c r="X505" s="147"/>
      <c r="Y505" s="147"/>
      <c r="Z505" s="147"/>
    </row>
    <row r="506" spans="1:26" ht="15.75" customHeight="1" x14ac:dyDescent="0.2">
      <c r="A506" s="147"/>
      <c r="B506" s="147"/>
      <c r="C506" s="147"/>
      <c r="D506" s="147"/>
      <c r="E506" s="147"/>
      <c r="F506" s="147"/>
      <c r="G506" s="147"/>
      <c r="H506" s="147"/>
      <c r="I506" s="147"/>
      <c r="J506" s="147"/>
      <c r="K506" s="147"/>
      <c r="L506" s="147"/>
      <c r="M506" s="147"/>
      <c r="N506" s="147"/>
      <c r="O506" s="147"/>
      <c r="P506" s="147"/>
      <c r="Q506" s="147"/>
      <c r="R506" s="147"/>
      <c r="S506" s="147"/>
      <c r="T506" s="147"/>
      <c r="U506" s="147"/>
      <c r="V506" s="147"/>
      <c r="W506" s="147"/>
      <c r="X506" s="147"/>
      <c r="Y506" s="147"/>
      <c r="Z506" s="147"/>
    </row>
    <row r="507" spans="1:26" ht="15.75" customHeight="1" x14ac:dyDescent="0.2">
      <c r="A507" s="147"/>
      <c r="B507" s="147"/>
      <c r="C507" s="147"/>
      <c r="D507" s="147"/>
      <c r="E507" s="147"/>
      <c r="F507" s="147"/>
      <c r="G507" s="147"/>
      <c r="H507" s="147"/>
      <c r="I507" s="147"/>
      <c r="J507" s="147"/>
      <c r="K507" s="147"/>
      <c r="L507" s="147"/>
      <c r="M507" s="147"/>
      <c r="N507" s="147"/>
      <c r="O507" s="147"/>
      <c r="P507" s="147"/>
      <c r="Q507" s="147"/>
      <c r="R507" s="147"/>
      <c r="S507" s="147"/>
      <c r="T507" s="147"/>
      <c r="U507" s="147"/>
      <c r="V507" s="147"/>
      <c r="W507" s="147"/>
      <c r="X507" s="147"/>
      <c r="Y507" s="147"/>
      <c r="Z507" s="147"/>
    </row>
    <row r="508" spans="1:26" ht="15.75" customHeight="1" x14ac:dyDescent="0.2">
      <c r="A508" s="147"/>
      <c r="B508" s="147"/>
      <c r="C508" s="147"/>
      <c r="D508" s="147"/>
      <c r="E508" s="147"/>
      <c r="F508" s="147"/>
      <c r="G508" s="147"/>
      <c r="H508" s="147"/>
      <c r="I508" s="147"/>
      <c r="J508" s="147"/>
      <c r="K508" s="147"/>
      <c r="L508" s="147"/>
      <c r="M508" s="147"/>
      <c r="N508" s="147"/>
      <c r="O508" s="147"/>
      <c r="P508" s="147"/>
      <c r="Q508" s="147"/>
      <c r="R508" s="147"/>
      <c r="S508" s="147"/>
      <c r="T508" s="147"/>
      <c r="U508" s="147"/>
      <c r="V508" s="147"/>
      <c r="W508" s="147"/>
      <c r="X508" s="147"/>
      <c r="Y508" s="147"/>
      <c r="Z508" s="147"/>
    </row>
    <row r="509" spans="1:26" ht="15.75" customHeight="1" x14ac:dyDescent="0.2">
      <c r="A509" s="147"/>
      <c r="B509" s="147"/>
      <c r="C509" s="147"/>
      <c r="D509" s="147"/>
      <c r="E509" s="147"/>
      <c r="F509" s="147"/>
      <c r="G509" s="147"/>
      <c r="H509" s="147"/>
      <c r="I509" s="147"/>
      <c r="J509" s="147"/>
      <c r="K509" s="147"/>
      <c r="L509" s="147"/>
      <c r="M509" s="147"/>
      <c r="N509" s="147"/>
      <c r="O509" s="147"/>
      <c r="P509" s="147"/>
      <c r="Q509" s="147"/>
      <c r="R509" s="147"/>
      <c r="S509" s="147"/>
      <c r="T509" s="147"/>
      <c r="U509" s="147"/>
      <c r="V509" s="147"/>
      <c r="W509" s="147"/>
      <c r="X509" s="147"/>
      <c r="Y509" s="147"/>
      <c r="Z509" s="147"/>
    </row>
    <row r="510" spans="1:26" ht="15.75" customHeight="1" x14ac:dyDescent="0.2">
      <c r="A510" s="147"/>
      <c r="B510" s="147"/>
      <c r="C510" s="147"/>
      <c r="D510" s="147"/>
      <c r="E510" s="147"/>
      <c r="F510" s="147"/>
      <c r="G510" s="147"/>
      <c r="H510" s="147"/>
      <c r="I510" s="147"/>
      <c r="J510" s="147"/>
      <c r="K510" s="147"/>
      <c r="L510" s="147"/>
      <c r="M510" s="147"/>
      <c r="N510" s="147"/>
      <c r="O510" s="147"/>
      <c r="P510" s="147"/>
      <c r="Q510" s="147"/>
      <c r="R510" s="147"/>
      <c r="S510" s="147"/>
      <c r="T510" s="147"/>
      <c r="U510" s="147"/>
      <c r="V510" s="147"/>
      <c r="W510" s="147"/>
      <c r="X510" s="147"/>
      <c r="Y510" s="147"/>
      <c r="Z510" s="147"/>
    </row>
    <row r="511" spans="1:26" ht="15.75" customHeight="1" x14ac:dyDescent="0.2">
      <c r="A511" s="147"/>
      <c r="B511" s="147"/>
      <c r="C511" s="147"/>
      <c r="D511" s="147"/>
      <c r="E511" s="147"/>
      <c r="F511" s="147"/>
      <c r="G511" s="147"/>
      <c r="H511" s="147"/>
      <c r="I511" s="147"/>
      <c r="J511" s="147"/>
      <c r="K511" s="147"/>
      <c r="L511" s="147"/>
      <c r="M511" s="147"/>
      <c r="N511" s="147"/>
      <c r="O511" s="147"/>
      <c r="P511" s="147"/>
      <c r="Q511" s="147"/>
      <c r="R511" s="147"/>
      <c r="S511" s="147"/>
      <c r="T511" s="147"/>
      <c r="U511" s="147"/>
      <c r="V511" s="147"/>
      <c r="W511" s="147"/>
      <c r="X511" s="147"/>
      <c r="Y511" s="147"/>
      <c r="Z511" s="147"/>
    </row>
    <row r="512" spans="1:26" ht="15.75" customHeight="1" x14ac:dyDescent="0.2">
      <c r="A512" s="147"/>
      <c r="B512" s="147"/>
      <c r="C512" s="147"/>
      <c r="D512" s="147"/>
      <c r="E512" s="147"/>
      <c r="F512" s="147"/>
      <c r="G512" s="147"/>
      <c r="H512" s="147"/>
      <c r="I512" s="147"/>
      <c r="J512" s="147"/>
      <c r="K512" s="147"/>
      <c r="L512" s="147"/>
      <c r="M512" s="147"/>
      <c r="N512" s="147"/>
      <c r="O512" s="147"/>
      <c r="P512" s="147"/>
      <c r="Q512" s="147"/>
      <c r="R512" s="147"/>
      <c r="S512" s="147"/>
      <c r="T512" s="147"/>
      <c r="U512" s="147"/>
      <c r="V512" s="147"/>
      <c r="W512" s="147"/>
      <c r="X512" s="147"/>
      <c r="Y512" s="147"/>
      <c r="Z512" s="147"/>
    </row>
    <row r="513" spans="1:26" ht="15.75" customHeight="1" x14ac:dyDescent="0.2">
      <c r="A513" s="147"/>
      <c r="B513" s="147"/>
      <c r="C513" s="147"/>
      <c r="D513" s="147"/>
      <c r="E513" s="147"/>
      <c r="F513" s="147"/>
      <c r="G513" s="147"/>
      <c r="H513" s="147"/>
      <c r="I513" s="147"/>
      <c r="J513" s="147"/>
      <c r="K513" s="147"/>
      <c r="L513" s="147"/>
      <c r="M513" s="147"/>
      <c r="N513" s="147"/>
      <c r="O513" s="147"/>
      <c r="P513" s="147"/>
      <c r="Q513" s="147"/>
      <c r="R513" s="147"/>
      <c r="S513" s="147"/>
      <c r="T513" s="147"/>
      <c r="U513" s="147"/>
      <c r="V513" s="147"/>
      <c r="W513" s="147"/>
      <c r="X513" s="147"/>
      <c r="Y513" s="147"/>
      <c r="Z513" s="147"/>
    </row>
    <row r="514" spans="1:26" ht="15.75" customHeight="1" x14ac:dyDescent="0.2">
      <c r="A514" s="147"/>
      <c r="B514" s="147"/>
      <c r="C514" s="147"/>
      <c r="D514" s="147"/>
      <c r="E514" s="147"/>
      <c r="F514" s="147"/>
      <c r="G514" s="147"/>
      <c r="H514" s="147"/>
      <c r="I514" s="147"/>
      <c r="J514" s="147"/>
      <c r="K514" s="147"/>
      <c r="L514" s="147"/>
      <c r="M514" s="147"/>
      <c r="N514" s="147"/>
      <c r="O514" s="147"/>
      <c r="P514" s="147"/>
      <c r="Q514" s="147"/>
      <c r="R514" s="147"/>
      <c r="S514" s="147"/>
      <c r="T514" s="147"/>
      <c r="U514" s="147"/>
      <c r="V514" s="147"/>
      <c r="W514" s="147"/>
      <c r="X514" s="147"/>
      <c r="Y514" s="147"/>
      <c r="Z514" s="147"/>
    </row>
    <row r="515" spans="1:26" ht="15.75" customHeight="1" x14ac:dyDescent="0.2">
      <c r="A515" s="147"/>
      <c r="B515" s="147"/>
      <c r="C515" s="147"/>
      <c r="D515" s="147"/>
      <c r="E515" s="147"/>
      <c r="F515" s="147"/>
      <c r="G515" s="147"/>
      <c r="H515" s="147"/>
      <c r="I515" s="147"/>
      <c r="J515" s="147"/>
      <c r="K515" s="147"/>
      <c r="L515" s="147"/>
      <c r="M515" s="147"/>
      <c r="N515" s="147"/>
      <c r="O515" s="147"/>
      <c r="P515" s="147"/>
      <c r="Q515" s="147"/>
      <c r="R515" s="147"/>
      <c r="S515" s="147"/>
      <c r="T515" s="147"/>
      <c r="U515" s="147"/>
      <c r="V515" s="147"/>
      <c r="W515" s="147"/>
      <c r="X515" s="147"/>
      <c r="Y515" s="147"/>
      <c r="Z515" s="147"/>
    </row>
    <row r="516" spans="1:26" ht="15.75" customHeight="1" x14ac:dyDescent="0.2">
      <c r="A516" s="147"/>
      <c r="B516" s="147"/>
      <c r="C516" s="147"/>
      <c r="D516" s="147"/>
      <c r="E516" s="147"/>
      <c r="F516" s="147"/>
      <c r="G516" s="147"/>
      <c r="H516" s="147"/>
      <c r="I516" s="147"/>
      <c r="J516" s="147"/>
      <c r="K516" s="147"/>
      <c r="L516" s="147"/>
      <c r="M516" s="147"/>
      <c r="N516" s="147"/>
      <c r="O516" s="147"/>
      <c r="P516" s="147"/>
      <c r="Q516" s="147"/>
      <c r="R516" s="147"/>
      <c r="S516" s="147"/>
      <c r="T516" s="147"/>
      <c r="U516" s="147"/>
      <c r="V516" s="147"/>
      <c r="W516" s="147"/>
      <c r="X516" s="147"/>
      <c r="Y516" s="147"/>
      <c r="Z516" s="147"/>
    </row>
    <row r="517" spans="1:26" ht="15.75" customHeight="1" x14ac:dyDescent="0.2">
      <c r="A517" s="147"/>
      <c r="B517" s="147"/>
      <c r="C517" s="147"/>
      <c r="D517" s="147"/>
      <c r="E517" s="147"/>
      <c r="F517" s="147"/>
      <c r="G517" s="147"/>
      <c r="H517" s="147"/>
      <c r="I517" s="147"/>
      <c r="J517" s="147"/>
      <c r="K517" s="147"/>
      <c r="L517" s="147"/>
      <c r="M517" s="147"/>
      <c r="N517" s="147"/>
      <c r="O517" s="147"/>
      <c r="P517" s="147"/>
      <c r="Q517" s="147"/>
      <c r="R517" s="147"/>
      <c r="S517" s="147"/>
      <c r="T517" s="147"/>
      <c r="U517" s="147"/>
      <c r="V517" s="147"/>
      <c r="W517" s="147"/>
      <c r="X517" s="147"/>
      <c r="Y517" s="147"/>
      <c r="Z517" s="147"/>
    </row>
    <row r="518" spans="1:26" ht="15.75" customHeight="1" x14ac:dyDescent="0.2">
      <c r="A518" s="147"/>
      <c r="B518" s="147"/>
      <c r="C518" s="147"/>
      <c r="D518" s="147"/>
      <c r="E518" s="147"/>
      <c r="F518" s="147"/>
      <c r="G518" s="147"/>
      <c r="H518" s="147"/>
      <c r="I518" s="147"/>
      <c r="J518" s="147"/>
      <c r="K518" s="147"/>
      <c r="L518" s="147"/>
      <c r="M518" s="147"/>
      <c r="N518" s="147"/>
      <c r="O518" s="147"/>
      <c r="P518" s="147"/>
      <c r="Q518" s="147"/>
      <c r="R518" s="147"/>
      <c r="S518" s="147"/>
      <c r="T518" s="147"/>
      <c r="U518" s="147"/>
      <c r="V518" s="147"/>
      <c r="W518" s="147"/>
      <c r="X518" s="147"/>
      <c r="Y518" s="147"/>
      <c r="Z518" s="147"/>
    </row>
    <row r="519" spans="1:26" ht="15.75" customHeight="1" x14ac:dyDescent="0.2">
      <c r="A519" s="147"/>
      <c r="B519" s="147"/>
      <c r="C519" s="147"/>
      <c r="D519" s="147"/>
      <c r="E519" s="147"/>
      <c r="F519" s="147"/>
      <c r="G519" s="147"/>
      <c r="H519" s="147"/>
      <c r="I519" s="147"/>
      <c r="J519" s="147"/>
      <c r="K519" s="147"/>
      <c r="L519" s="147"/>
      <c r="M519" s="147"/>
      <c r="N519" s="147"/>
      <c r="O519" s="147"/>
      <c r="P519" s="147"/>
      <c r="Q519" s="147"/>
      <c r="R519" s="147"/>
      <c r="S519" s="147"/>
      <c r="T519" s="147"/>
      <c r="U519" s="147"/>
      <c r="V519" s="147"/>
      <c r="W519" s="147"/>
      <c r="X519" s="147"/>
      <c r="Y519" s="147"/>
      <c r="Z519" s="147"/>
    </row>
    <row r="520" spans="1:26" ht="15.75" customHeight="1" x14ac:dyDescent="0.2">
      <c r="A520" s="147"/>
      <c r="B520" s="147"/>
      <c r="C520" s="147"/>
      <c r="D520" s="147"/>
      <c r="E520" s="147"/>
      <c r="F520" s="147"/>
      <c r="G520" s="147"/>
      <c r="H520" s="147"/>
      <c r="I520" s="147"/>
      <c r="J520" s="147"/>
      <c r="K520" s="147"/>
      <c r="L520" s="147"/>
      <c r="M520" s="147"/>
      <c r="N520" s="147"/>
      <c r="O520" s="147"/>
      <c r="P520" s="147"/>
      <c r="Q520" s="147"/>
      <c r="R520" s="147"/>
      <c r="S520" s="147"/>
      <c r="T520" s="147"/>
      <c r="U520" s="147"/>
      <c r="V520" s="147"/>
      <c r="W520" s="147"/>
      <c r="X520" s="147"/>
      <c r="Y520" s="147"/>
      <c r="Z520" s="147"/>
    </row>
    <row r="521" spans="1:26" ht="15.75" customHeight="1" x14ac:dyDescent="0.2">
      <c r="A521" s="147"/>
      <c r="B521" s="147"/>
      <c r="C521" s="147"/>
      <c r="D521" s="147"/>
      <c r="E521" s="147"/>
      <c r="F521" s="147"/>
      <c r="G521" s="147"/>
      <c r="H521" s="147"/>
      <c r="I521" s="147"/>
      <c r="J521" s="147"/>
      <c r="K521" s="147"/>
      <c r="L521" s="147"/>
      <c r="M521" s="147"/>
      <c r="N521" s="147"/>
      <c r="O521" s="147"/>
      <c r="P521" s="147"/>
      <c r="Q521" s="147"/>
      <c r="R521" s="147"/>
      <c r="S521" s="147"/>
      <c r="T521" s="147"/>
      <c r="U521" s="147"/>
      <c r="V521" s="147"/>
      <c r="W521" s="147"/>
      <c r="X521" s="147"/>
      <c r="Y521" s="147"/>
      <c r="Z521" s="147"/>
    </row>
    <row r="522" spans="1:26" ht="15.75" customHeight="1" x14ac:dyDescent="0.2">
      <c r="A522" s="147"/>
      <c r="B522" s="147"/>
      <c r="C522" s="147"/>
      <c r="D522" s="147"/>
      <c r="E522" s="147"/>
      <c r="F522" s="147"/>
      <c r="G522" s="147"/>
      <c r="H522" s="147"/>
      <c r="I522" s="147"/>
      <c r="J522" s="147"/>
      <c r="K522" s="147"/>
      <c r="L522" s="147"/>
      <c r="M522" s="147"/>
      <c r="N522" s="147"/>
      <c r="O522" s="147"/>
      <c r="P522" s="147"/>
      <c r="Q522" s="147"/>
      <c r="R522" s="147"/>
      <c r="S522" s="147"/>
      <c r="T522" s="147"/>
      <c r="U522" s="147"/>
      <c r="V522" s="147"/>
      <c r="W522" s="147"/>
      <c r="X522" s="147"/>
      <c r="Y522" s="147"/>
      <c r="Z522" s="147"/>
    </row>
    <row r="523" spans="1:26" ht="15.75" customHeight="1" x14ac:dyDescent="0.2">
      <c r="A523" s="147"/>
      <c r="B523" s="147"/>
      <c r="C523" s="147"/>
      <c r="D523" s="147"/>
      <c r="E523" s="147"/>
      <c r="F523" s="147"/>
      <c r="G523" s="147"/>
      <c r="H523" s="147"/>
      <c r="I523" s="147"/>
      <c r="J523" s="147"/>
      <c r="K523" s="147"/>
      <c r="L523" s="147"/>
      <c r="M523" s="147"/>
      <c r="N523" s="147"/>
      <c r="O523" s="147"/>
      <c r="P523" s="147"/>
      <c r="Q523" s="147"/>
      <c r="R523" s="147"/>
      <c r="S523" s="147"/>
      <c r="T523" s="147"/>
      <c r="U523" s="147"/>
      <c r="V523" s="147"/>
      <c r="W523" s="147"/>
      <c r="X523" s="147"/>
      <c r="Y523" s="147"/>
      <c r="Z523" s="147"/>
    </row>
    <row r="524" spans="1:26" ht="15.75" customHeight="1" x14ac:dyDescent="0.2">
      <c r="A524" s="147"/>
      <c r="B524" s="147"/>
      <c r="C524" s="147"/>
      <c r="D524" s="147"/>
      <c r="E524" s="147"/>
      <c r="F524" s="147"/>
      <c r="G524" s="147"/>
      <c r="H524" s="147"/>
      <c r="I524" s="147"/>
      <c r="J524" s="147"/>
      <c r="K524" s="147"/>
      <c r="L524" s="147"/>
      <c r="M524" s="147"/>
      <c r="N524" s="147"/>
      <c r="O524" s="147"/>
      <c r="P524" s="147"/>
      <c r="Q524" s="147"/>
      <c r="R524" s="147"/>
      <c r="S524" s="147"/>
      <c r="T524" s="147"/>
      <c r="U524" s="147"/>
      <c r="V524" s="147"/>
      <c r="W524" s="147"/>
      <c r="X524" s="147"/>
      <c r="Y524" s="147"/>
      <c r="Z524" s="147"/>
    </row>
    <row r="525" spans="1:26" ht="15.75" customHeight="1" x14ac:dyDescent="0.2">
      <c r="A525" s="147"/>
      <c r="B525" s="147"/>
      <c r="C525" s="147"/>
      <c r="D525" s="147"/>
      <c r="E525" s="147"/>
      <c r="F525" s="147"/>
      <c r="G525" s="147"/>
      <c r="H525" s="147"/>
      <c r="I525" s="147"/>
      <c r="J525" s="147"/>
      <c r="K525" s="147"/>
      <c r="L525" s="147"/>
      <c r="M525" s="147"/>
      <c r="N525" s="147"/>
      <c r="O525" s="147"/>
      <c r="P525" s="147"/>
      <c r="Q525" s="147"/>
      <c r="R525" s="147"/>
      <c r="S525" s="147"/>
      <c r="T525" s="147"/>
      <c r="U525" s="147"/>
      <c r="V525" s="147"/>
      <c r="W525" s="147"/>
      <c r="X525" s="147"/>
      <c r="Y525" s="147"/>
      <c r="Z525" s="147"/>
    </row>
    <row r="526" spans="1:26" ht="15.75" customHeight="1" x14ac:dyDescent="0.2">
      <c r="A526" s="147"/>
      <c r="B526" s="147"/>
      <c r="C526" s="147"/>
      <c r="D526" s="147"/>
      <c r="E526" s="147"/>
      <c r="F526" s="147"/>
      <c r="G526" s="147"/>
      <c r="H526" s="147"/>
      <c r="I526" s="147"/>
      <c r="J526" s="147"/>
      <c r="K526" s="147"/>
      <c r="L526" s="147"/>
      <c r="M526" s="147"/>
      <c r="N526" s="147"/>
      <c r="O526" s="147"/>
      <c r="P526" s="147"/>
      <c r="Q526" s="147"/>
      <c r="R526" s="147"/>
      <c r="S526" s="147"/>
      <c r="T526" s="147"/>
      <c r="U526" s="147"/>
      <c r="V526" s="147"/>
      <c r="W526" s="147"/>
      <c r="X526" s="147"/>
      <c r="Y526" s="147"/>
      <c r="Z526" s="147"/>
    </row>
    <row r="527" spans="1:26" ht="15.75" customHeight="1" x14ac:dyDescent="0.2">
      <c r="A527" s="147"/>
      <c r="B527" s="147"/>
      <c r="C527" s="147"/>
      <c r="D527" s="147"/>
      <c r="E527" s="147"/>
      <c r="F527" s="147"/>
      <c r="G527" s="147"/>
      <c r="H527" s="147"/>
      <c r="I527" s="147"/>
      <c r="J527" s="147"/>
      <c r="K527" s="147"/>
      <c r="L527" s="147"/>
      <c r="M527" s="147"/>
      <c r="N527" s="147"/>
      <c r="O527" s="147"/>
      <c r="P527" s="147"/>
      <c r="Q527" s="147"/>
      <c r="R527" s="147"/>
      <c r="S527" s="147"/>
      <c r="T527" s="147"/>
      <c r="U527" s="147"/>
      <c r="V527" s="147"/>
      <c r="W527" s="147"/>
      <c r="X527" s="147"/>
      <c r="Y527" s="147"/>
      <c r="Z527" s="147"/>
    </row>
    <row r="528" spans="1:26" ht="15.75" customHeight="1" x14ac:dyDescent="0.2">
      <c r="A528" s="147"/>
      <c r="B528" s="147"/>
      <c r="C528" s="147"/>
      <c r="D528" s="147"/>
      <c r="E528" s="147"/>
      <c r="F528" s="147"/>
      <c r="G528" s="147"/>
      <c r="H528" s="147"/>
      <c r="I528" s="147"/>
      <c r="J528" s="147"/>
      <c r="K528" s="147"/>
      <c r="L528" s="147"/>
      <c r="M528" s="147"/>
      <c r="N528" s="147"/>
      <c r="O528" s="147"/>
      <c r="P528" s="147"/>
      <c r="Q528" s="147"/>
      <c r="R528" s="147"/>
      <c r="S528" s="147"/>
      <c r="T528" s="147"/>
      <c r="U528" s="147"/>
      <c r="V528" s="147"/>
      <c r="W528" s="147"/>
      <c r="X528" s="147"/>
      <c r="Y528" s="147"/>
      <c r="Z528" s="147"/>
    </row>
    <row r="529" spans="1:26" ht="15.75" customHeight="1" x14ac:dyDescent="0.2">
      <c r="A529" s="147"/>
      <c r="B529" s="147"/>
      <c r="C529" s="147"/>
      <c r="D529" s="147"/>
      <c r="E529" s="147"/>
      <c r="F529" s="147"/>
      <c r="G529" s="147"/>
      <c r="H529" s="147"/>
      <c r="I529" s="147"/>
      <c r="J529" s="147"/>
      <c r="K529" s="147"/>
      <c r="L529" s="147"/>
      <c r="M529" s="147"/>
      <c r="N529" s="147"/>
      <c r="O529" s="147"/>
      <c r="P529" s="147"/>
      <c r="Q529" s="147"/>
      <c r="R529" s="147"/>
      <c r="S529" s="147"/>
      <c r="T529" s="147"/>
      <c r="U529" s="147"/>
      <c r="V529" s="147"/>
      <c r="W529" s="147"/>
      <c r="X529" s="147"/>
      <c r="Y529" s="147"/>
      <c r="Z529" s="147"/>
    </row>
    <row r="530" spans="1:26" ht="15.75" customHeight="1" x14ac:dyDescent="0.2">
      <c r="A530" s="147"/>
      <c r="B530" s="147"/>
      <c r="C530" s="147"/>
      <c r="D530" s="147"/>
      <c r="E530" s="147"/>
      <c r="F530" s="147"/>
      <c r="G530" s="147"/>
      <c r="H530" s="147"/>
      <c r="I530" s="147"/>
      <c r="J530" s="147"/>
      <c r="K530" s="147"/>
      <c r="L530" s="147"/>
      <c r="M530" s="147"/>
      <c r="N530" s="147"/>
      <c r="O530" s="147"/>
      <c r="P530" s="147"/>
      <c r="Q530" s="147"/>
      <c r="R530" s="147"/>
      <c r="S530" s="147"/>
      <c r="T530" s="147"/>
      <c r="U530" s="147"/>
      <c r="V530" s="147"/>
      <c r="W530" s="147"/>
      <c r="X530" s="147"/>
      <c r="Y530" s="147"/>
      <c r="Z530" s="147"/>
    </row>
    <row r="531" spans="1:26" ht="15.75" customHeight="1" x14ac:dyDescent="0.2">
      <c r="A531" s="147"/>
      <c r="B531" s="147"/>
      <c r="C531" s="147"/>
      <c r="D531" s="147"/>
      <c r="E531" s="147"/>
      <c r="F531" s="147"/>
      <c r="G531" s="147"/>
      <c r="H531" s="147"/>
      <c r="I531" s="147"/>
      <c r="J531" s="147"/>
      <c r="K531" s="147"/>
      <c r="L531" s="147"/>
      <c r="M531" s="147"/>
      <c r="N531" s="147"/>
      <c r="O531" s="147"/>
      <c r="P531" s="147"/>
      <c r="Q531" s="147"/>
      <c r="R531" s="147"/>
      <c r="S531" s="147"/>
      <c r="T531" s="147"/>
      <c r="U531" s="147"/>
      <c r="V531" s="147"/>
      <c r="W531" s="147"/>
      <c r="X531" s="147"/>
      <c r="Y531" s="147"/>
      <c r="Z531" s="147"/>
    </row>
    <row r="532" spans="1:26" ht="15.75" customHeight="1" x14ac:dyDescent="0.2">
      <c r="A532" s="147"/>
      <c r="B532" s="147"/>
      <c r="C532" s="147"/>
      <c r="D532" s="147"/>
      <c r="E532" s="147"/>
      <c r="F532" s="147"/>
      <c r="G532" s="147"/>
      <c r="H532" s="147"/>
      <c r="I532" s="147"/>
      <c r="J532" s="147"/>
      <c r="K532" s="147"/>
      <c r="L532" s="147"/>
      <c r="M532" s="147"/>
      <c r="N532" s="147"/>
      <c r="O532" s="147"/>
      <c r="P532" s="147"/>
      <c r="Q532" s="147"/>
      <c r="R532" s="147"/>
      <c r="S532" s="147"/>
      <c r="T532" s="147"/>
      <c r="U532" s="147"/>
      <c r="V532" s="147"/>
      <c r="W532" s="147"/>
      <c r="X532" s="147"/>
      <c r="Y532" s="147"/>
      <c r="Z532" s="147"/>
    </row>
    <row r="533" spans="1:26" ht="15.75" customHeight="1" x14ac:dyDescent="0.2">
      <c r="A533" s="147"/>
      <c r="B533" s="147"/>
      <c r="C533" s="147"/>
      <c r="D533" s="147"/>
      <c r="E533" s="147"/>
      <c r="F533" s="147"/>
      <c r="G533" s="147"/>
      <c r="H533" s="147"/>
      <c r="I533" s="147"/>
      <c r="J533" s="147"/>
      <c r="K533" s="147"/>
      <c r="L533" s="147"/>
      <c r="M533" s="147"/>
      <c r="N533" s="147"/>
      <c r="O533" s="147"/>
      <c r="P533" s="147"/>
      <c r="Q533" s="147"/>
      <c r="R533" s="147"/>
      <c r="S533" s="147"/>
      <c r="T533" s="147"/>
      <c r="U533" s="147"/>
      <c r="V533" s="147"/>
      <c r="W533" s="147"/>
      <c r="X533" s="147"/>
      <c r="Y533" s="147"/>
      <c r="Z533" s="147"/>
    </row>
    <row r="534" spans="1:26" ht="15.75" customHeight="1" x14ac:dyDescent="0.2">
      <c r="A534" s="147"/>
      <c r="B534" s="147"/>
      <c r="C534" s="147"/>
      <c r="D534" s="147"/>
      <c r="E534" s="147"/>
      <c r="F534" s="147"/>
      <c r="G534" s="147"/>
      <c r="H534" s="147"/>
      <c r="I534" s="147"/>
      <c r="J534" s="147"/>
      <c r="K534" s="147"/>
      <c r="L534" s="147"/>
      <c r="M534" s="147"/>
      <c r="N534" s="147"/>
      <c r="O534" s="147"/>
      <c r="P534" s="147"/>
      <c r="Q534" s="147"/>
      <c r="R534" s="147"/>
      <c r="S534" s="147"/>
      <c r="T534" s="147"/>
      <c r="U534" s="147"/>
      <c r="V534" s="147"/>
      <c r="W534" s="147"/>
      <c r="X534" s="147"/>
      <c r="Y534" s="147"/>
      <c r="Z534" s="147"/>
    </row>
    <row r="535" spans="1:26" ht="15.75" customHeight="1" x14ac:dyDescent="0.2">
      <c r="A535" s="147"/>
      <c r="B535" s="147"/>
      <c r="C535" s="147"/>
      <c r="D535" s="147"/>
      <c r="E535" s="147"/>
      <c r="F535" s="147"/>
      <c r="G535" s="147"/>
      <c r="H535" s="147"/>
      <c r="I535" s="147"/>
      <c r="J535" s="147"/>
      <c r="K535" s="147"/>
      <c r="L535" s="147"/>
      <c r="M535" s="147"/>
      <c r="N535" s="147"/>
      <c r="O535" s="147"/>
      <c r="P535" s="147"/>
      <c r="Q535" s="147"/>
      <c r="R535" s="147"/>
      <c r="S535" s="147"/>
      <c r="T535" s="147"/>
      <c r="U535" s="147"/>
      <c r="V535" s="147"/>
      <c r="W535" s="147"/>
      <c r="X535" s="147"/>
      <c r="Y535" s="147"/>
      <c r="Z535" s="147"/>
    </row>
    <row r="536" spans="1:26" ht="15.75" customHeight="1" x14ac:dyDescent="0.2">
      <c r="A536" s="147"/>
      <c r="B536" s="147"/>
      <c r="C536" s="147"/>
      <c r="D536" s="147"/>
      <c r="E536" s="147"/>
      <c r="F536" s="147"/>
      <c r="G536" s="147"/>
      <c r="H536" s="147"/>
      <c r="I536" s="147"/>
      <c r="J536" s="147"/>
      <c r="K536" s="147"/>
      <c r="L536" s="147"/>
      <c r="M536" s="147"/>
      <c r="N536" s="147"/>
      <c r="O536" s="147"/>
      <c r="P536" s="147"/>
      <c r="Q536" s="147"/>
      <c r="R536" s="147"/>
      <c r="S536" s="147"/>
      <c r="T536" s="147"/>
      <c r="U536" s="147"/>
      <c r="V536" s="147"/>
      <c r="W536" s="147"/>
      <c r="X536" s="147"/>
      <c r="Y536" s="147"/>
      <c r="Z536" s="147"/>
    </row>
    <row r="537" spans="1:26" ht="15.75" customHeight="1" x14ac:dyDescent="0.2">
      <c r="A537" s="147"/>
      <c r="B537" s="147"/>
      <c r="C537" s="147"/>
      <c r="D537" s="147"/>
      <c r="E537" s="147"/>
      <c r="F537" s="147"/>
      <c r="G537" s="147"/>
      <c r="H537" s="147"/>
      <c r="I537" s="147"/>
      <c r="J537" s="147"/>
      <c r="K537" s="147"/>
      <c r="L537" s="147"/>
      <c r="M537" s="147"/>
      <c r="N537" s="147"/>
      <c r="O537" s="147"/>
      <c r="P537" s="147"/>
      <c r="Q537" s="147"/>
      <c r="R537" s="147"/>
      <c r="S537" s="147"/>
      <c r="T537" s="147"/>
      <c r="U537" s="147"/>
      <c r="V537" s="147"/>
      <c r="W537" s="147"/>
      <c r="X537" s="147"/>
      <c r="Y537" s="147"/>
      <c r="Z537" s="147"/>
    </row>
    <row r="538" spans="1:26" ht="15.75" customHeight="1" x14ac:dyDescent="0.2">
      <c r="A538" s="147"/>
      <c r="B538" s="147"/>
      <c r="C538" s="147"/>
      <c r="D538" s="147"/>
      <c r="E538" s="147"/>
      <c r="F538" s="147"/>
      <c r="G538" s="147"/>
      <c r="H538" s="147"/>
      <c r="I538" s="147"/>
      <c r="J538" s="147"/>
      <c r="K538" s="147"/>
      <c r="L538" s="147"/>
      <c r="M538" s="147"/>
      <c r="N538" s="147"/>
      <c r="O538" s="147"/>
      <c r="P538" s="147"/>
      <c r="Q538" s="147"/>
      <c r="R538" s="147"/>
      <c r="S538" s="147"/>
      <c r="T538" s="147"/>
      <c r="U538" s="147"/>
      <c r="V538" s="147"/>
      <c r="W538" s="147"/>
      <c r="X538" s="147"/>
      <c r="Y538" s="147"/>
      <c r="Z538" s="147"/>
    </row>
    <row r="539" spans="1:26" ht="15.75" customHeight="1" x14ac:dyDescent="0.2">
      <c r="A539" s="147"/>
      <c r="B539" s="147"/>
      <c r="C539" s="147"/>
      <c r="D539" s="147"/>
      <c r="E539" s="147"/>
      <c r="F539" s="147"/>
      <c r="G539" s="147"/>
      <c r="H539" s="147"/>
      <c r="I539" s="147"/>
      <c r="J539" s="147"/>
      <c r="K539" s="147"/>
      <c r="L539" s="147"/>
      <c r="M539" s="147"/>
      <c r="N539" s="147"/>
      <c r="O539" s="147"/>
      <c r="P539" s="147"/>
      <c r="Q539" s="147"/>
      <c r="R539" s="147"/>
      <c r="S539" s="147"/>
      <c r="T539" s="147"/>
      <c r="U539" s="147"/>
      <c r="V539" s="147"/>
      <c r="W539" s="147"/>
      <c r="X539" s="147"/>
      <c r="Y539" s="147"/>
      <c r="Z539" s="147"/>
    </row>
    <row r="540" spans="1:26" ht="15.75" customHeight="1" x14ac:dyDescent="0.2">
      <c r="A540" s="147"/>
      <c r="B540" s="147"/>
      <c r="C540" s="147"/>
      <c r="D540" s="147"/>
      <c r="E540" s="147"/>
      <c r="F540" s="147"/>
      <c r="G540" s="147"/>
      <c r="H540" s="147"/>
      <c r="I540" s="147"/>
      <c r="J540" s="147"/>
      <c r="K540" s="147"/>
      <c r="L540" s="147"/>
      <c r="M540" s="147"/>
      <c r="N540" s="147"/>
      <c r="O540" s="147"/>
      <c r="P540" s="147"/>
      <c r="Q540" s="147"/>
      <c r="R540" s="147"/>
      <c r="S540" s="147"/>
      <c r="T540" s="147"/>
      <c r="U540" s="147"/>
      <c r="V540" s="147"/>
      <c r="W540" s="147"/>
      <c r="X540" s="147"/>
      <c r="Y540" s="147"/>
      <c r="Z540" s="147"/>
    </row>
    <row r="541" spans="1:26" ht="15.75" customHeight="1" x14ac:dyDescent="0.2">
      <c r="A541" s="147"/>
      <c r="B541" s="147"/>
      <c r="C541" s="147"/>
      <c r="D541" s="147"/>
      <c r="E541" s="147"/>
      <c r="F541" s="147"/>
      <c r="G541" s="147"/>
      <c r="H541" s="147"/>
      <c r="I541" s="147"/>
      <c r="J541" s="147"/>
      <c r="K541" s="147"/>
      <c r="L541" s="147"/>
      <c r="M541" s="147"/>
      <c r="N541" s="147"/>
      <c r="O541" s="147"/>
      <c r="P541" s="147"/>
      <c r="Q541" s="147"/>
      <c r="R541" s="147"/>
      <c r="S541" s="147"/>
      <c r="T541" s="147"/>
      <c r="U541" s="147"/>
      <c r="V541" s="147"/>
      <c r="W541" s="147"/>
      <c r="X541" s="147"/>
      <c r="Y541" s="147"/>
      <c r="Z541" s="147"/>
    </row>
    <row r="542" spans="1:26" ht="15.75" customHeight="1" x14ac:dyDescent="0.2">
      <c r="A542" s="147"/>
      <c r="B542" s="147"/>
      <c r="C542" s="147"/>
      <c r="D542" s="147"/>
      <c r="E542" s="147"/>
      <c r="F542" s="147"/>
      <c r="G542" s="147"/>
      <c r="H542" s="147"/>
      <c r="I542" s="147"/>
      <c r="J542" s="147"/>
      <c r="K542" s="147"/>
      <c r="L542" s="147"/>
      <c r="M542" s="147"/>
      <c r="N542" s="147"/>
      <c r="O542" s="147"/>
      <c r="P542" s="147"/>
      <c r="Q542" s="147"/>
      <c r="R542" s="147"/>
      <c r="S542" s="147"/>
      <c r="T542" s="147"/>
      <c r="U542" s="147"/>
      <c r="V542" s="147"/>
      <c r="W542" s="147"/>
      <c r="X542" s="147"/>
      <c r="Y542" s="147"/>
      <c r="Z542" s="147"/>
    </row>
    <row r="543" spans="1:26" ht="15.75" customHeight="1" x14ac:dyDescent="0.2">
      <c r="A543" s="147"/>
      <c r="B543" s="147"/>
      <c r="C543" s="147"/>
      <c r="D543" s="147"/>
      <c r="E543" s="147"/>
      <c r="F543" s="147"/>
      <c r="G543" s="147"/>
      <c r="H543" s="147"/>
      <c r="I543" s="147"/>
      <c r="J543" s="147"/>
      <c r="K543" s="147"/>
      <c r="L543" s="147"/>
      <c r="M543" s="147"/>
      <c r="N543" s="147"/>
      <c r="O543" s="147"/>
      <c r="P543" s="147"/>
      <c r="Q543" s="147"/>
      <c r="R543" s="147"/>
      <c r="S543" s="147"/>
      <c r="T543" s="147"/>
      <c r="U543" s="147"/>
      <c r="V543" s="147"/>
      <c r="W543" s="147"/>
      <c r="X543" s="147"/>
      <c r="Y543" s="147"/>
      <c r="Z543" s="147"/>
    </row>
    <row r="544" spans="1:26" ht="15.75" customHeight="1" x14ac:dyDescent="0.2">
      <c r="A544" s="147"/>
      <c r="B544" s="147"/>
      <c r="C544" s="147"/>
      <c r="D544" s="147"/>
      <c r="E544" s="147"/>
      <c r="F544" s="147"/>
      <c r="G544" s="147"/>
      <c r="H544" s="147"/>
      <c r="I544" s="147"/>
      <c r="J544" s="147"/>
      <c r="K544" s="147"/>
      <c r="L544" s="147"/>
      <c r="M544" s="147"/>
      <c r="N544" s="147"/>
      <c r="O544" s="147"/>
      <c r="P544" s="147"/>
      <c r="Q544" s="147"/>
      <c r="R544" s="147"/>
      <c r="S544" s="147"/>
      <c r="T544" s="147"/>
      <c r="U544" s="147"/>
      <c r="V544" s="147"/>
      <c r="W544" s="147"/>
      <c r="X544" s="147"/>
      <c r="Y544" s="147"/>
      <c r="Z544" s="147"/>
    </row>
    <row r="545" spans="1:26" ht="15.75" customHeight="1" x14ac:dyDescent="0.2">
      <c r="A545" s="147"/>
      <c r="B545" s="147"/>
      <c r="C545" s="147"/>
      <c r="D545" s="147"/>
      <c r="E545" s="147"/>
      <c r="F545" s="147"/>
      <c r="G545" s="147"/>
      <c r="H545" s="147"/>
      <c r="I545" s="147"/>
      <c r="J545" s="147"/>
      <c r="K545" s="147"/>
      <c r="L545" s="147"/>
      <c r="M545" s="147"/>
      <c r="N545" s="147"/>
      <c r="O545" s="147"/>
      <c r="P545" s="147"/>
      <c r="Q545" s="147"/>
      <c r="R545" s="147"/>
      <c r="S545" s="147"/>
      <c r="T545" s="147"/>
      <c r="U545" s="147"/>
      <c r="V545" s="147"/>
      <c r="W545" s="147"/>
      <c r="X545" s="147"/>
      <c r="Y545" s="147"/>
      <c r="Z545" s="147"/>
    </row>
    <row r="546" spans="1:26" ht="15.75" customHeight="1" x14ac:dyDescent="0.2">
      <c r="A546" s="147"/>
      <c r="B546" s="147"/>
      <c r="C546" s="147"/>
      <c r="D546" s="147"/>
      <c r="E546" s="147"/>
      <c r="F546" s="147"/>
      <c r="G546" s="147"/>
      <c r="H546" s="147"/>
      <c r="I546" s="147"/>
      <c r="J546" s="147"/>
      <c r="K546" s="147"/>
      <c r="L546" s="147"/>
      <c r="M546" s="147"/>
      <c r="N546" s="147"/>
      <c r="O546" s="147"/>
      <c r="P546" s="147"/>
      <c r="Q546" s="147"/>
      <c r="R546" s="147"/>
      <c r="S546" s="147"/>
      <c r="T546" s="147"/>
      <c r="U546" s="147"/>
      <c r="V546" s="147"/>
      <c r="W546" s="147"/>
      <c r="X546" s="147"/>
      <c r="Y546" s="147"/>
      <c r="Z546" s="147"/>
    </row>
    <row r="547" spans="1:26" ht="15.75" customHeight="1" x14ac:dyDescent="0.2">
      <c r="A547" s="147"/>
      <c r="B547" s="147"/>
      <c r="C547" s="147"/>
      <c r="D547" s="147"/>
      <c r="E547" s="147"/>
      <c r="F547" s="147"/>
      <c r="G547" s="147"/>
      <c r="H547" s="147"/>
      <c r="I547" s="147"/>
      <c r="J547" s="147"/>
      <c r="K547" s="147"/>
      <c r="L547" s="147"/>
      <c r="M547" s="147"/>
      <c r="N547" s="147"/>
      <c r="O547" s="147"/>
      <c r="P547" s="147"/>
      <c r="Q547" s="147"/>
      <c r="R547" s="147"/>
      <c r="S547" s="147"/>
      <c r="T547" s="147"/>
      <c r="U547" s="147"/>
      <c r="V547" s="147"/>
      <c r="W547" s="147"/>
      <c r="X547" s="147"/>
      <c r="Y547" s="147"/>
      <c r="Z547" s="147"/>
    </row>
    <row r="548" spans="1:26" ht="15.75" customHeight="1" x14ac:dyDescent="0.2">
      <c r="A548" s="147"/>
      <c r="B548" s="147"/>
      <c r="C548" s="147"/>
      <c r="D548" s="147"/>
      <c r="E548" s="147"/>
      <c r="F548" s="147"/>
      <c r="G548" s="147"/>
      <c r="H548" s="147"/>
      <c r="I548" s="147"/>
      <c r="J548" s="147"/>
      <c r="K548" s="147"/>
      <c r="L548" s="147"/>
      <c r="M548" s="147"/>
      <c r="N548" s="147"/>
      <c r="O548" s="147"/>
      <c r="P548" s="147"/>
      <c r="Q548" s="147"/>
      <c r="R548" s="147"/>
      <c r="S548" s="147"/>
      <c r="T548" s="147"/>
      <c r="U548" s="147"/>
      <c r="V548" s="147"/>
      <c r="W548" s="147"/>
      <c r="X548" s="147"/>
      <c r="Y548" s="147"/>
      <c r="Z548" s="147"/>
    </row>
    <row r="549" spans="1:26" ht="15.75" customHeight="1" x14ac:dyDescent="0.2">
      <c r="A549" s="147"/>
      <c r="B549" s="147"/>
      <c r="C549" s="147"/>
      <c r="D549" s="147"/>
      <c r="E549" s="147"/>
      <c r="F549" s="147"/>
      <c r="G549" s="147"/>
      <c r="H549" s="147"/>
      <c r="I549" s="147"/>
      <c r="J549" s="147"/>
      <c r="K549" s="147"/>
      <c r="L549" s="147"/>
      <c r="M549" s="147"/>
      <c r="N549" s="147"/>
      <c r="O549" s="147"/>
      <c r="P549" s="147"/>
      <c r="Q549" s="147"/>
      <c r="R549" s="147"/>
      <c r="S549" s="147"/>
      <c r="T549" s="147"/>
      <c r="U549" s="147"/>
      <c r="V549" s="147"/>
      <c r="W549" s="147"/>
      <c r="X549" s="147"/>
      <c r="Y549" s="147"/>
      <c r="Z549" s="147"/>
    </row>
    <row r="550" spans="1:26" ht="15.75" customHeight="1" x14ac:dyDescent="0.2">
      <c r="A550" s="147"/>
      <c r="B550" s="147"/>
      <c r="C550" s="147"/>
      <c r="D550" s="147"/>
      <c r="E550" s="147"/>
      <c r="F550" s="147"/>
      <c r="G550" s="147"/>
      <c r="H550" s="147"/>
      <c r="I550" s="147"/>
      <c r="J550" s="147"/>
      <c r="K550" s="147"/>
      <c r="L550" s="147"/>
      <c r="M550" s="147"/>
      <c r="N550" s="147"/>
      <c r="O550" s="147"/>
      <c r="P550" s="147"/>
      <c r="Q550" s="147"/>
      <c r="R550" s="147"/>
      <c r="S550" s="147"/>
      <c r="T550" s="147"/>
      <c r="U550" s="147"/>
      <c r="V550" s="147"/>
      <c r="W550" s="147"/>
      <c r="X550" s="147"/>
      <c r="Y550" s="147"/>
      <c r="Z550" s="147"/>
    </row>
    <row r="551" spans="1:26" ht="15.75" customHeight="1" x14ac:dyDescent="0.2">
      <c r="A551" s="147"/>
      <c r="B551" s="147"/>
      <c r="C551" s="147"/>
      <c r="D551" s="147"/>
      <c r="E551" s="147"/>
      <c r="F551" s="147"/>
      <c r="G551" s="147"/>
      <c r="H551" s="147"/>
      <c r="I551" s="147"/>
      <c r="J551" s="147"/>
      <c r="K551" s="147"/>
      <c r="L551" s="147"/>
      <c r="M551" s="147"/>
      <c r="N551" s="147"/>
      <c r="O551" s="147"/>
      <c r="P551" s="147"/>
      <c r="Q551" s="147"/>
      <c r="R551" s="147"/>
      <c r="S551" s="147"/>
      <c r="T551" s="147"/>
      <c r="U551" s="147"/>
      <c r="V551" s="147"/>
      <c r="W551" s="147"/>
      <c r="X551" s="147"/>
      <c r="Y551" s="147"/>
      <c r="Z551" s="147"/>
    </row>
    <row r="552" spans="1:26" ht="15.75" customHeight="1" x14ac:dyDescent="0.2">
      <c r="A552" s="147"/>
      <c r="B552" s="147"/>
      <c r="C552" s="147"/>
      <c r="D552" s="147"/>
      <c r="E552" s="147"/>
      <c r="F552" s="147"/>
      <c r="G552" s="147"/>
      <c r="H552" s="147"/>
      <c r="I552" s="147"/>
      <c r="J552" s="147"/>
      <c r="K552" s="147"/>
      <c r="L552" s="147"/>
      <c r="M552" s="147"/>
      <c r="N552" s="147"/>
      <c r="O552" s="147"/>
      <c r="P552" s="147"/>
      <c r="Q552" s="147"/>
      <c r="R552" s="147"/>
      <c r="S552" s="147"/>
      <c r="T552" s="147"/>
      <c r="U552" s="147"/>
      <c r="V552" s="147"/>
      <c r="W552" s="147"/>
      <c r="X552" s="147"/>
      <c r="Y552" s="147"/>
      <c r="Z552" s="147"/>
    </row>
    <row r="553" spans="1:26" ht="15.75" customHeight="1" x14ac:dyDescent="0.2">
      <c r="A553" s="147"/>
      <c r="B553" s="147"/>
      <c r="C553" s="147"/>
      <c r="D553" s="147"/>
      <c r="E553" s="147"/>
      <c r="F553" s="147"/>
      <c r="G553" s="147"/>
      <c r="H553" s="147"/>
      <c r="I553" s="147"/>
      <c r="J553" s="147"/>
      <c r="K553" s="147"/>
      <c r="L553" s="147"/>
      <c r="M553" s="147"/>
      <c r="N553" s="147"/>
      <c r="O553" s="147"/>
      <c r="P553" s="147"/>
      <c r="Q553" s="147"/>
      <c r="R553" s="147"/>
      <c r="S553" s="147"/>
      <c r="T553" s="147"/>
      <c r="U553" s="147"/>
      <c r="V553" s="147"/>
      <c r="W553" s="147"/>
      <c r="X553" s="147"/>
      <c r="Y553" s="147"/>
      <c r="Z553" s="147"/>
    </row>
    <row r="554" spans="1:26" ht="15.75" customHeight="1" x14ac:dyDescent="0.2">
      <c r="A554" s="147"/>
      <c r="B554" s="147"/>
      <c r="C554" s="147"/>
      <c r="D554" s="147"/>
      <c r="E554" s="147"/>
      <c r="F554" s="147"/>
      <c r="G554" s="147"/>
      <c r="H554" s="147"/>
      <c r="I554" s="147"/>
      <c r="J554" s="147"/>
      <c r="K554" s="147"/>
      <c r="L554" s="147"/>
      <c r="M554" s="147"/>
      <c r="N554" s="147"/>
      <c r="O554" s="147"/>
      <c r="P554" s="147"/>
      <c r="Q554" s="147"/>
      <c r="R554" s="147"/>
      <c r="S554" s="147"/>
      <c r="T554" s="147"/>
      <c r="U554" s="147"/>
      <c r="V554" s="147"/>
      <c r="W554" s="147"/>
      <c r="X554" s="147"/>
      <c r="Y554" s="147"/>
      <c r="Z554" s="147"/>
    </row>
    <row r="555" spans="1:26" ht="15.75" customHeight="1" x14ac:dyDescent="0.2">
      <c r="A555" s="147"/>
      <c r="B555" s="147"/>
      <c r="C555" s="147"/>
      <c r="D555" s="147"/>
      <c r="E555" s="147"/>
      <c r="F555" s="147"/>
      <c r="G555" s="147"/>
      <c r="H555" s="147"/>
      <c r="I555" s="147"/>
      <c r="J555" s="147"/>
      <c r="K555" s="147"/>
      <c r="L555" s="147"/>
      <c r="M555" s="147"/>
      <c r="N555" s="147"/>
      <c r="O555" s="147"/>
      <c r="P555" s="147"/>
      <c r="Q555" s="147"/>
      <c r="R555" s="147"/>
      <c r="S555" s="147"/>
      <c r="T555" s="147"/>
      <c r="U555" s="147"/>
      <c r="V555" s="147"/>
      <c r="W555" s="147"/>
      <c r="X555" s="147"/>
      <c r="Y555" s="147"/>
      <c r="Z555" s="147"/>
    </row>
    <row r="556" spans="1:26" ht="15.75" customHeight="1" x14ac:dyDescent="0.2">
      <c r="A556" s="147"/>
      <c r="B556" s="147"/>
      <c r="C556" s="147"/>
      <c r="D556" s="147"/>
      <c r="E556" s="147"/>
      <c r="F556" s="147"/>
      <c r="G556" s="147"/>
      <c r="H556" s="147"/>
      <c r="I556" s="147"/>
      <c r="J556" s="147"/>
      <c r="K556" s="147"/>
      <c r="L556" s="147"/>
      <c r="M556" s="147"/>
      <c r="N556" s="147"/>
      <c r="O556" s="147"/>
      <c r="P556" s="147"/>
      <c r="Q556" s="147"/>
      <c r="R556" s="147"/>
      <c r="S556" s="147"/>
      <c r="T556" s="147"/>
      <c r="U556" s="147"/>
      <c r="V556" s="147"/>
      <c r="W556" s="147"/>
      <c r="X556" s="147"/>
      <c r="Y556" s="147"/>
      <c r="Z556" s="147"/>
    </row>
    <row r="557" spans="1:26" ht="15.75" customHeight="1" x14ac:dyDescent="0.2">
      <c r="A557" s="147"/>
      <c r="B557" s="147"/>
      <c r="C557" s="147"/>
      <c r="D557" s="147"/>
      <c r="E557" s="147"/>
      <c r="F557" s="147"/>
      <c r="G557" s="147"/>
      <c r="H557" s="147"/>
      <c r="I557" s="147"/>
      <c r="J557" s="147"/>
      <c r="K557" s="147"/>
      <c r="L557" s="147"/>
      <c r="M557" s="147"/>
      <c r="N557" s="147"/>
      <c r="O557" s="147"/>
      <c r="P557" s="147"/>
      <c r="Q557" s="147"/>
      <c r="R557" s="147"/>
      <c r="S557" s="147"/>
      <c r="T557" s="147"/>
      <c r="U557" s="147"/>
      <c r="V557" s="147"/>
      <c r="W557" s="147"/>
      <c r="X557" s="147"/>
      <c r="Y557" s="147"/>
      <c r="Z557" s="147"/>
    </row>
    <row r="558" spans="1:26" ht="15.75" customHeight="1" x14ac:dyDescent="0.2">
      <c r="A558" s="147"/>
      <c r="B558" s="147"/>
      <c r="C558" s="147"/>
      <c r="D558" s="147"/>
      <c r="E558" s="147"/>
      <c r="F558" s="147"/>
      <c r="G558" s="147"/>
      <c r="H558" s="147"/>
      <c r="I558" s="147"/>
      <c r="J558" s="147"/>
      <c r="K558" s="147"/>
      <c r="L558" s="147"/>
      <c r="M558" s="147"/>
      <c r="N558" s="147"/>
      <c r="O558" s="147"/>
      <c r="P558" s="147"/>
      <c r="Q558" s="147"/>
      <c r="R558" s="147"/>
      <c r="S558" s="147"/>
      <c r="T558" s="147"/>
      <c r="U558" s="147"/>
      <c r="V558" s="147"/>
      <c r="W558" s="147"/>
      <c r="X558" s="147"/>
      <c r="Y558" s="147"/>
      <c r="Z558" s="147"/>
    </row>
    <row r="559" spans="1:26" ht="15.75" customHeight="1" x14ac:dyDescent="0.2">
      <c r="A559" s="147"/>
      <c r="B559" s="147"/>
      <c r="C559" s="147"/>
      <c r="D559" s="147"/>
      <c r="E559" s="147"/>
      <c r="F559" s="147"/>
      <c r="G559" s="147"/>
      <c r="H559" s="147"/>
      <c r="I559" s="147"/>
      <c r="J559" s="147"/>
      <c r="K559" s="147"/>
      <c r="L559" s="147"/>
      <c r="M559" s="147"/>
      <c r="N559" s="147"/>
      <c r="O559" s="147"/>
      <c r="P559" s="147"/>
      <c r="Q559" s="147"/>
      <c r="R559" s="147"/>
      <c r="S559" s="147"/>
      <c r="T559" s="147"/>
      <c r="U559" s="147"/>
      <c r="V559" s="147"/>
      <c r="W559" s="147"/>
      <c r="X559" s="147"/>
      <c r="Y559" s="147"/>
      <c r="Z559" s="147"/>
    </row>
    <row r="560" spans="1:26" ht="15.75" customHeight="1" x14ac:dyDescent="0.2">
      <c r="A560" s="147"/>
      <c r="B560" s="147"/>
      <c r="C560" s="147"/>
      <c r="D560" s="147"/>
      <c r="E560" s="147"/>
      <c r="F560" s="147"/>
      <c r="G560" s="147"/>
      <c r="H560" s="147"/>
      <c r="I560" s="147"/>
      <c r="J560" s="147"/>
      <c r="K560" s="147"/>
      <c r="L560" s="147"/>
      <c r="M560" s="147"/>
      <c r="N560" s="147"/>
      <c r="O560" s="147"/>
      <c r="P560" s="147"/>
      <c r="Q560" s="147"/>
      <c r="R560" s="147"/>
      <c r="S560" s="147"/>
      <c r="T560" s="147"/>
      <c r="U560" s="147"/>
      <c r="V560" s="147"/>
      <c r="W560" s="147"/>
      <c r="X560" s="147"/>
      <c r="Y560" s="147"/>
      <c r="Z560" s="147"/>
    </row>
    <row r="561" spans="1:26" ht="15.75" customHeight="1" x14ac:dyDescent="0.2">
      <c r="A561" s="147"/>
      <c r="B561" s="147"/>
      <c r="C561" s="147"/>
      <c r="D561" s="147"/>
      <c r="E561" s="147"/>
      <c r="F561" s="147"/>
      <c r="G561" s="147"/>
      <c r="H561" s="147"/>
      <c r="I561" s="147"/>
      <c r="J561" s="147"/>
      <c r="K561" s="147"/>
      <c r="L561" s="147"/>
      <c r="M561" s="147"/>
      <c r="N561" s="147"/>
      <c r="O561" s="147"/>
      <c r="P561" s="147"/>
      <c r="Q561" s="147"/>
      <c r="R561" s="147"/>
      <c r="S561" s="147"/>
      <c r="T561" s="147"/>
      <c r="U561" s="147"/>
      <c r="V561" s="147"/>
      <c r="W561" s="147"/>
      <c r="X561" s="147"/>
      <c r="Y561" s="147"/>
      <c r="Z561" s="147"/>
    </row>
    <row r="562" spans="1:26" ht="15.75" customHeight="1" x14ac:dyDescent="0.2">
      <c r="A562" s="147"/>
      <c r="B562" s="147"/>
      <c r="C562" s="147"/>
      <c r="D562" s="147"/>
      <c r="E562" s="147"/>
      <c r="F562" s="147"/>
      <c r="G562" s="147"/>
      <c r="H562" s="147"/>
      <c r="I562" s="147"/>
      <c r="J562" s="147"/>
      <c r="K562" s="147"/>
      <c r="L562" s="147"/>
      <c r="M562" s="147"/>
      <c r="N562" s="147"/>
      <c r="O562" s="147"/>
      <c r="P562" s="147"/>
      <c r="Q562" s="147"/>
      <c r="R562" s="147"/>
      <c r="S562" s="147"/>
      <c r="T562" s="147"/>
      <c r="U562" s="147"/>
      <c r="V562" s="147"/>
      <c r="W562" s="147"/>
      <c r="X562" s="147"/>
      <c r="Y562" s="147"/>
      <c r="Z562" s="147"/>
    </row>
    <row r="563" spans="1:26" ht="15.75" customHeight="1" x14ac:dyDescent="0.2">
      <c r="A563" s="147"/>
      <c r="B563" s="147"/>
      <c r="C563" s="147"/>
      <c r="D563" s="147"/>
      <c r="E563" s="147"/>
      <c r="F563" s="147"/>
      <c r="G563" s="147"/>
      <c r="H563" s="147"/>
      <c r="I563" s="147"/>
      <c r="J563" s="147"/>
      <c r="K563" s="147"/>
      <c r="L563" s="147"/>
      <c r="M563" s="147"/>
      <c r="N563" s="147"/>
      <c r="O563" s="147"/>
      <c r="P563" s="147"/>
      <c r="Q563" s="147"/>
      <c r="R563" s="147"/>
      <c r="S563" s="147"/>
      <c r="T563" s="147"/>
      <c r="U563" s="147"/>
      <c r="V563" s="147"/>
      <c r="W563" s="147"/>
      <c r="X563" s="147"/>
      <c r="Y563" s="147"/>
      <c r="Z563" s="147"/>
    </row>
    <row r="564" spans="1:26" ht="15.75" customHeight="1" x14ac:dyDescent="0.2">
      <c r="A564" s="147"/>
      <c r="B564" s="147"/>
      <c r="C564" s="147"/>
      <c r="D564" s="147"/>
      <c r="E564" s="147"/>
      <c r="F564" s="147"/>
      <c r="G564" s="147"/>
      <c r="H564" s="147"/>
      <c r="I564" s="147"/>
      <c r="J564" s="147"/>
      <c r="K564" s="147"/>
      <c r="L564" s="147"/>
      <c r="M564" s="147"/>
      <c r="N564" s="147"/>
      <c r="O564" s="147"/>
      <c r="P564" s="147"/>
      <c r="Q564" s="147"/>
      <c r="R564" s="147"/>
      <c r="S564" s="147"/>
      <c r="T564" s="147"/>
      <c r="U564" s="147"/>
      <c r="V564" s="147"/>
      <c r="W564" s="147"/>
      <c r="X564" s="147"/>
      <c r="Y564" s="147"/>
      <c r="Z564" s="147"/>
    </row>
    <row r="565" spans="1:26" ht="15.75" customHeight="1" x14ac:dyDescent="0.2">
      <c r="A565" s="147"/>
      <c r="B565" s="147"/>
      <c r="C565" s="147"/>
      <c r="D565" s="147"/>
      <c r="E565" s="147"/>
      <c r="F565" s="147"/>
      <c r="G565" s="147"/>
      <c r="H565" s="147"/>
      <c r="I565" s="147"/>
      <c r="J565" s="147"/>
      <c r="K565" s="147"/>
      <c r="L565" s="147"/>
      <c r="M565" s="147"/>
      <c r="N565" s="147"/>
      <c r="O565" s="147"/>
      <c r="P565" s="147"/>
      <c r="Q565" s="147"/>
      <c r="R565" s="147"/>
      <c r="S565" s="147"/>
      <c r="T565" s="147"/>
      <c r="U565" s="147"/>
      <c r="V565" s="147"/>
      <c r="W565" s="147"/>
      <c r="X565" s="147"/>
      <c r="Y565" s="147"/>
      <c r="Z565" s="147"/>
    </row>
    <row r="566" spans="1:26" ht="15.75" customHeight="1" x14ac:dyDescent="0.2">
      <c r="A566" s="147"/>
      <c r="B566" s="147"/>
      <c r="C566" s="147"/>
      <c r="D566" s="147"/>
      <c r="E566" s="147"/>
      <c r="F566" s="147"/>
      <c r="G566" s="147"/>
      <c r="H566" s="147"/>
      <c r="I566" s="147"/>
      <c r="J566" s="147"/>
      <c r="K566" s="147"/>
      <c r="L566" s="147"/>
      <c r="M566" s="147"/>
      <c r="N566" s="147"/>
      <c r="O566" s="147"/>
      <c r="P566" s="147"/>
      <c r="Q566" s="147"/>
      <c r="R566" s="147"/>
      <c r="S566" s="147"/>
      <c r="T566" s="147"/>
      <c r="U566" s="147"/>
      <c r="V566" s="147"/>
      <c r="W566" s="147"/>
      <c r="X566" s="147"/>
      <c r="Y566" s="147"/>
      <c r="Z566" s="147"/>
    </row>
    <row r="567" spans="1:26" ht="15.75" customHeight="1" x14ac:dyDescent="0.2">
      <c r="A567" s="147"/>
      <c r="B567" s="147"/>
      <c r="C567" s="147"/>
      <c r="D567" s="147"/>
      <c r="E567" s="147"/>
      <c r="F567" s="147"/>
      <c r="G567" s="147"/>
      <c r="H567" s="147"/>
      <c r="I567" s="147"/>
      <c r="J567" s="147"/>
      <c r="K567" s="147"/>
      <c r="L567" s="147"/>
      <c r="M567" s="147"/>
      <c r="N567" s="147"/>
      <c r="O567" s="147"/>
      <c r="P567" s="147"/>
      <c r="Q567" s="147"/>
      <c r="R567" s="147"/>
      <c r="S567" s="147"/>
      <c r="T567" s="147"/>
      <c r="U567" s="147"/>
      <c r="V567" s="147"/>
      <c r="W567" s="147"/>
      <c r="X567" s="147"/>
      <c r="Y567" s="147"/>
      <c r="Z567" s="147"/>
    </row>
    <row r="568" spans="1:26" ht="15.75" customHeight="1" x14ac:dyDescent="0.2">
      <c r="A568" s="147"/>
      <c r="B568" s="147"/>
      <c r="C568" s="147"/>
      <c r="D568" s="147"/>
      <c r="E568" s="147"/>
      <c r="F568" s="147"/>
      <c r="G568" s="147"/>
      <c r="H568" s="147"/>
      <c r="I568" s="147"/>
      <c r="J568" s="147"/>
      <c r="K568" s="147"/>
      <c r="L568" s="147"/>
      <c r="M568" s="147"/>
      <c r="N568" s="147"/>
      <c r="O568" s="147"/>
      <c r="P568" s="147"/>
      <c r="Q568" s="147"/>
      <c r="R568" s="147"/>
      <c r="S568" s="147"/>
      <c r="T568" s="147"/>
      <c r="U568" s="147"/>
      <c r="V568" s="147"/>
      <c r="W568" s="147"/>
      <c r="X568" s="147"/>
      <c r="Y568" s="147"/>
      <c r="Z568" s="147"/>
    </row>
    <row r="569" spans="1:26" ht="15.75" customHeight="1" x14ac:dyDescent="0.2">
      <c r="A569" s="147"/>
      <c r="B569" s="147"/>
      <c r="C569" s="147"/>
      <c r="D569" s="147"/>
      <c r="E569" s="147"/>
      <c r="F569" s="147"/>
      <c r="G569" s="147"/>
      <c r="H569" s="147"/>
      <c r="I569" s="147"/>
      <c r="J569" s="147"/>
      <c r="K569" s="147"/>
      <c r="L569" s="147"/>
      <c r="M569" s="147"/>
      <c r="N569" s="147"/>
      <c r="O569" s="147"/>
      <c r="P569" s="147"/>
      <c r="Q569" s="147"/>
      <c r="R569" s="147"/>
      <c r="S569" s="147"/>
      <c r="T569" s="147"/>
      <c r="U569" s="147"/>
      <c r="V569" s="147"/>
      <c r="W569" s="147"/>
      <c r="X569" s="147"/>
      <c r="Y569" s="147"/>
      <c r="Z569" s="147"/>
    </row>
    <row r="570" spans="1:26" ht="15.75" customHeight="1" x14ac:dyDescent="0.2">
      <c r="A570" s="147"/>
      <c r="B570" s="147"/>
      <c r="C570" s="147"/>
      <c r="D570" s="147"/>
      <c r="E570" s="147"/>
      <c r="F570" s="147"/>
      <c r="G570" s="147"/>
      <c r="H570" s="147"/>
      <c r="I570" s="147"/>
      <c r="J570" s="147"/>
      <c r="K570" s="147"/>
      <c r="L570" s="147"/>
      <c r="M570" s="147"/>
      <c r="N570" s="147"/>
      <c r="O570" s="147"/>
      <c r="P570" s="147"/>
      <c r="Q570" s="147"/>
      <c r="R570" s="147"/>
      <c r="S570" s="147"/>
      <c r="T570" s="147"/>
      <c r="U570" s="147"/>
      <c r="V570" s="147"/>
      <c r="W570" s="147"/>
      <c r="X570" s="147"/>
      <c r="Y570" s="147"/>
      <c r="Z570" s="147"/>
    </row>
    <row r="571" spans="1:26" ht="15.75" customHeight="1" x14ac:dyDescent="0.2">
      <c r="A571" s="147"/>
      <c r="B571" s="147"/>
      <c r="C571" s="147"/>
      <c r="D571" s="147"/>
      <c r="E571" s="147"/>
      <c r="F571" s="147"/>
      <c r="G571" s="147"/>
      <c r="H571" s="147"/>
      <c r="I571" s="147"/>
      <c r="J571" s="147"/>
      <c r="K571" s="147"/>
      <c r="L571" s="147"/>
      <c r="M571" s="147"/>
      <c r="N571" s="147"/>
      <c r="O571" s="147"/>
      <c r="P571" s="147"/>
      <c r="Q571" s="147"/>
      <c r="R571" s="147"/>
      <c r="S571" s="147"/>
      <c r="T571" s="147"/>
      <c r="U571" s="147"/>
      <c r="V571" s="147"/>
      <c r="W571" s="147"/>
      <c r="X571" s="147"/>
      <c r="Y571" s="147"/>
      <c r="Z571" s="147"/>
    </row>
    <row r="572" spans="1:26" ht="15.75" customHeight="1" x14ac:dyDescent="0.2">
      <c r="A572" s="147"/>
      <c r="B572" s="147"/>
      <c r="C572" s="147"/>
      <c r="D572" s="147"/>
      <c r="E572" s="147"/>
      <c r="F572" s="147"/>
      <c r="G572" s="147"/>
      <c r="H572" s="147"/>
      <c r="I572" s="147"/>
      <c r="J572" s="147"/>
      <c r="K572" s="147"/>
      <c r="L572" s="147"/>
      <c r="M572" s="147"/>
      <c r="N572" s="147"/>
      <c r="O572" s="147"/>
      <c r="P572" s="147"/>
      <c r="Q572" s="147"/>
      <c r="R572" s="147"/>
      <c r="S572" s="147"/>
      <c r="T572" s="147"/>
      <c r="U572" s="147"/>
      <c r="V572" s="147"/>
      <c r="W572" s="147"/>
      <c r="X572" s="147"/>
      <c r="Y572" s="147"/>
      <c r="Z572" s="147"/>
    </row>
    <row r="573" spans="1:26" ht="15.75" customHeight="1" x14ac:dyDescent="0.2">
      <c r="A573" s="147"/>
      <c r="B573" s="147"/>
      <c r="C573" s="147"/>
      <c r="D573" s="147"/>
      <c r="E573" s="147"/>
      <c r="F573" s="147"/>
      <c r="G573" s="147"/>
      <c r="H573" s="147"/>
      <c r="I573" s="147"/>
      <c r="J573" s="147"/>
      <c r="K573" s="147"/>
      <c r="L573" s="147"/>
      <c r="M573" s="147"/>
      <c r="N573" s="147"/>
      <c r="O573" s="147"/>
      <c r="P573" s="147"/>
      <c r="Q573" s="147"/>
      <c r="R573" s="147"/>
      <c r="S573" s="147"/>
      <c r="T573" s="147"/>
      <c r="U573" s="147"/>
      <c r="V573" s="147"/>
      <c r="W573" s="147"/>
      <c r="X573" s="147"/>
      <c r="Y573" s="147"/>
      <c r="Z573" s="147"/>
    </row>
    <row r="574" spans="1:26" ht="15.75" customHeight="1" x14ac:dyDescent="0.2">
      <c r="A574" s="147"/>
      <c r="B574" s="147"/>
      <c r="C574" s="147"/>
      <c r="D574" s="147"/>
      <c r="E574" s="147"/>
      <c r="F574" s="147"/>
      <c r="G574" s="147"/>
      <c r="H574" s="147"/>
      <c r="I574" s="147"/>
      <c r="J574" s="147"/>
      <c r="K574" s="147"/>
      <c r="L574" s="147"/>
      <c r="M574" s="147"/>
      <c r="N574" s="147"/>
      <c r="O574" s="147"/>
      <c r="P574" s="147"/>
      <c r="Q574" s="147"/>
      <c r="R574" s="147"/>
      <c r="S574" s="147"/>
      <c r="T574" s="147"/>
      <c r="U574" s="147"/>
      <c r="V574" s="147"/>
      <c r="W574" s="147"/>
      <c r="X574" s="147"/>
      <c r="Y574" s="147"/>
      <c r="Z574" s="147"/>
    </row>
    <row r="575" spans="1:26" ht="15.75" customHeight="1" x14ac:dyDescent="0.2">
      <c r="A575" s="147"/>
      <c r="B575" s="147"/>
      <c r="C575" s="147"/>
      <c r="D575" s="147"/>
      <c r="E575" s="147"/>
      <c r="F575" s="147"/>
      <c r="G575" s="147"/>
      <c r="H575" s="147"/>
      <c r="I575" s="147"/>
      <c r="J575" s="147"/>
      <c r="K575" s="147"/>
      <c r="L575" s="147"/>
      <c r="M575" s="147"/>
      <c r="N575" s="147"/>
      <c r="O575" s="147"/>
      <c r="P575" s="147"/>
      <c r="Q575" s="147"/>
      <c r="R575" s="147"/>
      <c r="S575" s="147"/>
      <c r="T575" s="147"/>
      <c r="U575" s="147"/>
      <c r="V575" s="147"/>
      <c r="W575" s="147"/>
      <c r="X575" s="147"/>
      <c r="Y575" s="147"/>
      <c r="Z575" s="147"/>
    </row>
    <row r="576" spans="1:26" ht="15.75" customHeight="1" x14ac:dyDescent="0.2">
      <c r="A576" s="147"/>
      <c r="B576" s="147"/>
      <c r="C576" s="147"/>
      <c r="D576" s="147"/>
      <c r="E576" s="147"/>
      <c r="F576" s="147"/>
      <c r="G576" s="147"/>
      <c r="H576" s="147"/>
      <c r="I576" s="147"/>
      <c r="J576" s="147"/>
      <c r="K576" s="147"/>
      <c r="L576" s="147"/>
      <c r="M576" s="147"/>
      <c r="N576" s="147"/>
      <c r="O576" s="147"/>
      <c r="P576" s="147"/>
      <c r="Q576" s="147"/>
      <c r="R576" s="147"/>
      <c r="S576" s="147"/>
      <c r="T576" s="147"/>
      <c r="U576" s="147"/>
      <c r="V576" s="147"/>
      <c r="W576" s="147"/>
      <c r="X576" s="147"/>
      <c r="Y576" s="147"/>
      <c r="Z576" s="147"/>
    </row>
    <row r="577" spans="1:26" ht="15.75" customHeight="1" x14ac:dyDescent="0.2">
      <c r="A577" s="147"/>
      <c r="B577" s="147"/>
      <c r="C577" s="147"/>
      <c r="D577" s="147"/>
      <c r="E577" s="147"/>
      <c r="F577" s="147"/>
      <c r="G577" s="147"/>
      <c r="H577" s="147"/>
      <c r="I577" s="147"/>
      <c r="J577" s="147"/>
      <c r="K577" s="147"/>
      <c r="L577" s="147"/>
      <c r="M577" s="147"/>
      <c r="N577" s="147"/>
      <c r="O577" s="147"/>
      <c r="P577" s="147"/>
      <c r="Q577" s="147"/>
      <c r="R577" s="147"/>
      <c r="S577" s="147"/>
      <c r="T577" s="147"/>
      <c r="U577" s="147"/>
      <c r="V577" s="147"/>
      <c r="W577" s="147"/>
      <c r="X577" s="147"/>
      <c r="Y577" s="147"/>
      <c r="Z577" s="147"/>
    </row>
    <row r="578" spans="1:26" ht="15.75" customHeight="1" x14ac:dyDescent="0.2">
      <c r="A578" s="147"/>
      <c r="B578" s="147"/>
      <c r="C578" s="147"/>
      <c r="D578" s="147"/>
      <c r="E578" s="147"/>
      <c r="F578" s="147"/>
      <c r="G578" s="147"/>
      <c r="H578" s="147"/>
      <c r="I578" s="147"/>
      <c r="J578" s="147"/>
      <c r="K578" s="147"/>
      <c r="L578" s="147"/>
      <c r="M578" s="147"/>
      <c r="N578" s="147"/>
      <c r="O578" s="147"/>
      <c r="P578" s="147"/>
      <c r="Q578" s="147"/>
      <c r="R578" s="147"/>
      <c r="S578" s="147"/>
      <c r="T578" s="147"/>
      <c r="U578" s="147"/>
      <c r="V578" s="147"/>
      <c r="W578" s="147"/>
      <c r="X578" s="147"/>
      <c r="Y578" s="147"/>
      <c r="Z578" s="147"/>
    </row>
    <row r="579" spans="1:26" ht="15.75" customHeight="1" x14ac:dyDescent="0.2">
      <c r="A579" s="147"/>
      <c r="B579" s="147"/>
      <c r="C579" s="147"/>
      <c r="D579" s="147"/>
      <c r="E579" s="147"/>
      <c r="F579" s="147"/>
      <c r="G579" s="147"/>
      <c r="H579" s="147"/>
      <c r="I579" s="147"/>
      <c r="J579" s="147"/>
      <c r="K579" s="147"/>
      <c r="L579" s="147"/>
      <c r="M579" s="147"/>
      <c r="N579" s="147"/>
      <c r="O579" s="147"/>
      <c r="P579" s="147"/>
      <c r="Q579" s="147"/>
      <c r="R579" s="147"/>
      <c r="S579" s="147"/>
      <c r="T579" s="147"/>
      <c r="U579" s="147"/>
      <c r="V579" s="147"/>
      <c r="W579" s="147"/>
      <c r="X579" s="147"/>
      <c r="Y579" s="147"/>
      <c r="Z579" s="147"/>
    </row>
    <row r="580" spans="1:26" ht="15.75" customHeight="1" x14ac:dyDescent="0.2">
      <c r="A580" s="147"/>
      <c r="B580" s="147"/>
      <c r="C580" s="147"/>
      <c r="D580" s="147"/>
      <c r="E580" s="147"/>
      <c r="F580" s="147"/>
      <c r="G580" s="147"/>
      <c r="H580" s="147"/>
      <c r="I580" s="147"/>
      <c r="J580" s="147"/>
      <c r="K580" s="147"/>
      <c r="L580" s="147"/>
      <c r="M580" s="147"/>
      <c r="N580" s="147"/>
      <c r="O580" s="147"/>
      <c r="P580" s="147"/>
      <c r="Q580" s="147"/>
      <c r="R580" s="147"/>
      <c r="S580" s="147"/>
      <c r="T580" s="147"/>
      <c r="U580" s="147"/>
      <c r="V580" s="147"/>
      <c r="W580" s="147"/>
      <c r="X580" s="147"/>
      <c r="Y580" s="147"/>
      <c r="Z580" s="147"/>
    </row>
    <row r="581" spans="1:26" ht="15.75" customHeight="1" x14ac:dyDescent="0.2">
      <c r="A581" s="147"/>
      <c r="B581" s="147"/>
      <c r="C581" s="147"/>
      <c r="D581" s="147"/>
      <c r="E581" s="147"/>
      <c r="F581" s="147"/>
      <c r="G581" s="147"/>
      <c r="H581" s="147"/>
      <c r="I581" s="147"/>
      <c r="J581" s="147"/>
      <c r="K581" s="147"/>
      <c r="L581" s="147"/>
      <c r="M581" s="147"/>
      <c r="N581" s="147"/>
      <c r="O581" s="147"/>
      <c r="P581" s="147"/>
      <c r="Q581" s="147"/>
      <c r="R581" s="147"/>
      <c r="S581" s="147"/>
      <c r="T581" s="147"/>
      <c r="U581" s="147"/>
      <c r="V581" s="147"/>
      <c r="W581" s="147"/>
      <c r="X581" s="147"/>
      <c r="Y581" s="147"/>
      <c r="Z581" s="147"/>
    </row>
    <row r="582" spans="1:26" ht="15.75" customHeight="1" x14ac:dyDescent="0.2">
      <c r="A582" s="147"/>
      <c r="B582" s="147"/>
      <c r="C582" s="147"/>
      <c r="D582" s="147"/>
      <c r="E582" s="147"/>
      <c r="F582" s="147"/>
      <c r="G582" s="147"/>
      <c r="H582" s="147"/>
      <c r="I582" s="147"/>
      <c r="J582" s="147"/>
      <c r="K582" s="147"/>
      <c r="L582" s="147"/>
      <c r="M582" s="147"/>
      <c r="N582" s="147"/>
      <c r="O582" s="147"/>
      <c r="P582" s="147"/>
      <c r="Q582" s="147"/>
      <c r="R582" s="147"/>
      <c r="S582" s="147"/>
      <c r="T582" s="147"/>
      <c r="U582" s="147"/>
      <c r="V582" s="147"/>
      <c r="W582" s="147"/>
      <c r="X582" s="147"/>
      <c r="Y582" s="147"/>
      <c r="Z582" s="147"/>
    </row>
    <row r="583" spans="1:26" ht="15.75" customHeight="1" x14ac:dyDescent="0.2">
      <c r="A583" s="147"/>
      <c r="B583" s="147"/>
      <c r="C583" s="147"/>
      <c r="D583" s="147"/>
      <c r="E583" s="147"/>
      <c r="F583" s="147"/>
      <c r="G583" s="147"/>
      <c r="H583" s="147"/>
      <c r="I583" s="147"/>
      <c r="J583" s="147"/>
      <c r="K583" s="147"/>
      <c r="L583" s="147"/>
      <c r="M583" s="147"/>
      <c r="N583" s="147"/>
      <c r="O583" s="147"/>
      <c r="P583" s="147"/>
      <c r="Q583" s="147"/>
      <c r="R583" s="147"/>
      <c r="S583" s="147"/>
      <c r="T583" s="147"/>
      <c r="U583" s="147"/>
      <c r="V583" s="147"/>
      <c r="W583" s="147"/>
      <c r="X583" s="147"/>
      <c r="Y583" s="147"/>
      <c r="Z583" s="147"/>
    </row>
    <row r="584" spans="1:26" ht="15.75" customHeight="1" x14ac:dyDescent="0.2">
      <c r="A584" s="147"/>
      <c r="B584" s="147"/>
      <c r="C584" s="147"/>
      <c r="D584" s="147"/>
      <c r="E584" s="147"/>
      <c r="F584" s="147"/>
      <c r="G584" s="147"/>
      <c r="H584" s="147"/>
      <c r="I584" s="147"/>
      <c r="J584" s="147"/>
      <c r="K584" s="147"/>
      <c r="L584" s="147"/>
      <c r="M584" s="147"/>
      <c r="N584" s="147"/>
      <c r="O584" s="147"/>
      <c r="P584" s="147"/>
      <c r="Q584" s="147"/>
      <c r="R584" s="147"/>
      <c r="S584" s="147"/>
      <c r="T584" s="147"/>
      <c r="U584" s="147"/>
      <c r="V584" s="147"/>
      <c r="W584" s="147"/>
      <c r="X584" s="147"/>
      <c r="Y584" s="147"/>
      <c r="Z584" s="147"/>
    </row>
    <row r="585" spans="1:26" ht="15.75" customHeight="1" x14ac:dyDescent="0.2">
      <c r="A585" s="147"/>
      <c r="B585" s="147"/>
      <c r="C585" s="147"/>
      <c r="D585" s="147"/>
      <c r="E585" s="147"/>
      <c r="F585" s="147"/>
      <c r="G585" s="147"/>
      <c r="H585" s="147"/>
      <c r="I585" s="147"/>
      <c r="J585" s="147"/>
      <c r="K585" s="147"/>
      <c r="L585" s="147"/>
      <c r="M585" s="147"/>
      <c r="N585" s="147"/>
      <c r="O585" s="147"/>
      <c r="P585" s="147"/>
      <c r="Q585" s="147"/>
      <c r="R585" s="147"/>
      <c r="S585" s="147"/>
      <c r="T585" s="147"/>
      <c r="U585" s="147"/>
      <c r="V585" s="147"/>
      <c r="W585" s="147"/>
      <c r="X585" s="147"/>
      <c r="Y585" s="147"/>
      <c r="Z585" s="147"/>
    </row>
    <row r="586" spans="1:26" ht="15.75" customHeight="1" x14ac:dyDescent="0.2">
      <c r="A586" s="147"/>
      <c r="B586" s="147"/>
      <c r="C586" s="147"/>
      <c r="D586" s="147"/>
      <c r="E586" s="147"/>
      <c r="F586" s="147"/>
      <c r="G586" s="147"/>
      <c r="H586" s="147"/>
      <c r="I586" s="147"/>
      <c r="J586" s="147"/>
      <c r="K586" s="147"/>
      <c r="L586" s="147"/>
      <c r="M586" s="147"/>
      <c r="N586" s="147"/>
      <c r="O586" s="147"/>
      <c r="P586" s="147"/>
      <c r="Q586" s="147"/>
      <c r="R586" s="147"/>
      <c r="S586" s="147"/>
      <c r="T586" s="147"/>
      <c r="U586" s="147"/>
      <c r="V586" s="147"/>
      <c r="W586" s="147"/>
      <c r="X586" s="147"/>
      <c r="Y586" s="147"/>
      <c r="Z586" s="147"/>
    </row>
    <row r="587" spans="1:26" ht="15.75" customHeight="1" x14ac:dyDescent="0.2">
      <c r="A587" s="147"/>
      <c r="B587" s="147"/>
      <c r="C587" s="147"/>
      <c r="D587" s="147"/>
      <c r="E587" s="147"/>
      <c r="F587" s="147"/>
      <c r="G587" s="147"/>
      <c r="H587" s="147"/>
      <c r="I587" s="147"/>
      <c r="J587" s="147"/>
      <c r="K587" s="147"/>
      <c r="L587" s="147"/>
      <c r="M587" s="147"/>
      <c r="N587" s="147"/>
      <c r="O587" s="147"/>
      <c r="P587" s="147"/>
      <c r="Q587" s="147"/>
      <c r="R587" s="147"/>
      <c r="S587" s="147"/>
      <c r="T587" s="147"/>
      <c r="U587" s="147"/>
      <c r="V587" s="147"/>
      <c r="W587" s="147"/>
      <c r="X587" s="147"/>
      <c r="Y587" s="147"/>
      <c r="Z587" s="147"/>
    </row>
    <row r="588" spans="1:26" ht="15.75" customHeight="1" x14ac:dyDescent="0.2">
      <c r="A588" s="147"/>
      <c r="B588" s="147"/>
      <c r="C588" s="147"/>
      <c r="D588" s="147"/>
      <c r="E588" s="147"/>
      <c r="F588" s="147"/>
      <c r="G588" s="147"/>
      <c r="H588" s="147"/>
      <c r="I588" s="147"/>
      <c r="J588" s="147"/>
      <c r="K588" s="147"/>
      <c r="L588" s="147"/>
      <c r="M588" s="147"/>
      <c r="N588" s="147"/>
      <c r="O588" s="147"/>
      <c r="P588" s="147"/>
      <c r="Q588" s="147"/>
      <c r="R588" s="147"/>
      <c r="S588" s="147"/>
      <c r="T588" s="147"/>
      <c r="U588" s="147"/>
      <c r="V588" s="147"/>
      <c r="W588" s="147"/>
      <c r="X588" s="147"/>
      <c r="Y588" s="147"/>
      <c r="Z588" s="147"/>
    </row>
    <row r="589" spans="1:26" ht="15.75" customHeight="1" x14ac:dyDescent="0.2">
      <c r="A589" s="147"/>
      <c r="B589" s="147"/>
      <c r="C589" s="147"/>
      <c r="D589" s="147"/>
      <c r="E589" s="147"/>
      <c r="F589" s="147"/>
      <c r="G589" s="147"/>
      <c r="H589" s="147"/>
      <c r="I589" s="147"/>
      <c r="J589" s="147"/>
      <c r="K589" s="147"/>
      <c r="L589" s="147"/>
      <c r="M589" s="147"/>
      <c r="N589" s="147"/>
      <c r="O589" s="147"/>
      <c r="P589" s="147"/>
      <c r="Q589" s="147"/>
      <c r="R589" s="147"/>
      <c r="S589" s="147"/>
      <c r="T589" s="147"/>
      <c r="U589" s="147"/>
      <c r="V589" s="147"/>
      <c r="W589" s="147"/>
      <c r="X589" s="147"/>
      <c r="Y589" s="147"/>
      <c r="Z589" s="147"/>
    </row>
    <row r="590" spans="1:26" ht="15.75" customHeight="1" x14ac:dyDescent="0.2">
      <c r="A590" s="147"/>
      <c r="B590" s="147"/>
      <c r="C590" s="147"/>
      <c r="D590" s="147"/>
      <c r="E590" s="147"/>
      <c r="F590" s="147"/>
      <c r="G590" s="147"/>
      <c r="H590" s="147"/>
      <c r="I590" s="147"/>
      <c r="J590" s="147"/>
      <c r="K590" s="147"/>
      <c r="L590" s="147"/>
      <c r="M590" s="147"/>
      <c r="N590" s="147"/>
      <c r="O590" s="147"/>
      <c r="P590" s="147"/>
      <c r="Q590" s="147"/>
      <c r="R590" s="147"/>
      <c r="S590" s="147"/>
      <c r="T590" s="147"/>
      <c r="U590" s="147"/>
      <c r="V590" s="147"/>
      <c r="W590" s="147"/>
      <c r="X590" s="147"/>
      <c r="Y590" s="147"/>
      <c r="Z590" s="147"/>
    </row>
    <row r="591" spans="1:26" ht="15.75" customHeight="1" x14ac:dyDescent="0.2">
      <c r="A591" s="147"/>
      <c r="B591" s="147"/>
      <c r="C591" s="147"/>
      <c r="D591" s="147"/>
      <c r="E591" s="147"/>
      <c r="F591" s="147"/>
      <c r="G591" s="147"/>
      <c r="H591" s="147"/>
      <c r="I591" s="147"/>
      <c r="J591" s="147"/>
      <c r="K591" s="147"/>
      <c r="L591" s="147"/>
      <c r="M591" s="147"/>
      <c r="N591" s="147"/>
      <c r="O591" s="147"/>
      <c r="P591" s="147"/>
      <c r="Q591" s="147"/>
      <c r="R591" s="147"/>
      <c r="S591" s="147"/>
      <c r="T591" s="147"/>
      <c r="U591" s="147"/>
      <c r="V591" s="147"/>
      <c r="W591" s="147"/>
      <c r="X591" s="147"/>
      <c r="Y591" s="147"/>
      <c r="Z591" s="147"/>
    </row>
    <row r="592" spans="1:26" ht="15.75" customHeight="1" x14ac:dyDescent="0.2">
      <c r="A592" s="147"/>
      <c r="B592" s="147"/>
      <c r="C592" s="147"/>
      <c r="D592" s="147"/>
      <c r="E592" s="147"/>
      <c r="F592" s="147"/>
      <c r="G592" s="147"/>
      <c r="H592" s="147"/>
      <c r="I592" s="147"/>
      <c r="J592" s="147"/>
      <c r="K592" s="147"/>
      <c r="L592" s="147"/>
      <c r="M592" s="147"/>
      <c r="N592" s="147"/>
      <c r="O592" s="147"/>
      <c r="P592" s="147"/>
      <c r="Q592" s="147"/>
      <c r="R592" s="147"/>
      <c r="S592" s="147"/>
      <c r="T592" s="147"/>
      <c r="U592" s="147"/>
      <c r="V592" s="147"/>
      <c r="W592" s="147"/>
      <c r="X592" s="147"/>
      <c r="Y592" s="147"/>
      <c r="Z592" s="147"/>
    </row>
    <row r="593" spans="1:26" ht="15.75" customHeight="1" x14ac:dyDescent="0.2">
      <c r="A593" s="147"/>
      <c r="B593" s="147"/>
      <c r="C593" s="147"/>
      <c r="D593" s="147"/>
      <c r="E593" s="147"/>
      <c r="F593" s="147"/>
      <c r="G593" s="147"/>
      <c r="H593" s="147"/>
      <c r="I593" s="147"/>
      <c r="J593" s="147"/>
      <c r="K593" s="147"/>
      <c r="L593" s="147"/>
      <c r="M593" s="147"/>
      <c r="N593" s="147"/>
      <c r="O593" s="147"/>
      <c r="P593" s="147"/>
      <c r="Q593" s="147"/>
      <c r="R593" s="147"/>
      <c r="S593" s="147"/>
      <c r="T593" s="147"/>
      <c r="U593" s="147"/>
      <c r="V593" s="147"/>
      <c r="W593" s="147"/>
      <c r="X593" s="147"/>
      <c r="Y593" s="147"/>
      <c r="Z593" s="147"/>
    </row>
    <row r="594" spans="1:26" ht="15.75" customHeight="1" x14ac:dyDescent="0.2">
      <c r="A594" s="147"/>
      <c r="B594" s="147"/>
      <c r="C594" s="147"/>
      <c r="D594" s="147"/>
      <c r="E594" s="147"/>
      <c r="F594" s="147"/>
      <c r="G594" s="147"/>
      <c r="H594" s="147"/>
      <c r="I594" s="147"/>
      <c r="J594" s="147"/>
      <c r="K594" s="147"/>
      <c r="L594" s="147"/>
      <c r="M594" s="147"/>
      <c r="N594" s="147"/>
      <c r="O594" s="147"/>
      <c r="P594" s="147"/>
      <c r="Q594" s="147"/>
      <c r="R594" s="147"/>
      <c r="S594" s="147"/>
      <c r="T594" s="147"/>
      <c r="U594" s="147"/>
      <c r="V594" s="147"/>
      <c r="W594" s="147"/>
      <c r="X594" s="147"/>
      <c r="Y594" s="147"/>
      <c r="Z594" s="147"/>
    </row>
    <row r="595" spans="1:26" ht="15.75" customHeight="1" x14ac:dyDescent="0.2">
      <c r="A595" s="147"/>
      <c r="B595" s="147"/>
      <c r="C595" s="147"/>
      <c r="D595" s="147"/>
      <c r="E595" s="147"/>
      <c r="F595" s="147"/>
      <c r="G595" s="147"/>
      <c r="H595" s="147"/>
      <c r="I595" s="147"/>
      <c r="J595" s="147"/>
      <c r="K595" s="147"/>
      <c r="L595" s="147"/>
      <c r="M595" s="147"/>
      <c r="N595" s="147"/>
      <c r="O595" s="147"/>
      <c r="P595" s="147"/>
      <c r="Q595" s="147"/>
      <c r="R595" s="147"/>
      <c r="S595" s="147"/>
      <c r="T595" s="147"/>
      <c r="U595" s="147"/>
      <c r="V595" s="147"/>
      <c r="W595" s="147"/>
      <c r="X595" s="147"/>
      <c r="Y595" s="147"/>
      <c r="Z595" s="147"/>
    </row>
    <row r="596" spans="1:26" ht="15.75" customHeight="1" x14ac:dyDescent="0.2">
      <c r="A596" s="147"/>
      <c r="B596" s="147"/>
      <c r="C596" s="147"/>
      <c r="D596" s="147"/>
      <c r="E596" s="147"/>
      <c r="F596" s="147"/>
      <c r="G596" s="147"/>
      <c r="H596" s="147"/>
      <c r="I596" s="147"/>
      <c r="J596" s="147"/>
      <c r="K596" s="147"/>
      <c r="L596" s="147"/>
      <c r="M596" s="147"/>
      <c r="N596" s="147"/>
      <c r="O596" s="147"/>
      <c r="P596" s="147"/>
      <c r="Q596" s="147"/>
      <c r="R596" s="147"/>
      <c r="S596" s="147"/>
      <c r="T596" s="147"/>
      <c r="U596" s="147"/>
      <c r="V596" s="147"/>
      <c r="W596" s="147"/>
      <c r="X596" s="147"/>
      <c r="Y596" s="147"/>
      <c r="Z596" s="147"/>
    </row>
    <row r="597" spans="1:26" ht="15.75" customHeight="1" x14ac:dyDescent="0.2">
      <c r="A597" s="147"/>
      <c r="B597" s="147"/>
      <c r="C597" s="147"/>
      <c r="D597" s="147"/>
      <c r="E597" s="147"/>
      <c r="F597" s="147"/>
      <c r="G597" s="147"/>
      <c r="H597" s="147"/>
      <c r="I597" s="147"/>
      <c r="J597" s="147"/>
      <c r="K597" s="147"/>
      <c r="L597" s="147"/>
      <c r="M597" s="147"/>
      <c r="N597" s="147"/>
      <c r="O597" s="147"/>
      <c r="P597" s="147"/>
      <c r="Q597" s="147"/>
      <c r="R597" s="147"/>
      <c r="S597" s="147"/>
      <c r="T597" s="147"/>
      <c r="U597" s="147"/>
      <c r="V597" s="147"/>
      <c r="W597" s="147"/>
      <c r="X597" s="147"/>
      <c r="Y597" s="147"/>
      <c r="Z597" s="147"/>
    </row>
    <row r="598" spans="1:26" ht="15.75" customHeight="1" x14ac:dyDescent="0.2">
      <c r="A598" s="147"/>
      <c r="B598" s="147"/>
      <c r="C598" s="147"/>
      <c r="D598" s="147"/>
      <c r="E598" s="147"/>
      <c r="F598" s="147"/>
      <c r="G598" s="147"/>
      <c r="H598" s="147"/>
      <c r="I598" s="147"/>
      <c r="J598" s="147"/>
      <c r="K598" s="147"/>
      <c r="L598" s="147"/>
      <c r="M598" s="147"/>
      <c r="N598" s="147"/>
      <c r="O598" s="147"/>
      <c r="P598" s="147"/>
      <c r="Q598" s="147"/>
      <c r="R598" s="147"/>
      <c r="S598" s="147"/>
      <c r="T598" s="147"/>
      <c r="U598" s="147"/>
      <c r="V598" s="147"/>
      <c r="W598" s="147"/>
      <c r="X598" s="147"/>
      <c r="Y598" s="147"/>
      <c r="Z598" s="147"/>
    </row>
    <row r="599" spans="1:26" ht="15.75" customHeight="1" x14ac:dyDescent="0.2">
      <c r="A599" s="147"/>
      <c r="B599" s="147"/>
      <c r="C599" s="147"/>
      <c r="D599" s="147"/>
      <c r="E599" s="147"/>
      <c r="F599" s="147"/>
      <c r="G599" s="147"/>
      <c r="H599" s="147"/>
      <c r="I599" s="147"/>
      <c r="J599" s="147"/>
      <c r="K599" s="147"/>
      <c r="L599" s="147"/>
      <c r="M599" s="147"/>
      <c r="N599" s="147"/>
      <c r="O599" s="147"/>
      <c r="P599" s="147"/>
      <c r="Q599" s="147"/>
      <c r="R599" s="147"/>
      <c r="S599" s="147"/>
      <c r="T599" s="147"/>
      <c r="U599" s="147"/>
      <c r="V599" s="147"/>
      <c r="W599" s="147"/>
      <c r="X599" s="147"/>
      <c r="Y599" s="147"/>
      <c r="Z599" s="147"/>
    </row>
    <row r="600" spans="1:26" ht="15.75" customHeight="1" x14ac:dyDescent="0.2">
      <c r="A600" s="147"/>
      <c r="B600" s="147"/>
      <c r="C600" s="147"/>
      <c r="D600" s="147"/>
      <c r="E600" s="147"/>
      <c r="F600" s="147"/>
      <c r="G600" s="147"/>
      <c r="H600" s="147"/>
      <c r="I600" s="147"/>
      <c r="J600" s="147"/>
      <c r="K600" s="147"/>
      <c r="L600" s="147"/>
      <c r="M600" s="147"/>
      <c r="N600" s="147"/>
      <c r="O600" s="147"/>
      <c r="P600" s="147"/>
      <c r="Q600" s="147"/>
      <c r="R600" s="147"/>
      <c r="S600" s="147"/>
      <c r="T600" s="147"/>
      <c r="U600" s="147"/>
      <c r="V600" s="147"/>
      <c r="W600" s="147"/>
      <c r="X600" s="147"/>
      <c r="Y600" s="147"/>
      <c r="Z600" s="147"/>
    </row>
    <row r="601" spans="1:26" ht="15.75" customHeight="1" x14ac:dyDescent="0.2">
      <c r="A601" s="147"/>
      <c r="B601" s="147"/>
      <c r="C601" s="147"/>
      <c r="D601" s="147"/>
      <c r="E601" s="147"/>
      <c r="F601" s="147"/>
      <c r="G601" s="147"/>
      <c r="H601" s="147"/>
      <c r="I601" s="147"/>
      <c r="J601" s="147"/>
      <c r="K601" s="147"/>
      <c r="L601" s="147"/>
      <c r="M601" s="147"/>
      <c r="N601" s="147"/>
      <c r="O601" s="147"/>
      <c r="P601" s="147"/>
      <c r="Q601" s="147"/>
      <c r="R601" s="147"/>
      <c r="S601" s="147"/>
      <c r="T601" s="147"/>
      <c r="U601" s="147"/>
      <c r="V601" s="147"/>
      <c r="W601" s="147"/>
      <c r="X601" s="147"/>
      <c r="Y601" s="147"/>
      <c r="Z601" s="147"/>
    </row>
    <row r="602" spans="1:26" ht="15.75" customHeight="1" x14ac:dyDescent="0.2">
      <c r="A602" s="147"/>
      <c r="B602" s="147"/>
      <c r="C602" s="147"/>
      <c r="D602" s="147"/>
      <c r="E602" s="147"/>
      <c r="F602" s="147"/>
      <c r="G602" s="147"/>
      <c r="H602" s="147"/>
      <c r="I602" s="147"/>
      <c r="J602" s="147"/>
      <c r="K602" s="147"/>
      <c r="L602" s="147"/>
      <c r="M602" s="147"/>
      <c r="N602" s="147"/>
      <c r="O602" s="147"/>
      <c r="P602" s="147"/>
      <c r="Q602" s="147"/>
      <c r="R602" s="147"/>
      <c r="S602" s="147"/>
      <c r="T602" s="147"/>
      <c r="U602" s="147"/>
      <c r="V602" s="147"/>
      <c r="W602" s="147"/>
      <c r="X602" s="147"/>
      <c r="Y602" s="147"/>
      <c r="Z602" s="147"/>
    </row>
    <row r="603" spans="1:26" ht="15.75" customHeight="1" x14ac:dyDescent="0.2">
      <c r="A603" s="147"/>
      <c r="B603" s="147"/>
      <c r="C603" s="147"/>
      <c r="D603" s="147"/>
      <c r="E603" s="147"/>
      <c r="F603" s="147"/>
      <c r="G603" s="147"/>
      <c r="H603" s="147"/>
      <c r="I603" s="147"/>
      <c r="J603" s="147"/>
      <c r="K603" s="147"/>
      <c r="L603" s="147"/>
      <c r="M603" s="147"/>
      <c r="N603" s="147"/>
      <c r="O603" s="147"/>
      <c r="P603" s="147"/>
      <c r="Q603" s="147"/>
      <c r="R603" s="147"/>
      <c r="S603" s="147"/>
      <c r="T603" s="147"/>
      <c r="U603" s="147"/>
      <c r="V603" s="147"/>
      <c r="W603" s="147"/>
      <c r="X603" s="147"/>
      <c r="Y603" s="147"/>
      <c r="Z603" s="147"/>
    </row>
    <row r="604" spans="1:26" ht="15.75" customHeight="1" x14ac:dyDescent="0.2">
      <c r="A604" s="147"/>
      <c r="B604" s="147"/>
      <c r="C604" s="147"/>
      <c r="D604" s="147"/>
      <c r="E604" s="147"/>
      <c r="F604" s="147"/>
      <c r="G604" s="147"/>
      <c r="H604" s="147"/>
      <c r="I604" s="147"/>
      <c r="J604" s="147"/>
      <c r="K604" s="147"/>
      <c r="L604" s="147"/>
      <c r="M604" s="147"/>
      <c r="N604" s="147"/>
      <c r="O604" s="147"/>
      <c r="P604" s="147"/>
      <c r="Q604" s="147"/>
      <c r="R604" s="147"/>
      <c r="S604" s="147"/>
      <c r="T604" s="147"/>
      <c r="U604" s="147"/>
      <c r="V604" s="147"/>
      <c r="W604" s="147"/>
      <c r="X604" s="147"/>
      <c r="Y604" s="147"/>
      <c r="Z604" s="147"/>
    </row>
    <row r="605" spans="1:26" ht="15.75" customHeight="1" x14ac:dyDescent="0.2">
      <c r="A605" s="147"/>
      <c r="B605" s="147"/>
      <c r="C605" s="147"/>
      <c r="D605" s="147"/>
      <c r="E605" s="147"/>
      <c r="F605" s="147"/>
      <c r="G605" s="147"/>
      <c r="H605" s="147"/>
      <c r="I605" s="147"/>
      <c r="J605" s="147"/>
      <c r="K605" s="147"/>
      <c r="L605" s="147"/>
      <c r="M605" s="147"/>
      <c r="N605" s="147"/>
      <c r="O605" s="147"/>
      <c r="P605" s="147"/>
      <c r="Q605" s="147"/>
      <c r="R605" s="147"/>
      <c r="S605" s="147"/>
      <c r="T605" s="147"/>
      <c r="U605" s="147"/>
      <c r="V605" s="147"/>
      <c r="W605" s="147"/>
      <c r="X605" s="147"/>
      <c r="Y605" s="147"/>
      <c r="Z605" s="147"/>
    </row>
    <row r="606" spans="1:26" ht="15.75" customHeight="1" x14ac:dyDescent="0.2">
      <c r="A606" s="147"/>
      <c r="B606" s="147"/>
      <c r="C606" s="147"/>
      <c r="D606" s="147"/>
      <c r="E606" s="147"/>
      <c r="F606" s="147"/>
      <c r="G606" s="147"/>
      <c r="H606" s="147"/>
      <c r="I606" s="147"/>
      <c r="J606" s="147"/>
      <c r="K606" s="147"/>
      <c r="L606" s="147"/>
      <c r="M606" s="147"/>
      <c r="N606" s="147"/>
      <c r="O606" s="147"/>
      <c r="P606" s="147"/>
      <c r="Q606" s="147"/>
      <c r="R606" s="147"/>
      <c r="S606" s="147"/>
      <c r="T606" s="147"/>
      <c r="U606" s="147"/>
      <c r="V606" s="147"/>
      <c r="W606" s="147"/>
      <c r="X606" s="147"/>
      <c r="Y606" s="147"/>
      <c r="Z606" s="147"/>
    </row>
    <row r="607" spans="1:26" ht="15.75" customHeight="1" x14ac:dyDescent="0.2">
      <c r="A607" s="147"/>
      <c r="B607" s="147"/>
      <c r="C607" s="147"/>
      <c r="D607" s="147"/>
      <c r="E607" s="147"/>
      <c r="F607" s="147"/>
      <c r="G607" s="147"/>
      <c r="H607" s="147"/>
      <c r="I607" s="147"/>
      <c r="J607" s="147"/>
      <c r="K607" s="147"/>
      <c r="L607" s="147"/>
      <c r="M607" s="147"/>
      <c r="N607" s="147"/>
      <c r="O607" s="147"/>
      <c r="P607" s="147"/>
      <c r="Q607" s="147"/>
      <c r="R607" s="147"/>
      <c r="S607" s="147"/>
      <c r="T607" s="147"/>
      <c r="U607" s="147"/>
      <c r="V607" s="147"/>
      <c r="W607" s="147"/>
      <c r="X607" s="147"/>
      <c r="Y607" s="147"/>
      <c r="Z607" s="147"/>
    </row>
    <row r="608" spans="1:26" ht="15.75" customHeight="1" x14ac:dyDescent="0.2">
      <c r="A608" s="147"/>
      <c r="B608" s="147"/>
      <c r="C608" s="147"/>
      <c r="D608" s="147"/>
      <c r="E608" s="147"/>
      <c r="F608" s="147"/>
      <c r="G608" s="147"/>
      <c r="H608" s="147"/>
      <c r="I608" s="147"/>
      <c r="J608" s="147"/>
      <c r="K608" s="147"/>
      <c r="L608" s="147"/>
      <c r="M608" s="147"/>
      <c r="N608" s="147"/>
      <c r="O608" s="147"/>
      <c r="P608" s="147"/>
      <c r="Q608" s="147"/>
      <c r="R608" s="147"/>
      <c r="S608" s="147"/>
      <c r="T608" s="147"/>
      <c r="U608" s="147"/>
      <c r="V608" s="147"/>
      <c r="W608" s="147"/>
      <c r="X608" s="147"/>
      <c r="Y608" s="147"/>
      <c r="Z608" s="147"/>
    </row>
    <row r="609" spans="1:26" ht="15.75" customHeight="1" x14ac:dyDescent="0.2">
      <c r="A609" s="147"/>
      <c r="B609" s="147"/>
      <c r="C609" s="147"/>
      <c r="D609" s="147"/>
      <c r="E609" s="147"/>
      <c r="F609" s="147"/>
      <c r="G609" s="147"/>
      <c r="H609" s="147"/>
      <c r="I609" s="147"/>
      <c r="J609" s="147"/>
      <c r="K609" s="147"/>
      <c r="L609" s="147"/>
      <c r="M609" s="147"/>
      <c r="N609" s="147"/>
      <c r="O609" s="147"/>
      <c r="P609" s="147"/>
      <c r="Q609" s="147"/>
      <c r="R609" s="147"/>
      <c r="S609" s="147"/>
      <c r="T609" s="147"/>
      <c r="U609" s="147"/>
      <c r="V609" s="147"/>
      <c r="W609" s="147"/>
      <c r="X609" s="147"/>
      <c r="Y609" s="147"/>
      <c r="Z609" s="147"/>
    </row>
    <row r="610" spans="1:26" ht="15.75" customHeight="1" x14ac:dyDescent="0.2">
      <c r="A610" s="147"/>
      <c r="B610" s="147"/>
      <c r="C610" s="147"/>
      <c r="D610" s="147"/>
      <c r="E610" s="147"/>
      <c r="F610" s="147"/>
      <c r="G610" s="147"/>
      <c r="H610" s="147"/>
      <c r="I610" s="147"/>
      <c r="J610" s="147"/>
      <c r="K610" s="147"/>
      <c r="L610" s="147"/>
      <c r="M610" s="147"/>
      <c r="N610" s="147"/>
      <c r="O610" s="147"/>
      <c r="P610" s="147"/>
      <c r="Q610" s="147"/>
      <c r="R610" s="147"/>
      <c r="S610" s="147"/>
      <c r="T610" s="147"/>
      <c r="U610" s="147"/>
      <c r="V610" s="147"/>
      <c r="W610" s="147"/>
      <c r="X610" s="147"/>
      <c r="Y610" s="147"/>
      <c r="Z610" s="147"/>
    </row>
    <row r="611" spans="1:26" ht="15.75" customHeight="1" x14ac:dyDescent="0.2">
      <c r="A611" s="147"/>
      <c r="B611" s="147"/>
      <c r="C611" s="147"/>
      <c r="D611" s="147"/>
      <c r="E611" s="147"/>
      <c r="F611" s="147"/>
      <c r="G611" s="147"/>
      <c r="H611" s="147"/>
      <c r="I611" s="147"/>
      <c r="J611" s="147"/>
      <c r="K611" s="147"/>
      <c r="L611" s="147"/>
      <c r="M611" s="147"/>
      <c r="N611" s="147"/>
      <c r="O611" s="147"/>
      <c r="P611" s="147"/>
      <c r="Q611" s="147"/>
      <c r="R611" s="147"/>
      <c r="S611" s="147"/>
      <c r="T611" s="147"/>
      <c r="U611" s="147"/>
      <c r="V611" s="147"/>
      <c r="W611" s="147"/>
      <c r="X611" s="147"/>
      <c r="Y611" s="147"/>
      <c r="Z611" s="147"/>
    </row>
    <row r="612" spans="1:26" ht="15.75" customHeight="1" x14ac:dyDescent="0.2">
      <c r="A612" s="147"/>
      <c r="B612" s="147"/>
      <c r="C612" s="147"/>
      <c r="D612" s="147"/>
      <c r="E612" s="147"/>
      <c r="F612" s="147"/>
      <c r="G612" s="147"/>
      <c r="H612" s="147"/>
      <c r="I612" s="147"/>
      <c r="J612" s="147"/>
      <c r="K612" s="147"/>
      <c r="L612" s="147"/>
      <c r="M612" s="147"/>
      <c r="N612" s="147"/>
      <c r="O612" s="147"/>
      <c r="P612" s="147"/>
      <c r="Q612" s="147"/>
      <c r="R612" s="147"/>
      <c r="S612" s="147"/>
      <c r="T612" s="147"/>
      <c r="U612" s="147"/>
      <c r="V612" s="147"/>
      <c r="W612" s="147"/>
      <c r="X612" s="147"/>
      <c r="Y612" s="147"/>
      <c r="Z612" s="147"/>
    </row>
    <row r="613" spans="1:26" ht="15.75" customHeight="1" x14ac:dyDescent="0.2">
      <c r="A613" s="147"/>
      <c r="B613" s="147"/>
      <c r="C613" s="147"/>
      <c r="D613" s="147"/>
      <c r="E613" s="147"/>
      <c r="F613" s="147"/>
      <c r="G613" s="147"/>
      <c r="H613" s="147"/>
      <c r="I613" s="147"/>
      <c r="J613" s="147"/>
      <c r="K613" s="147"/>
      <c r="L613" s="147"/>
      <c r="M613" s="147"/>
      <c r="N613" s="147"/>
      <c r="O613" s="147"/>
      <c r="P613" s="147"/>
      <c r="Q613" s="147"/>
      <c r="R613" s="147"/>
      <c r="S613" s="147"/>
      <c r="T613" s="147"/>
      <c r="U613" s="147"/>
      <c r="V613" s="147"/>
      <c r="W613" s="147"/>
      <c r="X613" s="147"/>
      <c r="Y613" s="147"/>
      <c r="Z613" s="147"/>
    </row>
    <row r="614" spans="1:26" ht="15.75" customHeight="1" x14ac:dyDescent="0.2">
      <c r="A614" s="147"/>
      <c r="B614" s="147"/>
      <c r="C614" s="147"/>
      <c r="D614" s="147"/>
      <c r="E614" s="147"/>
      <c r="F614" s="147"/>
      <c r="G614" s="147"/>
      <c r="H614" s="147"/>
      <c r="I614" s="147"/>
      <c r="J614" s="147"/>
      <c r="K614" s="147"/>
      <c r="L614" s="147"/>
      <c r="M614" s="147"/>
      <c r="N614" s="147"/>
      <c r="O614" s="147"/>
      <c r="P614" s="147"/>
      <c r="Q614" s="147"/>
      <c r="R614" s="147"/>
      <c r="S614" s="147"/>
      <c r="T614" s="147"/>
      <c r="U614" s="147"/>
      <c r="V614" s="147"/>
      <c r="W614" s="147"/>
      <c r="X614" s="147"/>
      <c r="Y614" s="147"/>
      <c r="Z614" s="147"/>
    </row>
    <row r="615" spans="1:26" ht="15.75" customHeight="1" x14ac:dyDescent="0.2">
      <c r="A615" s="147"/>
      <c r="B615" s="147"/>
      <c r="C615" s="147"/>
      <c r="D615" s="147"/>
      <c r="E615" s="147"/>
      <c r="F615" s="147"/>
      <c r="G615" s="147"/>
      <c r="H615" s="147"/>
      <c r="I615" s="147"/>
      <c r="J615" s="147"/>
      <c r="K615" s="147"/>
      <c r="L615" s="147"/>
      <c r="M615" s="147"/>
      <c r="N615" s="147"/>
      <c r="O615" s="147"/>
      <c r="P615" s="147"/>
      <c r="Q615" s="147"/>
      <c r="R615" s="147"/>
      <c r="S615" s="147"/>
      <c r="T615" s="147"/>
      <c r="U615" s="147"/>
      <c r="V615" s="147"/>
      <c r="W615" s="147"/>
      <c r="X615" s="147"/>
      <c r="Y615" s="147"/>
      <c r="Z615" s="147"/>
    </row>
    <row r="616" spans="1:26" ht="15.75" customHeight="1" x14ac:dyDescent="0.2">
      <c r="A616" s="147"/>
      <c r="B616" s="147"/>
      <c r="C616" s="147"/>
      <c r="D616" s="147"/>
      <c r="E616" s="147"/>
      <c r="F616" s="147"/>
      <c r="G616" s="147"/>
      <c r="H616" s="147"/>
      <c r="I616" s="147"/>
      <c r="J616" s="147"/>
      <c r="K616" s="147"/>
      <c r="L616" s="147"/>
      <c r="M616" s="147"/>
      <c r="N616" s="147"/>
      <c r="O616" s="147"/>
      <c r="P616" s="147"/>
      <c r="Q616" s="147"/>
      <c r="R616" s="147"/>
      <c r="S616" s="147"/>
      <c r="T616" s="147"/>
      <c r="U616" s="147"/>
      <c r="V616" s="147"/>
      <c r="W616" s="147"/>
      <c r="X616" s="147"/>
      <c r="Y616" s="147"/>
      <c r="Z616" s="147"/>
    </row>
    <row r="617" spans="1:26" ht="15.75" customHeight="1" x14ac:dyDescent="0.2">
      <c r="A617" s="147"/>
      <c r="B617" s="147"/>
      <c r="C617" s="147"/>
      <c r="D617" s="147"/>
      <c r="E617" s="147"/>
      <c r="F617" s="147"/>
      <c r="G617" s="147"/>
      <c r="H617" s="147"/>
      <c r="I617" s="147"/>
      <c r="J617" s="147"/>
      <c r="K617" s="147"/>
      <c r="L617" s="147"/>
      <c r="M617" s="147"/>
      <c r="N617" s="147"/>
      <c r="O617" s="147"/>
      <c r="P617" s="147"/>
      <c r="Q617" s="147"/>
      <c r="R617" s="147"/>
      <c r="S617" s="147"/>
      <c r="T617" s="147"/>
      <c r="U617" s="147"/>
      <c r="V617" s="147"/>
      <c r="W617" s="147"/>
      <c r="X617" s="147"/>
      <c r="Y617" s="147"/>
      <c r="Z617" s="147"/>
    </row>
    <row r="618" spans="1:26" ht="15.75" customHeight="1" x14ac:dyDescent="0.2">
      <c r="A618" s="147"/>
      <c r="B618" s="147"/>
      <c r="C618" s="147"/>
      <c r="D618" s="147"/>
      <c r="E618" s="147"/>
      <c r="F618" s="147"/>
      <c r="G618" s="147"/>
      <c r="H618" s="147"/>
      <c r="I618" s="147"/>
      <c r="J618" s="147"/>
      <c r="K618" s="147"/>
      <c r="L618" s="147"/>
      <c r="M618" s="147"/>
      <c r="N618" s="147"/>
      <c r="O618" s="147"/>
      <c r="P618" s="147"/>
      <c r="Q618" s="147"/>
      <c r="R618" s="147"/>
      <c r="S618" s="147"/>
      <c r="T618" s="147"/>
      <c r="U618" s="147"/>
      <c r="V618" s="147"/>
      <c r="W618" s="147"/>
      <c r="X618" s="147"/>
      <c r="Y618" s="147"/>
      <c r="Z618" s="147"/>
    </row>
    <row r="619" spans="1:26" ht="15.75" customHeight="1" x14ac:dyDescent="0.2">
      <c r="A619" s="147"/>
      <c r="B619" s="147"/>
      <c r="C619" s="147"/>
      <c r="D619" s="147"/>
      <c r="E619" s="147"/>
      <c r="F619" s="147"/>
      <c r="G619" s="147"/>
      <c r="H619" s="147"/>
      <c r="I619" s="147"/>
      <c r="J619" s="147"/>
      <c r="K619" s="147"/>
      <c r="L619" s="147"/>
      <c r="M619" s="147"/>
      <c r="N619" s="147"/>
      <c r="O619" s="147"/>
      <c r="P619" s="147"/>
      <c r="Q619" s="147"/>
      <c r="R619" s="147"/>
      <c r="S619" s="147"/>
      <c r="T619" s="147"/>
      <c r="U619" s="147"/>
      <c r="V619" s="147"/>
      <c r="W619" s="147"/>
      <c r="X619" s="147"/>
      <c r="Y619" s="147"/>
      <c r="Z619" s="147"/>
    </row>
    <row r="620" spans="1:26" ht="15.75" customHeight="1" x14ac:dyDescent="0.2">
      <c r="A620" s="147"/>
      <c r="B620" s="147"/>
      <c r="C620" s="147"/>
      <c r="D620" s="147"/>
      <c r="E620" s="147"/>
      <c r="F620" s="147"/>
      <c r="G620" s="147"/>
      <c r="H620" s="147"/>
      <c r="I620" s="147"/>
      <c r="J620" s="147"/>
      <c r="K620" s="147"/>
      <c r="L620" s="147"/>
      <c r="M620" s="147"/>
      <c r="N620" s="147"/>
      <c r="O620" s="147"/>
      <c r="P620" s="147"/>
      <c r="Q620" s="147"/>
      <c r="R620" s="147"/>
      <c r="S620" s="147"/>
      <c r="T620" s="147"/>
      <c r="U620" s="147"/>
      <c r="V620" s="147"/>
      <c r="W620" s="147"/>
      <c r="X620" s="147"/>
      <c r="Y620" s="147"/>
      <c r="Z620" s="147"/>
    </row>
    <row r="621" spans="1:26" ht="15.75" customHeight="1" x14ac:dyDescent="0.2">
      <c r="A621" s="147"/>
      <c r="B621" s="147"/>
      <c r="C621" s="147"/>
      <c r="D621" s="147"/>
      <c r="E621" s="147"/>
      <c r="F621" s="147"/>
      <c r="G621" s="147"/>
      <c r="H621" s="147"/>
      <c r="I621" s="147"/>
      <c r="J621" s="147"/>
      <c r="K621" s="147"/>
      <c r="L621" s="147"/>
      <c r="M621" s="147"/>
      <c r="N621" s="147"/>
      <c r="O621" s="147"/>
      <c r="P621" s="147"/>
      <c r="Q621" s="147"/>
      <c r="R621" s="147"/>
      <c r="S621" s="147"/>
      <c r="T621" s="147"/>
      <c r="U621" s="147"/>
      <c r="V621" s="147"/>
      <c r="W621" s="147"/>
      <c r="X621" s="147"/>
      <c r="Y621" s="147"/>
      <c r="Z621" s="147"/>
    </row>
    <row r="622" spans="1:26" ht="15.75" customHeight="1" x14ac:dyDescent="0.2">
      <c r="A622" s="147"/>
      <c r="B622" s="147"/>
      <c r="C622" s="147"/>
      <c r="D622" s="147"/>
      <c r="E622" s="147"/>
      <c r="F622" s="147"/>
      <c r="G622" s="147"/>
      <c r="H622" s="147"/>
      <c r="I622" s="147"/>
      <c r="J622" s="147"/>
      <c r="K622" s="147"/>
      <c r="L622" s="147"/>
      <c r="M622" s="147"/>
      <c r="N622" s="147"/>
      <c r="O622" s="147"/>
      <c r="P622" s="147"/>
      <c r="Q622" s="147"/>
      <c r="R622" s="147"/>
      <c r="S622" s="147"/>
      <c r="T622" s="147"/>
      <c r="U622" s="147"/>
      <c r="V622" s="147"/>
      <c r="W622" s="147"/>
      <c r="X622" s="147"/>
      <c r="Y622" s="147"/>
      <c r="Z622" s="147"/>
    </row>
    <row r="623" spans="1:26" ht="15.75" customHeight="1" x14ac:dyDescent="0.2">
      <c r="A623" s="147"/>
      <c r="B623" s="147"/>
      <c r="C623" s="147"/>
      <c r="D623" s="147"/>
      <c r="E623" s="147"/>
      <c r="F623" s="147"/>
      <c r="G623" s="147"/>
      <c r="H623" s="147"/>
      <c r="I623" s="147"/>
      <c r="J623" s="147"/>
      <c r="K623" s="147"/>
      <c r="L623" s="147"/>
      <c r="M623" s="147"/>
      <c r="N623" s="147"/>
      <c r="O623" s="147"/>
      <c r="P623" s="147"/>
      <c r="Q623" s="147"/>
      <c r="R623" s="147"/>
      <c r="S623" s="147"/>
      <c r="T623" s="147"/>
      <c r="U623" s="147"/>
      <c r="V623" s="147"/>
      <c r="W623" s="147"/>
      <c r="X623" s="147"/>
      <c r="Y623" s="147"/>
      <c r="Z623" s="147"/>
    </row>
    <row r="624" spans="1:26" ht="15.75" customHeight="1" x14ac:dyDescent="0.2">
      <c r="A624" s="147"/>
      <c r="B624" s="147"/>
      <c r="C624" s="147"/>
      <c r="D624" s="147"/>
      <c r="E624" s="147"/>
      <c r="F624" s="147"/>
      <c r="G624" s="147"/>
      <c r="H624" s="147"/>
      <c r="I624" s="147"/>
      <c r="J624" s="147"/>
      <c r="K624" s="147"/>
      <c r="L624" s="147"/>
      <c r="M624" s="147"/>
      <c r="N624" s="147"/>
      <c r="O624" s="147"/>
      <c r="P624" s="147"/>
      <c r="Q624" s="147"/>
      <c r="R624" s="147"/>
      <c r="S624" s="147"/>
      <c r="T624" s="147"/>
      <c r="U624" s="147"/>
      <c r="V624" s="147"/>
      <c r="W624" s="147"/>
      <c r="X624" s="147"/>
      <c r="Y624" s="147"/>
      <c r="Z624" s="147"/>
    </row>
    <row r="625" spans="1:26" ht="15.75" customHeight="1" x14ac:dyDescent="0.2">
      <c r="A625" s="147"/>
      <c r="B625" s="147"/>
      <c r="C625" s="147"/>
      <c r="D625" s="147"/>
      <c r="E625" s="147"/>
      <c r="F625" s="147"/>
      <c r="G625" s="147"/>
      <c r="H625" s="147"/>
      <c r="I625" s="147"/>
      <c r="J625" s="147"/>
      <c r="K625" s="147"/>
      <c r="L625" s="147"/>
      <c r="M625" s="147"/>
      <c r="N625" s="147"/>
      <c r="O625" s="147"/>
      <c r="P625" s="147"/>
      <c r="Q625" s="147"/>
      <c r="R625" s="147"/>
      <c r="S625" s="147"/>
      <c r="T625" s="147"/>
      <c r="U625" s="147"/>
      <c r="V625" s="147"/>
      <c r="W625" s="147"/>
      <c r="X625" s="147"/>
      <c r="Y625" s="147"/>
      <c r="Z625" s="147"/>
    </row>
    <row r="626" spans="1:26" ht="15.75" customHeight="1" x14ac:dyDescent="0.2">
      <c r="A626" s="147"/>
      <c r="B626" s="147"/>
      <c r="C626" s="147"/>
      <c r="D626" s="147"/>
      <c r="E626" s="147"/>
      <c r="F626" s="147"/>
      <c r="G626" s="147"/>
      <c r="H626" s="147"/>
      <c r="I626" s="147"/>
      <c r="J626" s="147"/>
      <c r="K626" s="147"/>
      <c r="L626" s="147"/>
      <c r="M626" s="147"/>
      <c r="N626" s="147"/>
      <c r="O626" s="147"/>
      <c r="P626" s="147"/>
      <c r="Q626" s="147"/>
      <c r="R626" s="147"/>
      <c r="S626" s="147"/>
      <c r="T626" s="147"/>
      <c r="U626" s="147"/>
      <c r="V626" s="147"/>
      <c r="W626" s="147"/>
      <c r="X626" s="147"/>
      <c r="Y626" s="147"/>
      <c r="Z626" s="147"/>
    </row>
    <row r="627" spans="1:26" ht="15.75" customHeight="1" x14ac:dyDescent="0.2">
      <c r="A627" s="147"/>
      <c r="B627" s="147"/>
      <c r="C627" s="147"/>
      <c r="D627" s="147"/>
      <c r="E627" s="147"/>
      <c r="F627" s="147"/>
      <c r="G627" s="147"/>
      <c r="H627" s="147"/>
      <c r="I627" s="147"/>
      <c r="J627" s="147"/>
      <c r="K627" s="147"/>
      <c r="L627" s="147"/>
      <c r="M627" s="147"/>
      <c r="N627" s="147"/>
      <c r="O627" s="147"/>
      <c r="P627" s="147"/>
      <c r="Q627" s="147"/>
      <c r="R627" s="147"/>
      <c r="S627" s="147"/>
      <c r="T627" s="147"/>
      <c r="U627" s="147"/>
      <c r="V627" s="147"/>
      <c r="W627" s="147"/>
      <c r="X627" s="147"/>
      <c r="Y627" s="147"/>
      <c r="Z627" s="147"/>
    </row>
    <row r="628" spans="1:26" ht="15.75" customHeight="1" x14ac:dyDescent="0.2">
      <c r="A628" s="147"/>
      <c r="B628" s="147"/>
      <c r="C628" s="147"/>
      <c r="D628" s="147"/>
      <c r="E628" s="147"/>
      <c r="F628" s="147"/>
      <c r="G628" s="147"/>
      <c r="H628" s="147"/>
      <c r="I628" s="147"/>
      <c r="J628" s="147"/>
      <c r="K628" s="147"/>
      <c r="L628" s="147"/>
      <c r="M628" s="147"/>
      <c r="N628" s="147"/>
      <c r="O628" s="147"/>
      <c r="P628" s="147"/>
      <c r="Q628" s="147"/>
      <c r="R628" s="147"/>
      <c r="S628" s="147"/>
      <c r="T628" s="147"/>
      <c r="U628" s="147"/>
      <c r="V628" s="147"/>
      <c r="W628" s="147"/>
      <c r="X628" s="147"/>
      <c r="Y628" s="147"/>
      <c r="Z628" s="147"/>
    </row>
    <row r="629" spans="1:26" ht="15.75" customHeight="1" x14ac:dyDescent="0.2">
      <c r="A629" s="147"/>
      <c r="B629" s="147"/>
      <c r="C629" s="147"/>
      <c r="D629" s="147"/>
      <c r="E629" s="147"/>
      <c r="F629" s="147"/>
      <c r="G629" s="147"/>
      <c r="H629" s="147"/>
      <c r="I629" s="147"/>
      <c r="J629" s="147"/>
      <c r="K629" s="147"/>
      <c r="L629" s="147"/>
      <c r="M629" s="147"/>
      <c r="N629" s="147"/>
      <c r="O629" s="147"/>
      <c r="P629" s="147"/>
      <c r="Q629" s="147"/>
      <c r="R629" s="147"/>
      <c r="S629" s="147"/>
      <c r="T629" s="147"/>
      <c r="U629" s="147"/>
      <c r="V629" s="147"/>
      <c r="W629" s="147"/>
      <c r="X629" s="147"/>
      <c r="Y629" s="147"/>
      <c r="Z629" s="147"/>
    </row>
    <row r="630" spans="1:26" ht="15.75" customHeight="1" x14ac:dyDescent="0.2">
      <c r="A630" s="147"/>
      <c r="B630" s="147"/>
      <c r="C630" s="147"/>
      <c r="D630" s="147"/>
      <c r="E630" s="147"/>
      <c r="F630" s="147"/>
      <c r="G630" s="147"/>
      <c r="H630" s="147"/>
      <c r="I630" s="147"/>
      <c r="J630" s="147"/>
      <c r="K630" s="147"/>
      <c r="L630" s="147"/>
      <c r="M630" s="147"/>
      <c r="N630" s="147"/>
      <c r="O630" s="147"/>
      <c r="P630" s="147"/>
      <c r="Q630" s="147"/>
      <c r="R630" s="147"/>
      <c r="S630" s="147"/>
      <c r="T630" s="147"/>
      <c r="U630" s="147"/>
      <c r="V630" s="147"/>
      <c r="W630" s="147"/>
      <c r="X630" s="147"/>
      <c r="Y630" s="147"/>
      <c r="Z630" s="147"/>
    </row>
    <row r="631" spans="1:26" ht="15.75" customHeight="1" x14ac:dyDescent="0.2">
      <c r="A631" s="147"/>
      <c r="B631" s="147"/>
      <c r="C631" s="147"/>
      <c r="D631" s="147"/>
      <c r="E631" s="147"/>
      <c r="F631" s="147"/>
      <c r="G631" s="147"/>
      <c r="H631" s="147"/>
      <c r="I631" s="147"/>
      <c r="J631" s="147"/>
      <c r="K631" s="147"/>
      <c r="L631" s="147"/>
      <c r="M631" s="147"/>
      <c r="N631" s="147"/>
      <c r="O631" s="147"/>
      <c r="P631" s="147"/>
      <c r="Q631" s="147"/>
      <c r="R631" s="147"/>
      <c r="S631" s="147"/>
      <c r="T631" s="147"/>
      <c r="U631" s="147"/>
      <c r="V631" s="147"/>
      <c r="W631" s="147"/>
      <c r="X631" s="147"/>
      <c r="Y631" s="147"/>
      <c r="Z631" s="147"/>
    </row>
    <row r="632" spans="1:26" ht="15.75" customHeight="1" x14ac:dyDescent="0.2">
      <c r="A632" s="147"/>
      <c r="B632" s="147"/>
      <c r="C632" s="147"/>
      <c r="D632" s="147"/>
      <c r="E632" s="147"/>
      <c r="F632" s="147"/>
      <c r="G632" s="147"/>
      <c r="H632" s="147"/>
      <c r="I632" s="147"/>
      <c r="J632" s="147"/>
      <c r="K632" s="147"/>
      <c r="L632" s="147"/>
      <c r="M632" s="147"/>
      <c r="N632" s="147"/>
      <c r="O632" s="147"/>
      <c r="P632" s="147"/>
      <c r="Q632" s="147"/>
      <c r="R632" s="147"/>
      <c r="S632" s="147"/>
      <c r="T632" s="147"/>
      <c r="U632" s="147"/>
      <c r="V632" s="147"/>
      <c r="W632" s="147"/>
      <c r="X632" s="147"/>
      <c r="Y632" s="147"/>
      <c r="Z632" s="147"/>
    </row>
    <row r="633" spans="1:26" ht="15.75" customHeight="1" x14ac:dyDescent="0.2">
      <c r="A633" s="147"/>
      <c r="B633" s="147"/>
      <c r="C633" s="147"/>
      <c r="D633" s="147"/>
      <c r="E633" s="147"/>
      <c r="F633" s="147"/>
      <c r="G633" s="147"/>
      <c r="H633" s="147"/>
      <c r="I633" s="147"/>
      <c r="J633" s="147"/>
      <c r="K633" s="147"/>
      <c r="L633" s="147"/>
      <c r="M633" s="147"/>
      <c r="N633" s="147"/>
      <c r="O633" s="147"/>
      <c r="P633" s="147"/>
      <c r="Q633" s="147"/>
      <c r="R633" s="147"/>
      <c r="S633" s="147"/>
      <c r="T633" s="147"/>
      <c r="U633" s="147"/>
      <c r="V633" s="147"/>
      <c r="W633" s="147"/>
      <c r="X633" s="147"/>
      <c r="Y633" s="147"/>
      <c r="Z633" s="147"/>
    </row>
    <row r="634" spans="1:26" ht="15.75" customHeight="1" x14ac:dyDescent="0.2">
      <c r="A634" s="147"/>
      <c r="B634" s="147"/>
      <c r="C634" s="147"/>
      <c r="D634" s="147"/>
      <c r="E634" s="147"/>
      <c r="F634" s="147"/>
      <c r="G634" s="147"/>
      <c r="H634" s="147"/>
      <c r="I634" s="147"/>
      <c r="J634" s="147"/>
      <c r="K634" s="147"/>
      <c r="L634" s="147"/>
      <c r="M634" s="147"/>
      <c r="N634" s="147"/>
      <c r="O634" s="147"/>
      <c r="P634" s="147"/>
      <c r="Q634" s="147"/>
      <c r="R634" s="147"/>
      <c r="S634" s="147"/>
      <c r="T634" s="147"/>
      <c r="U634" s="147"/>
      <c r="V634" s="147"/>
      <c r="W634" s="147"/>
      <c r="X634" s="147"/>
      <c r="Y634" s="147"/>
      <c r="Z634" s="147"/>
    </row>
    <row r="635" spans="1:26" ht="15.75" customHeight="1" x14ac:dyDescent="0.2">
      <c r="A635" s="147"/>
      <c r="B635" s="147"/>
      <c r="C635" s="147"/>
      <c r="D635" s="147"/>
      <c r="E635" s="147"/>
      <c r="F635" s="147"/>
      <c r="G635" s="147"/>
      <c r="H635" s="147"/>
      <c r="I635" s="147"/>
      <c r="J635" s="147"/>
      <c r="K635" s="147"/>
      <c r="L635" s="147"/>
      <c r="M635" s="147"/>
      <c r="N635" s="147"/>
      <c r="O635" s="147"/>
      <c r="P635" s="147"/>
      <c r="Q635" s="147"/>
      <c r="R635" s="147"/>
      <c r="S635" s="147"/>
      <c r="T635" s="147"/>
      <c r="U635" s="147"/>
      <c r="V635" s="147"/>
      <c r="W635" s="147"/>
      <c r="X635" s="147"/>
      <c r="Y635" s="147"/>
      <c r="Z635" s="147"/>
    </row>
    <row r="636" spans="1:26" ht="15.75" customHeight="1" x14ac:dyDescent="0.2">
      <c r="A636" s="147"/>
      <c r="B636" s="147"/>
      <c r="C636" s="147"/>
      <c r="D636" s="147"/>
      <c r="E636" s="147"/>
      <c r="F636" s="147"/>
      <c r="G636" s="147"/>
      <c r="H636" s="147"/>
      <c r="I636" s="147"/>
      <c r="J636" s="147"/>
      <c r="K636" s="147"/>
      <c r="L636" s="147"/>
      <c r="M636" s="147"/>
      <c r="N636" s="147"/>
      <c r="O636" s="147"/>
      <c r="P636" s="147"/>
      <c r="Q636" s="147"/>
      <c r="R636" s="147"/>
      <c r="S636" s="147"/>
      <c r="T636" s="147"/>
      <c r="U636" s="147"/>
      <c r="V636" s="147"/>
      <c r="W636" s="147"/>
      <c r="X636" s="147"/>
      <c r="Y636" s="147"/>
      <c r="Z636" s="147"/>
    </row>
    <row r="637" spans="1:26" ht="15.75" customHeight="1" x14ac:dyDescent="0.2">
      <c r="A637" s="147"/>
      <c r="B637" s="147"/>
      <c r="C637" s="147"/>
      <c r="D637" s="147"/>
      <c r="E637" s="147"/>
      <c r="F637" s="147"/>
      <c r="G637" s="147"/>
      <c r="H637" s="147"/>
      <c r="I637" s="147"/>
      <c r="J637" s="147"/>
      <c r="K637" s="147"/>
      <c r="L637" s="147"/>
      <c r="M637" s="147"/>
      <c r="N637" s="147"/>
      <c r="O637" s="147"/>
      <c r="P637" s="147"/>
      <c r="Q637" s="147"/>
      <c r="R637" s="147"/>
      <c r="S637" s="147"/>
      <c r="T637" s="147"/>
      <c r="U637" s="147"/>
      <c r="V637" s="147"/>
      <c r="W637" s="147"/>
      <c r="X637" s="147"/>
      <c r="Y637" s="147"/>
      <c r="Z637" s="147"/>
    </row>
    <row r="638" spans="1:26" ht="15.75" customHeight="1" x14ac:dyDescent="0.2">
      <c r="A638" s="147"/>
      <c r="B638" s="147"/>
      <c r="C638" s="147"/>
      <c r="D638" s="147"/>
      <c r="E638" s="147"/>
      <c r="F638" s="147"/>
      <c r="G638" s="147"/>
      <c r="H638" s="147"/>
      <c r="I638" s="147"/>
      <c r="J638" s="147"/>
      <c r="K638" s="147"/>
      <c r="L638" s="147"/>
      <c r="M638" s="147"/>
      <c r="N638" s="147"/>
      <c r="O638" s="147"/>
      <c r="P638" s="147"/>
      <c r="Q638" s="147"/>
      <c r="R638" s="147"/>
      <c r="S638" s="147"/>
      <c r="T638" s="147"/>
      <c r="U638" s="147"/>
      <c r="V638" s="147"/>
      <c r="W638" s="147"/>
      <c r="X638" s="147"/>
      <c r="Y638" s="147"/>
      <c r="Z638" s="147"/>
    </row>
    <row r="639" spans="1:26" ht="15.75" customHeight="1" x14ac:dyDescent="0.2">
      <c r="A639" s="147"/>
      <c r="B639" s="147"/>
      <c r="C639" s="147"/>
      <c r="D639" s="147"/>
      <c r="E639" s="147"/>
      <c r="F639" s="147"/>
      <c r="G639" s="147"/>
      <c r="H639" s="147"/>
      <c r="I639" s="147"/>
      <c r="J639" s="147"/>
      <c r="K639" s="147"/>
      <c r="L639" s="147"/>
      <c r="M639" s="147"/>
      <c r="N639" s="147"/>
      <c r="O639" s="147"/>
      <c r="P639" s="147"/>
      <c r="Q639" s="147"/>
      <c r="R639" s="147"/>
      <c r="S639" s="147"/>
      <c r="T639" s="147"/>
      <c r="U639" s="147"/>
      <c r="V639" s="147"/>
      <c r="W639" s="147"/>
      <c r="X639" s="147"/>
      <c r="Y639" s="147"/>
      <c r="Z639" s="147"/>
    </row>
    <row r="640" spans="1:26" ht="15.75" customHeight="1" x14ac:dyDescent="0.2">
      <c r="A640" s="147"/>
      <c r="B640" s="147"/>
      <c r="C640" s="147"/>
      <c r="D640" s="147"/>
      <c r="E640" s="147"/>
      <c r="F640" s="147"/>
      <c r="G640" s="147"/>
      <c r="H640" s="147"/>
      <c r="I640" s="147"/>
      <c r="J640" s="147"/>
      <c r="K640" s="147"/>
      <c r="L640" s="147"/>
      <c r="M640" s="147"/>
      <c r="N640" s="147"/>
      <c r="O640" s="147"/>
      <c r="P640" s="147"/>
      <c r="Q640" s="147"/>
      <c r="R640" s="147"/>
      <c r="S640" s="147"/>
      <c r="T640" s="147"/>
      <c r="U640" s="147"/>
      <c r="V640" s="147"/>
      <c r="W640" s="147"/>
      <c r="X640" s="147"/>
      <c r="Y640" s="147"/>
      <c r="Z640" s="147"/>
    </row>
    <row r="641" spans="1:26" ht="15.75" customHeight="1" x14ac:dyDescent="0.2">
      <c r="A641" s="147"/>
      <c r="B641" s="147"/>
      <c r="C641" s="147"/>
      <c r="D641" s="147"/>
      <c r="E641" s="147"/>
      <c r="F641" s="147"/>
      <c r="G641" s="147"/>
      <c r="H641" s="147"/>
      <c r="I641" s="147"/>
      <c r="J641" s="147"/>
      <c r="K641" s="147"/>
      <c r="L641" s="147"/>
      <c r="M641" s="147"/>
      <c r="N641" s="147"/>
      <c r="O641" s="147"/>
      <c r="P641" s="147"/>
      <c r="Q641" s="147"/>
      <c r="R641" s="147"/>
      <c r="S641" s="147"/>
      <c r="T641" s="147"/>
      <c r="U641" s="147"/>
      <c r="V641" s="147"/>
      <c r="W641" s="147"/>
      <c r="X641" s="147"/>
      <c r="Y641" s="147"/>
      <c r="Z641" s="147"/>
    </row>
    <row r="642" spans="1:26" ht="15.75" customHeight="1" x14ac:dyDescent="0.2">
      <c r="A642" s="147"/>
      <c r="B642" s="147"/>
      <c r="C642" s="147"/>
      <c r="D642" s="147"/>
      <c r="E642" s="147"/>
      <c r="F642" s="147"/>
      <c r="G642" s="147"/>
      <c r="H642" s="147"/>
      <c r="I642" s="147"/>
      <c r="J642" s="147"/>
      <c r="K642" s="147"/>
      <c r="L642" s="147"/>
      <c r="M642" s="147"/>
      <c r="N642" s="147"/>
      <c r="O642" s="147"/>
      <c r="P642" s="147"/>
      <c r="Q642" s="147"/>
      <c r="R642" s="147"/>
      <c r="S642" s="147"/>
      <c r="T642" s="147"/>
      <c r="U642" s="147"/>
      <c r="V642" s="147"/>
      <c r="W642" s="147"/>
      <c r="X642" s="147"/>
      <c r="Y642" s="147"/>
      <c r="Z642" s="147"/>
    </row>
    <row r="643" spans="1:26" ht="15.75" customHeight="1" x14ac:dyDescent="0.2">
      <c r="A643" s="147"/>
      <c r="B643" s="147"/>
      <c r="C643" s="147"/>
      <c r="D643" s="147"/>
      <c r="E643" s="147"/>
      <c r="F643" s="147"/>
      <c r="G643" s="147"/>
      <c r="H643" s="147"/>
      <c r="I643" s="147"/>
      <c r="J643" s="147"/>
      <c r="K643" s="147"/>
      <c r="L643" s="147"/>
      <c r="M643" s="147"/>
      <c r="N643" s="147"/>
      <c r="O643" s="147"/>
      <c r="P643" s="147"/>
      <c r="Q643" s="147"/>
      <c r="R643" s="147"/>
      <c r="S643" s="147"/>
      <c r="T643" s="147"/>
      <c r="U643" s="147"/>
      <c r="V643" s="147"/>
      <c r="W643" s="147"/>
      <c r="X643" s="147"/>
      <c r="Y643" s="147"/>
      <c r="Z643" s="147"/>
    </row>
    <row r="644" spans="1:26" ht="15.75" customHeight="1" x14ac:dyDescent="0.2">
      <c r="A644" s="147"/>
      <c r="B644" s="147"/>
      <c r="C644" s="147"/>
      <c r="D644" s="147"/>
      <c r="E644" s="147"/>
      <c r="F644" s="147"/>
      <c r="G644" s="147"/>
      <c r="H644" s="147"/>
      <c r="I644" s="147"/>
      <c r="J644" s="147"/>
      <c r="K644" s="147"/>
      <c r="L644" s="147"/>
      <c r="M644" s="147"/>
      <c r="N644" s="147"/>
      <c r="O644" s="147"/>
      <c r="P644" s="147"/>
      <c r="Q644" s="147"/>
      <c r="R644" s="147"/>
      <c r="S644" s="147"/>
      <c r="T644" s="147"/>
      <c r="U644" s="147"/>
      <c r="V644" s="147"/>
      <c r="W644" s="147"/>
      <c r="X644" s="147"/>
      <c r="Y644" s="147"/>
      <c r="Z644" s="147"/>
    </row>
    <row r="645" spans="1:26" ht="15.75" customHeight="1" x14ac:dyDescent="0.2">
      <c r="A645" s="147"/>
      <c r="B645" s="147"/>
      <c r="C645" s="147"/>
      <c r="D645" s="147"/>
      <c r="E645" s="147"/>
      <c r="F645" s="147"/>
      <c r="G645" s="147"/>
      <c r="H645" s="147"/>
      <c r="I645" s="147"/>
      <c r="J645" s="147"/>
      <c r="K645" s="147"/>
      <c r="L645" s="147"/>
      <c r="M645" s="147"/>
      <c r="N645" s="147"/>
      <c r="O645" s="147"/>
      <c r="P645" s="147"/>
      <c r="Q645" s="147"/>
      <c r="R645" s="147"/>
      <c r="S645" s="147"/>
      <c r="T645" s="147"/>
      <c r="U645" s="147"/>
      <c r="V645" s="147"/>
      <c r="W645" s="147"/>
      <c r="X645" s="147"/>
      <c r="Y645" s="147"/>
      <c r="Z645" s="147"/>
    </row>
    <row r="646" spans="1:26" ht="15.75" customHeight="1" x14ac:dyDescent="0.2">
      <c r="A646" s="147"/>
      <c r="B646" s="147"/>
      <c r="C646" s="147"/>
      <c r="D646" s="147"/>
      <c r="E646" s="147"/>
      <c r="F646" s="147"/>
      <c r="G646" s="147"/>
      <c r="H646" s="147"/>
      <c r="I646" s="147"/>
      <c r="J646" s="147"/>
      <c r="K646" s="147"/>
      <c r="L646" s="147"/>
      <c r="M646" s="147"/>
      <c r="N646" s="147"/>
      <c r="O646" s="147"/>
      <c r="P646" s="147"/>
      <c r="Q646" s="147"/>
      <c r="R646" s="147"/>
      <c r="S646" s="147"/>
      <c r="T646" s="147"/>
      <c r="U646" s="147"/>
      <c r="V646" s="147"/>
      <c r="W646" s="147"/>
      <c r="X646" s="147"/>
      <c r="Y646" s="147"/>
      <c r="Z646" s="147"/>
    </row>
    <row r="647" spans="1:26" ht="15.75" customHeight="1" x14ac:dyDescent="0.2">
      <c r="A647" s="147"/>
      <c r="B647" s="147"/>
      <c r="C647" s="147"/>
      <c r="D647" s="147"/>
      <c r="E647" s="147"/>
      <c r="F647" s="147"/>
      <c r="G647" s="147"/>
      <c r="H647" s="147"/>
      <c r="I647" s="147"/>
      <c r="J647" s="147"/>
      <c r="K647" s="147"/>
      <c r="L647" s="147"/>
      <c r="M647" s="147"/>
      <c r="N647" s="147"/>
      <c r="O647" s="147"/>
      <c r="P647" s="147"/>
      <c r="Q647" s="147"/>
      <c r="R647" s="147"/>
      <c r="S647" s="147"/>
      <c r="T647" s="147"/>
      <c r="U647" s="147"/>
      <c r="V647" s="147"/>
      <c r="W647" s="147"/>
      <c r="X647" s="147"/>
      <c r="Y647" s="147"/>
      <c r="Z647" s="147"/>
    </row>
    <row r="648" spans="1:26" ht="15.75" customHeight="1" x14ac:dyDescent="0.2">
      <c r="A648" s="147"/>
      <c r="B648" s="147"/>
      <c r="C648" s="147"/>
      <c r="D648" s="147"/>
      <c r="E648" s="147"/>
      <c r="F648" s="147"/>
      <c r="G648" s="147"/>
      <c r="H648" s="147"/>
      <c r="I648" s="147"/>
      <c r="J648" s="147"/>
      <c r="K648" s="147"/>
      <c r="L648" s="147"/>
      <c r="M648" s="147"/>
      <c r="N648" s="147"/>
      <c r="O648" s="147"/>
      <c r="P648" s="147"/>
      <c r="Q648" s="147"/>
      <c r="R648" s="147"/>
      <c r="S648" s="147"/>
      <c r="T648" s="147"/>
      <c r="U648" s="147"/>
      <c r="V648" s="147"/>
      <c r="W648" s="147"/>
      <c r="X648" s="147"/>
      <c r="Y648" s="147"/>
      <c r="Z648" s="147"/>
    </row>
    <row r="649" spans="1:26" ht="15.75" customHeight="1" x14ac:dyDescent="0.2">
      <c r="A649" s="147"/>
      <c r="B649" s="147"/>
      <c r="C649" s="147"/>
      <c r="D649" s="147"/>
      <c r="E649" s="147"/>
      <c r="F649" s="147"/>
      <c r="G649" s="147"/>
      <c r="H649" s="147"/>
      <c r="I649" s="147"/>
      <c r="J649" s="147"/>
      <c r="K649" s="147"/>
      <c r="L649" s="147"/>
      <c r="M649" s="147"/>
      <c r="N649" s="147"/>
      <c r="O649" s="147"/>
      <c r="P649" s="147"/>
      <c r="Q649" s="147"/>
      <c r="R649" s="147"/>
      <c r="S649" s="147"/>
      <c r="T649" s="147"/>
      <c r="U649" s="147"/>
      <c r="V649" s="147"/>
      <c r="W649" s="147"/>
      <c r="X649" s="147"/>
      <c r="Y649" s="147"/>
      <c r="Z649" s="147"/>
    </row>
    <row r="650" spans="1:26" ht="15.75" customHeight="1" x14ac:dyDescent="0.2">
      <c r="A650" s="147"/>
      <c r="B650" s="147"/>
      <c r="C650" s="147"/>
      <c r="D650" s="147"/>
      <c r="E650" s="147"/>
      <c r="F650" s="147"/>
      <c r="G650" s="147"/>
      <c r="H650" s="147"/>
      <c r="I650" s="147"/>
      <c r="J650" s="147"/>
      <c r="K650" s="147"/>
      <c r="L650" s="147"/>
      <c r="M650" s="147"/>
      <c r="N650" s="147"/>
      <c r="O650" s="147"/>
      <c r="P650" s="147"/>
      <c r="Q650" s="147"/>
      <c r="R650" s="147"/>
      <c r="S650" s="147"/>
      <c r="T650" s="147"/>
      <c r="U650" s="147"/>
      <c r="V650" s="147"/>
      <c r="W650" s="147"/>
      <c r="X650" s="147"/>
      <c r="Y650" s="147"/>
      <c r="Z650" s="147"/>
    </row>
    <row r="651" spans="1:26" ht="15.75" customHeight="1" x14ac:dyDescent="0.2">
      <c r="A651" s="147"/>
      <c r="B651" s="147"/>
      <c r="C651" s="147"/>
      <c r="D651" s="147"/>
      <c r="E651" s="147"/>
      <c r="F651" s="147"/>
      <c r="G651" s="147"/>
      <c r="H651" s="147"/>
      <c r="I651" s="147"/>
      <c r="J651" s="147"/>
      <c r="K651" s="147"/>
      <c r="L651" s="147"/>
      <c r="M651" s="147"/>
      <c r="N651" s="147"/>
      <c r="O651" s="147"/>
      <c r="P651" s="147"/>
      <c r="Q651" s="147"/>
      <c r="R651" s="147"/>
      <c r="S651" s="147"/>
      <c r="T651" s="147"/>
      <c r="U651" s="147"/>
      <c r="V651" s="147"/>
      <c r="W651" s="147"/>
      <c r="X651" s="147"/>
      <c r="Y651" s="147"/>
      <c r="Z651" s="147"/>
    </row>
    <row r="652" spans="1:26" ht="15.75" customHeight="1" x14ac:dyDescent="0.2">
      <c r="A652" s="147"/>
      <c r="B652" s="147"/>
      <c r="C652" s="147"/>
      <c r="D652" s="147"/>
      <c r="E652" s="147"/>
      <c r="F652" s="147"/>
      <c r="G652" s="147"/>
      <c r="H652" s="147"/>
      <c r="I652" s="147"/>
      <c r="J652" s="147"/>
      <c r="K652" s="147"/>
      <c r="L652" s="147"/>
      <c r="M652" s="147"/>
      <c r="N652" s="147"/>
      <c r="O652" s="147"/>
      <c r="P652" s="147"/>
      <c r="Q652" s="147"/>
      <c r="R652" s="147"/>
      <c r="S652" s="147"/>
      <c r="T652" s="147"/>
      <c r="U652" s="147"/>
      <c r="V652" s="147"/>
      <c r="W652" s="147"/>
      <c r="X652" s="147"/>
      <c r="Y652" s="147"/>
      <c r="Z652" s="147"/>
    </row>
    <row r="653" spans="1:26" ht="15.75" customHeight="1" x14ac:dyDescent="0.2">
      <c r="A653" s="147"/>
      <c r="B653" s="147"/>
      <c r="C653" s="147"/>
      <c r="D653" s="147"/>
      <c r="E653" s="147"/>
      <c r="F653" s="147"/>
      <c r="G653" s="147"/>
      <c r="H653" s="147"/>
      <c r="I653" s="147"/>
      <c r="J653" s="147"/>
      <c r="K653" s="147"/>
      <c r="L653" s="147"/>
      <c r="M653" s="147"/>
      <c r="N653" s="147"/>
      <c r="O653" s="147"/>
      <c r="P653" s="147"/>
      <c r="Q653" s="147"/>
      <c r="R653" s="147"/>
      <c r="S653" s="147"/>
      <c r="T653" s="147"/>
      <c r="U653" s="147"/>
      <c r="V653" s="147"/>
      <c r="W653" s="147"/>
      <c r="X653" s="147"/>
      <c r="Y653" s="147"/>
      <c r="Z653" s="147"/>
    </row>
    <row r="654" spans="1:26" ht="15.75" customHeight="1" x14ac:dyDescent="0.2">
      <c r="A654" s="147"/>
      <c r="B654" s="147"/>
      <c r="C654" s="147"/>
      <c r="D654" s="147"/>
      <c r="E654" s="147"/>
      <c r="F654" s="147"/>
      <c r="G654" s="147"/>
      <c r="H654" s="147"/>
      <c r="I654" s="147"/>
      <c r="J654" s="147"/>
      <c r="K654" s="147"/>
      <c r="L654" s="147"/>
      <c r="M654" s="147"/>
      <c r="N654" s="147"/>
      <c r="O654" s="147"/>
      <c r="P654" s="147"/>
      <c r="Q654" s="147"/>
      <c r="R654" s="147"/>
      <c r="S654" s="147"/>
      <c r="T654" s="147"/>
      <c r="U654" s="147"/>
      <c r="V654" s="147"/>
      <c r="W654" s="147"/>
      <c r="X654" s="147"/>
      <c r="Y654" s="147"/>
      <c r="Z654" s="147"/>
    </row>
    <row r="655" spans="1:26" ht="15.75" customHeight="1" x14ac:dyDescent="0.2">
      <c r="A655" s="147"/>
      <c r="B655" s="147"/>
      <c r="C655" s="147"/>
      <c r="D655" s="147"/>
      <c r="E655" s="147"/>
      <c r="F655" s="147"/>
      <c r="G655" s="147"/>
      <c r="H655" s="147"/>
      <c r="I655" s="147"/>
      <c r="J655" s="147"/>
      <c r="K655" s="147"/>
      <c r="L655" s="147"/>
      <c r="M655" s="147"/>
      <c r="N655" s="147"/>
      <c r="O655" s="147"/>
      <c r="P655" s="147"/>
      <c r="Q655" s="147"/>
      <c r="R655" s="147"/>
      <c r="S655" s="147"/>
      <c r="T655" s="147"/>
      <c r="U655" s="147"/>
      <c r="V655" s="147"/>
      <c r="W655" s="147"/>
      <c r="X655" s="147"/>
      <c r="Y655" s="147"/>
      <c r="Z655" s="147"/>
    </row>
    <row r="656" spans="1:26" ht="15.75" customHeight="1" x14ac:dyDescent="0.2">
      <c r="A656" s="147"/>
      <c r="B656" s="147"/>
      <c r="C656" s="147"/>
      <c r="D656" s="147"/>
      <c r="E656" s="147"/>
      <c r="F656" s="147"/>
      <c r="G656" s="147"/>
      <c r="H656" s="147"/>
      <c r="I656" s="147"/>
      <c r="J656" s="147"/>
      <c r="K656" s="147"/>
      <c r="L656" s="147"/>
      <c r="M656" s="147"/>
      <c r="N656" s="147"/>
      <c r="O656" s="147"/>
      <c r="P656" s="147"/>
      <c r="Q656" s="147"/>
      <c r="R656" s="147"/>
      <c r="S656" s="147"/>
      <c r="T656" s="147"/>
      <c r="U656" s="147"/>
      <c r="V656" s="147"/>
      <c r="W656" s="147"/>
      <c r="X656" s="147"/>
      <c r="Y656" s="147"/>
      <c r="Z656" s="147"/>
    </row>
    <row r="657" spans="1:26" ht="15.75" customHeight="1" x14ac:dyDescent="0.2">
      <c r="A657" s="147"/>
      <c r="B657" s="147"/>
      <c r="C657" s="147"/>
      <c r="D657" s="147"/>
      <c r="E657" s="147"/>
      <c r="F657" s="147"/>
      <c r="G657" s="147"/>
      <c r="H657" s="147"/>
      <c r="I657" s="147"/>
      <c r="J657" s="147"/>
      <c r="K657" s="147"/>
      <c r="L657" s="147"/>
      <c r="M657" s="147"/>
      <c r="N657" s="147"/>
      <c r="O657" s="147"/>
      <c r="P657" s="147"/>
      <c r="Q657" s="147"/>
      <c r="R657" s="147"/>
      <c r="S657" s="147"/>
      <c r="T657" s="147"/>
      <c r="U657" s="147"/>
      <c r="V657" s="147"/>
      <c r="W657" s="147"/>
      <c r="X657" s="147"/>
      <c r="Y657" s="147"/>
      <c r="Z657" s="147"/>
    </row>
    <row r="658" spans="1:26" ht="15.75" customHeight="1" x14ac:dyDescent="0.2">
      <c r="A658" s="147"/>
      <c r="B658" s="147"/>
      <c r="C658" s="147"/>
      <c r="D658" s="147"/>
      <c r="E658" s="147"/>
      <c r="F658" s="147"/>
      <c r="G658" s="147"/>
      <c r="H658" s="147"/>
      <c r="I658" s="147"/>
      <c r="J658" s="147"/>
      <c r="K658" s="147"/>
      <c r="L658" s="147"/>
      <c r="M658" s="147"/>
      <c r="N658" s="147"/>
      <c r="O658" s="147"/>
      <c r="P658" s="147"/>
      <c r="Q658" s="147"/>
      <c r="R658" s="147"/>
      <c r="S658" s="147"/>
      <c r="T658" s="147"/>
      <c r="U658" s="147"/>
      <c r="V658" s="147"/>
      <c r="W658" s="147"/>
      <c r="X658" s="147"/>
      <c r="Y658" s="147"/>
      <c r="Z658" s="147"/>
    </row>
    <row r="659" spans="1:26" ht="15.75" customHeight="1" x14ac:dyDescent="0.2">
      <c r="A659" s="147"/>
      <c r="B659" s="147"/>
      <c r="C659" s="147"/>
      <c r="D659" s="147"/>
      <c r="E659" s="147"/>
      <c r="F659" s="147"/>
      <c r="G659" s="147"/>
      <c r="H659" s="147"/>
      <c r="I659" s="147"/>
      <c r="J659" s="147"/>
      <c r="K659" s="147"/>
      <c r="L659" s="147"/>
      <c r="M659" s="147"/>
      <c r="N659" s="147"/>
      <c r="O659" s="147"/>
      <c r="P659" s="147"/>
      <c r="Q659" s="147"/>
      <c r="R659" s="147"/>
      <c r="S659" s="147"/>
      <c r="T659" s="147"/>
      <c r="U659" s="147"/>
      <c r="V659" s="147"/>
      <c r="W659" s="147"/>
      <c r="X659" s="147"/>
      <c r="Y659" s="147"/>
      <c r="Z659" s="147"/>
    </row>
    <row r="660" spans="1:26" ht="15.75" customHeight="1" x14ac:dyDescent="0.2">
      <c r="A660" s="147"/>
      <c r="B660" s="147"/>
      <c r="C660" s="147"/>
      <c r="D660" s="147"/>
      <c r="E660" s="147"/>
      <c r="F660" s="147"/>
      <c r="G660" s="147"/>
      <c r="H660" s="147"/>
      <c r="I660" s="147"/>
      <c r="J660" s="147"/>
      <c r="K660" s="147"/>
      <c r="L660" s="147"/>
      <c r="M660" s="147"/>
      <c r="N660" s="147"/>
      <c r="O660" s="147"/>
      <c r="P660" s="147"/>
      <c r="Q660" s="147"/>
      <c r="R660" s="147"/>
      <c r="S660" s="147"/>
      <c r="T660" s="147"/>
      <c r="U660" s="147"/>
      <c r="V660" s="147"/>
      <c r="W660" s="147"/>
      <c r="X660" s="147"/>
      <c r="Y660" s="147"/>
      <c r="Z660" s="147"/>
    </row>
    <row r="661" spans="1:26" ht="15.75" customHeight="1" x14ac:dyDescent="0.2">
      <c r="A661" s="147"/>
      <c r="B661" s="147"/>
      <c r="C661" s="147"/>
      <c r="D661" s="147"/>
      <c r="E661" s="147"/>
      <c r="F661" s="147"/>
      <c r="G661" s="147"/>
      <c r="H661" s="147"/>
      <c r="I661" s="147"/>
      <c r="J661" s="147"/>
      <c r="K661" s="147"/>
      <c r="L661" s="147"/>
      <c r="M661" s="147"/>
      <c r="N661" s="147"/>
      <c r="O661" s="147"/>
      <c r="P661" s="147"/>
      <c r="Q661" s="147"/>
      <c r="R661" s="147"/>
      <c r="S661" s="147"/>
      <c r="T661" s="147"/>
      <c r="U661" s="147"/>
      <c r="V661" s="147"/>
      <c r="W661" s="147"/>
      <c r="X661" s="147"/>
      <c r="Y661" s="147"/>
      <c r="Z661" s="147"/>
    </row>
    <row r="662" spans="1:26" ht="15.75" customHeight="1" x14ac:dyDescent="0.2">
      <c r="A662" s="147"/>
      <c r="B662" s="147"/>
      <c r="C662" s="147"/>
      <c r="D662" s="147"/>
      <c r="E662" s="147"/>
      <c r="F662" s="147"/>
      <c r="G662" s="147"/>
      <c r="H662" s="147"/>
      <c r="I662" s="147"/>
      <c r="J662" s="147"/>
      <c r="K662" s="147"/>
      <c r="L662" s="147"/>
      <c r="M662" s="147"/>
      <c r="N662" s="147"/>
      <c r="O662" s="147"/>
      <c r="P662" s="147"/>
      <c r="Q662" s="147"/>
      <c r="R662" s="147"/>
      <c r="S662" s="147"/>
      <c r="T662" s="147"/>
      <c r="U662" s="147"/>
      <c r="V662" s="147"/>
      <c r="W662" s="147"/>
      <c r="X662" s="147"/>
      <c r="Y662" s="147"/>
      <c r="Z662" s="147"/>
    </row>
    <row r="663" spans="1:26" ht="15.75" customHeight="1" x14ac:dyDescent="0.2">
      <c r="A663" s="147"/>
      <c r="B663" s="147"/>
      <c r="C663" s="147"/>
      <c r="D663" s="147"/>
      <c r="E663" s="147"/>
      <c r="F663" s="147"/>
      <c r="G663" s="147"/>
      <c r="H663" s="147"/>
      <c r="I663" s="147"/>
      <c r="J663" s="147"/>
      <c r="K663" s="147"/>
      <c r="L663" s="147"/>
      <c r="M663" s="147"/>
      <c r="N663" s="147"/>
      <c r="O663" s="147"/>
      <c r="P663" s="147"/>
      <c r="Q663" s="147"/>
      <c r="R663" s="147"/>
      <c r="S663" s="147"/>
      <c r="T663" s="147"/>
      <c r="U663" s="147"/>
      <c r="V663" s="147"/>
      <c r="W663" s="147"/>
      <c r="X663" s="147"/>
      <c r="Y663" s="147"/>
      <c r="Z663" s="147"/>
    </row>
    <row r="664" spans="1:26" ht="15.75" customHeight="1" x14ac:dyDescent="0.2">
      <c r="A664" s="147"/>
      <c r="B664" s="147"/>
      <c r="C664" s="147"/>
      <c r="D664" s="147"/>
      <c r="E664" s="147"/>
      <c r="F664" s="147"/>
      <c r="G664" s="147"/>
      <c r="H664" s="147"/>
      <c r="I664" s="147"/>
      <c r="J664" s="147"/>
      <c r="K664" s="147"/>
      <c r="L664" s="147"/>
      <c r="M664" s="147"/>
      <c r="N664" s="147"/>
      <c r="O664" s="147"/>
      <c r="P664" s="147"/>
      <c r="Q664" s="147"/>
      <c r="R664" s="147"/>
      <c r="S664" s="147"/>
      <c r="T664" s="147"/>
      <c r="U664" s="147"/>
      <c r="V664" s="147"/>
      <c r="W664" s="147"/>
      <c r="X664" s="147"/>
      <c r="Y664" s="147"/>
      <c r="Z664" s="147"/>
    </row>
    <row r="665" spans="1:26" ht="15.75" customHeight="1" x14ac:dyDescent="0.2">
      <c r="A665" s="147"/>
      <c r="B665" s="147"/>
      <c r="C665" s="147"/>
      <c r="D665" s="147"/>
      <c r="E665" s="147"/>
      <c r="F665" s="147"/>
      <c r="G665" s="147"/>
      <c r="H665" s="147"/>
      <c r="I665" s="147"/>
      <c r="J665" s="147"/>
      <c r="K665" s="147"/>
      <c r="L665" s="147"/>
      <c r="M665" s="147"/>
      <c r="N665" s="147"/>
      <c r="O665" s="147"/>
      <c r="P665" s="147"/>
      <c r="Q665" s="147"/>
      <c r="R665" s="147"/>
      <c r="S665" s="147"/>
      <c r="T665" s="147"/>
      <c r="U665" s="147"/>
      <c r="V665" s="147"/>
      <c r="W665" s="147"/>
      <c r="X665" s="147"/>
      <c r="Y665" s="147"/>
      <c r="Z665" s="147"/>
    </row>
    <row r="666" spans="1:26" ht="15.75" customHeight="1" x14ac:dyDescent="0.2">
      <c r="A666" s="147"/>
      <c r="B666" s="147"/>
      <c r="C666" s="147"/>
      <c r="D666" s="147"/>
      <c r="E666" s="147"/>
      <c r="F666" s="147"/>
      <c r="G666" s="147"/>
      <c r="H666" s="147"/>
      <c r="I666" s="147"/>
      <c r="J666" s="147"/>
      <c r="K666" s="147"/>
      <c r="L666" s="147"/>
      <c r="M666" s="147"/>
      <c r="N666" s="147"/>
      <c r="O666" s="147"/>
      <c r="P666" s="147"/>
      <c r="Q666" s="147"/>
      <c r="R666" s="147"/>
      <c r="S666" s="147"/>
      <c r="T666" s="147"/>
      <c r="U666" s="147"/>
      <c r="V666" s="147"/>
      <c r="W666" s="147"/>
      <c r="X666" s="147"/>
      <c r="Y666" s="147"/>
      <c r="Z666" s="147"/>
    </row>
    <row r="667" spans="1:26" ht="15.75" customHeight="1" x14ac:dyDescent="0.2">
      <c r="A667" s="147"/>
      <c r="B667" s="147"/>
      <c r="C667" s="147"/>
      <c r="D667" s="147"/>
      <c r="E667" s="147"/>
      <c r="F667" s="147"/>
      <c r="G667" s="147"/>
      <c r="H667" s="147"/>
      <c r="I667" s="147"/>
      <c r="J667" s="147"/>
      <c r="K667" s="147"/>
      <c r="L667" s="147"/>
      <c r="M667" s="147"/>
      <c r="N667" s="147"/>
      <c r="O667" s="147"/>
      <c r="P667" s="147"/>
      <c r="Q667" s="147"/>
      <c r="R667" s="147"/>
      <c r="S667" s="147"/>
      <c r="T667" s="147"/>
      <c r="U667" s="147"/>
      <c r="V667" s="147"/>
      <c r="W667" s="147"/>
      <c r="X667" s="147"/>
      <c r="Y667" s="147"/>
      <c r="Z667" s="147"/>
    </row>
    <row r="668" spans="1:26" ht="15.75" customHeight="1" x14ac:dyDescent="0.2">
      <c r="A668" s="147"/>
      <c r="B668" s="147"/>
      <c r="C668" s="147"/>
      <c r="D668" s="147"/>
      <c r="E668" s="147"/>
      <c r="F668" s="147"/>
      <c r="G668" s="147"/>
      <c r="H668" s="147"/>
      <c r="I668" s="147"/>
      <c r="J668" s="147"/>
      <c r="K668" s="147"/>
      <c r="L668" s="147"/>
      <c r="M668" s="147"/>
      <c r="N668" s="147"/>
      <c r="O668" s="147"/>
      <c r="P668" s="147"/>
      <c r="Q668" s="147"/>
      <c r="R668" s="147"/>
      <c r="S668" s="147"/>
      <c r="T668" s="147"/>
      <c r="U668" s="147"/>
      <c r="V668" s="147"/>
      <c r="W668" s="147"/>
      <c r="X668" s="147"/>
      <c r="Y668" s="147"/>
      <c r="Z668" s="147"/>
    </row>
    <row r="669" spans="1:26" ht="15.75" customHeight="1" x14ac:dyDescent="0.2">
      <c r="A669" s="147"/>
      <c r="B669" s="147"/>
      <c r="C669" s="147"/>
      <c r="D669" s="147"/>
      <c r="E669" s="147"/>
      <c r="F669" s="147"/>
      <c r="G669" s="147"/>
      <c r="H669" s="147"/>
      <c r="I669" s="147"/>
      <c r="J669" s="147"/>
      <c r="K669" s="147"/>
      <c r="L669" s="147"/>
      <c r="M669" s="147"/>
      <c r="N669" s="147"/>
      <c r="O669" s="147"/>
      <c r="P669" s="147"/>
      <c r="Q669" s="147"/>
      <c r="R669" s="147"/>
      <c r="S669" s="147"/>
      <c r="T669" s="147"/>
      <c r="U669" s="147"/>
      <c r="V669" s="147"/>
      <c r="W669" s="147"/>
      <c r="X669" s="147"/>
      <c r="Y669" s="147"/>
      <c r="Z669" s="147"/>
    </row>
    <row r="670" spans="1:26" ht="15.75" customHeight="1" x14ac:dyDescent="0.2">
      <c r="A670" s="147"/>
      <c r="B670" s="147"/>
      <c r="C670" s="147"/>
      <c r="D670" s="147"/>
      <c r="E670" s="147"/>
      <c r="F670" s="147"/>
      <c r="G670" s="147"/>
      <c r="H670" s="147"/>
      <c r="I670" s="147"/>
      <c r="J670" s="147"/>
      <c r="K670" s="147"/>
      <c r="L670" s="147"/>
      <c r="M670" s="147"/>
      <c r="N670" s="147"/>
      <c r="O670" s="147"/>
      <c r="P670" s="147"/>
      <c r="Q670" s="147"/>
      <c r="R670" s="147"/>
      <c r="S670" s="147"/>
      <c r="T670" s="147"/>
      <c r="U670" s="147"/>
      <c r="V670" s="147"/>
      <c r="W670" s="147"/>
      <c r="X670" s="147"/>
      <c r="Y670" s="147"/>
      <c r="Z670" s="147"/>
    </row>
    <row r="671" spans="1:26" ht="15.75" customHeight="1" x14ac:dyDescent="0.2">
      <c r="A671" s="147"/>
      <c r="B671" s="147"/>
      <c r="C671" s="147"/>
      <c r="D671" s="147"/>
      <c r="E671" s="147"/>
      <c r="F671" s="147"/>
      <c r="G671" s="147"/>
      <c r="H671" s="147"/>
      <c r="I671" s="147"/>
      <c r="J671" s="147"/>
      <c r="K671" s="147"/>
      <c r="L671" s="147"/>
      <c r="M671" s="147"/>
      <c r="N671" s="147"/>
      <c r="O671" s="147"/>
      <c r="P671" s="147"/>
      <c r="Q671" s="147"/>
      <c r="R671" s="147"/>
      <c r="S671" s="147"/>
      <c r="T671" s="147"/>
      <c r="U671" s="147"/>
      <c r="V671" s="147"/>
      <c r="W671" s="147"/>
      <c r="X671" s="147"/>
      <c r="Y671" s="147"/>
      <c r="Z671" s="147"/>
    </row>
    <row r="672" spans="1:26" ht="15.75" customHeight="1" x14ac:dyDescent="0.2">
      <c r="A672" s="147"/>
      <c r="B672" s="147"/>
      <c r="C672" s="147"/>
      <c r="D672" s="147"/>
      <c r="E672" s="147"/>
      <c r="F672" s="147"/>
      <c r="G672" s="147"/>
      <c r="H672" s="147"/>
      <c r="I672" s="147"/>
      <c r="J672" s="147"/>
      <c r="K672" s="147"/>
      <c r="L672" s="147"/>
      <c r="M672" s="147"/>
      <c r="N672" s="147"/>
      <c r="O672" s="147"/>
      <c r="P672" s="147"/>
      <c r="Q672" s="147"/>
      <c r="R672" s="147"/>
      <c r="S672" s="147"/>
      <c r="T672" s="147"/>
      <c r="U672" s="147"/>
      <c r="V672" s="147"/>
      <c r="W672" s="147"/>
      <c r="X672" s="147"/>
      <c r="Y672" s="147"/>
      <c r="Z672" s="147"/>
    </row>
    <row r="673" spans="1:26" ht="15.75" customHeight="1" x14ac:dyDescent="0.2">
      <c r="A673" s="147"/>
      <c r="B673" s="147"/>
      <c r="C673" s="147"/>
      <c r="D673" s="147"/>
      <c r="E673" s="147"/>
      <c r="F673" s="147"/>
      <c r="G673" s="147"/>
      <c r="H673" s="147"/>
      <c r="I673" s="147"/>
      <c r="J673" s="147"/>
      <c r="K673" s="147"/>
      <c r="L673" s="147"/>
      <c r="M673" s="147"/>
      <c r="N673" s="147"/>
      <c r="O673" s="147"/>
      <c r="P673" s="147"/>
      <c r="Q673" s="147"/>
      <c r="R673" s="147"/>
      <c r="S673" s="147"/>
      <c r="T673" s="147"/>
      <c r="U673" s="147"/>
      <c r="V673" s="147"/>
      <c r="W673" s="147"/>
      <c r="X673" s="147"/>
      <c r="Y673" s="147"/>
      <c r="Z673" s="147"/>
    </row>
    <row r="674" spans="1:26" ht="15.75" customHeight="1" x14ac:dyDescent="0.2">
      <c r="A674" s="147"/>
      <c r="B674" s="147"/>
      <c r="C674" s="147"/>
      <c r="D674" s="147"/>
      <c r="E674" s="147"/>
      <c r="F674" s="147"/>
      <c r="G674" s="147"/>
      <c r="H674" s="147"/>
      <c r="I674" s="147"/>
      <c r="J674" s="147"/>
      <c r="K674" s="147"/>
      <c r="L674" s="147"/>
      <c r="M674" s="147"/>
      <c r="N674" s="147"/>
      <c r="O674" s="147"/>
      <c r="P674" s="147"/>
      <c r="Q674" s="147"/>
      <c r="R674" s="147"/>
      <c r="S674" s="147"/>
      <c r="T674" s="147"/>
      <c r="U674" s="147"/>
      <c r="V674" s="147"/>
      <c r="W674" s="147"/>
      <c r="X674" s="147"/>
      <c r="Y674" s="147"/>
      <c r="Z674" s="147"/>
    </row>
    <row r="675" spans="1:26" ht="15.75" customHeight="1" x14ac:dyDescent="0.2">
      <c r="A675" s="147"/>
      <c r="B675" s="147"/>
      <c r="C675" s="147"/>
      <c r="D675" s="147"/>
      <c r="E675" s="147"/>
      <c r="F675" s="147"/>
      <c r="G675" s="147"/>
      <c r="H675" s="147"/>
      <c r="I675" s="147"/>
      <c r="J675" s="147"/>
      <c r="K675" s="147"/>
      <c r="L675" s="147"/>
      <c r="M675" s="147"/>
      <c r="N675" s="147"/>
      <c r="O675" s="147"/>
      <c r="P675" s="147"/>
      <c r="Q675" s="147"/>
      <c r="R675" s="147"/>
      <c r="S675" s="147"/>
      <c r="T675" s="147"/>
      <c r="U675" s="147"/>
      <c r="V675" s="147"/>
      <c r="W675" s="147"/>
      <c r="X675" s="147"/>
      <c r="Y675" s="147"/>
      <c r="Z675" s="147"/>
    </row>
    <row r="676" spans="1:26" ht="15.75" customHeight="1" x14ac:dyDescent="0.2">
      <c r="A676" s="147"/>
      <c r="B676" s="147"/>
      <c r="C676" s="147"/>
      <c r="D676" s="147"/>
      <c r="E676" s="147"/>
      <c r="F676" s="147"/>
      <c r="G676" s="147"/>
      <c r="H676" s="147"/>
      <c r="I676" s="147"/>
      <c r="J676" s="147"/>
      <c r="K676" s="147"/>
      <c r="L676" s="147"/>
      <c r="M676" s="147"/>
      <c r="N676" s="147"/>
      <c r="O676" s="147"/>
      <c r="P676" s="147"/>
      <c r="Q676" s="147"/>
      <c r="R676" s="147"/>
      <c r="S676" s="147"/>
      <c r="T676" s="147"/>
      <c r="U676" s="147"/>
      <c r="V676" s="147"/>
      <c r="W676" s="147"/>
      <c r="X676" s="147"/>
      <c r="Y676" s="147"/>
      <c r="Z676" s="147"/>
    </row>
    <row r="677" spans="1:26" ht="15.75" customHeight="1" x14ac:dyDescent="0.2">
      <c r="A677" s="147"/>
      <c r="B677" s="147"/>
      <c r="C677" s="147"/>
      <c r="D677" s="147"/>
      <c r="E677" s="147"/>
      <c r="F677" s="147"/>
      <c r="G677" s="147"/>
      <c r="H677" s="147"/>
      <c r="I677" s="147"/>
      <c r="J677" s="147"/>
      <c r="K677" s="147"/>
      <c r="L677" s="147"/>
      <c r="M677" s="147"/>
      <c r="N677" s="147"/>
      <c r="O677" s="147"/>
      <c r="P677" s="147"/>
      <c r="Q677" s="147"/>
      <c r="R677" s="147"/>
      <c r="S677" s="147"/>
      <c r="T677" s="147"/>
      <c r="U677" s="147"/>
      <c r="V677" s="147"/>
      <c r="W677" s="147"/>
      <c r="X677" s="147"/>
      <c r="Y677" s="147"/>
      <c r="Z677" s="147"/>
    </row>
    <row r="678" spans="1:26" ht="15.75" customHeight="1" x14ac:dyDescent="0.2">
      <c r="A678" s="147"/>
      <c r="B678" s="147"/>
      <c r="C678" s="147"/>
      <c r="D678" s="147"/>
      <c r="E678" s="147"/>
      <c r="F678" s="147"/>
      <c r="G678" s="147"/>
      <c r="H678" s="147"/>
      <c r="I678" s="147"/>
      <c r="J678" s="147"/>
      <c r="K678" s="147"/>
      <c r="L678" s="147"/>
      <c r="M678" s="147"/>
      <c r="N678" s="147"/>
      <c r="O678" s="147"/>
      <c r="P678" s="147"/>
      <c r="Q678" s="147"/>
      <c r="R678" s="147"/>
      <c r="S678" s="147"/>
      <c r="T678" s="147"/>
      <c r="U678" s="147"/>
      <c r="V678" s="147"/>
      <c r="W678" s="147"/>
      <c r="X678" s="147"/>
      <c r="Y678" s="147"/>
      <c r="Z678" s="147"/>
    </row>
    <row r="679" spans="1:26" ht="15.75" customHeight="1" x14ac:dyDescent="0.2">
      <c r="A679" s="147"/>
      <c r="B679" s="147"/>
      <c r="C679" s="147"/>
      <c r="D679" s="147"/>
      <c r="E679" s="147"/>
      <c r="F679" s="147"/>
      <c r="G679" s="147"/>
      <c r="H679" s="147"/>
      <c r="I679" s="147"/>
      <c r="J679" s="147"/>
      <c r="K679" s="147"/>
      <c r="L679" s="147"/>
      <c r="M679" s="147"/>
      <c r="N679" s="147"/>
      <c r="O679" s="147"/>
      <c r="P679" s="147"/>
      <c r="Q679" s="147"/>
      <c r="R679" s="147"/>
      <c r="S679" s="147"/>
      <c r="T679" s="147"/>
      <c r="U679" s="147"/>
      <c r="V679" s="147"/>
      <c r="W679" s="147"/>
      <c r="X679" s="147"/>
      <c r="Y679" s="147"/>
      <c r="Z679" s="147"/>
    </row>
    <row r="680" spans="1:26" ht="15.75" customHeight="1" x14ac:dyDescent="0.2">
      <c r="A680" s="147"/>
      <c r="B680" s="147"/>
      <c r="C680" s="147"/>
      <c r="D680" s="147"/>
      <c r="E680" s="147"/>
      <c r="F680" s="147"/>
      <c r="G680" s="147"/>
      <c r="H680" s="147"/>
      <c r="I680" s="147"/>
      <c r="J680" s="147"/>
      <c r="K680" s="147"/>
      <c r="L680" s="147"/>
      <c r="M680" s="147"/>
      <c r="N680" s="147"/>
      <c r="O680" s="147"/>
      <c r="P680" s="147"/>
      <c r="Q680" s="147"/>
      <c r="R680" s="147"/>
      <c r="S680" s="147"/>
      <c r="T680" s="147"/>
      <c r="U680" s="147"/>
      <c r="V680" s="147"/>
      <c r="W680" s="147"/>
      <c r="X680" s="147"/>
      <c r="Y680" s="147"/>
      <c r="Z680" s="147"/>
    </row>
    <row r="681" spans="1:26" ht="15.75" customHeight="1" x14ac:dyDescent="0.2">
      <c r="A681" s="147"/>
      <c r="B681" s="147"/>
      <c r="C681" s="147"/>
      <c r="D681" s="147"/>
      <c r="E681" s="147"/>
      <c r="F681" s="147"/>
      <c r="G681" s="147"/>
      <c r="H681" s="147"/>
      <c r="I681" s="147"/>
      <c r="J681" s="147"/>
      <c r="K681" s="147"/>
      <c r="L681" s="147"/>
      <c r="M681" s="147"/>
      <c r="N681" s="147"/>
      <c r="O681" s="147"/>
      <c r="P681" s="147"/>
      <c r="Q681" s="147"/>
      <c r="R681" s="147"/>
      <c r="S681" s="147"/>
      <c r="T681" s="147"/>
      <c r="U681" s="147"/>
      <c r="V681" s="147"/>
      <c r="W681" s="147"/>
      <c r="X681" s="147"/>
      <c r="Y681" s="147"/>
      <c r="Z681" s="147"/>
    </row>
    <row r="682" spans="1:26" ht="15.75" customHeight="1" x14ac:dyDescent="0.2">
      <c r="A682" s="147"/>
      <c r="B682" s="147"/>
      <c r="C682" s="147"/>
      <c r="D682" s="147"/>
      <c r="E682" s="147"/>
      <c r="F682" s="147"/>
      <c r="G682" s="147"/>
      <c r="H682" s="147"/>
      <c r="I682" s="147"/>
      <c r="J682" s="147"/>
      <c r="K682" s="147"/>
      <c r="L682" s="147"/>
      <c r="M682" s="147"/>
      <c r="N682" s="147"/>
      <c r="O682" s="147"/>
      <c r="P682" s="147"/>
      <c r="Q682" s="147"/>
      <c r="R682" s="147"/>
      <c r="S682" s="147"/>
      <c r="T682" s="147"/>
      <c r="U682" s="147"/>
      <c r="V682" s="147"/>
      <c r="W682" s="147"/>
      <c r="X682" s="147"/>
      <c r="Y682" s="147"/>
      <c r="Z682" s="147"/>
    </row>
    <row r="683" spans="1:26" ht="15.75" customHeight="1" x14ac:dyDescent="0.2">
      <c r="A683" s="147"/>
      <c r="B683" s="147"/>
      <c r="C683" s="147"/>
      <c r="D683" s="147"/>
      <c r="E683" s="147"/>
      <c r="F683" s="147"/>
      <c r="G683" s="147"/>
      <c r="H683" s="147"/>
      <c r="I683" s="147"/>
      <c r="J683" s="147"/>
      <c r="K683" s="147"/>
      <c r="L683" s="147"/>
      <c r="M683" s="147"/>
      <c r="N683" s="147"/>
      <c r="O683" s="147"/>
      <c r="P683" s="147"/>
      <c r="Q683" s="147"/>
      <c r="R683" s="147"/>
      <c r="S683" s="147"/>
      <c r="T683" s="147"/>
      <c r="U683" s="147"/>
      <c r="V683" s="147"/>
      <c r="W683" s="147"/>
      <c r="X683" s="147"/>
      <c r="Y683" s="147"/>
      <c r="Z683" s="147"/>
    </row>
    <row r="684" spans="1:26" ht="15.75" customHeight="1" x14ac:dyDescent="0.2">
      <c r="A684" s="147"/>
      <c r="B684" s="147"/>
      <c r="C684" s="147"/>
      <c r="D684" s="147"/>
      <c r="E684" s="147"/>
      <c r="F684" s="147"/>
      <c r="G684" s="147"/>
      <c r="H684" s="147"/>
      <c r="I684" s="147"/>
      <c r="J684" s="147"/>
      <c r="K684" s="147"/>
      <c r="L684" s="147"/>
      <c r="M684" s="147"/>
      <c r="N684" s="147"/>
      <c r="O684" s="147"/>
      <c r="P684" s="147"/>
      <c r="Q684" s="147"/>
      <c r="R684" s="147"/>
      <c r="S684" s="147"/>
      <c r="T684" s="147"/>
      <c r="U684" s="147"/>
      <c r="V684" s="147"/>
      <c r="W684" s="147"/>
      <c r="X684" s="147"/>
      <c r="Y684" s="147"/>
      <c r="Z684" s="147"/>
    </row>
    <row r="685" spans="1:26" ht="15.75" customHeight="1" x14ac:dyDescent="0.2">
      <c r="A685" s="147"/>
      <c r="B685" s="147"/>
      <c r="C685" s="147"/>
      <c r="D685" s="147"/>
      <c r="E685" s="147"/>
      <c r="F685" s="147"/>
      <c r="G685" s="147"/>
      <c r="H685" s="147"/>
      <c r="I685" s="147"/>
      <c r="J685" s="147"/>
      <c r="K685" s="147"/>
      <c r="L685" s="147"/>
      <c r="M685" s="147"/>
      <c r="N685" s="147"/>
      <c r="O685" s="147"/>
      <c r="P685" s="147"/>
      <c r="Q685" s="147"/>
      <c r="R685" s="147"/>
      <c r="S685" s="147"/>
      <c r="T685" s="147"/>
      <c r="U685" s="147"/>
      <c r="V685" s="147"/>
      <c r="W685" s="147"/>
      <c r="X685" s="147"/>
      <c r="Y685" s="147"/>
      <c r="Z685" s="147"/>
    </row>
    <row r="686" spans="1:26" ht="15.75" customHeight="1" x14ac:dyDescent="0.2">
      <c r="A686" s="147"/>
      <c r="B686" s="147"/>
      <c r="C686" s="147"/>
      <c r="D686" s="147"/>
      <c r="E686" s="147"/>
      <c r="F686" s="147"/>
      <c r="G686" s="147"/>
      <c r="H686" s="147"/>
      <c r="I686" s="147"/>
      <c r="J686" s="147"/>
      <c r="K686" s="147"/>
      <c r="L686" s="147"/>
      <c r="M686" s="147"/>
      <c r="N686" s="147"/>
      <c r="O686" s="147"/>
      <c r="P686" s="147"/>
      <c r="Q686" s="147"/>
      <c r="R686" s="147"/>
      <c r="S686" s="147"/>
      <c r="T686" s="147"/>
      <c r="U686" s="147"/>
      <c r="V686" s="147"/>
      <c r="W686" s="147"/>
      <c r="X686" s="147"/>
      <c r="Y686" s="147"/>
      <c r="Z686" s="147"/>
    </row>
    <row r="687" spans="1:26" ht="15.75" customHeight="1" x14ac:dyDescent="0.2">
      <c r="A687" s="147"/>
      <c r="B687" s="147"/>
      <c r="C687" s="147"/>
      <c r="D687" s="147"/>
      <c r="E687" s="147"/>
      <c r="F687" s="147"/>
      <c r="G687" s="147"/>
      <c r="H687" s="147"/>
      <c r="I687" s="147"/>
      <c r="J687" s="147"/>
      <c r="K687" s="147"/>
      <c r="L687" s="147"/>
      <c r="M687" s="147"/>
      <c r="N687" s="147"/>
      <c r="O687" s="147"/>
      <c r="P687" s="147"/>
      <c r="Q687" s="147"/>
      <c r="R687" s="147"/>
      <c r="S687" s="147"/>
      <c r="T687" s="147"/>
      <c r="U687" s="147"/>
      <c r="V687" s="147"/>
      <c r="W687" s="147"/>
      <c r="X687" s="147"/>
      <c r="Y687" s="147"/>
      <c r="Z687" s="147"/>
    </row>
    <row r="688" spans="1:26" ht="15.75" customHeight="1" x14ac:dyDescent="0.2">
      <c r="A688" s="147"/>
      <c r="B688" s="147"/>
      <c r="C688" s="147"/>
      <c r="D688" s="147"/>
      <c r="E688" s="147"/>
      <c r="F688" s="147"/>
      <c r="G688" s="147"/>
      <c r="H688" s="147"/>
      <c r="I688" s="147"/>
      <c r="J688" s="147"/>
      <c r="K688" s="147"/>
      <c r="L688" s="147"/>
      <c r="M688" s="147"/>
      <c r="N688" s="147"/>
      <c r="O688" s="147"/>
      <c r="P688" s="147"/>
      <c r="Q688" s="147"/>
      <c r="R688" s="147"/>
      <c r="S688" s="147"/>
      <c r="T688" s="147"/>
      <c r="U688" s="147"/>
      <c r="V688" s="147"/>
      <c r="W688" s="147"/>
      <c r="X688" s="147"/>
      <c r="Y688" s="147"/>
      <c r="Z688" s="147"/>
    </row>
    <row r="689" spans="1:26" ht="15.75" customHeight="1" x14ac:dyDescent="0.2">
      <c r="A689" s="147"/>
      <c r="B689" s="147"/>
      <c r="C689" s="147"/>
      <c r="D689" s="147"/>
      <c r="E689" s="147"/>
      <c r="F689" s="147"/>
      <c r="G689" s="147"/>
      <c r="H689" s="147"/>
      <c r="I689" s="147"/>
      <c r="J689" s="147"/>
      <c r="K689" s="147"/>
      <c r="L689" s="147"/>
      <c r="M689" s="147"/>
      <c r="N689" s="147"/>
      <c r="O689" s="147"/>
      <c r="P689" s="147"/>
      <c r="Q689" s="147"/>
      <c r="R689" s="147"/>
      <c r="S689" s="147"/>
      <c r="T689" s="147"/>
      <c r="U689" s="147"/>
      <c r="V689" s="147"/>
      <c r="W689" s="147"/>
      <c r="X689" s="147"/>
      <c r="Y689" s="147"/>
      <c r="Z689" s="147"/>
    </row>
    <row r="690" spans="1:26" ht="15.75" customHeight="1" x14ac:dyDescent="0.2">
      <c r="A690" s="147"/>
      <c r="B690" s="147"/>
      <c r="C690" s="147"/>
      <c r="D690" s="147"/>
      <c r="E690" s="147"/>
      <c r="F690" s="147"/>
      <c r="G690" s="147"/>
      <c r="H690" s="147"/>
      <c r="I690" s="147"/>
      <c r="J690" s="147"/>
      <c r="K690" s="147"/>
      <c r="L690" s="147"/>
      <c r="M690" s="147"/>
      <c r="N690" s="147"/>
      <c r="O690" s="147"/>
      <c r="P690" s="147"/>
      <c r="Q690" s="147"/>
      <c r="R690" s="147"/>
      <c r="S690" s="147"/>
      <c r="T690" s="147"/>
      <c r="U690" s="147"/>
      <c r="V690" s="147"/>
      <c r="W690" s="147"/>
      <c r="X690" s="147"/>
      <c r="Y690" s="147"/>
      <c r="Z690" s="147"/>
    </row>
    <row r="691" spans="1:26" ht="15.75" customHeight="1" x14ac:dyDescent="0.2">
      <c r="A691" s="147"/>
      <c r="B691" s="147"/>
      <c r="C691" s="147"/>
      <c r="D691" s="147"/>
      <c r="E691" s="147"/>
      <c r="F691" s="147"/>
      <c r="G691" s="147"/>
      <c r="H691" s="147"/>
      <c r="I691" s="147"/>
      <c r="J691" s="147"/>
      <c r="K691" s="147"/>
      <c r="L691" s="147"/>
      <c r="M691" s="147"/>
      <c r="N691" s="147"/>
      <c r="O691" s="147"/>
      <c r="P691" s="147"/>
      <c r="Q691" s="147"/>
      <c r="R691" s="147"/>
      <c r="S691" s="147"/>
      <c r="T691" s="147"/>
      <c r="U691" s="147"/>
      <c r="V691" s="147"/>
      <c r="W691" s="147"/>
      <c r="X691" s="147"/>
      <c r="Y691" s="147"/>
      <c r="Z691" s="147"/>
    </row>
    <row r="692" spans="1:26" ht="15.75" customHeight="1" x14ac:dyDescent="0.2">
      <c r="A692" s="147"/>
      <c r="B692" s="147"/>
      <c r="C692" s="147"/>
      <c r="D692" s="147"/>
      <c r="E692" s="147"/>
      <c r="F692" s="147"/>
      <c r="G692" s="147"/>
      <c r="H692" s="147"/>
      <c r="I692" s="147"/>
      <c r="J692" s="147"/>
      <c r="K692" s="147"/>
      <c r="L692" s="147"/>
      <c r="M692" s="147"/>
      <c r="N692" s="147"/>
      <c r="O692" s="147"/>
      <c r="P692" s="147"/>
      <c r="Q692" s="147"/>
      <c r="R692" s="147"/>
      <c r="S692" s="147"/>
      <c r="T692" s="147"/>
      <c r="U692" s="147"/>
      <c r="V692" s="147"/>
      <c r="W692" s="147"/>
      <c r="X692" s="147"/>
      <c r="Y692" s="147"/>
      <c r="Z692" s="147"/>
    </row>
    <row r="693" spans="1:26" ht="15.75" customHeight="1" x14ac:dyDescent="0.2">
      <c r="A693" s="147"/>
      <c r="B693" s="147"/>
      <c r="C693" s="147"/>
      <c r="D693" s="147"/>
      <c r="E693" s="147"/>
      <c r="F693" s="147"/>
      <c r="G693" s="147"/>
      <c r="H693" s="147"/>
      <c r="I693" s="147"/>
      <c r="J693" s="147"/>
      <c r="K693" s="147"/>
      <c r="L693" s="147"/>
      <c r="M693" s="147"/>
      <c r="N693" s="147"/>
      <c r="O693" s="147"/>
      <c r="P693" s="147"/>
      <c r="Q693" s="147"/>
      <c r="R693" s="147"/>
      <c r="S693" s="147"/>
      <c r="T693" s="147"/>
      <c r="U693" s="147"/>
      <c r="V693" s="147"/>
      <c r="W693" s="147"/>
      <c r="X693" s="147"/>
      <c r="Y693" s="147"/>
      <c r="Z693" s="147"/>
    </row>
    <row r="694" spans="1:26" ht="15.75" customHeight="1" x14ac:dyDescent="0.2">
      <c r="A694" s="147"/>
      <c r="B694" s="147"/>
      <c r="C694" s="147"/>
      <c r="D694" s="147"/>
      <c r="E694" s="147"/>
      <c r="F694" s="147"/>
      <c r="G694" s="147"/>
      <c r="H694" s="147"/>
      <c r="I694" s="147"/>
      <c r="J694" s="147"/>
      <c r="K694" s="147"/>
      <c r="L694" s="147"/>
      <c r="M694" s="147"/>
      <c r="N694" s="147"/>
      <c r="O694" s="147"/>
      <c r="P694" s="147"/>
      <c r="Q694" s="147"/>
      <c r="R694" s="147"/>
      <c r="S694" s="147"/>
      <c r="T694" s="147"/>
      <c r="U694" s="147"/>
      <c r="V694" s="147"/>
      <c r="W694" s="147"/>
      <c r="X694" s="147"/>
      <c r="Y694" s="147"/>
      <c r="Z694" s="147"/>
    </row>
    <row r="695" spans="1:26" ht="15.75" customHeight="1" x14ac:dyDescent="0.2">
      <c r="A695" s="147"/>
      <c r="B695" s="147"/>
      <c r="C695" s="147"/>
      <c r="D695" s="147"/>
      <c r="E695" s="147"/>
      <c r="F695" s="147"/>
      <c r="G695" s="147"/>
      <c r="H695" s="147"/>
      <c r="I695" s="147"/>
      <c r="J695" s="147"/>
      <c r="K695" s="147"/>
      <c r="L695" s="147"/>
      <c r="M695" s="147"/>
      <c r="N695" s="147"/>
      <c r="O695" s="147"/>
      <c r="P695" s="147"/>
      <c r="Q695" s="147"/>
      <c r="R695" s="147"/>
      <c r="S695" s="147"/>
      <c r="T695" s="147"/>
      <c r="U695" s="147"/>
      <c r="V695" s="147"/>
      <c r="W695" s="147"/>
      <c r="X695" s="147"/>
      <c r="Y695" s="147"/>
      <c r="Z695" s="147"/>
    </row>
    <row r="696" spans="1:26" ht="15.75" customHeight="1" x14ac:dyDescent="0.2">
      <c r="A696" s="147"/>
      <c r="B696" s="147"/>
      <c r="C696" s="147"/>
      <c r="D696" s="147"/>
      <c r="E696" s="147"/>
      <c r="F696" s="147"/>
      <c r="G696" s="147"/>
      <c r="H696" s="147"/>
      <c r="I696" s="147"/>
      <c r="J696" s="147"/>
      <c r="K696" s="147"/>
      <c r="L696" s="147"/>
      <c r="M696" s="147"/>
      <c r="N696" s="147"/>
      <c r="O696" s="147"/>
      <c r="P696" s="147"/>
      <c r="Q696" s="147"/>
      <c r="R696" s="147"/>
      <c r="S696" s="147"/>
      <c r="T696" s="147"/>
      <c r="U696" s="147"/>
      <c r="V696" s="147"/>
      <c r="W696" s="147"/>
      <c r="X696" s="147"/>
      <c r="Y696" s="147"/>
      <c r="Z696" s="147"/>
    </row>
    <row r="697" spans="1:26" ht="15.75" customHeight="1" x14ac:dyDescent="0.2">
      <c r="A697" s="147"/>
      <c r="B697" s="147"/>
      <c r="C697" s="147"/>
      <c r="D697" s="147"/>
      <c r="E697" s="147"/>
      <c r="F697" s="147"/>
      <c r="G697" s="147"/>
      <c r="H697" s="147"/>
      <c r="I697" s="147"/>
      <c r="J697" s="147"/>
      <c r="K697" s="147"/>
      <c r="L697" s="147"/>
      <c r="M697" s="147"/>
      <c r="N697" s="147"/>
      <c r="O697" s="147"/>
      <c r="P697" s="147"/>
      <c r="Q697" s="147"/>
      <c r="R697" s="147"/>
      <c r="S697" s="147"/>
      <c r="T697" s="147"/>
      <c r="U697" s="147"/>
      <c r="V697" s="147"/>
      <c r="W697" s="147"/>
      <c r="X697" s="147"/>
      <c r="Y697" s="147"/>
      <c r="Z697" s="147"/>
    </row>
    <row r="698" spans="1:26" ht="15.75" customHeight="1" x14ac:dyDescent="0.2">
      <c r="A698" s="147"/>
      <c r="B698" s="147"/>
      <c r="C698" s="147"/>
      <c r="D698" s="147"/>
      <c r="E698" s="147"/>
      <c r="F698" s="147"/>
      <c r="G698" s="147"/>
      <c r="H698" s="147"/>
      <c r="I698" s="147"/>
      <c r="J698" s="147"/>
      <c r="K698" s="147"/>
      <c r="L698" s="147"/>
      <c r="M698" s="147"/>
      <c r="N698" s="147"/>
      <c r="O698" s="147"/>
      <c r="P698" s="147"/>
      <c r="Q698" s="147"/>
      <c r="R698" s="147"/>
      <c r="S698" s="147"/>
      <c r="T698" s="147"/>
      <c r="U698" s="147"/>
      <c r="V698" s="147"/>
      <c r="W698" s="147"/>
      <c r="X698" s="147"/>
      <c r="Y698" s="147"/>
      <c r="Z698" s="147"/>
    </row>
    <row r="699" spans="1:26" ht="15.75" customHeight="1" x14ac:dyDescent="0.2">
      <c r="A699" s="147"/>
      <c r="B699" s="147"/>
      <c r="C699" s="147"/>
      <c r="D699" s="147"/>
      <c r="E699" s="147"/>
      <c r="F699" s="147"/>
      <c r="G699" s="147"/>
      <c r="H699" s="147"/>
      <c r="I699" s="147"/>
      <c r="J699" s="147"/>
      <c r="K699" s="147"/>
      <c r="L699" s="147"/>
      <c r="M699" s="147"/>
      <c r="N699" s="147"/>
      <c r="O699" s="147"/>
      <c r="P699" s="147"/>
      <c r="Q699" s="147"/>
      <c r="R699" s="147"/>
      <c r="S699" s="147"/>
      <c r="T699" s="147"/>
      <c r="U699" s="147"/>
      <c r="V699" s="147"/>
      <c r="W699" s="147"/>
      <c r="X699" s="147"/>
      <c r="Y699" s="147"/>
      <c r="Z699" s="147"/>
    </row>
    <row r="700" spans="1:26" ht="15.75" customHeight="1" x14ac:dyDescent="0.2">
      <c r="A700" s="147"/>
      <c r="B700" s="147"/>
      <c r="C700" s="147"/>
      <c r="D700" s="147"/>
      <c r="E700" s="147"/>
      <c r="F700" s="147"/>
      <c r="G700" s="147"/>
      <c r="H700" s="147"/>
      <c r="I700" s="147"/>
      <c r="J700" s="147"/>
      <c r="K700" s="147"/>
      <c r="L700" s="147"/>
      <c r="M700" s="147"/>
      <c r="N700" s="147"/>
      <c r="O700" s="147"/>
      <c r="P700" s="147"/>
      <c r="Q700" s="147"/>
      <c r="R700" s="147"/>
      <c r="S700" s="147"/>
      <c r="T700" s="147"/>
      <c r="U700" s="147"/>
      <c r="V700" s="147"/>
      <c r="W700" s="147"/>
      <c r="X700" s="147"/>
      <c r="Y700" s="147"/>
      <c r="Z700" s="147"/>
    </row>
    <row r="701" spans="1:26" ht="15.75" customHeight="1" x14ac:dyDescent="0.2">
      <c r="A701" s="147"/>
      <c r="B701" s="147"/>
      <c r="C701" s="147"/>
      <c r="D701" s="147"/>
      <c r="E701" s="147"/>
      <c r="F701" s="147"/>
      <c r="G701" s="147"/>
      <c r="H701" s="147"/>
      <c r="I701" s="147"/>
      <c r="J701" s="147"/>
      <c r="K701" s="147"/>
      <c r="L701" s="147"/>
      <c r="M701" s="147"/>
      <c r="N701" s="147"/>
      <c r="O701" s="147"/>
      <c r="P701" s="147"/>
      <c r="Q701" s="147"/>
      <c r="R701" s="147"/>
      <c r="S701" s="147"/>
      <c r="T701" s="147"/>
      <c r="U701" s="147"/>
      <c r="V701" s="147"/>
      <c r="W701" s="147"/>
      <c r="X701" s="147"/>
      <c r="Y701" s="147"/>
      <c r="Z701" s="147"/>
    </row>
    <row r="702" spans="1:26" ht="15.75" customHeight="1" x14ac:dyDescent="0.2">
      <c r="A702" s="147"/>
      <c r="B702" s="147"/>
      <c r="C702" s="147"/>
      <c r="D702" s="147"/>
      <c r="E702" s="147"/>
      <c r="F702" s="147"/>
      <c r="G702" s="147"/>
      <c r="H702" s="147"/>
      <c r="I702" s="147"/>
      <c r="J702" s="147"/>
      <c r="K702" s="147"/>
      <c r="L702" s="147"/>
      <c r="M702" s="147"/>
      <c r="N702" s="147"/>
      <c r="O702" s="147"/>
      <c r="P702" s="147"/>
      <c r="Q702" s="147"/>
      <c r="R702" s="147"/>
      <c r="S702" s="147"/>
      <c r="T702" s="147"/>
      <c r="U702" s="147"/>
      <c r="V702" s="147"/>
      <c r="W702" s="147"/>
      <c r="X702" s="147"/>
      <c r="Y702" s="147"/>
      <c r="Z702" s="147"/>
    </row>
    <row r="703" spans="1:26" ht="15.75" customHeight="1" x14ac:dyDescent="0.2">
      <c r="A703" s="147"/>
      <c r="B703" s="147"/>
      <c r="C703" s="147"/>
      <c r="D703" s="147"/>
      <c r="E703" s="147"/>
      <c r="F703" s="147"/>
      <c r="G703" s="147"/>
      <c r="H703" s="147"/>
      <c r="I703" s="147"/>
      <c r="J703" s="147"/>
      <c r="K703" s="147"/>
      <c r="L703" s="147"/>
      <c r="M703" s="147"/>
      <c r="N703" s="147"/>
      <c r="O703" s="147"/>
      <c r="P703" s="147"/>
      <c r="Q703" s="147"/>
      <c r="R703" s="147"/>
      <c r="S703" s="147"/>
      <c r="T703" s="147"/>
      <c r="U703" s="147"/>
      <c r="V703" s="147"/>
      <c r="W703" s="147"/>
      <c r="X703" s="147"/>
      <c r="Y703" s="147"/>
      <c r="Z703" s="147"/>
    </row>
    <row r="704" spans="1:26" ht="15.75" customHeight="1" x14ac:dyDescent="0.2">
      <c r="A704" s="147"/>
      <c r="B704" s="147"/>
      <c r="C704" s="147"/>
      <c r="D704" s="147"/>
      <c r="E704" s="147"/>
      <c r="F704" s="147"/>
      <c r="G704" s="147"/>
      <c r="H704" s="147"/>
      <c r="I704" s="147"/>
      <c r="J704" s="147"/>
      <c r="K704" s="147"/>
      <c r="L704" s="147"/>
      <c r="M704" s="147"/>
      <c r="N704" s="147"/>
      <c r="O704" s="147"/>
      <c r="P704" s="147"/>
      <c r="Q704" s="147"/>
      <c r="R704" s="147"/>
      <c r="S704" s="147"/>
      <c r="T704" s="147"/>
      <c r="U704" s="147"/>
      <c r="V704" s="147"/>
      <c r="W704" s="147"/>
      <c r="X704" s="147"/>
      <c r="Y704" s="147"/>
      <c r="Z704" s="147"/>
    </row>
    <row r="705" spans="1:26" ht="15.75" customHeight="1" x14ac:dyDescent="0.2">
      <c r="A705" s="147"/>
      <c r="B705" s="147"/>
      <c r="C705" s="147"/>
      <c r="D705" s="147"/>
      <c r="E705" s="147"/>
      <c r="F705" s="147"/>
      <c r="G705" s="147"/>
      <c r="H705" s="147"/>
      <c r="I705" s="147"/>
      <c r="J705" s="147"/>
      <c r="K705" s="147"/>
      <c r="L705" s="147"/>
      <c r="M705" s="147"/>
      <c r="N705" s="147"/>
      <c r="O705" s="147"/>
      <c r="P705" s="147"/>
      <c r="Q705" s="147"/>
      <c r="R705" s="147"/>
      <c r="S705" s="147"/>
      <c r="T705" s="147"/>
      <c r="U705" s="147"/>
      <c r="V705" s="147"/>
      <c r="W705" s="147"/>
      <c r="X705" s="147"/>
      <c r="Y705" s="147"/>
      <c r="Z705" s="147"/>
    </row>
    <row r="706" spans="1:26" ht="15.75" customHeight="1" x14ac:dyDescent="0.2">
      <c r="A706" s="147"/>
      <c r="B706" s="147"/>
      <c r="C706" s="147"/>
      <c r="D706" s="147"/>
      <c r="E706" s="147"/>
      <c r="F706" s="147"/>
      <c r="G706" s="147"/>
      <c r="H706" s="147"/>
      <c r="I706" s="147"/>
      <c r="J706" s="147"/>
      <c r="K706" s="147"/>
      <c r="L706" s="147"/>
      <c r="M706" s="147"/>
      <c r="N706" s="147"/>
      <c r="O706" s="147"/>
      <c r="P706" s="147"/>
      <c r="Q706" s="147"/>
      <c r="R706" s="147"/>
      <c r="S706" s="147"/>
      <c r="T706" s="147"/>
      <c r="U706" s="147"/>
      <c r="V706" s="147"/>
      <c r="W706" s="147"/>
      <c r="X706" s="147"/>
      <c r="Y706" s="147"/>
      <c r="Z706" s="147"/>
    </row>
    <row r="707" spans="1:26" ht="15.75" customHeight="1" x14ac:dyDescent="0.2">
      <c r="A707" s="147"/>
      <c r="B707" s="147"/>
      <c r="C707" s="147"/>
      <c r="D707" s="147"/>
      <c r="E707" s="147"/>
      <c r="F707" s="147"/>
      <c r="G707" s="147"/>
      <c r="H707" s="147"/>
      <c r="I707" s="147"/>
      <c r="J707" s="147"/>
      <c r="K707" s="147"/>
      <c r="L707" s="147"/>
      <c r="M707" s="147"/>
      <c r="N707" s="147"/>
      <c r="O707" s="147"/>
      <c r="P707" s="147"/>
      <c r="Q707" s="147"/>
      <c r="R707" s="147"/>
      <c r="S707" s="147"/>
      <c r="T707" s="147"/>
      <c r="U707" s="147"/>
      <c r="V707" s="147"/>
      <c r="W707" s="147"/>
      <c r="X707" s="147"/>
      <c r="Y707" s="147"/>
      <c r="Z707" s="147"/>
    </row>
    <row r="708" spans="1:26" ht="15.75" customHeight="1" x14ac:dyDescent="0.2">
      <c r="A708" s="147"/>
      <c r="B708" s="147"/>
      <c r="C708" s="147"/>
      <c r="D708" s="147"/>
      <c r="E708" s="147"/>
      <c r="F708" s="147"/>
      <c r="G708" s="147"/>
      <c r="H708" s="147"/>
      <c r="I708" s="147"/>
      <c r="J708" s="147"/>
      <c r="K708" s="147"/>
      <c r="L708" s="147"/>
      <c r="M708" s="147"/>
      <c r="N708" s="147"/>
      <c r="O708" s="147"/>
      <c r="P708" s="147"/>
      <c r="Q708" s="147"/>
      <c r="R708" s="147"/>
      <c r="S708" s="147"/>
      <c r="T708" s="147"/>
      <c r="U708" s="147"/>
      <c r="V708" s="147"/>
      <c r="W708" s="147"/>
      <c r="X708" s="147"/>
      <c r="Y708" s="147"/>
      <c r="Z708" s="147"/>
    </row>
    <row r="709" spans="1:26" ht="15.75" customHeight="1" x14ac:dyDescent="0.2">
      <c r="A709" s="147"/>
      <c r="B709" s="147"/>
      <c r="C709" s="147"/>
      <c r="D709" s="147"/>
      <c r="E709" s="147"/>
      <c r="F709" s="147"/>
      <c r="G709" s="147"/>
      <c r="H709" s="147"/>
      <c r="I709" s="147"/>
      <c r="J709" s="147"/>
      <c r="K709" s="147"/>
      <c r="L709" s="147"/>
      <c r="M709" s="147"/>
      <c r="N709" s="147"/>
      <c r="O709" s="147"/>
      <c r="P709" s="147"/>
      <c r="Q709" s="147"/>
      <c r="R709" s="147"/>
      <c r="S709" s="147"/>
      <c r="T709" s="147"/>
      <c r="U709" s="147"/>
      <c r="V709" s="147"/>
      <c r="W709" s="147"/>
      <c r="X709" s="147"/>
      <c r="Y709" s="147"/>
      <c r="Z709" s="147"/>
    </row>
    <row r="710" spans="1:26" ht="15.75" customHeight="1" x14ac:dyDescent="0.2">
      <c r="A710" s="147"/>
      <c r="B710" s="147"/>
      <c r="C710" s="147"/>
      <c r="D710" s="147"/>
      <c r="E710" s="147"/>
      <c r="F710" s="147"/>
      <c r="G710" s="147"/>
      <c r="H710" s="147"/>
      <c r="I710" s="147"/>
      <c r="J710" s="147"/>
      <c r="K710" s="147"/>
      <c r="L710" s="147"/>
      <c r="M710" s="147"/>
      <c r="N710" s="147"/>
      <c r="O710" s="147"/>
      <c r="P710" s="147"/>
      <c r="Q710" s="147"/>
      <c r="R710" s="147"/>
      <c r="S710" s="147"/>
      <c r="T710" s="147"/>
      <c r="U710" s="147"/>
      <c r="V710" s="147"/>
      <c r="W710" s="147"/>
      <c r="X710" s="147"/>
      <c r="Y710" s="147"/>
      <c r="Z710" s="147"/>
    </row>
    <row r="711" spans="1:26" ht="15.75" customHeight="1" x14ac:dyDescent="0.2">
      <c r="A711" s="147"/>
      <c r="B711" s="147"/>
      <c r="C711" s="147"/>
      <c r="D711" s="147"/>
      <c r="E711" s="147"/>
      <c r="F711" s="147"/>
      <c r="G711" s="147"/>
      <c r="H711" s="147"/>
      <c r="I711" s="147"/>
      <c r="J711" s="147"/>
      <c r="K711" s="147"/>
      <c r="L711" s="147"/>
      <c r="M711" s="147"/>
      <c r="N711" s="147"/>
      <c r="O711" s="147"/>
      <c r="P711" s="147"/>
      <c r="Q711" s="147"/>
      <c r="R711" s="147"/>
      <c r="S711" s="147"/>
      <c r="T711" s="147"/>
      <c r="U711" s="147"/>
      <c r="V711" s="147"/>
      <c r="W711" s="147"/>
      <c r="X711" s="147"/>
      <c r="Y711" s="147"/>
      <c r="Z711" s="147"/>
    </row>
    <row r="712" spans="1:26" ht="15.75" customHeight="1" x14ac:dyDescent="0.2">
      <c r="A712" s="147"/>
      <c r="B712" s="147"/>
      <c r="C712" s="147"/>
      <c r="D712" s="147"/>
      <c r="E712" s="147"/>
      <c r="F712" s="147"/>
      <c r="G712" s="147"/>
      <c r="H712" s="147"/>
      <c r="I712" s="147"/>
      <c r="J712" s="147"/>
      <c r="K712" s="147"/>
      <c r="L712" s="147"/>
      <c r="M712" s="147"/>
      <c r="N712" s="147"/>
      <c r="O712" s="147"/>
      <c r="P712" s="147"/>
      <c r="Q712" s="147"/>
      <c r="R712" s="147"/>
      <c r="S712" s="147"/>
      <c r="T712" s="147"/>
      <c r="U712" s="147"/>
      <c r="V712" s="147"/>
      <c r="W712" s="147"/>
      <c r="X712" s="147"/>
      <c r="Y712" s="147"/>
      <c r="Z712" s="147"/>
    </row>
    <row r="713" spans="1:26" ht="15.75" customHeight="1" x14ac:dyDescent="0.2">
      <c r="A713" s="147"/>
      <c r="B713" s="147"/>
      <c r="C713" s="147"/>
      <c r="D713" s="147"/>
      <c r="E713" s="147"/>
      <c r="F713" s="147"/>
      <c r="G713" s="147"/>
      <c r="H713" s="147"/>
      <c r="I713" s="147"/>
      <c r="J713" s="147"/>
      <c r="K713" s="147"/>
      <c r="L713" s="147"/>
      <c r="M713" s="147"/>
      <c r="N713" s="147"/>
      <c r="O713" s="147"/>
      <c r="P713" s="147"/>
      <c r="Q713" s="147"/>
      <c r="R713" s="147"/>
      <c r="S713" s="147"/>
      <c r="T713" s="147"/>
      <c r="U713" s="147"/>
      <c r="V713" s="147"/>
      <c r="W713" s="147"/>
      <c r="X713" s="147"/>
      <c r="Y713" s="147"/>
      <c r="Z713" s="147"/>
    </row>
    <row r="714" spans="1:26" ht="15.75" customHeight="1" x14ac:dyDescent="0.2">
      <c r="A714" s="147"/>
      <c r="B714" s="147"/>
      <c r="C714" s="147"/>
      <c r="D714" s="147"/>
      <c r="E714" s="147"/>
      <c r="F714" s="147"/>
      <c r="G714" s="147"/>
      <c r="H714" s="147"/>
      <c r="I714" s="147"/>
      <c r="J714" s="147"/>
      <c r="K714" s="147"/>
      <c r="L714" s="147"/>
      <c r="M714" s="147"/>
      <c r="N714" s="147"/>
      <c r="O714" s="147"/>
      <c r="P714" s="147"/>
      <c r="Q714" s="147"/>
      <c r="R714" s="147"/>
      <c r="S714" s="147"/>
      <c r="T714" s="147"/>
      <c r="U714" s="147"/>
      <c r="V714" s="147"/>
      <c r="W714" s="147"/>
      <c r="X714" s="147"/>
      <c r="Y714" s="147"/>
      <c r="Z714" s="147"/>
    </row>
    <row r="715" spans="1:26" ht="15.75" customHeight="1" x14ac:dyDescent="0.2">
      <c r="A715" s="147"/>
      <c r="B715" s="147"/>
      <c r="C715" s="147"/>
      <c r="D715" s="147"/>
      <c r="E715" s="147"/>
      <c r="F715" s="147"/>
      <c r="G715" s="147"/>
      <c r="H715" s="147"/>
      <c r="I715" s="147"/>
      <c r="J715" s="147"/>
      <c r="K715" s="147"/>
      <c r="L715" s="147"/>
      <c r="M715" s="147"/>
      <c r="N715" s="147"/>
      <c r="O715" s="147"/>
      <c r="P715" s="147"/>
      <c r="Q715" s="147"/>
      <c r="R715" s="147"/>
      <c r="S715" s="147"/>
      <c r="T715" s="147"/>
      <c r="U715" s="147"/>
      <c r="V715" s="147"/>
      <c r="W715" s="147"/>
      <c r="X715" s="147"/>
      <c r="Y715" s="147"/>
      <c r="Z715" s="147"/>
    </row>
    <row r="716" spans="1:26" ht="15.75" customHeight="1" x14ac:dyDescent="0.2">
      <c r="A716" s="147"/>
      <c r="B716" s="147"/>
      <c r="C716" s="147"/>
      <c r="D716" s="147"/>
      <c r="E716" s="147"/>
      <c r="F716" s="147"/>
      <c r="G716" s="147"/>
      <c r="H716" s="147"/>
      <c r="I716" s="147"/>
      <c r="J716" s="147"/>
      <c r="K716" s="147"/>
      <c r="L716" s="147"/>
      <c r="M716" s="147"/>
      <c r="N716" s="147"/>
      <c r="O716" s="147"/>
      <c r="P716" s="147"/>
      <c r="Q716" s="147"/>
      <c r="R716" s="147"/>
      <c r="S716" s="147"/>
      <c r="T716" s="147"/>
      <c r="U716" s="147"/>
      <c r="V716" s="147"/>
      <c r="W716" s="147"/>
      <c r="X716" s="147"/>
      <c r="Y716" s="147"/>
      <c r="Z716" s="147"/>
    </row>
    <row r="717" spans="1:26" ht="15.75" customHeight="1" x14ac:dyDescent="0.2">
      <c r="A717" s="147"/>
      <c r="B717" s="147"/>
      <c r="C717" s="147"/>
      <c r="D717" s="147"/>
      <c r="E717" s="147"/>
      <c r="F717" s="147"/>
      <c r="G717" s="147"/>
      <c r="H717" s="147"/>
      <c r="I717" s="147"/>
      <c r="J717" s="147"/>
      <c r="K717" s="147"/>
      <c r="L717" s="147"/>
      <c r="M717" s="147"/>
      <c r="N717" s="147"/>
      <c r="O717" s="147"/>
      <c r="P717" s="147"/>
      <c r="Q717" s="147"/>
      <c r="R717" s="147"/>
      <c r="S717" s="147"/>
      <c r="T717" s="147"/>
      <c r="U717" s="147"/>
      <c r="V717" s="147"/>
      <c r="W717" s="147"/>
      <c r="X717" s="147"/>
      <c r="Y717" s="147"/>
      <c r="Z717" s="147"/>
    </row>
    <row r="718" spans="1:26" ht="15.75" customHeight="1" x14ac:dyDescent="0.2">
      <c r="A718" s="147"/>
      <c r="B718" s="147"/>
      <c r="C718" s="147"/>
      <c r="D718" s="147"/>
      <c r="E718" s="147"/>
      <c r="F718" s="147"/>
      <c r="G718" s="147"/>
      <c r="H718" s="147"/>
      <c r="I718" s="147"/>
      <c r="J718" s="147"/>
      <c r="K718" s="147"/>
      <c r="L718" s="147"/>
      <c r="M718" s="147"/>
      <c r="N718" s="147"/>
      <c r="O718" s="147"/>
      <c r="P718" s="147"/>
      <c r="Q718" s="147"/>
      <c r="R718" s="147"/>
      <c r="S718" s="147"/>
      <c r="T718" s="147"/>
      <c r="U718" s="147"/>
      <c r="V718" s="147"/>
      <c r="W718" s="147"/>
      <c r="X718" s="147"/>
      <c r="Y718" s="147"/>
      <c r="Z718" s="147"/>
    </row>
    <row r="719" spans="1:26" ht="15.75" customHeight="1" x14ac:dyDescent="0.2">
      <c r="A719" s="147"/>
      <c r="B719" s="147"/>
      <c r="C719" s="147"/>
      <c r="D719" s="147"/>
      <c r="E719" s="147"/>
      <c r="F719" s="147"/>
      <c r="G719" s="147"/>
      <c r="H719" s="147"/>
      <c r="I719" s="147"/>
      <c r="J719" s="147"/>
      <c r="K719" s="147"/>
      <c r="L719" s="147"/>
      <c r="M719" s="147"/>
      <c r="N719" s="147"/>
      <c r="O719" s="147"/>
      <c r="P719" s="147"/>
      <c r="Q719" s="147"/>
      <c r="R719" s="147"/>
      <c r="S719" s="147"/>
      <c r="T719" s="147"/>
      <c r="U719" s="147"/>
      <c r="V719" s="147"/>
      <c r="W719" s="147"/>
      <c r="X719" s="147"/>
      <c r="Y719" s="147"/>
      <c r="Z719" s="147"/>
    </row>
    <row r="720" spans="1:26" ht="15.75" customHeight="1" x14ac:dyDescent="0.2">
      <c r="A720" s="147"/>
      <c r="B720" s="147"/>
      <c r="C720" s="147"/>
      <c r="D720" s="147"/>
      <c r="E720" s="147"/>
      <c r="F720" s="147"/>
      <c r="G720" s="147"/>
      <c r="H720" s="147"/>
      <c r="I720" s="147"/>
      <c r="J720" s="147"/>
      <c r="K720" s="147"/>
      <c r="L720" s="147"/>
      <c r="M720" s="147"/>
      <c r="N720" s="147"/>
      <c r="O720" s="147"/>
      <c r="P720" s="147"/>
      <c r="Q720" s="147"/>
      <c r="R720" s="147"/>
      <c r="S720" s="147"/>
      <c r="T720" s="147"/>
      <c r="U720" s="147"/>
      <c r="V720" s="147"/>
      <c r="W720" s="147"/>
      <c r="X720" s="147"/>
      <c r="Y720" s="147"/>
      <c r="Z720" s="147"/>
    </row>
    <row r="721" spans="1:26" ht="15.75" customHeight="1" x14ac:dyDescent="0.2">
      <c r="A721" s="147"/>
      <c r="B721" s="147"/>
      <c r="C721" s="147"/>
      <c r="D721" s="147"/>
      <c r="E721" s="147"/>
      <c r="F721" s="147"/>
      <c r="G721" s="147"/>
      <c r="H721" s="147"/>
      <c r="I721" s="147"/>
      <c r="J721" s="147"/>
      <c r="K721" s="147"/>
      <c r="L721" s="147"/>
      <c r="M721" s="147"/>
      <c r="N721" s="147"/>
      <c r="O721" s="147"/>
      <c r="P721" s="147"/>
      <c r="Q721" s="147"/>
      <c r="R721" s="147"/>
      <c r="S721" s="147"/>
      <c r="T721" s="147"/>
      <c r="U721" s="147"/>
      <c r="V721" s="147"/>
      <c r="W721" s="147"/>
      <c r="X721" s="147"/>
      <c r="Y721" s="147"/>
      <c r="Z721" s="147"/>
    </row>
    <row r="722" spans="1:26" ht="15.75" customHeight="1" x14ac:dyDescent="0.2">
      <c r="A722" s="147"/>
      <c r="B722" s="147"/>
      <c r="C722" s="147"/>
      <c r="D722" s="147"/>
      <c r="E722" s="147"/>
      <c r="F722" s="147"/>
      <c r="G722" s="147"/>
      <c r="H722" s="147"/>
      <c r="I722" s="147"/>
      <c r="J722" s="147"/>
      <c r="K722" s="147"/>
      <c r="L722" s="147"/>
      <c r="M722" s="147"/>
      <c r="N722" s="147"/>
      <c r="O722" s="147"/>
      <c r="P722" s="147"/>
      <c r="Q722" s="147"/>
      <c r="R722" s="147"/>
      <c r="S722" s="147"/>
      <c r="T722" s="147"/>
      <c r="U722" s="147"/>
      <c r="V722" s="147"/>
      <c r="W722" s="147"/>
      <c r="X722" s="147"/>
      <c r="Y722" s="147"/>
      <c r="Z722" s="147"/>
    </row>
    <row r="723" spans="1:26" ht="15.75" customHeight="1" x14ac:dyDescent="0.2">
      <c r="A723" s="147"/>
      <c r="B723" s="147"/>
      <c r="C723" s="147"/>
      <c r="D723" s="147"/>
      <c r="E723" s="147"/>
      <c r="F723" s="147"/>
      <c r="G723" s="147"/>
      <c r="H723" s="147"/>
      <c r="I723" s="147"/>
      <c r="J723" s="147"/>
      <c r="K723" s="147"/>
      <c r="L723" s="147"/>
      <c r="M723" s="147"/>
      <c r="N723" s="147"/>
      <c r="O723" s="147"/>
      <c r="P723" s="147"/>
      <c r="Q723" s="147"/>
      <c r="R723" s="147"/>
      <c r="S723" s="147"/>
      <c r="T723" s="147"/>
      <c r="U723" s="147"/>
      <c r="V723" s="147"/>
      <c r="W723" s="147"/>
      <c r="X723" s="147"/>
      <c r="Y723" s="147"/>
      <c r="Z723" s="147"/>
    </row>
    <row r="724" spans="1:26" ht="15.75" customHeight="1" x14ac:dyDescent="0.2">
      <c r="A724" s="147"/>
      <c r="B724" s="147"/>
      <c r="C724" s="147"/>
      <c r="D724" s="147"/>
      <c r="E724" s="147"/>
      <c r="F724" s="147"/>
      <c r="G724" s="147"/>
      <c r="H724" s="147"/>
      <c r="I724" s="147"/>
      <c r="J724" s="147"/>
      <c r="K724" s="147"/>
      <c r="L724" s="147"/>
      <c r="M724" s="147"/>
      <c r="N724" s="147"/>
      <c r="O724" s="147"/>
      <c r="P724" s="147"/>
      <c r="Q724" s="147"/>
      <c r="R724" s="147"/>
      <c r="S724" s="147"/>
      <c r="T724" s="147"/>
      <c r="U724" s="147"/>
      <c r="V724" s="147"/>
      <c r="W724" s="147"/>
      <c r="X724" s="147"/>
      <c r="Y724" s="147"/>
      <c r="Z724" s="147"/>
    </row>
    <row r="725" spans="1:26" ht="15.75" customHeight="1" x14ac:dyDescent="0.2">
      <c r="A725" s="147"/>
      <c r="B725" s="147"/>
      <c r="C725" s="147"/>
      <c r="D725" s="147"/>
      <c r="E725" s="147"/>
      <c r="F725" s="147"/>
      <c r="G725" s="147"/>
      <c r="H725" s="147"/>
      <c r="I725" s="147"/>
      <c r="J725" s="147"/>
      <c r="K725" s="147"/>
      <c r="L725" s="147"/>
      <c r="M725" s="147"/>
      <c r="N725" s="147"/>
      <c r="O725" s="147"/>
      <c r="P725" s="147"/>
      <c r="Q725" s="147"/>
      <c r="R725" s="147"/>
      <c r="S725" s="147"/>
      <c r="T725" s="147"/>
      <c r="U725" s="147"/>
      <c r="V725" s="147"/>
      <c r="W725" s="147"/>
      <c r="X725" s="147"/>
      <c r="Y725" s="147"/>
      <c r="Z725" s="147"/>
    </row>
    <row r="726" spans="1:26" ht="15.75" customHeight="1" x14ac:dyDescent="0.2">
      <c r="A726" s="147"/>
      <c r="B726" s="147"/>
      <c r="C726" s="147"/>
      <c r="D726" s="147"/>
      <c r="E726" s="147"/>
      <c r="F726" s="147"/>
      <c r="G726" s="147"/>
      <c r="H726" s="147"/>
      <c r="I726" s="147"/>
      <c r="J726" s="147"/>
      <c r="K726" s="147"/>
      <c r="L726" s="147"/>
      <c r="M726" s="147"/>
      <c r="N726" s="147"/>
      <c r="O726" s="147"/>
      <c r="P726" s="147"/>
      <c r="Q726" s="147"/>
      <c r="R726" s="147"/>
      <c r="S726" s="147"/>
      <c r="T726" s="147"/>
      <c r="U726" s="147"/>
      <c r="V726" s="147"/>
      <c r="W726" s="147"/>
      <c r="X726" s="147"/>
      <c r="Y726" s="147"/>
      <c r="Z726" s="147"/>
    </row>
    <row r="727" spans="1:26" ht="15.75" customHeight="1" x14ac:dyDescent="0.2">
      <c r="A727" s="147"/>
      <c r="B727" s="147"/>
      <c r="C727" s="147"/>
      <c r="D727" s="147"/>
      <c r="E727" s="147"/>
      <c r="F727" s="147"/>
      <c r="G727" s="147"/>
      <c r="H727" s="147"/>
      <c r="I727" s="147"/>
      <c r="J727" s="147"/>
      <c r="K727" s="147"/>
      <c r="L727" s="147"/>
      <c r="M727" s="147"/>
      <c r="N727" s="147"/>
      <c r="O727" s="147"/>
      <c r="P727" s="147"/>
      <c r="Q727" s="147"/>
      <c r="R727" s="147"/>
      <c r="S727" s="147"/>
      <c r="T727" s="147"/>
      <c r="U727" s="147"/>
      <c r="V727" s="147"/>
      <c r="W727" s="147"/>
      <c r="X727" s="147"/>
      <c r="Y727" s="147"/>
      <c r="Z727" s="147"/>
    </row>
    <row r="728" spans="1:26" ht="15.75" customHeight="1" x14ac:dyDescent="0.2">
      <c r="A728" s="147"/>
      <c r="B728" s="147"/>
      <c r="C728" s="147"/>
      <c r="D728" s="147"/>
      <c r="E728" s="147"/>
      <c r="F728" s="147"/>
      <c r="G728" s="147"/>
      <c r="H728" s="147"/>
      <c r="I728" s="147"/>
      <c r="J728" s="147"/>
      <c r="K728" s="147"/>
      <c r="L728" s="147"/>
      <c r="M728" s="147"/>
      <c r="N728" s="147"/>
      <c r="O728" s="147"/>
      <c r="P728" s="147"/>
      <c r="Q728" s="147"/>
      <c r="R728" s="147"/>
      <c r="S728" s="147"/>
      <c r="T728" s="147"/>
      <c r="U728" s="147"/>
      <c r="V728" s="147"/>
      <c r="W728" s="147"/>
      <c r="X728" s="147"/>
      <c r="Y728" s="147"/>
      <c r="Z728" s="147"/>
    </row>
    <row r="729" spans="1:26" ht="15.75" customHeight="1" x14ac:dyDescent="0.2">
      <c r="A729" s="147"/>
      <c r="B729" s="147"/>
      <c r="C729" s="147"/>
      <c r="D729" s="147"/>
      <c r="E729" s="147"/>
      <c r="F729" s="147"/>
      <c r="G729" s="147"/>
      <c r="H729" s="147"/>
      <c r="I729" s="147"/>
      <c r="J729" s="147"/>
      <c r="K729" s="147"/>
      <c r="L729" s="147"/>
      <c r="M729" s="147"/>
      <c r="N729" s="147"/>
      <c r="O729" s="147"/>
      <c r="P729" s="147"/>
      <c r="Q729" s="147"/>
      <c r="R729" s="147"/>
      <c r="S729" s="147"/>
      <c r="T729" s="147"/>
      <c r="U729" s="147"/>
      <c r="V729" s="147"/>
      <c r="W729" s="147"/>
      <c r="X729" s="147"/>
      <c r="Y729" s="147"/>
      <c r="Z729" s="147"/>
    </row>
    <row r="730" spans="1:26" ht="15.75" customHeight="1" x14ac:dyDescent="0.2">
      <c r="A730" s="147"/>
      <c r="B730" s="147"/>
      <c r="C730" s="147"/>
      <c r="D730" s="147"/>
      <c r="E730" s="147"/>
      <c r="F730" s="147"/>
      <c r="G730" s="147"/>
      <c r="H730" s="147"/>
      <c r="I730" s="147"/>
      <c r="J730" s="147"/>
      <c r="K730" s="147"/>
      <c r="L730" s="147"/>
      <c r="M730" s="147"/>
      <c r="N730" s="147"/>
      <c r="O730" s="147"/>
      <c r="P730" s="147"/>
      <c r="Q730" s="147"/>
      <c r="R730" s="147"/>
      <c r="S730" s="147"/>
      <c r="T730" s="147"/>
      <c r="U730" s="147"/>
      <c r="V730" s="147"/>
      <c r="W730" s="147"/>
      <c r="X730" s="147"/>
      <c r="Y730" s="147"/>
      <c r="Z730" s="147"/>
    </row>
    <row r="731" spans="1:26" ht="15.75" customHeight="1" x14ac:dyDescent="0.2">
      <c r="A731" s="147"/>
      <c r="B731" s="147"/>
      <c r="C731" s="147"/>
      <c r="D731" s="147"/>
      <c r="E731" s="147"/>
      <c r="F731" s="147"/>
      <c r="G731" s="147"/>
      <c r="H731" s="147"/>
      <c r="I731" s="147"/>
      <c r="J731" s="147"/>
      <c r="K731" s="147"/>
      <c r="L731" s="147"/>
      <c r="M731" s="147"/>
      <c r="N731" s="147"/>
      <c r="O731" s="147"/>
      <c r="P731" s="147"/>
      <c r="Q731" s="147"/>
      <c r="R731" s="147"/>
      <c r="S731" s="147"/>
      <c r="T731" s="147"/>
      <c r="U731" s="147"/>
      <c r="V731" s="147"/>
      <c r="W731" s="147"/>
      <c r="X731" s="147"/>
      <c r="Y731" s="147"/>
      <c r="Z731" s="147"/>
    </row>
    <row r="732" spans="1:26" ht="15.75" customHeight="1" x14ac:dyDescent="0.2">
      <c r="A732" s="147"/>
      <c r="B732" s="147"/>
      <c r="C732" s="147"/>
      <c r="D732" s="147"/>
      <c r="E732" s="147"/>
      <c r="F732" s="147"/>
      <c r="G732" s="147"/>
      <c r="H732" s="147"/>
      <c r="I732" s="147"/>
      <c r="J732" s="147"/>
      <c r="K732" s="147"/>
      <c r="L732" s="147"/>
      <c r="M732" s="147"/>
      <c r="N732" s="147"/>
      <c r="O732" s="147"/>
      <c r="P732" s="147"/>
      <c r="Q732" s="147"/>
      <c r="R732" s="147"/>
      <c r="S732" s="147"/>
      <c r="T732" s="147"/>
      <c r="U732" s="147"/>
      <c r="V732" s="147"/>
      <c r="W732" s="147"/>
      <c r="X732" s="147"/>
      <c r="Y732" s="147"/>
      <c r="Z732" s="147"/>
    </row>
    <row r="733" spans="1:26" ht="15.75" customHeight="1" x14ac:dyDescent="0.2">
      <c r="A733" s="147"/>
      <c r="B733" s="147"/>
      <c r="C733" s="147"/>
      <c r="D733" s="147"/>
      <c r="E733" s="147"/>
      <c r="F733" s="147"/>
      <c r="G733" s="147"/>
      <c r="H733" s="147"/>
      <c r="I733" s="147"/>
      <c r="J733" s="147"/>
      <c r="K733" s="147"/>
      <c r="L733" s="147"/>
      <c r="M733" s="147"/>
      <c r="N733" s="147"/>
      <c r="O733" s="147"/>
      <c r="P733" s="147"/>
      <c r="Q733" s="147"/>
      <c r="R733" s="147"/>
      <c r="S733" s="147"/>
      <c r="T733" s="147"/>
      <c r="U733" s="147"/>
      <c r="V733" s="147"/>
      <c r="W733" s="147"/>
      <c r="X733" s="147"/>
      <c r="Y733" s="147"/>
      <c r="Z733" s="147"/>
    </row>
    <row r="734" spans="1:26" ht="15.75" customHeight="1" x14ac:dyDescent="0.2">
      <c r="A734" s="147"/>
      <c r="B734" s="147"/>
      <c r="C734" s="147"/>
      <c r="D734" s="147"/>
      <c r="E734" s="147"/>
      <c r="F734" s="147"/>
      <c r="G734" s="147"/>
      <c r="H734" s="147"/>
      <c r="I734" s="147"/>
      <c r="J734" s="147"/>
      <c r="K734" s="147"/>
      <c r="L734" s="147"/>
      <c r="M734" s="147"/>
      <c r="N734" s="147"/>
      <c r="O734" s="147"/>
      <c r="P734" s="147"/>
      <c r="Q734" s="147"/>
      <c r="R734" s="147"/>
      <c r="S734" s="147"/>
      <c r="T734" s="147"/>
      <c r="U734" s="147"/>
      <c r="V734" s="147"/>
      <c r="W734" s="147"/>
      <c r="X734" s="147"/>
      <c r="Y734" s="147"/>
      <c r="Z734" s="147"/>
    </row>
    <row r="735" spans="1:26" ht="15.75" customHeight="1" x14ac:dyDescent="0.2">
      <c r="A735" s="147"/>
      <c r="B735" s="147"/>
      <c r="C735" s="147"/>
      <c r="D735" s="147"/>
      <c r="E735" s="147"/>
      <c r="F735" s="147"/>
      <c r="G735" s="147"/>
      <c r="H735" s="147"/>
      <c r="I735" s="147"/>
      <c r="J735" s="147"/>
      <c r="K735" s="147"/>
      <c r="L735" s="147"/>
      <c r="M735" s="147"/>
      <c r="N735" s="147"/>
      <c r="O735" s="147"/>
      <c r="P735" s="147"/>
      <c r="Q735" s="147"/>
      <c r="R735" s="147"/>
      <c r="S735" s="147"/>
      <c r="T735" s="147"/>
      <c r="U735" s="147"/>
      <c r="V735" s="147"/>
      <c r="W735" s="147"/>
      <c r="X735" s="147"/>
      <c r="Y735" s="147"/>
      <c r="Z735" s="147"/>
    </row>
    <row r="736" spans="1:26" ht="15.75" customHeight="1" x14ac:dyDescent="0.2">
      <c r="A736" s="147"/>
      <c r="B736" s="147"/>
      <c r="C736" s="147"/>
      <c r="D736" s="147"/>
      <c r="E736" s="147"/>
      <c r="F736" s="147"/>
      <c r="G736" s="147"/>
      <c r="H736" s="147"/>
      <c r="I736" s="147"/>
      <c r="J736" s="147"/>
      <c r="K736" s="147"/>
      <c r="L736" s="147"/>
      <c r="M736" s="147"/>
      <c r="N736" s="147"/>
      <c r="O736" s="147"/>
      <c r="P736" s="147"/>
      <c r="Q736" s="147"/>
      <c r="R736" s="147"/>
      <c r="S736" s="147"/>
      <c r="T736" s="147"/>
      <c r="U736" s="147"/>
      <c r="V736" s="147"/>
      <c r="W736" s="147"/>
      <c r="X736" s="147"/>
      <c r="Y736" s="147"/>
      <c r="Z736" s="147"/>
    </row>
    <row r="737" spans="1:26" ht="15.75" customHeight="1" x14ac:dyDescent="0.2">
      <c r="A737" s="147"/>
      <c r="B737" s="147"/>
      <c r="C737" s="147"/>
      <c r="D737" s="147"/>
      <c r="E737" s="147"/>
      <c r="F737" s="147"/>
      <c r="G737" s="147"/>
      <c r="H737" s="147"/>
      <c r="I737" s="147"/>
      <c r="J737" s="147"/>
      <c r="K737" s="147"/>
      <c r="L737" s="147"/>
      <c r="M737" s="147"/>
      <c r="N737" s="147"/>
      <c r="O737" s="147"/>
      <c r="P737" s="147"/>
      <c r="Q737" s="147"/>
      <c r="R737" s="147"/>
      <c r="S737" s="147"/>
      <c r="T737" s="147"/>
      <c r="U737" s="147"/>
      <c r="V737" s="147"/>
      <c r="W737" s="147"/>
      <c r="X737" s="147"/>
      <c r="Y737" s="147"/>
      <c r="Z737" s="147"/>
    </row>
    <row r="738" spans="1:26" ht="15.75" customHeight="1" x14ac:dyDescent="0.2">
      <c r="A738" s="147"/>
      <c r="B738" s="147"/>
      <c r="C738" s="147"/>
      <c r="D738" s="147"/>
      <c r="E738" s="147"/>
      <c r="F738" s="147"/>
      <c r="G738" s="147"/>
      <c r="H738" s="147"/>
      <c r="I738" s="147"/>
      <c r="J738" s="147"/>
      <c r="K738" s="147"/>
      <c r="L738" s="147"/>
      <c r="M738" s="147"/>
      <c r="N738" s="147"/>
      <c r="O738" s="147"/>
      <c r="P738" s="147"/>
      <c r="Q738" s="147"/>
      <c r="R738" s="147"/>
      <c r="S738" s="147"/>
      <c r="T738" s="147"/>
      <c r="U738" s="147"/>
      <c r="V738" s="147"/>
      <c r="W738" s="147"/>
      <c r="X738" s="147"/>
      <c r="Y738" s="147"/>
      <c r="Z738" s="147"/>
    </row>
    <row r="739" spans="1:26" ht="15.75" customHeight="1" x14ac:dyDescent="0.2">
      <c r="A739" s="147"/>
      <c r="B739" s="147"/>
      <c r="C739" s="147"/>
      <c r="D739" s="147"/>
      <c r="E739" s="147"/>
      <c r="F739" s="147"/>
      <c r="G739" s="147"/>
      <c r="H739" s="147"/>
      <c r="I739" s="147"/>
      <c r="J739" s="147"/>
      <c r="K739" s="147"/>
      <c r="L739" s="147"/>
      <c r="M739" s="147"/>
      <c r="N739" s="147"/>
      <c r="O739" s="147"/>
      <c r="P739" s="147"/>
      <c r="Q739" s="147"/>
      <c r="R739" s="147"/>
      <c r="S739" s="147"/>
      <c r="T739" s="147"/>
      <c r="U739" s="147"/>
      <c r="V739" s="147"/>
      <c r="W739" s="147"/>
      <c r="X739" s="147"/>
      <c r="Y739" s="147"/>
      <c r="Z739" s="147"/>
    </row>
    <row r="740" spans="1:26" ht="15.75" customHeight="1" x14ac:dyDescent="0.2">
      <c r="A740" s="147"/>
      <c r="B740" s="147"/>
      <c r="C740" s="147"/>
      <c r="D740" s="147"/>
      <c r="E740" s="147"/>
      <c r="F740" s="147"/>
      <c r="G740" s="147"/>
      <c r="H740" s="147"/>
      <c r="I740" s="147"/>
      <c r="J740" s="147"/>
      <c r="K740" s="147"/>
      <c r="L740" s="147"/>
      <c r="M740" s="147"/>
      <c r="N740" s="147"/>
      <c r="O740" s="147"/>
      <c r="P740" s="147"/>
      <c r="Q740" s="147"/>
      <c r="R740" s="147"/>
      <c r="S740" s="147"/>
      <c r="T740" s="147"/>
      <c r="U740" s="147"/>
      <c r="V740" s="147"/>
      <c r="W740" s="147"/>
      <c r="X740" s="147"/>
      <c r="Y740" s="147"/>
      <c r="Z740" s="147"/>
    </row>
    <row r="741" spans="1:26" ht="15.75" customHeight="1" x14ac:dyDescent="0.2">
      <c r="A741" s="147"/>
      <c r="B741" s="147"/>
      <c r="C741" s="147"/>
      <c r="D741" s="147"/>
      <c r="E741" s="147"/>
      <c r="F741" s="147"/>
      <c r="G741" s="147"/>
      <c r="H741" s="147"/>
      <c r="I741" s="147"/>
      <c r="J741" s="147"/>
      <c r="K741" s="147"/>
      <c r="L741" s="147"/>
      <c r="M741" s="147"/>
      <c r="N741" s="147"/>
      <c r="O741" s="147"/>
      <c r="P741" s="147"/>
      <c r="Q741" s="147"/>
      <c r="R741" s="147"/>
      <c r="S741" s="147"/>
      <c r="T741" s="147"/>
      <c r="U741" s="147"/>
      <c r="V741" s="147"/>
      <c r="W741" s="147"/>
      <c r="X741" s="147"/>
      <c r="Y741" s="147"/>
      <c r="Z741" s="147"/>
    </row>
    <row r="742" spans="1:26" ht="15.75" customHeight="1" x14ac:dyDescent="0.2">
      <c r="A742" s="147"/>
      <c r="B742" s="147"/>
      <c r="C742" s="147"/>
      <c r="D742" s="147"/>
      <c r="E742" s="147"/>
      <c r="F742" s="147"/>
      <c r="G742" s="147"/>
      <c r="H742" s="147"/>
      <c r="I742" s="147"/>
      <c r="J742" s="147"/>
      <c r="K742" s="147"/>
      <c r="L742" s="147"/>
      <c r="M742" s="147"/>
      <c r="N742" s="147"/>
      <c r="O742" s="147"/>
      <c r="P742" s="147"/>
      <c r="Q742" s="147"/>
      <c r="R742" s="147"/>
      <c r="S742" s="147"/>
      <c r="T742" s="147"/>
      <c r="U742" s="147"/>
      <c r="V742" s="147"/>
      <c r="W742" s="147"/>
      <c r="X742" s="147"/>
      <c r="Y742" s="147"/>
      <c r="Z742" s="147"/>
    </row>
    <row r="743" spans="1:26" ht="15.75" customHeight="1" x14ac:dyDescent="0.2">
      <c r="A743" s="147"/>
      <c r="B743" s="147"/>
      <c r="C743" s="147"/>
      <c r="D743" s="147"/>
      <c r="E743" s="147"/>
      <c r="F743" s="147"/>
      <c r="G743" s="147"/>
      <c r="H743" s="147"/>
      <c r="I743" s="147"/>
      <c r="J743" s="147"/>
      <c r="K743" s="147"/>
      <c r="L743" s="147"/>
      <c r="M743" s="147"/>
      <c r="N743" s="147"/>
      <c r="O743" s="147"/>
      <c r="P743" s="147"/>
      <c r="Q743" s="147"/>
      <c r="R743" s="147"/>
      <c r="S743" s="147"/>
      <c r="T743" s="147"/>
      <c r="U743" s="147"/>
      <c r="V743" s="147"/>
      <c r="W743" s="147"/>
      <c r="X743" s="147"/>
      <c r="Y743" s="147"/>
      <c r="Z743" s="147"/>
    </row>
    <row r="744" spans="1:26" ht="15.75" customHeight="1" x14ac:dyDescent="0.2">
      <c r="A744" s="147"/>
      <c r="B744" s="147"/>
      <c r="C744" s="147"/>
      <c r="D744" s="147"/>
      <c r="E744" s="147"/>
      <c r="F744" s="147"/>
      <c r="G744" s="147"/>
      <c r="H744" s="147"/>
      <c r="I744" s="147"/>
      <c r="J744" s="147"/>
      <c r="K744" s="147"/>
      <c r="L744" s="147"/>
      <c r="M744" s="147"/>
      <c r="N744" s="147"/>
      <c r="O744" s="147"/>
      <c r="P744" s="147"/>
      <c r="Q744" s="147"/>
      <c r="R744" s="147"/>
      <c r="S744" s="147"/>
      <c r="T744" s="147"/>
      <c r="U744" s="147"/>
      <c r="V744" s="147"/>
      <c r="W744" s="147"/>
      <c r="X744" s="147"/>
      <c r="Y744" s="147"/>
      <c r="Z744" s="147"/>
    </row>
    <row r="745" spans="1:26" ht="15.75" customHeight="1" x14ac:dyDescent="0.2">
      <c r="A745" s="147"/>
      <c r="B745" s="147"/>
      <c r="C745" s="147"/>
      <c r="D745" s="147"/>
      <c r="E745" s="147"/>
      <c r="F745" s="147"/>
      <c r="G745" s="147"/>
      <c r="H745" s="147"/>
      <c r="I745" s="147"/>
      <c r="J745" s="147"/>
      <c r="K745" s="147"/>
      <c r="L745" s="147"/>
      <c r="M745" s="147"/>
      <c r="N745" s="147"/>
      <c r="O745" s="147"/>
      <c r="P745" s="147"/>
      <c r="Q745" s="147"/>
      <c r="R745" s="147"/>
      <c r="S745" s="147"/>
      <c r="T745" s="147"/>
      <c r="U745" s="147"/>
      <c r="V745" s="147"/>
      <c r="W745" s="147"/>
      <c r="X745" s="147"/>
      <c r="Y745" s="147"/>
      <c r="Z745" s="147"/>
    </row>
    <row r="746" spans="1:26" ht="15.75" customHeight="1" x14ac:dyDescent="0.2">
      <c r="A746" s="147"/>
      <c r="B746" s="147"/>
      <c r="C746" s="147"/>
      <c r="D746" s="147"/>
      <c r="E746" s="147"/>
      <c r="F746" s="147"/>
      <c r="G746" s="147"/>
      <c r="H746" s="147"/>
      <c r="I746" s="147"/>
      <c r="J746" s="147"/>
      <c r="K746" s="147"/>
      <c r="L746" s="147"/>
      <c r="M746" s="147"/>
      <c r="N746" s="147"/>
      <c r="O746" s="147"/>
      <c r="P746" s="147"/>
      <c r="Q746" s="147"/>
      <c r="R746" s="147"/>
      <c r="S746" s="147"/>
      <c r="T746" s="147"/>
      <c r="U746" s="147"/>
      <c r="V746" s="147"/>
      <c r="W746" s="147"/>
      <c r="X746" s="147"/>
      <c r="Y746" s="147"/>
      <c r="Z746" s="147"/>
    </row>
    <row r="747" spans="1:26" ht="15.75" customHeight="1" x14ac:dyDescent="0.2">
      <c r="A747" s="147"/>
      <c r="B747" s="147"/>
      <c r="C747" s="147"/>
      <c r="D747" s="147"/>
      <c r="E747" s="147"/>
      <c r="F747" s="147"/>
      <c r="G747" s="147"/>
      <c r="H747" s="147"/>
      <c r="I747" s="147"/>
      <c r="J747" s="147"/>
      <c r="K747" s="147"/>
      <c r="L747" s="147"/>
      <c r="M747" s="147"/>
      <c r="N747" s="147"/>
      <c r="O747" s="147"/>
      <c r="P747" s="147"/>
      <c r="Q747" s="147"/>
      <c r="R747" s="147"/>
      <c r="S747" s="147"/>
      <c r="T747" s="147"/>
      <c r="U747" s="147"/>
      <c r="V747" s="147"/>
      <c r="W747" s="147"/>
      <c r="X747" s="147"/>
      <c r="Y747" s="147"/>
      <c r="Z747" s="147"/>
    </row>
    <row r="748" spans="1:26" ht="15.75" customHeight="1" x14ac:dyDescent="0.2">
      <c r="A748" s="147"/>
      <c r="B748" s="147"/>
      <c r="C748" s="147"/>
      <c r="D748" s="147"/>
      <c r="E748" s="147"/>
      <c r="F748" s="147"/>
      <c r="G748" s="147"/>
      <c r="H748" s="147"/>
      <c r="I748" s="147"/>
      <c r="J748" s="147"/>
      <c r="K748" s="147"/>
      <c r="L748" s="147"/>
      <c r="M748" s="147"/>
      <c r="N748" s="147"/>
      <c r="O748" s="147"/>
      <c r="P748" s="147"/>
      <c r="Q748" s="147"/>
      <c r="R748" s="147"/>
      <c r="S748" s="147"/>
      <c r="T748" s="147"/>
      <c r="U748" s="147"/>
      <c r="V748" s="147"/>
      <c r="W748" s="147"/>
      <c r="X748" s="147"/>
      <c r="Y748" s="147"/>
      <c r="Z748" s="147"/>
    </row>
    <row r="749" spans="1:26" ht="15.75" customHeight="1" x14ac:dyDescent="0.2">
      <c r="A749" s="147"/>
      <c r="B749" s="147"/>
      <c r="C749" s="147"/>
      <c r="D749" s="147"/>
      <c r="E749" s="147"/>
      <c r="F749" s="147"/>
      <c r="G749" s="147"/>
      <c r="H749" s="147"/>
      <c r="I749" s="147"/>
      <c r="J749" s="147"/>
      <c r="K749" s="147"/>
      <c r="L749" s="147"/>
      <c r="M749" s="147"/>
      <c r="N749" s="147"/>
      <c r="O749" s="147"/>
      <c r="P749" s="147"/>
      <c r="Q749" s="147"/>
      <c r="R749" s="147"/>
      <c r="S749" s="147"/>
      <c r="T749" s="147"/>
      <c r="U749" s="147"/>
      <c r="V749" s="147"/>
      <c r="W749" s="147"/>
      <c r="X749" s="147"/>
      <c r="Y749" s="147"/>
      <c r="Z749" s="147"/>
    </row>
    <row r="750" spans="1:26" ht="15.75" customHeight="1" x14ac:dyDescent="0.2">
      <c r="A750" s="147"/>
      <c r="B750" s="147"/>
      <c r="C750" s="147"/>
      <c r="D750" s="147"/>
      <c r="E750" s="147"/>
      <c r="F750" s="147"/>
      <c r="G750" s="147"/>
      <c r="H750" s="147"/>
      <c r="I750" s="147"/>
      <c r="J750" s="147"/>
      <c r="K750" s="147"/>
      <c r="L750" s="147"/>
      <c r="M750" s="147"/>
      <c r="N750" s="147"/>
      <c r="O750" s="147"/>
      <c r="P750" s="147"/>
      <c r="Q750" s="147"/>
      <c r="R750" s="147"/>
      <c r="S750" s="147"/>
      <c r="T750" s="147"/>
      <c r="U750" s="147"/>
      <c r="V750" s="147"/>
      <c r="W750" s="147"/>
      <c r="X750" s="147"/>
      <c r="Y750" s="147"/>
      <c r="Z750" s="147"/>
    </row>
    <row r="751" spans="1:26" ht="15.75" customHeight="1" x14ac:dyDescent="0.2">
      <c r="A751" s="147"/>
      <c r="B751" s="147"/>
      <c r="C751" s="147"/>
      <c r="D751" s="147"/>
      <c r="E751" s="147"/>
      <c r="F751" s="147"/>
      <c r="G751" s="147"/>
      <c r="H751" s="147"/>
      <c r="I751" s="147"/>
      <c r="J751" s="147"/>
      <c r="K751" s="147"/>
      <c r="L751" s="147"/>
      <c r="M751" s="147"/>
      <c r="N751" s="147"/>
      <c r="O751" s="147"/>
      <c r="P751" s="147"/>
      <c r="Q751" s="147"/>
      <c r="R751" s="147"/>
      <c r="S751" s="147"/>
      <c r="T751" s="147"/>
      <c r="U751" s="147"/>
      <c r="V751" s="147"/>
      <c r="W751" s="147"/>
      <c r="X751" s="147"/>
      <c r="Y751" s="147"/>
      <c r="Z751" s="147"/>
    </row>
    <row r="752" spans="1:26" ht="15.75" customHeight="1" x14ac:dyDescent="0.2">
      <c r="A752" s="147"/>
      <c r="B752" s="147"/>
      <c r="C752" s="147"/>
      <c r="D752" s="147"/>
      <c r="E752" s="147"/>
      <c r="F752" s="147"/>
      <c r="G752" s="147"/>
      <c r="H752" s="147"/>
      <c r="I752" s="147"/>
      <c r="J752" s="147"/>
      <c r="K752" s="147"/>
      <c r="L752" s="147"/>
      <c r="M752" s="147"/>
      <c r="N752" s="147"/>
      <c r="O752" s="147"/>
      <c r="P752" s="147"/>
      <c r="Q752" s="147"/>
      <c r="R752" s="147"/>
      <c r="S752" s="147"/>
      <c r="T752" s="147"/>
      <c r="U752" s="147"/>
      <c r="V752" s="147"/>
      <c r="W752" s="147"/>
      <c r="X752" s="147"/>
      <c r="Y752" s="147"/>
      <c r="Z752" s="147"/>
    </row>
    <row r="753" spans="1:26" ht="15.75" customHeight="1" x14ac:dyDescent="0.2">
      <c r="A753" s="147"/>
      <c r="B753" s="147"/>
      <c r="C753" s="147"/>
      <c r="D753" s="147"/>
      <c r="E753" s="147"/>
      <c r="F753" s="147"/>
      <c r="G753" s="147"/>
      <c r="H753" s="147"/>
      <c r="I753" s="147"/>
      <c r="J753" s="147"/>
      <c r="K753" s="147"/>
      <c r="L753" s="147"/>
      <c r="M753" s="147"/>
      <c r="N753" s="147"/>
      <c r="O753" s="147"/>
      <c r="P753" s="147"/>
      <c r="Q753" s="147"/>
      <c r="R753" s="147"/>
      <c r="S753" s="147"/>
      <c r="T753" s="147"/>
      <c r="U753" s="147"/>
      <c r="V753" s="147"/>
      <c r="W753" s="147"/>
      <c r="X753" s="147"/>
      <c r="Y753" s="147"/>
      <c r="Z753" s="147"/>
    </row>
    <row r="754" spans="1:26" ht="15.75" customHeight="1" x14ac:dyDescent="0.2">
      <c r="A754" s="147"/>
      <c r="B754" s="147"/>
      <c r="C754" s="147"/>
      <c r="D754" s="147"/>
      <c r="E754" s="147"/>
      <c r="F754" s="147"/>
      <c r="G754" s="147"/>
      <c r="H754" s="147"/>
      <c r="I754" s="147"/>
      <c r="J754" s="147"/>
      <c r="K754" s="147"/>
      <c r="L754" s="147"/>
      <c r="M754" s="147"/>
      <c r="N754" s="147"/>
      <c r="O754" s="147"/>
      <c r="P754" s="147"/>
      <c r="Q754" s="147"/>
      <c r="R754" s="147"/>
      <c r="S754" s="147"/>
      <c r="T754" s="147"/>
      <c r="U754" s="147"/>
      <c r="V754" s="147"/>
      <c r="W754" s="147"/>
      <c r="X754" s="147"/>
      <c r="Y754" s="147"/>
      <c r="Z754" s="147"/>
    </row>
    <row r="755" spans="1:26" ht="15.75" customHeight="1" x14ac:dyDescent="0.2">
      <c r="A755" s="147"/>
      <c r="B755" s="147"/>
      <c r="C755" s="147"/>
      <c r="D755" s="147"/>
      <c r="E755" s="147"/>
      <c r="F755" s="147"/>
      <c r="G755" s="147"/>
      <c r="H755" s="147"/>
      <c r="I755" s="147"/>
      <c r="J755" s="147"/>
      <c r="K755" s="147"/>
      <c r="L755" s="147"/>
      <c r="M755" s="147"/>
      <c r="N755" s="147"/>
      <c r="O755" s="147"/>
      <c r="P755" s="147"/>
      <c r="Q755" s="147"/>
      <c r="R755" s="147"/>
      <c r="S755" s="147"/>
      <c r="T755" s="147"/>
      <c r="U755" s="147"/>
      <c r="V755" s="147"/>
      <c r="W755" s="147"/>
      <c r="X755" s="147"/>
      <c r="Y755" s="147"/>
      <c r="Z755" s="147"/>
    </row>
    <row r="756" spans="1:26" ht="15.75" customHeight="1" x14ac:dyDescent="0.2">
      <c r="A756" s="147"/>
      <c r="B756" s="147"/>
      <c r="C756" s="147"/>
      <c r="D756" s="147"/>
      <c r="E756" s="147"/>
      <c r="F756" s="147"/>
      <c r="G756" s="147"/>
      <c r="H756" s="147"/>
      <c r="I756" s="147"/>
      <c r="J756" s="147"/>
      <c r="K756" s="147"/>
      <c r="L756" s="147"/>
      <c r="M756" s="147"/>
      <c r="N756" s="147"/>
      <c r="O756" s="147"/>
      <c r="P756" s="147"/>
      <c r="Q756" s="147"/>
      <c r="R756" s="147"/>
      <c r="S756" s="147"/>
      <c r="T756" s="147"/>
      <c r="U756" s="147"/>
      <c r="V756" s="147"/>
      <c r="W756" s="147"/>
      <c r="X756" s="147"/>
      <c r="Y756" s="147"/>
      <c r="Z756" s="147"/>
    </row>
    <row r="757" spans="1:26" ht="15.75" customHeight="1" x14ac:dyDescent="0.2">
      <c r="A757" s="147"/>
      <c r="B757" s="147"/>
      <c r="C757" s="147"/>
      <c r="D757" s="147"/>
      <c r="E757" s="147"/>
      <c r="F757" s="147"/>
      <c r="G757" s="147"/>
      <c r="H757" s="147"/>
      <c r="I757" s="147"/>
      <c r="J757" s="147"/>
      <c r="K757" s="147"/>
      <c r="L757" s="147"/>
      <c r="M757" s="147"/>
      <c r="N757" s="147"/>
      <c r="O757" s="147"/>
      <c r="P757" s="147"/>
      <c r="Q757" s="147"/>
      <c r="R757" s="147"/>
      <c r="S757" s="147"/>
      <c r="T757" s="147"/>
      <c r="U757" s="147"/>
      <c r="V757" s="147"/>
      <c r="W757" s="147"/>
      <c r="X757" s="147"/>
      <c r="Y757" s="147"/>
      <c r="Z757" s="147"/>
    </row>
    <row r="758" spans="1:26" ht="15.75" customHeight="1" x14ac:dyDescent="0.2">
      <c r="A758" s="147"/>
      <c r="B758" s="147"/>
      <c r="C758" s="147"/>
      <c r="D758" s="147"/>
      <c r="E758" s="147"/>
      <c r="F758" s="147"/>
      <c r="G758" s="147"/>
      <c r="H758" s="147"/>
      <c r="I758" s="147"/>
      <c r="J758" s="147"/>
      <c r="K758" s="147"/>
      <c r="L758" s="147"/>
      <c r="M758" s="147"/>
      <c r="N758" s="147"/>
      <c r="O758" s="147"/>
      <c r="P758" s="147"/>
      <c r="Q758" s="147"/>
      <c r="R758" s="147"/>
      <c r="S758" s="147"/>
      <c r="T758" s="147"/>
      <c r="U758" s="147"/>
      <c r="V758" s="147"/>
      <c r="W758" s="147"/>
      <c r="X758" s="147"/>
      <c r="Y758" s="147"/>
      <c r="Z758" s="147"/>
    </row>
    <row r="759" spans="1:26" ht="15.75" customHeight="1" x14ac:dyDescent="0.2">
      <c r="A759" s="147"/>
      <c r="B759" s="147"/>
      <c r="C759" s="147"/>
      <c r="D759" s="147"/>
      <c r="E759" s="147"/>
      <c r="F759" s="147"/>
      <c r="G759" s="147"/>
      <c r="H759" s="147"/>
      <c r="I759" s="147"/>
      <c r="J759" s="147"/>
      <c r="K759" s="147"/>
      <c r="L759" s="147"/>
      <c r="M759" s="147"/>
      <c r="N759" s="147"/>
      <c r="O759" s="147"/>
      <c r="P759" s="147"/>
      <c r="Q759" s="147"/>
      <c r="R759" s="147"/>
      <c r="S759" s="147"/>
      <c r="T759" s="147"/>
      <c r="U759" s="147"/>
      <c r="V759" s="147"/>
      <c r="W759" s="147"/>
      <c r="X759" s="147"/>
      <c r="Y759" s="147"/>
      <c r="Z759" s="147"/>
    </row>
    <row r="760" spans="1:26" ht="15.75" customHeight="1" x14ac:dyDescent="0.2">
      <c r="A760" s="147"/>
      <c r="B760" s="147"/>
      <c r="C760" s="147"/>
      <c r="D760" s="147"/>
      <c r="E760" s="147"/>
      <c r="F760" s="147"/>
      <c r="G760" s="147"/>
      <c r="H760" s="147"/>
      <c r="I760" s="147"/>
      <c r="J760" s="147"/>
      <c r="K760" s="147"/>
      <c r="L760" s="147"/>
      <c r="M760" s="147"/>
      <c r="N760" s="147"/>
      <c r="O760" s="147"/>
      <c r="P760" s="147"/>
      <c r="Q760" s="147"/>
      <c r="R760" s="147"/>
      <c r="S760" s="147"/>
      <c r="T760" s="147"/>
      <c r="U760" s="147"/>
      <c r="V760" s="147"/>
      <c r="W760" s="147"/>
      <c r="X760" s="147"/>
      <c r="Y760" s="147"/>
      <c r="Z760" s="147"/>
    </row>
    <row r="761" spans="1:26" ht="15.75" customHeight="1" x14ac:dyDescent="0.2">
      <c r="A761" s="147"/>
      <c r="B761" s="147"/>
      <c r="C761" s="147"/>
      <c r="D761" s="147"/>
      <c r="E761" s="147"/>
      <c r="F761" s="147"/>
      <c r="G761" s="147"/>
      <c r="H761" s="147"/>
      <c r="I761" s="147"/>
      <c r="J761" s="147"/>
      <c r="K761" s="147"/>
      <c r="L761" s="147"/>
      <c r="M761" s="147"/>
      <c r="N761" s="147"/>
      <c r="O761" s="147"/>
      <c r="P761" s="147"/>
      <c r="Q761" s="147"/>
      <c r="R761" s="147"/>
      <c r="S761" s="147"/>
      <c r="T761" s="147"/>
      <c r="U761" s="147"/>
      <c r="V761" s="147"/>
      <c r="W761" s="147"/>
      <c r="X761" s="147"/>
      <c r="Y761" s="147"/>
      <c r="Z761" s="147"/>
    </row>
    <row r="762" spans="1:26" ht="15.75" customHeight="1" x14ac:dyDescent="0.2">
      <c r="A762" s="147"/>
      <c r="B762" s="147"/>
      <c r="C762" s="147"/>
      <c r="D762" s="147"/>
      <c r="E762" s="147"/>
      <c r="F762" s="147"/>
      <c r="G762" s="147"/>
      <c r="H762" s="147"/>
      <c r="I762" s="147"/>
      <c r="J762" s="147"/>
      <c r="K762" s="147"/>
      <c r="L762" s="147"/>
      <c r="M762" s="147"/>
      <c r="N762" s="147"/>
      <c r="O762" s="147"/>
      <c r="P762" s="147"/>
      <c r="Q762" s="147"/>
      <c r="R762" s="147"/>
      <c r="S762" s="147"/>
      <c r="T762" s="147"/>
      <c r="U762" s="147"/>
      <c r="V762" s="147"/>
      <c r="W762" s="147"/>
      <c r="X762" s="147"/>
      <c r="Y762" s="147"/>
      <c r="Z762" s="147"/>
    </row>
    <row r="763" spans="1:26" ht="15.75" customHeight="1" x14ac:dyDescent="0.2">
      <c r="A763" s="147"/>
      <c r="B763" s="147"/>
      <c r="C763" s="147"/>
      <c r="D763" s="147"/>
      <c r="E763" s="147"/>
      <c r="F763" s="147"/>
      <c r="G763" s="147"/>
      <c r="H763" s="147"/>
      <c r="I763" s="147"/>
      <c r="J763" s="147"/>
      <c r="K763" s="147"/>
      <c r="L763" s="147"/>
      <c r="M763" s="147"/>
      <c r="N763" s="147"/>
      <c r="O763" s="147"/>
      <c r="P763" s="147"/>
      <c r="Q763" s="147"/>
      <c r="R763" s="147"/>
      <c r="S763" s="147"/>
      <c r="T763" s="147"/>
      <c r="U763" s="147"/>
      <c r="V763" s="147"/>
      <c r="W763" s="147"/>
      <c r="X763" s="147"/>
      <c r="Y763" s="147"/>
      <c r="Z763" s="147"/>
    </row>
    <row r="764" spans="1:26" ht="15.75" customHeight="1" x14ac:dyDescent="0.2">
      <c r="A764" s="147"/>
      <c r="B764" s="147"/>
      <c r="C764" s="147"/>
      <c r="D764" s="147"/>
      <c r="E764" s="147"/>
      <c r="F764" s="147"/>
      <c r="G764" s="147"/>
      <c r="H764" s="147"/>
      <c r="I764" s="147"/>
      <c r="J764" s="147"/>
      <c r="K764" s="147"/>
      <c r="L764" s="147"/>
      <c r="M764" s="147"/>
      <c r="N764" s="147"/>
      <c r="O764" s="147"/>
      <c r="P764" s="147"/>
      <c r="Q764" s="147"/>
      <c r="R764" s="147"/>
      <c r="S764" s="147"/>
      <c r="T764" s="147"/>
      <c r="U764" s="147"/>
      <c r="V764" s="147"/>
      <c r="W764" s="147"/>
      <c r="X764" s="147"/>
      <c r="Y764" s="147"/>
      <c r="Z764" s="147"/>
    </row>
    <row r="765" spans="1:26" ht="15.75" customHeight="1" x14ac:dyDescent="0.2">
      <c r="A765" s="147"/>
      <c r="B765" s="147"/>
      <c r="C765" s="147"/>
      <c r="D765" s="147"/>
      <c r="E765" s="147"/>
      <c r="F765" s="147"/>
      <c r="G765" s="147"/>
      <c r="H765" s="147"/>
      <c r="I765" s="147"/>
      <c r="J765" s="147"/>
      <c r="K765" s="147"/>
      <c r="L765" s="147"/>
      <c r="M765" s="147"/>
      <c r="N765" s="147"/>
      <c r="O765" s="147"/>
      <c r="P765" s="147"/>
      <c r="Q765" s="147"/>
      <c r="R765" s="147"/>
      <c r="S765" s="147"/>
      <c r="T765" s="147"/>
      <c r="U765" s="147"/>
      <c r="V765" s="147"/>
      <c r="W765" s="147"/>
      <c r="X765" s="147"/>
      <c r="Y765" s="147"/>
      <c r="Z765" s="147"/>
    </row>
    <row r="766" spans="1:26" ht="15.75" customHeight="1" x14ac:dyDescent="0.2">
      <c r="A766" s="147"/>
      <c r="B766" s="147"/>
      <c r="C766" s="147"/>
      <c r="D766" s="147"/>
      <c r="E766" s="147"/>
      <c r="F766" s="147"/>
      <c r="G766" s="147"/>
      <c r="H766" s="147"/>
      <c r="I766" s="147"/>
      <c r="J766" s="147"/>
      <c r="K766" s="147"/>
      <c r="L766" s="147"/>
      <c r="M766" s="147"/>
      <c r="N766" s="147"/>
      <c r="O766" s="147"/>
      <c r="P766" s="147"/>
      <c r="Q766" s="147"/>
      <c r="R766" s="147"/>
      <c r="S766" s="147"/>
      <c r="T766" s="147"/>
      <c r="U766" s="147"/>
      <c r="V766" s="147"/>
      <c r="W766" s="147"/>
      <c r="X766" s="147"/>
      <c r="Y766" s="147"/>
      <c r="Z766" s="147"/>
    </row>
    <row r="767" spans="1:26" ht="15.75" customHeight="1" x14ac:dyDescent="0.2">
      <c r="A767" s="147"/>
      <c r="B767" s="147"/>
      <c r="C767" s="147"/>
      <c r="D767" s="147"/>
      <c r="E767" s="147"/>
      <c r="F767" s="147"/>
      <c r="G767" s="147"/>
      <c r="H767" s="147"/>
      <c r="I767" s="147"/>
      <c r="J767" s="147"/>
      <c r="K767" s="147"/>
      <c r="L767" s="147"/>
      <c r="M767" s="147"/>
      <c r="N767" s="147"/>
      <c r="O767" s="147"/>
      <c r="P767" s="147"/>
      <c r="Q767" s="147"/>
      <c r="R767" s="147"/>
      <c r="S767" s="147"/>
      <c r="T767" s="147"/>
      <c r="U767" s="147"/>
      <c r="V767" s="147"/>
      <c r="W767" s="147"/>
      <c r="X767" s="147"/>
      <c r="Y767" s="147"/>
      <c r="Z767" s="147"/>
    </row>
    <row r="768" spans="1:26" ht="15.75" customHeight="1" x14ac:dyDescent="0.2">
      <c r="A768" s="147"/>
      <c r="B768" s="147"/>
      <c r="C768" s="147"/>
      <c r="D768" s="147"/>
      <c r="E768" s="147"/>
      <c r="F768" s="147"/>
      <c r="G768" s="147"/>
      <c r="H768" s="147"/>
      <c r="I768" s="147"/>
      <c r="J768" s="147"/>
      <c r="K768" s="147"/>
      <c r="L768" s="147"/>
      <c r="M768" s="147"/>
      <c r="N768" s="147"/>
      <c r="O768" s="147"/>
      <c r="P768" s="147"/>
      <c r="Q768" s="147"/>
      <c r="R768" s="147"/>
      <c r="S768" s="147"/>
      <c r="T768" s="147"/>
      <c r="U768" s="147"/>
      <c r="V768" s="147"/>
      <c r="W768" s="147"/>
      <c r="X768" s="147"/>
      <c r="Y768" s="147"/>
      <c r="Z768" s="147"/>
    </row>
    <row r="769" spans="1:26" ht="15.75" customHeight="1" x14ac:dyDescent="0.2">
      <c r="A769" s="147"/>
      <c r="B769" s="147"/>
      <c r="C769" s="147"/>
      <c r="D769" s="147"/>
      <c r="E769" s="147"/>
      <c r="F769" s="147"/>
      <c r="G769" s="147"/>
      <c r="H769" s="147"/>
      <c r="I769" s="147"/>
      <c r="J769" s="147"/>
      <c r="K769" s="147"/>
      <c r="L769" s="147"/>
      <c r="M769" s="147"/>
      <c r="N769" s="147"/>
      <c r="O769" s="147"/>
      <c r="P769" s="147"/>
      <c r="Q769" s="147"/>
      <c r="R769" s="147"/>
      <c r="S769" s="147"/>
      <c r="T769" s="147"/>
      <c r="U769" s="147"/>
      <c r="V769" s="147"/>
      <c r="W769" s="147"/>
      <c r="X769" s="147"/>
      <c r="Y769" s="147"/>
      <c r="Z769" s="147"/>
    </row>
    <row r="770" spans="1:26" ht="15.75" customHeight="1" x14ac:dyDescent="0.2">
      <c r="A770" s="147"/>
      <c r="B770" s="147"/>
      <c r="C770" s="147"/>
      <c r="D770" s="147"/>
      <c r="E770" s="147"/>
      <c r="F770" s="147"/>
      <c r="G770" s="147"/>
      <c r="H770" s="147"/>
      <c r="I770" s="147"/>
      <c r="J770" s="147"/>
      <c r="K770" s="147"/>
      <c r="L770" s="147"/>
      <c r="M770" s="147"/>
      <c r="N770" s="147"/>
      <c r="O770" s="147"/>
      <c r="P770" s="147"/>
      <c r="Q770" s="147"/>
      <c r="R770" s="147"/>
      <c r="S770" s="147"/>
      <c r="T770" s="147"/>
      <c r="U770" s="147"/>
      <c r="V770" s="147"/>
      <c r="W770" s="147"/>
      <c r="X770" s="147"/>
      <c r="Y770" s="147"/>
      <c r="Z770" s="147"/>
    </row>
    <row r="771" spans="1:26" ht="15.75" customHeight="1" x14ac:dyDescent="0.2">
      <c r="A771" s="147"/>
      <c r="B771" s="147"/>
      <c r="C771" s="147"/>
      <c r="D771" s="147"/>
      <c r="E771" s="147"/>
      <c r="F771" s="147"/>
      <c r="G771" s="147"/>
      <c r="H771" s="147"/>
      <c r="I771" s="147"/>
      <c r="J771" s="147"/>
      <c r="K771" s="147"/>
      <c r="L771" s="147"/>
      <c r="M771" s="147"/>
      <c r="N771" s="147"/>
      <c r="O771" s="147"/>
      <c r="P771" s="147"/>
      <c r="Q771" s="147"/>
      <c r="R771" s="147"/>
      <c r="S771" s="147"/>
      <c r="T771" s="147"/>
      <c r="U771" s="147"/>
      <c r="V771" s="147"/>
      <c r="W771" s="147"/>
      <c r="X771" s="147"/>
      <c r="Y771" s="147"/>
      <c r="Z771" s="147"/>
    </row>
    <row r="772" spans="1:26" ht="15.75" customHeight="1" x14ac:dyDescent="0.2">
      <c r="A772" s="147"/>
      <c r="B772" s="147"/>
      <c r="C772" s="147"/>
      <c r="D772" s="147"/>
      <c r="E772" s="147"/>
      <c r="F772" s="147"/>
      <c r="G772" s="147"/>
      <c r="H772" s="147"/>
      <c r="I772" s="147"/>
      <c r="J772" s="147"/>
      <c r="K772" s="147"/>
      <c r="L772" s="147"/>
      <c r="M772" s="147"/>
      <c r="N772" s="147"/>
      <c r="O772" s="147"/>
      <c r="P772" s="147"/>
      <c r="Q772" s="147"/>
      <c r="R772" s="147"/>
      <c r="S772" s="147"/>
      <c r="T772" s="147"/>
      <c r="U772" s="147"/>
      <c r="V772" s="147"/>
      <c r="W772" s="147"/>
      <c r="X772" s="147"/>
      <c r="Y772" s="147"/>
      <c r="Z772" s="147"/>
    </row>
    <row r="773" spans="1:26" ht="15.75" customHeight="1" x14ac:dyDescent="0.2">
      <c r="A773" s="147"/>
      <c r="B773" s="147"/>
      <c r="C773" s="147"/>
      <c r="D773" s="147"/>
      <c r="E773" s="147"/>
      <c r="F773" s="147"/>
      <c r="G773" s="147"/>
      <c r="H773" s="147"/>
      <c r="I773" s="147"/>
      <c r="J773" s="147"/>
      <c r="K773" s="147"/>
      <c r="L773" s="147"/>
      <c r="M773" s="147"/>
      <c r="N773" s="147"/>
      <c r="O773" s="147"/>
      <c r="P773" s="147"/>
      <c r="Q773" s="147"/>
      <c r="R773" s="147"/>
      <c r="S773" s="147"/>
      <c r="T773" s="147"/>
      <c r="U773" s="147"/>
      <c r="V773" s="147"/>
      <c r="W773" s="147"/>
      <c r="X773" s="147"/>
      <c r="Y773" s="147"/>
      <c r="Z773" s="147"/>
    </row>
    <row r="774" spans="1:26" ht="15.75" customHeight="1" x14ac:dyDescent="0.2">
      <c r="A774" s="147"/>
      <c r="B774" s="147"/>
      <c r="C774" s="147"/>
      <c r="D774" s="147"/>
      <c r="E774" s="147"/>
      <c r="F774" s="147"/>
      <c r="G774" s="147"/>
      <c r="H774" s="147"/>
      <c r="I774" s="147"/>
      <c r="J774" s="147"/>
      <c r="K774" s="147"/>
      <c r="L774" s="147"/>
      <c r="M774" s="147"/>
      <c r="N774" s="147"/>
      <c r="O774" s="147"/>
      <c r="P774" s="147"/>
      <c r="Q774" s="147"/>
      <c r="R774" s="147"/>
      <c r="S774" s="147"/>
      <c r="T774" s="147"/>
      <c r="U774" s="147"/>
      <c r="V774" s="147"/>
      <c r="W774" s="147"/>
      <c r="X774" s="147"/>
      <c r="Y774" s="147"/>
      <c r="Z774" s="147"/>
    </row>
    <row r="775" spans="1:26" ht="15.75" customHeight="1" x14ac:dyDescent="0.2">
      <c r="A775" s="147"/>
      <c r="B775" s="147"/>
      <c r="C775" s="147"/>
      <c r="D775" s="147"/>
      <c r="E775" s="147"/>
      <c r="F775" s="147"/>
      <c r="G775" s="147"/>
      <c r="H775" s="147"/>
      <c r="I775" s="147"/>
      <c r="J775" s="147"/>
      <c r="K775" s="147"/>
      <c r="L775" s="147"/>
      <c r="M775" s="147"/>
      <c r="N775" s="147"/>
      <c r="O775" s="147"/>
      <c r="P775" s="147"/>
      <c r="Q775" s="147"/>
      <c r="R775" s="147"/>
      <c r="S775" s="147"/>
      <c r="T775" s="147"/>
      <c r="U775" s="147"/>
      <c r="V775" s="147"/>
      <c r="W775" s="147"/>
      <c r="X775" s="147"/>
      <c r="Y775" s="147"/>
      <c r="Z775" s="147"/>
    </row>
    <row r="776" spans="1:26" ht="15.75" customHeight="1" x14ac:dyDescent="0.2">
      <c r="A776" s="147"/>
      <c r="B776" s="147"/>
      <c r="C776" s="147"/>
      <c r="D776" s="147"/>
      <c r="E776" s="147"/>
      <c r="F776" s="147"/>
      <c r="G776" s="147"/>
      <c r="H776" s="147"/>
      <c r="I776" s="147"/>
      <c r="J776" s="147"/>
      <c r="K776" s="147"/>
      <c r="L776" s="147"/>
      <c r="M776" s="147"/>
      <c r="N776" s="147"/>
      <c r="O776" s="147"/>
      <c r="P776" s="147"/>
      <c r="Q776" s="147"/>
      <c r="R776" s="147"/>
      <c r="S776" s="147"/>
      <c r="T776" s="147"/>
      <c r="U776" s="147"/>
      <c r="V776" s="147"/>
      <c r="W776" s="147"/>
      <c r="X776" s="147"/>
      <c r="Y776" s="147"/>
      <c r="Z776" s="147"/>
    </row>
    <row r="777" spans="1:26" ht="15.75" customHeight="1" x14ac:dyDescent="0.2">
      <c r="A777" s="147"/>
      <c r="B777" s="147"/>
      <c r="C777" s="147"/>
      <c r="D777" s="147"/>
      <c r="E777" s="147"/>
      <c r="F777" s="147"/>
      <c r="G777" s="147"/>
      <c r="H777" s="147"/>
      <c r="I777" s="147"/>
      <c r="J777" s="147"/>
      <c r="K777" s="147"/>
      <c r="L777" s="147"/>
      <c r="M777" s="147"/>
      <c r="N777" s="147"/>
      <c r="O777" s="147"/>
      <c r="P777" s="147"/>
      <c r="Q777" s="147"/>
      <c r="R777" s="147"/>
      <c r="S777" s="147"/>
      <c r="T777" s="147"/>
      <c r="U777" s="147"/>
      <c r="V777" s="147"/>
      <c r="W777" s="147"/>
      <c r="X777" s="147"/>
      <c r="Y777" s="147"/>
      <c r="Z777" s="147"/>
    </row>
    <row r="778" spans="1:26" ht="15.75" customHeight="1" x14ac:dyDescent="0.2">
      <c r="A778" s="147"/>
      <c r="B778" s="147"/>
      <c r="C778" s="147"/>
      <c r="D778" s="147"/>
      <c r="E778" s="147"/>
      <c r="F778" s="147"/>
      <c r="G778" s="147"/>
      <c r="H778" s="147"/>
      <c r="I778" s="147"/>
      <c r="J778" s="147"/>
      <c r="K778" s="147"/>
      <c r="L778" s="147"/>
      <c r="M778" s="147"/>
      <c r="N778" s="147"/>
      <c r="O778" s="147"/>
      <c r="P778" s="147"/>
      <c r="Q778" s="147"/>
      <c r="R778" s="147"/>
      <c r="S778" s="147"/>
      <c r="T778" s="147"/>
      <c r="U778" s="147"/>
      <c r="V778" s="147"/>
      <c r="W778" s="147"/>
      <c r="X778" s="147"/>
      <c r="Y778" s="147"/>
      <c r="Z778" s="147"/>
    </row>
    <row r="779" spans="1:26" ht="15.75" customHeight="1" x14ac:dyDescent="0.2">
      <c r="A779" s="147"/>
      <c r="B779" s="147"/>
      <c r="C779" s="147"/>
      <c r="D779" s="147"/>
      <c r="E779" s="147"/>
      <c r="F779" s="147"/>
      <c r="G779" s="147"/>
      <c r="H779" s="147"/>
      <c r="I779" s="147"/>
      <c r="J779" s="147"/>
      <c r="K779" s="147"/>
      <c r="L779" s="147"/>
      <c r="M779" s="147"/>
      <c r="N779" s="147"/>
      <c r="O779" s="147"/>
      <c r="P779" s="147"/>
      <c r="Q779" s="147"/>
      <c r="R779" s="147"/>
      <c r="S779" s="147"/>
      <c r="T779" s="147"/>
      <c r="U779" s="147"/>
      <c r="V779" s="147"/>
      <c r="W779" s="147"/>
      <c r="X779" s="147"/>
      <c r="Y779" s="147"/>
      <c r="Z779" s="147"/>
    </row>
    <row r="780" spans="1:26" ht="15.75" customHeight="1" x14ac:dyDescent="0.2">
      <c r="A780" s="147"/>
      <c r="B780" s="147"/>
      <c r="C780" s="147"/>
      <c r="D780" s="147"/>
      <c r="E780" s="147"/>
      <c r="F780" s="147"/>
      <c r="G780" s="147"/>
      <c r="H780" s="147"/>
      <c r="I780" s="147"/>
      <c r="J780" s="147"/>
      <c r="K780" s="147"/>
      <c r="L780" s="147"/>
      <c r="M780" s="147"/>
      <c r="N780" s="147"/>
      <c r="O780" s="147"/>
      <c r="P780" s="147"/>
      <c r="Q780" s="147"/>
      <c r="R780" s="147"/>
      <c r="S780" s="147"/>
      <c r="T780" s="147"/>
      <c r="U780" s="147"/>
      <c r="V780" s="147"/>
      <c r="W780" s="147"/>
      <c r="X780" s="147"/>
      <c r="Y780" s="147"/>
      <c r="Z780" s="147"/>
    </row>
    <row r="781" spans="1:26" ht="15.75" customHeight="1" x14ac:dyDescent="0.2">
      <c r="A781" s="147"/>
      <c r="B781" s="147"/>
      <c r="C781" s="147"/>
      <c r="D781" s="147"/>
      <c r="E781" s="147"/>
      <c r="F781" s="147"/>
      <c r="G781" s="147"/>
      <c r="H781" s="147"/>
      <c r="I781" s="147"/>
      <c r="J781" s="147"/>
      <c r="K781" s="147"/>
      <c r="L781" s="147"/>
      <c r="M781" s="147"/>
      <c r="N781" s="147"/>
      <c r="O781" s="147"/>
      <c r="P781" s="147"/>
      <c r="Q781" s="147"/>
      <c r="R781" s="147"/>
      <c r="S781" s="147"/>
      <c r="T781" s="147"/>
      <c r="U781" s="147"/>
      <c r="V781" s="147"/>
      <c r="W781" s="147"/>
      <c r="X781" s="147"/>
      <c r="Y781" s="147"/>
      <c r="Z781" s="147"/>
    </row>
    <row r="782" spans="1:26" ht="15.75" customHeight="1" x14ac:dyDescent="0.2">
      <c r="A782" s="147"/>
      <c r="B782" s="147"/>
      <c r="C782" s="147"/>
      <c r="D782" s="147"/>
      <c r="E782" s="147"/>
      <c r="F782" s="147"/>
      <c r="G782" s="147"/>
      <c r="H782" s="147"/>
      <c r="I782" s="147"/>
      <c r="J782" s="147"/>
      <c r="K782" s="147"/>
      <c r="L782" s="147"/>
      <c r="M782" s="147"/>
      <c r="N782" s="147"/>
      <c r="O782" s="147"/>
      <c r="P782" s="147"/>
      <c r="Q782" s="147"/>
      <c r="R782" s="147"/>
      <c r="S782" s="147"/>
      <c r="T782" s="147"/>
      <c r="U782" s="147"/>
      <c r="V782" s="147"/>
      <c r="W782" s="147"/>
      <c r="X782" s="147"/>
      <c r="Y782" s="147"/>
      <c r="Z782" s="147"/>
    </row>
    <row r="783" spans="1:26" ht="15.75" customHeight="1" x14ac:dyDescent="0.2">
      <c r="A783" s="147"/>
      <c r="B783" s="147"/>
      <c r="C783" s="147"/>
      <c r="D783" s="147"/>
      <c r="E783" s="147"/>
      <c r="F783" s="147"/>
      <c r="G783" s="147"/>
      <c r="H783" s="147"/>
      <c r="I783" s="147"/>
      <c r="J783" s="147"/>
      <c r="K783" s="147"/>
      <c r="L783" s="147"/>
      <c r="M783" s="147"/>
      <c r="N783" s="147"/>
      <c r="O783" s="147"/>
      <c r="P783" s="147"/>
      <c r="Q783" s="147"/>
      <c r="R783" s="147"/>
      <c r="S783" s="147"/>
      <c r="T783" s="147"/>
      <c r="U783" s="147"/>
      <c r="V783" s="147"/>
      <c r="W783" s="147"/>
      <c r="X783" s="147"/>
      <c r="Y783" s="147"/>
      <c r="Z783" s="147"/>
    </row>
    <row r="784" spans="1:26" ht="15.75" customHeight="1" x14ac:dyDescent="0.2">
      <c r="A784" s="147"/>
      <c r="B784" s="147"/>
      <c r="C784" s="147"/>
      <c r="D784" s="147"/>
      <c r="E784" s="147"/>
      <c r="F784" s="147"/>
      <c r="G784" s="147"/>
      <c r="H784" s="147"/>
      <c r="I784" s="147"/>
      <c r="J784" s="147"/>
      <c r="K784" s="147"/>
      <c r="L784" s="147"/>
      <c r="M784" s="147"/>
      <c r="N784" s="147"/>
      <c r="O784" s="147"/>
      <c r="P784" s="147"/>
      <c r="Q784" s="147"/>
      <c r="R784" s="147"/>
      <c r="S784" s="147"/>
      <c r="T784" s="147"/>
      <c r="U784" s="147"/>
      <c r="V784" s="147"/>
      <c r="W784" s="147"/>
      <c r="X784" s="147"/>
      <c r="Y784" s="147"/>
      <c r="Z784" s="147"/>
    </row>
    <row r="785" spans="1:26" ht="15.75" customHeight="1" x14ac:dyDescent="0.2">
      <c r="A785" s="147"/>
      <c r="B785" s="147"/>
      <c r="C785" s="147"/>
      <c r="D785" s="147"/>
      <c r="E785" s="147"/>
      <c r="F785" s="147"/>
      <c r="G785" s="147"/>
      <c r="H785" s="147"/>
      <c r="I785" s="147"/>
      <c r="J785" s="147"/>
      <c r="K785" s="147"/>
      <c r="L785" s="147"/>
      <c r="M785" s="147"/>
      <c r="N785" s="147"/>
      <c r="O785" s="147"/>
      <c r="P785" s="147"/>
      <c r="Q785" s="147"/>
      <c r="R785" s="147"/>
      <c r="S785" s="147"/>
      <c r="T785" s="147"/>
      <c r="U785" s="147"/>
      <c r="V785" s="147"/>
      <c r="W785" s="147"/>
      <c r="X785" s="147"/>
      <c r="Y785" s="147"/>
      <c r="Z785" s="147"/>
    </row>
    <row r="786" spans="1:26" ht="15.75" customHeight="1" x14ac:dyDescent="0.2">
      <c r="A786" s="147"/>
      <c r="B786" s="147"/>
      <c r="C786" s="147"/>
      <c r="D786" s="147"/>
      <c r="E786" s="147"/>
      <c r="F786" s="147"/>
      <c r="G786" s="147"/>
      <c r="H786" s="147"/>
      <c r="I786" s="147"/>
      <c r="J786" s="147"/>
      <c r="K786" s="147"/>
      <c r="L786" s="147"/>
      <c r="M786" s="147"/>
      <c r="N786" s="147"/>
      <c r="O786" s="147"/>
      <c r="P786" s="147"/>
      <c r="Q786" s="147"/>
      <c r="R786" s="147"/>
      <c r="S786" s="147"/>
      <c r="T786" s="147"/>
      <c r="U786" s="147"/>
      <c r="V786" s="147"/>
      <c r="W786" s="147"/>
      <c r="X786" s="147"/>
      <c r="Y786" s="147"/>
      <c r="Z786" s="147"/>
    </row>
    <row r="787" spans="1:26" ht="15.75" customHeight="1" x14ac:dyDescent="0.2">
      <c r="A787" s="147"/>
      <c r="B787" s="147"/>
      <c r="C787" s="147"/>
      <c r="D787" s="147"/>
      <c r="E787" s="147"/>
      <c r="F787" s="147"/>
      <c r="G787" s="147"/>
      <c r="H787" s="147"/>
      <c r="I787" s="147"/>
      <c r="J787" s="147"/>
      <c r="K787" s="147"/>
      <c r="L787" s="147"/>
      <c r="M787" s="147"/>
      <c r="N787" s="147"/>
      <c r="O787" s="147"/>
      <c r="P787" s="147"/>
      <c r="Q787" s="147"/>
      <c r="R787" s="147"/>
      <c r="S787" s="147"/>
      <c r="T787" s="147"/>
      <c r="U787" s="147"/>
      <c r="V787" s="147"/>
      <c r="W787" s="147"/>
      <c r="X787" s="147"/>
      <c r="Y787" s="147"/>
      <c r="Z787" s="147"/>
    </row>
    <row r="788" spans="1:26" ht="15.75" customHeight="1" x14ac:dyDescent="0.2">
      <c r="A788" s="147"/>
      <c r="B788" s="147"/>
      <c r="C788" s="147"/>
      <c r="D788" s="147"/>
      <c r="E788" s="147"/>
      <c r="F788" s="147"/>
      <c r="G788" s="147"/>
      <c r="H788" s="147"/>
      <c r="I788" s="147"/>
      <c r="J788" s="147"/>
      <c r="K788" s="147"/>
      <c r="L788" s="147"/>
      <c r="M788" s="147"/>
      <c r="N788" s="147"/>
      <c r="O788" s="147"/>
      <c r="P788" s="147"/>
      <c r="Q788" s="147"/>
      <c r="R788" s="147"/>
      <c r="S788" s="147"/>
      <c r="T788" s="147"/>
      <c r="U788" s="147"/>
      <c r="V788" s="147"/>
      <c r="W788" s="147"/>
      <c r="X788" s="147"/>
      <c r="Y788" s="147"/>
      <c r="Z788" s="147"/>
    </row>
    <row r="789" spans="1:26" ht="15.75" customHeight="1" x14ac:dyDescent="0.2">
      <c r="A789" s="147"/>
      <c r="B789" s="147"/>
      <c r="C789" s="147"/>
      <c r="D789" s="147"/>
      <c r="E789" s="147"/>
      <c r="F789" s="147"/>
      <c r="G789" s="147"/>
      <c r="H789" s="147"/>
      <c r="I789" s="147"/>
      <c r="J789" s="147"/>
      <c r="K789" s="147"/>
      <c r="L789" s="147"/>
      <c r="M789" s="147"/>
      <c r="N789" s="147"/>
      <c r="O789" s="147"/>
      <c r="P789" s="147"/>
      <c r="Q789" s="147"/>
      <c r="R789" s="147"/>
      <c r="S789" s="147"/>
      <c r="T789" s="147"/>
      <c r="U789" s="147"/>
      <c r="V789" s="147"/>
      <c r="W789" s="147"/>
      <c r="X789" s="147"/>
      <c r="Y789" s="147"/>
      <c r="Z789" s="147"/>
    </row>
    <row r="790" spans="1:26" ht="15.75" customHeight="1" x14ac:dyDescent="0.2">
      <c r="A790" s="147"/>
      <c r="B790" s="147"/>
      <c r="C790" s="147"/>
      <c r="D790" s="147"/>
      <c r="E790" s="147"/>
      <c r="F790" s="147"/>
      <c r="G790" s="147"/>
      <c r="H790" s="147"/>
      <c r="I790" s="147"/>
      <c r="J790" s="147"/>
      <c r="K790" s="147"/>
      <c r="L790" s="147"/>
      <c r="M790" s="147"/>
      <c r="N790" s="147"/>
      <c r="O790" s="147"/>
      <c r="P790" s="147"/>
      <c r="Q790" s="147"/>
      <c r="R790" s="147"/>
      <c r="S790" s="147"/>
      <c r="T790" s="147"/>
      <c r="U790" s="147"/>
      <c r="V790" s="147"/>
      <c r="W790" s="147"/>
      <c r="X790" s="147"/>
      <c r="Y790" s="147"/>
      <c r="Z790" s="147"/>
    </row>
    <row r="791" spans="1:26" ht="15.75" customHeight="1" x14ac:dyDescent="0.2">
      <c r="A791" s="147"/>
      <c r="B791" s="147"/>
      <c r="C791" s="147"/>
      <c r="D791" s="147"/>
      <c r="E791" s="147"/>
      <c r="F791" s="147"/>
      <c r="G791" s="147"/>
      <c r="H791" s="147"/>
      <c r="I791" s="147"/>
      <c r="J791" s="147"/>
      <c r="K791" s="147"/>
      <c r="L791" s="147"/>
      <c r="M791" s="147"/>
      <c r="N791" s="147"/>
      <c r="O791" s="147"/>
      <c r="P791" s="147"/>
      <c r="Q791" s="147"/>
      <c r="R791" s="147"/>
      <c r="S791" s="147"/>
      <c r="T791" s="147"/>
      <c r="U791" s="147"/>
      <c r="V791" s="147"/>
      <c r="W791" s="147"/>
      <c r="X791" s="147"/>
      <c r="Y791" s="147"/>
      <c r="Z791" s="147"/>
    </row>
    <row r="792" spans="1:26" ht="15.75" customHeight="1" x14ac:dyDescent="0.2">
      <c r="A792" s="147"/>
      <c r="B792" s="147"/>
      <c r="C792" s="147"/>
      <c r="D792" s="147"/>
      <c r="E792" s="147"/>
      <c r="F792" s="147"/>
      <c r="G792" s="147"/>
      <c r="H792" s="147"/>
      <c r="I792" s="147"/>
      <c r="J792" s="147"/>
      <c r="K792" s="147"/>
      <c r="L792" s="147"/>
      <c r="M792" s="147"/>
      <c r="N792" s="147"/>
      <c r="O792" s="147"/>
      <c r="P792" s="147"/>
      <c r="Q792" s="147"/>
      <c r="R792" s="147"/>
      <c r="S792" s="147"/>
      <c r="T792" s="147"/>
      <c r="U792" s="147"/>
      <c r="V792" s="147"/>
      <c r="W792" s="147"/>
      <c r="X792" s="147"/>
      <c r="Y792" s="147"/>
      <c r="Z792" s="147"/>
    </row>
    <row r="793" spans="1:26" ht="15.75" customHeight="1" x14ac:dyDescent="0.2">
      <c r="A793" s="147"/>
      <c r="B793" s="147"/>
      <c r="C793" s="147"/>
      <c r="D793" s="147"/>
      <c r="E793" s="147"/>
      <c r="F793" s="147"/>
      <c r="G793" s="147"/>
      <c r="H793" s="147"/>
      <c r="I793" s="147"/>
      <c r="J793" s="147"/>
      <c r="K793" s="147"/>
      <c r="L793" s="147"/>
      <c r="M793" s="147"/>
      <c r="N793" s="147"/>
      <c r="O793" s="147"/>
      <c r="P793" s="147"/>
      <c r="Q793" s="147"/>
      <c r="R793" s="147"/>
      <c r="S793" s="147"/>
      <c r="T793" s="147"/>
      <c r="U793" s="147"/>
      <c r="V793" s="147"/>
      <c r="W793" s="147"/>
      <c r="X793" s="147"/>
      <c r="Y793" s="147"/>
      <c r="Z793" s="147"/>
    </row>
    <row r="794" spans="1:26" ht="15.75" customHeight="1" x14ac:dyDescent="0.2">
      <c r="A794" s="147"/>
      <c r="B794" s="147"/>
      <c r="C794" s="147"/>
      <c r="D794" s="147"/>
      <c r="E794" s="147"/>
      <c r="F794" s="147"/>
      <c r="G794" s="147"/>
      <c r="H794" s="147"/>
      <c r="I794" s="147"/>
      <c r="J794" s="147"/>
      <c r="K794" s="147"/>
      <c r="L794" s="147"/>
      <c r="M794" s="147"/>
      <c r="N794" s="147"/>
      <c r="O794" s="147"/>
      <c r="P794" s="147"/>
      <c r="Q794" s="147"/>
      <c r="R794" s="147"/>
      <c r="S794" s="147"/>
      <c r="T794" s="147"/>
      <c r="U794" s="147"/>
      <c r="V794" s="147"/>
      <c r="W794" s="147"/>
      <c r="X794" s="147"/>
      <c r="Y794" s="147"/>
      <c r="Z794" s="147"/>
    </row>
    <row r="795" spans="1:26" ht="15.75" customHeight="1" x14ac:dyDescent="0.2">
      <c r="A795" s="147"/>
      <c r="B795" s="147"/>
      <c r="C795" s="147"/>
      <c r="D795" s="147"/>
      <c r="E795" s="147"/>
      <c r="F795" s="147"/>
      <c r="G795" s="147"/>
      <c r="H795" s="147"/>
      <c r="I795" s="147"/>
      <c r="J795" s="147"/>
      <c r="K795" s="147"/>
      <c r="L795" s="147"/>
      <c r="M795" s="147"/>
      <c r="N795" s="147"/>
      <c r="O795" s="147"/>
      <c r="P795" s="147"/>
      <c r="Q795" s="147"/>
      <c r="R795" s="147"/>
      <c r="S795" s="147"/>
      <c r="T795" s="147"/>
      <c r="U795" s="147"/>
      <c r="V795" s="147"/>
      <c r="W795" s="147"/>
      <c r="X795" s="147"/>
      <c r="Y795" s="147"/>
      <c r="Z795" s="147"/>
    </row>
    <row r="796" spans="1:26" ht="15.75" customHeight="1" x14ac:dyDescent="0.2">
      <c r="A796" s="147"/>
      <c r="B796" s="147"/>
      <c r="C796" s="147"/>
      <c r="D796" s="147"/>
      <c r="E796" s="147"/>
      <c r="F796" s="147"/>
      <c r="G796" s="147"/>
      <c r="H796" s="147"/>
      <c r="I796" s="147"/>
      <c r="J796" s="147"/>
      <c r="K796" s="147"/>
      <c r="L796" s="147"/>
      <c r="M796" s="147"/>
      <c r="N796" s="147"/>
      <c r="O796" s="147"/>
      <c r="P796" s="147"/>
      <c r="Q796" s="147"/>
      <c r="R796" s="147"/>
      <c r="S796" s="147"/>
      <c r="T796" s="147"/>
      <c r="U796" s="147"/>
      <c r="V796" s="147"/>
      <c r="W796" s="147"/>
      <c r="X796" s="147"/>
      <c r="Y796" s="147"/>
      <c r="Z796" s="147"/>
    </row>
    <row r="797" spans="1:26" ht="15.75" customHeight="1" x14ac:dyDescent="0.2">
      <c r="A797" s="147"/>
      <c r="B797" s="147"/>
      <c r="C797" s="147"/>
      <c r="D797" s="147"/>
      <c r="E797" s="147"/>
      <c r="F797" s="147"/>
      <c r="G797" s="147"/>
      <c r="H797" s="147"/>
      <c r="I797" s="147"/>
      <c r="J797" s="147"/>
      <c r="K797" s="147"/>
      <c r="L797" s="147"/>
      <c r="M797" s="147"/>
      <c r="N797" s="147"/>
      <c r="O797" s="147"/>
      <c r="P797" s="147"/>
      <c r="Q797" s="147"/>
      <c r="R797" s="147"/>
      <c r="S797" s="147"/>
      <c r="T797" s="147"/>
      <c r="U797" s="147"/>
      <c r="V797" s="147"/>
      <c r="W797" s="147"/>
      <c r="X797" s="147"/>
      <c r="Y797" s="147"/>
      <c r="Z797" s="147"/>
    </row>
    <row r="798" spans="1:26" ht="15.75" customHeight="1" x14ac:dyDescent="0.2">
      <c r="A798" s="147"/>
      <c r="B798" s="147"/>
      <c r="C798" s="147"/>
      <c r="D798" s="147"/>
      <c r="E798" s="147"/>
      <c r="F798" s="147"/>
      <c r="G798" s="147"/>
      <c r="H798" s="147"/>
      <c r="I798" s="147"/>
      <c r="J798" s="147"/>
      <c r="K798" s="147"/>
      <c r="L798" s="147"/>
      <c r="M798" s="147"/>
      <c r="N798" s="147"/>
      <c r="O798" s="147"/>
      <c r="P798" s="147"/>
      <c r="Q798" s="147"/>
      <c r="R798" s="147"/>
      <c r="S798" s="147"/>
      <c r="T798" s="147"/>
      <c r="U798" s="147"/>
      <c r="V798" s="147"/>
      <c r="W798" s="147"/>
      <c r="X798" s="147"/>
      <c r="Y798" s="147"/>
      <c r="Z798" s="147"/>
    </row>
    <row r="799" spans="1:26" ht="15.75" customHeight="1" x14ac:dyDescent="0.2">
      <c r="A799" s="147"/>
      <c r="B799" s="147"/>
      <c r="C799" s="147"/>
      <c r="D799" s="147"/>
      <c r="E799" s="147"/>
      <c r="F799" s="147"/>
      <c r="G799" s="147"/>
      <c r="H799" s="147"/>
      <c r="I799" s="147"/>
      <c r="J799" s="147"/>
      <c r="K799" s="147"/>
      <c r="L799" s="147"/>
      <c r="M799" s="147"/>
      <c r="N799" s="147"/>
      <c r="O799" s="147"/>
      <c r="P799" s="147"/>
      <c r="Q799" s="147"/>
      <c r="R799" s="147"/>
      <c r="S799" s="147"/>
      <c r="T799" s="147"/>
      <c r="U799" s="147"/>
      <c r="V799" s="147"/>
      <c r="W799" s="147"/>
      <c r="X799" s="147"/>
      <c r="Y799" s="147"/>
      <c r="Z799" s="147"/>
    </row>
    <row r="800" spans="1:26" ht="15.75" customHeight="1" x14ac:dyDescent="0.2">
      <c r="A800" s="147"/>
      <c r="B800" s="147"/>
      <c r="C800" s="147"/>
      <c r="D800" s="147"/>
      <c r="E800" s="147"/>
      <c r="F800" s="147"/>
      <c r="G800" s="147"/>
      <c r="H800" s="147"/>
      <c r="I800" s="147"/>
      <c r="J800" s="147"/>
      <c r="K800" s="147"/>
      <c r="L800" s="147"/>
      <c r="M800" s="147"/>
      <c r="N800" s="147"/>
      <c r="O800" s="147"/>
      <c r="P800" s="147"/>
      <c r="Q800" s="147"/>
      <c r="R800" s="147"/>
      <c r="S800" s="147"/>
      <c r="T800" s="147"/>
      <c r="U800" s="147"/>
      <c r="V800" s="147"/>
      <c r="W800" s="147"/>
      <c r="X800" s="147"/>
      <c r="Y800" s="147"/>
      <c r="Z800" s="147"/>
    </row>
    <row r="801" spans="1:26" ht="15.75" customHeight="1" x14ac:dyDescent="0.2">
      <c r="A801" s="147"/>
      <c r="B801" s="147"/>
      <c r="C801" s="147"/>
      <c r="D801" s="147"/>
      <c r="E801" s="147"/>
      <c r="F801" s="147"/>
      <c r="G801" s="147"/>
      <c r="H801" s="147"/>
      <c r="I801" s="147"/>
      <c r="J801" s="147"/>
      <c r="K801" s="147"/>
      <c r="L801" s="147"/>
      <c r="M801" s="147"/>
      <c r="N801" s="147"/>
      <c r="O801" s="147"/>
      <c r="P801" s="147"/>
      <c r="Q801" s="147"/>
      <c r="R801" s="147"/>
      <c r="S801" s="147"/>
      <c r="T801" s="147"/>
      <c r="U801" s="147"/>
      <c r="V801" s="147"/>
      <c r="W801" s="147"/>
      <c r="X801" s="147"/>
      <c r="Y801" s="147"/>
      <c r="Z801" s="147"/>
    </row>
    <row r="802" spans="1:26" ht="15.75" customHeight="1" x14ac:dyDescent="0.2">
      <c r="A802" s="147"/>
      <c r="B802" s="147"/>
      <c r="C802" s="147"/>
      <c r="D802" s="147"/>
      <c r="E802" s="147"/>
      <c r="F802" s="147"/>
      <c r="G802" s="147"/>
      <c r="H802" s="147"/>
      <c r="I802" s="147"/>
      <c r="J802" s="147"/>
      <c r="K802" s="147"/>
      <c r="L802" s="147"/>
      <c r="M802" s="147"/>
      <c r="N802" s="147"/>
      <c r="O802" s="147"/>
      <c r="P802" s="147"/>
      <c r="Q802" s="147"/>
      <c r="R802" s="147"/>
      <c r="S802" s="147"/>
      <c r="T802" s="147"/>
      <c r="U802" s="147"/>
      <c r="V802" s="147"/>
      <c r="W802" s="147"/>
      <c r="X802" s="147"/>
      <c r="Y802" s="147"/>
      <c r="Z802" s="147"/>
    </row>
    <row r="803" spans="1:26" ht="15.75" customHeight="1" x14ac:dyDescent="0.2">
      <c r="A803" s="147"/>
      <c r="B803" s="147"/>
      <c r="C803" s="147"/>
      <c r="D803" s="147"/>
      <c r="E803" s="147"/>
      <c r="F803" s="147"/>
      <c r="G803" s="147"/>
      <c r="H803" s="147"/>
      <c r="I803" s="147"/>
      <c r="J803" s="147"/>
      <c r="K803" s="147"/>
      <c r="L803" s="147"/>
      <c r="M803" s="147"/>
      <c r="N803" s="147"/>
      <c r="O803" s="147"/>
      <c r="P803" s="147"/>
      <c r="Q803" s="147"/>
      <c r="R803" s="147"/>
      <c r="S803" s="147"/>
      <c r="T803" s="147"/>
      <c r="U803" s="147"/>
      <c r="V803" s="147"/>
      <c r="W803" s="147"/>
      <c r="X803" s="147"/>
      <c r="Y803" s="147"/>
      <c r="Z803" s="147"/>
    </row>
    <row r="804" spans="1:26" ht="15.75" customHeight="1" x14ac:dyDescent="0.2">
      <c r="A804" s="147"/>
      <c r="B804" s="147"/>
      <c r="C804" s="147"/>
      <c r="D804" s="147"/>
      <c r="E804" s="147"/>
      <c r="F804" s="147"/>
      <c r="G804" s="147"/>
      <c r="H804" s="147"/>
      <c r="I804" s="147"/>
      <c r="J804" s="147"/>
      <c r="K804" s="147"/>
      <c r="L804" s="147"/>
      <c r="M804" s="147"/>
      <c r="N804" s="147"/>
      <c r="O804" s="147"/>
      <c r="P804" s="147"/>
      <c r="Q804" s="147"/>
      <c r="R804" s="147"/>
      <c r="S804" s="147"/>
      <c r="T804" s="147"/>
      <c r="U804" s="147"/>
      <c r="V804" s="147"/>
      <c r="W804" s="147"/>
      <c r="X804" s="147"/>
      <c r="Y804" s="147"/>
      <c r="Z804" s="147"/>
    </row>
    <row r="805" spans="1:26" ht="15.75" customHeight="1" x14ac:dyDescent="0.2">
      <c r="A805" s="147"/>
      <c r="B805" s="147"/>
      <c r="C805" s="147"/>
      <c r="D805" s="147"/>
      <c r="E805" s="147"/>
      <c r="F805" s="147"/>
      <c r="G805" s="147"/>
      <c r="H805" s="147"/>
      <c r="I805" s="147"/>
      <c r="J805" s="147"/>
      <c r="K805" s="147"/>
      <c r="L805" s="147"/>
      <c r="M805" s="147"/>
      <c r="N805" s="147"/>
      <c r="O805" s="147"/>
      <c r="P805" s="147"/>
      <c r="Q805" s="147"/>
      <c r="R805" s="147"/>
      <c r="S805" s="147"/>
      <c r="T805" s="147"/>
      <c r="U805" s="147"/>
      <c r="V805" s="147"/>
      <c r="W805" s="147"/>
      <c r="X805" s="147"/>
      <c r="Y805" s="147"/>
      <c r="Z805" s="147"/>
    </row>
    <row r="806" spans="1:26" ht="15.75" customHeight="1" x14ac:dyDescent="0.2">
      <c r="A806" s="147"/>
      <c r="B806" s="147"/>
      <c r="C806" s="147"/>
      <c r="D806" s="147"/>
      <c r="E806" s="147"/>
      <c r="F806" s="147"/>
      <c r="G806" s="147"/>
      <c r="H806" s="147"/>
      <c r="I806" s="147"/>
      <c r="J806" s="147"/>
      <c r="K806" s="147"/>
      <c r="L806" s="147"/>
      <c r="M806" s="147"/>
      <c r="N806" s="147"/>
      <c r="O806" s="147"/>
      <c r="P806" s="147"/>
      <c r="Q806" s="147"/>
      <c r="R806" s="147"/>
      <c r="S806" s="147"/>
      <c r="T806" s="147"/>
      <c r="U806" s="147"/>
      <c r="V806" s="147"/>
      <c r="W806" s="147"/>
      <c r="X806" s="147"/>
      <c r="Y806" s="147"/>
      <c r="Z806" s="147"/>
    </row>
    <row r="807" spans="1:26" ht="15.75" customHeight="1" x14ac:dyDescent="0.2">
      <c r="A807" s="147"/>
      <c r="B807" s="147"/>
      <c r="C807" s="147"/>
      <c r="D807" s="147"/>
      <c r="E807" s="147"/>
      <c r="F807" s="147"/>
      <c r="G807" s="147"/>
      <c r="H807" s="147"/>
      <c r="I807" s="147"/>
      <c r="J807" s="147"/>
      <c r="K807" s="147"/>
      <c r="L807" s="147"/>
      <c r="M807" s="147"/>
      <c r="N807" s="147"/>
      <c r="O807" s="147"/>
      <c r="P807" s="147"/>
      <c r="Q807" s="147"/>
      <c r="R807" s="147"/>
      <c r="S807" s="147"/>
      <c r="T807" s="147"/>
      <c r="U807" s="147"/>
      <c r="V807" s="147"/>
      <c r="W807" s="147"/>
      <c r="X807" s="147"/>
      <c r="Y807" s="147"/>
      <c r="Z807" s="147"/>
    </row>
    <row r="808" spans="1:26" ht="15.75" customHeight="1" x14ac:dyDescent="0.2">
      <c r="A808" s="147"/>
      <c r="B808" s="147"/>
      <c r="C808" s="147"/>
      <c r="D808" s="147"/>
      <c r="E808" s="147"/>
      <c r="F808" s="147"/>
      <c r="G808" s="147"/>
      <c r="H808" s="147"/>
      <c r="I808" s="147"/>
      <c r="J808" s="147"/>
      <c r="K808" s="147"/>
      <c r="L808" s="147"/>
      <c r="M808" s="147"/>
      <c r="N808" s="147"/>
      <c r="O808" s="147"/>
      <c r="P808" s="147"/>
      <c r="Q808" s="147"/>
      <c r="R808" s="147"/>
      <c r="S808" s="147"/>
      <c r="T808" s="147"/>
      <c r="U808" s="147"/>
      <c r="V808" s="147"/>
      <c r="W808" s="147"/>
      <c r="X808" s="147"/>
      <c r="Y808" s="147"/>
      <c r="Z808" s="147"/>
    </row>
    <row r="809" spans="1:26" ht="15.75" customHeight="1" x14ac:dyDescent="0.2">
      <c r="A809" s="147"/>
      <c r="B809" s="147"/>
      <c r="C809" s="147"/>
      <c r="D809" s="147"/>
      <c r="E809" s="147"/>
      <c r="F809" s="147"/>
      <c r="G809" s="147"/>
      <c r="H809" s="147"/>
      <c r="I809" s="147"/>
      <c r="J809" s="147"/>
      <c r="K809" s="147"/>
      <c r="L809" s="147"/>
      <c r="M809" s="147"/>
      <c r="N809" s="147"/>
      <c r="O809" s="147"/>
      <c r="P809" s="147"/>
      <c r="Q809" s="147"/>
      <c r="R809" s="147"/>
      <c r="S809" s="147"/>
      <c r="T809" s="147"/>
      <c r="U809" s="147"/>
      <c r="V809" s="147"/>
      <c r="W809" s="147"/>
      <c r="X809" s="147"/>
      <c r="Y809" s="147"/>
      <c r="Z809" s="147"/>
    </row>
    <row r="810" spans="1:26" ht="15.75" customHeight="1" x14ac:dyDescent="0.2">
      <c r="A810" s="147"/>
      <c r="B810" s="147"/>
      <c r="C810" s="147"/>
      <c r="D810" s="147"/>
      <c r="E810" s="147"/>
      <c r="F810" s="147"/>
      <c r="G810" s="147"/>
      <c r="H810" s="147"/>
      <c r="I810" s="147"/>
      <c r="J810" s="147"/>
      <c r="K810" s="147"/>
      <c r="L810" s="147"/>
      <c r="M810" s="147"/>
      <c r="N810" s="147"/>
      <c r="O810" s="147"/>
      <c r="P810" s="147"/>
      <c r="Q810" s="147"/>
      <c r="R810" s="147"/>
      <c r="S810" s="147"/>
      <c r="T810" s="147"/>
      <c r="U810" s="147"/>
      <c r="V810" s="147"/>
      <c r="W810" s="147"/>
      <c r="X810" s="147"/>
      <c r="Y810" s="147"/>
      <c r="Z810" s="147"/>
    </row>
    <row r="811" spans="1:26" ht="15.75" customHeight="1" x14ac:dyDescent="0.2">
      <c r="A811" s="147"/>
      <c r="B811" s="147"/>
      <c r="C811" s="147"/>
      <c r="D811" s="147"/>
      <c r="E811" s="147"/>
      <c r="F811" s="147"/>
      <c r="G811" s="147"/>
      <c r="H811" s="147"/>
      <c r="I811" s="147"/>
      <c r="J811" s="147"/>
      <c r="K811" s="147"/>
      <c r="L811" s="147"/>
      <c r="M811" s="147"/>
      <c r="N811" s="147"/>
      <c r="O811" s="147"/>
      <c r="P811" s="147"/>
      <c r="Q811" s="147"/>
      <c r="R811" s="147"/>
      <c r="S811" s="147"/>
      <c r="T811" s="147"/>
      <c r="U811" s="147"/>
      <c r="V811" s="147"/>
      <c r="W811" s="147"/>
      <c r="X811" s="147"/>
      <c r="Y811" s="147"/>
      <c r="Z811" s="147"/>
    </row>
    <row r="812" spans="1:26" ht="15.75" customHeight="1" x14ac:dyDescent="0.2">
      <c r="A812" s="147"/>
      <c r="B812" s="147"/>
      <c r="C812" s="147"/>
      <c r="D812" s="147"/>
      <c r="E812" s="147"/>
      <c r="F812" s="147"/>
      <c r="G812" s="147"/>
      <c r="H812" s="147"/>
      <c r="I812" s="147"/>
      <c r="J812" s="147"/>
      <c r="K812" s="147"/>
      <c r="L812" s="147"/>
      <c r="M812" s="147"/>
      <c r="N812" s="147"/>
      <c r="O812" s="147"/>
      <c r="P812" s="147"/>
      <c r="Q812" s="147"/>
      <c r="R812" s="147"/>
      <c r="S812" s="147"/>
      <c r="T812" s="147"/>
      <c r="U812" s="147"/>
      <c r="V812" s="147"/>
      <c r="W812" s="147"/>
      <c r="X812" s="147"/>
      <c r="Y812" s="147"/>
      <c r="Z812" s="147"/>
    </row>
    <row r="813" spans="1:26" ht="15.75" customHeight="1" x14ac:dyDescent="0.2">
      <c r="A813" s="147"/>
      <c r="B813" s="147"/>
      <c r="C813" s="147"/>
      <c r="D813" s="147"/>
      <c r="E813" s="147"/>
      <c r="F813" s="147"/>
      <c r="G813" s="147"/>
      <c r="H813" s="147"/>
      <c r="I813" s="147"/>
      <c r="J813" s="147"/>
      <c r="K813" s="147"/>
      <c r="L813" s="147"/>
      <c r="M813" s="147"/>
      <c r="N813" s="147"/>
      <c r="O813" s="147"/>
      <c r="P813" s="147"/>
      <c r="Q813" s="147"/>
      <c r="R813" s="147"/>
      <c r="S813" s="147"/>
      <c r="T813" s="147"/>
      <c r="U813" s="147"/>
      <c r="V813" s="147"/>
      <c r="W813" s="147"/>
      <c r="X813" s="147"/>
      <c r="Y813" s="147"/>
      <c r="Z813" s="147"/>
    </row>
    <row r="814" spans="1:26" ht="15.75" customHeight="1" x14ac:dyDescent="0.2">
      <c r="A814" s="147"/>
      <c r="B814" s="147"/>
      <c r="C814" s="147"/>
      <c r="D814" s="147"/>
      <c r="E814" s="147"/>
      <c r="F814" s="147"/>
      <c r="G814" s="147"/>
      <c r="H814" s="147"/>
      <c r="I814" s="147"/>
      <c r="J814" s="147"/>
      <c r="K814" s="147"/>
      <c r="L814" s="147"/>
      <c r="M814" s="147"/>
      <c r="N814" s="147"/>
      <c r="O814" s="147"/>
      <c r="P814" s="147"/>
      <c r="Q814" s="147"/>
      <c r="R814" s="147"/>
      <c r="S814" s="147"/>
      <c r="T814" s="147"/>
      <c r="U814" s="147"/>
      <c r="V814" s="147"/>
      <c r="W814" s="147"/>
      <c r="X814" s="147"/>
      <c r="Y814" s="147"/>
      <c r="Z814" s="147"/>
    </row>
    <row r="815" spans="1:26" ht="15.75" customHeight="1" x14ac:dyDescent="0.2">
      <c r="A815" s="147"/>
      <c r="B815" s="147"/>
      <c r="C815" s="147"/>
      <c r="D815" s="147"/>
      <c r="E815" s="147"/>
      <c r="F815" s="147"/>
      <c r="G815" s="147"/>
      <c r="H815" s="147"/>
      <c r="I815" s="147"/>
      <c r="J815" s="147"/>
      <c r="K815" s="147"/>
      <c r="L815" s="147"/>
      <c r="M815" s="147"/>
      <c r="N815" s="147"/>
      <c r="O815" s="147"/>
      <c r="P815" s="147"/>
      <c r="Q815" s="147"/>
      <c r="R815" s="147"/>
      <c r="S815" s="147"/>
      <c r="T815" s="147"/>
      <c r="U815" s="147"/>
      <c r="V815" s="147"/>
      <c r="W815" s="147"/>
      <c r="X815" s="147"/>
      <c r="Y815" s="147"/>
      <c r="Z815" s="147"/>
    </row>
    <row r="816" spans="1:26" ht="15.75" customHeight="1" x14ac:dyDescent="0.2">
      <c r="A816" s="147"/>
      <c r="B816" s="147"/>
      <c r="C816" s="147"/>
      <c r="D816" s="147"/>
      <c r="E816" s="147"/>
      <c r="F816" s="147"/>
      <c r="G816" s="147"/>
      <c r="H816" s="147"/>
      <c r="I816" s="147"/>
      <c r="J816" s="147"/>
      <c r="K816" s="147"/>
      <c r="L816" s="147"/>
      <c r="M816" s="147"/>
      <c r="N816" s="147"/>
      <c r="O816" s="147"/>
      <c r="P816" s="147"/>
      <c r="Q816" s="147"/>
      <c r="R816" s="147"/>
      <c r="S816" s="147"/>
      <c r="T816" s="147"/>
      <c r="U816" s="147"/>
      <c r="V816" s="147"/>
      <c r="W816" s="147"/>
      <c r="X816" s="147"/>
      <c r="Y816" s="147"/>
      <c r="Z816" s="147"/>
    </row>
    <row r="817" spans="1:26" ht="15.75" customHeight="1" x14ac:dyDescent="0.2">
      <c r="A817" s="147"/>
      <c r="B817" s="147"/>
      <c r="C817" s="147"/>
      <c r="D817" s="147"/>
      <c r="E817" s="147"/>
      <c r="F817" s="147"/>
      <c r="G817" s="147"/>
      <c r="H817" s="147"/>
      <c r="I817" s="147"/>
      <c r="J817" s="147"/>
      <c r="K817" s="147"/>
      <c r="L817" s="147"/>
      <c r="M817" s="147"/>
      <c r="N817" s="147"/>
      <c r="O817" s="147"/>
      <c r="P817" s="147"/>
      <c r="Q817" s="147"/>
      <c r="R817" s="147"/>
      <c r="S817" s="147"/>
      <c r="T817" s="147"/>
      <c r="U817" s="147"/>
      <c r="V817" s="147"/>
      <c r="W817" s="147"/>
      <c r="X817" s="147"/>
      <c r="Y817" s="147"/>
      <c r="Z817" s="147"/>
    </row>
    <row r="818" spans="1:26" ht="15.75" customHeight="1" x14ac:dyDescent="0.2">
      <c r="A818" s="147"/>
      <c r="B818" s="147"/>
      <c r="C818" s="147"/>
      <c r="D818" s="147"/>
      <c r="E818" s="147"/>
      <c r="F818" s="147"/>
      <c r="G818" s="147"/>
      <c r="H818" s="147"/>
      <c r="I818" s="147"/>
      <c r="J818" s="147"/>
      <c r="K818" s="147"/>
      <c r="L818" s="147"/>
      <c r="M818" s="147"/>
      <c r="N818" s="147"/>
      <c r="O818" s="147"/>
      <c r="P818" s="147"/>
      <c r="Q818" s="147"/>
      <c r="R818" s="147"/>
      <c r="S818" s="147"/>
      <c r="T818" s="147"/>
      <c r="U818" s="147"/>
      <c r="V818" s="147"/>
      <c r="W818" s="147"/>
      <c r="X818" s="147"/>
      <c r="Y818" s="147"/>
      <c r="Z818" s="147"/>
    </row>
    <row r="819" spans="1:26" ht="15.75" customHeight="1" x14ac:dyDescent="0.2">
      <c r="A819" s="147"/>
      <c r="B819" s="147"/>
      <c r="C819" s="147"/>
      <c r="D819" s="147"/>
      <c r="E819" s="147"/>
      <c r="F819" s="147"/>
      <c r="G819" s="147"/>
      <c r="H819" s="147"/>
      <c r="I819" s="147"/>
      <c r="J819" s="147"/>
      <c r="K819" s="147"/>
      <c r="L819" s="147"/>
      <c r="M819" s="147"/>
      <c r="N819" s="147"/>
      <c r="O819" s="147"/>
      <c r="P819" s="147"/>
      <c r="Q819" s="147"/>
      <c r="R819" s="147"/>
      <c r="S819" s="147"/>
      <c r="T819" s="147"/>
      <c r="U819" s="147"/>
      <c r="V819" s="147"/>
      <c r="W819" s="147"/>
      <c r="X819" s="147"/>
      <c r="Y819" s="147"/>
      <c r="Z819" s="147"/>
    </row>
    <row r="820" spans="1:26" ht="15.75" customHeight="1" x14ac:dyDescent="0.2">
      <c r="A820" s="147"/>
      <c r="B820" s="147"/>
      <c r="C820" s="147"/>
      <c r="D820" s="147"/>
      <c r="E820" s="147"/>
      <c r="F820" s="147"/>
      <c r="G820" s="147"/>
      <c r="H820" s="147"/>
      <c r="I820" s="147"/>
      <c r="J820" s="147"/>
      <c r="K820" s="147"/>
      <c r="L820" s="147"/>
      <c r="M820" s="147"/>
      <c r="N820" s="147"/>
      <c r="O820" s="147"/>
      <c r="P820" s="147"/>
      <c r="Q820" s="147"/>
      <c r="R820" s="147"/>
      <c r="S820" s="147"/>
      <c r="T820" s="147"/>
      <c r="U820" s="147"/>
      <c r="V820" s="147"/>
      <c r="W820" s="147"/>
      <c r="X820" s="147"/>
      <c r="Y820" s="147"/>
      <c r="Z820" s="147"/>
    </row>
    <row r="821" spans="1:26" ht="15.75" customHeight="1" x14ac:dyDescent="0.2">
      <c r="A821" s="147"/>
      <c r="B821" s="147"/>
      <c r="C821" s="147"/>
      <c r="D821" s="147"/>
      <c r="E821" s="147"/>
      <c r="F821" s="147"/>
      <c r="G821" s="147"/>
      <c r="H821" s="147"/>
      <c r="I821" s="147"/>
      <c r="J821" s="147"/>
      <c r="K821" s="147"/>
      <c r="L821" s="147"/>
      <c r="M821" s="147"/>
      <c r="N821" s="147"/>
      <c r="O821" s="147"/>
      <c r="P821" s="147"/>
      <c r="Q821" s="147"/>
      <c r="R821" s="147"/>
      <c r="S821" s="147"/>
      <c r="T821" s="147"/>
      <c r="U821" s="147"/>
      <c r="V821" s="147"/>
      <c r="W821" s="147"/>
      <c r="X821" s="147"/>
      <c r="Y821" s="147"/>
      <c r="Z821" s="147"/>
    </row>
    <row r="822" spans="1:26" ht="15.75" customHeight="1" x14ac:dyDescent="0.2">
      <c r="A822" s="147"/>
      <c r="B822" s="147"/>
      <c r="C822" s="147"/>
      <c r="D822" s="147"/>
      <c r="E822" s="147"/>
      <c r="F822" s="147"/>
      <c r="G822" s="147"/>
      <c r="H822" s="147"/>
      <c r="I822" s="147"/>
      <c r="J822" s="147"/>
      <c r="K822" s="147"/>
      <c r="L822" s="147"/>
      <c r="M822" s="147"/>
      <c r="N822" s="147"/>
      <c r="O822" s="147"/>
      <c r="P822" s="147"/>
      <c r="Q822" s="147"/>
      <c r="R822" s="147"/>
      <c r="S822" s="147"/>
      <c r="T822" s="147"/>
      <c r="U822" s="147"/>
      <c r="V822" s="147"/>
      <c r="W822" s="147"/>
      <c r="X822" s="147"/>
      <c r="Y822" s="147"/>
      <c r="Z822" s="147"/>
    </row>
    <row r="823" spans="1:26" ht="15.75" customHeight="1" x14ac:dyDescent="0.2">
      <c r="A823" s="147"/>
      <c r="B823" s="147"/>
      <c r="C823" s="147"/>
      <c r="D823" s="147"/>
      <c r="E823" s="147"/>
      <c r="F823" s="147"/>
      <c r="G823" s="147"/>
      <c r="H823" s="147"/>
      <c r="I823" s="147"/>
      <c r="J823" s="147"/>
      <c r="K823" s="147"/>
      <c r="L823" s="147"/>
      <c r="M823" s="147"/>
      <c r="N823" s="147"/>
      <c r="O823" s="147"/>
      <c r="P823" s="147"/>
      <c r="Q823" s="147"/>
      <c r="R823" s="147"/>
      <c r="S823" s="147"/>
      <c r="T823" s="147"/>
      <c r="U823" s="147"/>
      <c r="V823" s="147"/>
      <c r="W823" s="147"/>
      <c r="X823" s="147"/>
      <c r="Y823" s="147"/>
      <c r="Z823" s="147"/>
    </row>
    <row r="824" spans="1:26" ht="15.75" customHeight="1" x14ac:dyDescent="0.2">
      <c r="A824" s="147"/>
      <c r="B824" s="147"/>
      <c r="C824" s="147"/>
      <c r="D824" s="147"/>
      <c r="E824" s="147"/>
      <c r="F824" s="147"/>
      <c r="G824" s="147"/>
      <c r="H824" s="147"/>
      <c r="I824" s="147"/>
      <c r="J824" s="147"/>
      <c r="K824" s="147"/>
      <c r="L824" s="147"/>
      <c r="M824" s="147"/>
      <c r="N824" s="147"/>
      <c r="O824" s="147"/>
      <c r="P824" s="147"/>
      <c r="Q824" s="147"/>
      <c r="R824" s="147"/>
      <c r="S824" s="147"/>
      <c r="T824" s="147"/>
      <c r="U824" s="147"/>
      <c r="V824" s="147"/>
      <c r="W824" s="147"/>
      <c r="X824" s="147"/>
      <c r="Y824" s="147"/>
      <c r="Z824" s="147"/>
    </row>
    <row r="825" spans="1:26" ht="15.75" customHeight="1" x14ac:dyDescent="0.2">
      <c r="A825" s="147"/>
      <c r="B825" s="147"/>
      <c r="C825" s="147"/>
      <c r="D825" s="147"/>
      <c r="E825" s="147"/>
      <c r="F825" s="147"/>
      <c r="G825" s="147"/>
      <c r="H825" s="147"/>
      <c r="I825" s="147"/>
      <c r="J825" s="147"/>
      <c r="K825" s="147"/>
      <c r="L825" s="147"/>
      <c r="M825" s="147"/>
      <c r="N825" s="147"/>
      <c r="O825" s="147"/>
      <c r="P825" s="147"/>
      <c r="Q825" s="147"/>
      <c r="R825" s="147"/>
      <c r="S825" s="147"/>
      <c r="T825" s="147"/>
      <c r="U825" s="147"/>
      <c r="V825" s="147"/>
      <c r="W825" s="147"/>
      <c r="X825" s="147"/>
      <c r="Y825" s="147"/>
      <c r="Z825" s="147"/>
    </row>
    <row r="826" spans="1:26" ht="15.75" customHeight="1" x14ac:dyDescent="0.2">
      <c r="A826" s="147"/>
      <c r="B826" s="147"/>
      <c r="C826" s="147"/>
      <c r="D826" s="147"/>
      <c r="E826" s="147"/>
      <c r="F826" s="147"/>
      <c r="G826" s="147"/>
      <c r="H826" s="147"/>
      <c r="I826" s="147"/>
      <c r="J826" s="147"/>
      <c r="K826" s="147"/>
      <c r="L826" s="147"/>
      <c r="M826" s="147"/>
      <c r="N826" s="147"/>
      <c r="O826" s="147"/>
      <c r="P826" s="147"/>
      <c r="Q826" s="147"/>
      <c r="R826" s="147"/>
      <c r="S826" s="147"/>
      <c r="T826" s="147"/>
      <c r="U826" s="147"/>
      <c r="V826" s="147"/>
      <c r="W826" s="147"/>
      <c r="X826" s="147"/>
      <c r="Y826" s="147"/>
      <c r="Z826" s="147"/>
    </row>
    <row r="827" spans="1:26" ht="15.75" customHeight="1" x14ac:dyDescent="0.2">
      <c r="A827" s="147"/>
      <c r="B827" s="147"/>
      <c r="C827" s="147"/>
      <c r="D827" s="147"/>
      <c r="E827" s="147"/>
      <c r="F827" s="147"/>
      <c r="G827" s="147"/>
      <c r="H827" s="147"/>
      <c r="I827" s="147"/>
      <c r="J827" s="147"/>
      <c r="K827" s="147"/>
      <c r="L827" s="147"/>
      <c r="M827" s="147"/>
      <c r="N827" s="147"/>
      <c r="O827" s="147"/>
      <c r="P827" s="147"/>
      <c r="Q827" s="147"/>
      <c r="R827" s="147"/>
      <c r="S827" s="147"/>
      <c r="T827" s="147"/>
      <c r="U827" s="147"/>
      <c r="V827" s="147"/>
      <c r="W827" s="147"/>
      <c r="X827" s="147"/>
      <c r="Y827" s="147"/>
      <c r="Z827" s="147"/>
    </row>
    <row r="828" spans="1:26" ht="15.75" customHeight="1" x14ac:dyDescent="0.2">
      <c r="A828" s="147"/>
      <c r="B828" s="147"/>
      <c r="C828" s="147"/>
      <c r="D828" s="147"/>
      <c r="E828" s="147"/>
      <c r="F828" s="147"/>
      <c r="G828" s="147"/>
      <c r="H828" s="147"/>
      <c r="I828" s="147"/>
      <c r="J828" s="147"/>
      <c r="K828" s="147"/>
      <c r="L828" s="147"/>
      <c r="M828" s="147"/>
      <c r="N828" s="147"/>
      <c r="O828" s="147"/>
      <c r="P828" s="147"/>
      <c r="Q828" s="147"/>
      <c r="R828" s="147"/>
      <c r="S828" s="147"/>
      <c r="T828" s="147"/>
      <c r="U828" s="147"/>
      <c r="V828" s="147"/>
      <c r="W828" s="147"/>
      <c r="X828" s="147"/>
      <c r="Y828" s="147"/>
      <c r="Z828" s="147"/>
    </row>
    <row r="829" spans="1:26" ht="15.75" customHeight="1" x14ac:dyDescent="0.2">
      <c r="A829" s="147"/>
      <c r="B829" s="147"/>
      <c r="C829" s="147"/>
      <c r="D829" s="147"/>
      <c r="E829" s="147"/>
      <c r="F829" s="147"/>
      <c r="G829" s="147"/>
      <c r="H829" s="147"/>
      <c r="I829" s="147"/>
      <c r="J829" s="147"/>
      <c r="K829" s="147"/>
      <c r="L829" s="147"/>
      <c r="M829" s="147"/>
      <c r="N829" s="147"/>
      <c r="O829" s="147"/>
      <c r="P829" s="147"/>
      <c r="Q829" s="147"/>
      <c r="R829" s="147"/>
      <c r="S829" s="147"/>
      <c r="T829" s="147"/>
      <c r="U829" s="147"/>
      <c r="V829" s="147"/>
      <c r="W829" s="147"/>
      <c r="X829" s="147"/>
      <c r="Y829" s="147"/>
      <c r="Z829" s="147"/>
    </row>
    <row r="830" spans="1:26" ht="15.75" customHeight="1" x14ac:dyDescent="0.2">
      <c r="A830" s="147"/>
      <c r="B830" s="147"/>
      <c r="C830" s="147"/>
      <c r="D830" s="147"/>
      <c r="E830" s="147"/>
      <c r="F830" s="147"/>
      <c r="G830" s="147"/>
      <c r="H830" s="147"/>
      <c r="I830" s="147"/>
      <c r="J830" s="147"/>
      <c r="K830" s="147"/>
      <c r="L830" s="147"/>
      <c r="M830" s="147"/>
      <c r="N830" s="147"/>
      <c r="O830" s="147"/>
      <c r="P830" s="147"/>
      <c r="Q830" s="147"/>
      <c r="R830" s="147"/>
      <c r="S830" s="147"/>
      <c r="T830" s="147"/>
      <c r="U830" s="147"/>
      <c r="V830" s="147"/>
      <c r="W830" s="147"/>
      <c r="X830" s="147"/>
      <c r="Y830" s="147"/>
      <c r="Z830" s="147"/>
    </row>
    <row r="831" spans="1:26" ht="15.75" customHeight="1" x14ac:dyDescent="0.2">
      <c r="A831" s="147"/>
      <c r="B831" s="147"/>
      <c r="C831" s="147"/>
      <c r="D831" s="147"/>
      <c r="E831" s="147"/>
      <c r="F831" s="147"/>
      <c r="G831" s="147"/>
      <c r="H831" s="147"/>
      <c r="I831" s="147"/>
      <c r="J831" s="147"/>
      <c r="K831" s="147"/>
      <c r="L831" s="147"/>
      <c r="M831" s="147"/>
      <c r="N831" s="147"/>
      <c r="O831" s="147"/>
      <c r="P831" s="147"/>
      <c r="Q831" s="147"/>
      <c r="R831" s="147"/>
      <c r="S831" s="147"/>
      <c r="T831" s="147"/>
      <c r="U831" s="147"/>
      <c r="V831" s="147"/>
      <c r="W831" s="147"/>
      <c r="X831" s="147"/>
      <c r="Y831" s="147"/>
      <c r="Z831" s="147"/>
    </row>
    <row r="832" spans="1:26" ht="15.75" customHeight="1" x14ac:dyDescent="0.2">
      <c r="A832" s="147"/>
      <c r="B832" s="147"/>
      <c r="C832" s="147"/>
      <c r="D832" s="147"/>
      <c r="E832" s="147"/>
      <c r="F832" s="147"/>
      <c r="G832" s="147"/>
      <c r="H832" s="147"/>
      <c r="I832" s="147"/>
      <c r="J832" s="147"/>
      <c r="K832" s="147"/>
      <c r="L832" s="147"/>
      <c r="M832" s="147"/>
      <c r="N832" s="147"/>
      <c r="O832" s="147"/>
      <c r="P832" s="147"/>
      <c r="Q832" s="147"/>
      <c r="R832" s="147"/>
      <c r="S832" s="147"/>
      <c r="T832" s="147"/>
      <c r="U832" s="147"/>
      <c r="V832" s="147"/>
      <c r="W832" s="147"/>
      <c r="X832" s="147"/>
      <c r="Y832" s="147"/>
      <c r="Z832" s="147"/>
    </row>
    <row r="833" spans="1:26" ht="15.75" customHeight="1" x14ac:dyDescent="0.2">
      <c r="A833" s="147"/>
      <c r="B833" s="147"/>
      <c r="C833" s="147"/>
      <c r="D833" s="147"/>
      <c r="E833" s="147"/>
      <c r="F833" s="147"/>
      <c r="G833" s="147"/>
      <c r="H833" s="147"/>
      <c r="I833" s="147"/>
      <c r="J833" s="147"/>
      <c r="K833" s="147"/>
      <c r="L833" s="147"/>
      <c r="M833" s="147"/>
      <c r="N833" s="147"/>
      <c r="O833" s="147"/>
      <c r="P833" s="147"/>
      <c r="Q833" s="147"/>
      <c r="R833" s="147"/>
      <c r="S833" s="147"/>
      <c r="T833" s="147"/>
      <c r="U833" s="147"/>
      <c r="V833" s="147"/>
      <c r="W833" s="147"/>
      <c r="X833" s="147"/>
      <c r="Y833" s="147"/>
      <c r="Z833" s="147"/>
    </row>
    <row r="834" spans="1:26" ht="15.75" customHeight="1" x14ac:dyDescent="0.2">
      <c r="A834" s="147"/>
      <c r="B834" s="147"/>
      <c r="C834" s="147"/>
      <c r="D834" s="147"/>
      <c r="E834" s="147"/>
      <c r="F834" s="147"/>
      <c r="G834" s="147"/>
      <c r="H834" s="147"/>
      <c r="I834" s="147"/>
      <c r="J834" s="147"/>
      <c r="K834" s="147"/>
      <c r="L834" s="147"/>
      <c r="M834" s="147"/>
      <c r="N834" s="147"/>
      <c r="O834" s="147"/>
      <c r="P834" s="147"/>
      <c r="Q834" s="147"/>
      <c r="R834" s="147"/>
      <c r="S834" s="147"/>
      <c r="T834" s="147"/>
      <c r="U834" s="147"/>
      <c r="V834" s="147"/>
      <c r="W834" s="147"/>
      <c r="X834" s="147"/>
      <c r="Y834" s="147"/>
      <c r="Z834" s="147"/>
    </row>
    <row r="835" spans="1:26" ht="15.75" customHeight="1" x14ac:dyDescent="0.2">
      <c r="A835" s="147"/>
      <c r="B835" s="147"/>
      <c r="C835" s="147"/>
      <c r="D835" s="147"/>
      <c r="E835" s="147"/>
      <c r="F835" s="147"/>
      <c r="G835" s="147"/>
      <c r="H835" s="147"/>
      <c r="I835" s="147"/>
      <c r="J835" s="147"/>
      <c r="K835" s="147"/>
      <c r="L835" s="147"/>
      <c r="M835" s="147"/>
      <c r="N835" s="147"/>
      <c r="O835" s="147"/>
      <c r="P835" s="147"/>
      <c r="Q835" s="147"/>
      <c r="R835" s="147"/>
      <c r="S835" s="147"/>
      <c r="T835" s="147"/>
      <c r="U835" s="147"/>
      <c r="V835" s="147"/>
      <c r="W835" s="147"/>
      <c r="X835" s="147"/>
      <c r="Y835" s="147"/>
      <c r="Z835" s="147"/>
    </row>
    <row r="836" spans="1:26" ht="15.75" customHeight="1" x14ac:dyDescent="0.2">
      <c r="A836" s="147"/>
      <c r="B836" s="147"/>
      <c r="C836" s="147"/>
      <c r="D836" s="147"/>
      <c r="E836" s="147"/>
      <c r="F836" s="147"/>
      <c r="G836" s="147"/>
      <c r="H836" s="147"/>
      <c r="I836" s="147"/>
      <c r="J836" s="147"/>
      <c r="K836" s="147"/>
      <c r="L836" s="147"/>
      <c r="M836" s="147"/>
      <c r="N836" s="147"/>
      <c r="O836" s="147"/>
      <c r="P836" s="147"/>
      <c r="Q836" s="147"/>
      <c r="R836" s="147"/>
      <c r="S836" s="147"/>
      <c r="T836" s="147"/>
      <c r="U836" s="147"/>
      <c r="V836" s="147"/>
      <c r="W836" s="147"/>
      <c r="X836" s="147"/>
      <c r="Y836" s="147"/>
      <c r="Z836" s="147"/>
    </row>
    <row r="837" spans="1:26" ht="15.75" customHeight="1" x14ac:dyDescent="0.2">
      <c r="A837" s="147"/>
      <c r="B837" s="147"/>
      <c r="C837" s="147"/>
      <c r="D837" s="147"/>
      <c r="E837" s="147"/>
      <c r="F837" s="147"/>
      <c r="G837" s="147"/>
      <c r="H837" s="147"/>
      <c r="I837" s="147"/>
      <c r="J837" s="147"/>
      <c r="K837" s="147"/>
      <c r="L837" s="147"/>
      <c r="M837" s="147"/>
      <c r="N837" s="147"/>
      <c r="O837" s="147"/>
      <c r="P837" s="147"/>
      <c r="Q837" s="147"/>
      <c r="R837" s="147"/>
      <c r="S837" s="147"/>
      <c r="T837" s="147"/>
      <c r="U837" s="147"/>
      <c r="V837" s="147"/>
      <c r="W837" s="147"/>
      <c r="X837" s="147"/>
      <c r="Y837" s="147"/>
      <c r="Z837" s="147"/>
    </row>
    <row r="838" spans="1:26" ht="15.75" customHeight="1" x14ac:dyDescent="0.2">
      <c r="A838" s="147"/>
      <c r="B838" s="147"/>
      <c r="C838" s="147"/>
      <c r="D838" s="147"/>
      <c r="E838" s="147"/>
      <c r="F838" s="147"/>
      <c r="G838" s="147"/>
      <c r="H838" s="147"/>
      <c r="I838" s="147"/>
      <c r="J838" s="147"/>
      <c r="K838" s="147"/>
      <c r="L838" s="147"/>
      <c r="M838" s="147"/>
      <c r="N838" s="147"/>
      <c r="O838" s="147"/>
      <c r="P838" s="147"/>
      <c r="Q838" s="147"/>
      <c r="R838" s="147"/>
      <c r="S838" s="147"/>
      <c r="T838" s="147"/>
      <c r="U838" s="147"/>
      <c r="V838" s="147"/>
      <c r="W838" s="147"/>
      <c r="X838" s="147"/>
      <c r="Y838" s="147"/>
      <c r="Z838" s="147"/>
    </row>
    <row r="839" spans="1:26" ht="15.75" customHeight="1" x14ac:dyDescent="0.2">
      <c r="A839" s="147"/>
      <c r="B839" s="147"/>
      <c r="C839" s="147"/>
      <c r="D839" s="147"/>
      <c r="E839" s="147"/>
      <c r="F839" s="147"/>
      <c r="G839" s="147"/>
      <c r="H839" s="147"/>
      <c r="I839" s="147"/>
      <c r="J839" s="147"/>
      <c r="K839" s="147"/>
      <c r="L839" s="147"/>
      <c r="M839" s="147"/>
      <c r="N839" s="147"/>
      <c r="O839" s="147"/>
      <c r="P839" s="147"/>
      <c r="Q839" s="147"/>
      <c r="R839" s="147"/>
      <c r="S839" s="147"/>
      <c r="T839" s="147"/>
      <c r="U839" s="147"/>
      <c r="V839" s="147"/>
      <c r="W839" s="147"/>
      <c r="X839" s="147"/>
      <c r="Y839" s="147"/>
      <c r="Z839" s="147"/>
    </row>
    <row r="840" spans="1:26" ht="15.75" customHeight="1" x14ac:dyDescent="0.2">
      <c r="A840" s="147"/>
      <c r="B840" s="147"/>
      <c r="C840" s="147"/>
      <c r="D840" s="147"/>
      <c r="E840" s="147"/>
      <c r="F840" s="147"/>
      <c r="G840" s="147"/>
      <c r="H840" s="147"/>
      <c r="I840" s="147"/>
      <c r="J840" s="147"/>
      <c r="K840" s="147"/>
      <c r="L840" s="147"/>
      <c r="M840" s="147"/>
      <c r="N840" s="147"/>
      <c r="O840" s="147"/>
      <c r="P840" s="147"/>
      <c r="Q840" s="147"/>
      <c r="R840" s="147"/>
      <c r="S840" s="147"/>
      <c r="T840" s="147"/>
      <c r="U840" s="147"/>
      <c r="V840" s="147"/>
      <c r="W840" s="147"/>
      <c r="X840" s="147"/>
      <c r="Y840" s="147"/>
      <c r="Z840" s="147"/>
    </row>
    <row r="841" spans="1:26" ht="15.75" customHeight="1" x14ac:dyDescent="0.2">
      <c r="A841" s="147"/>
      <c r="B841" s="147"/>
      <c r="C841" s="147"/>
      <c r="D841" s="147"/>
      <c r="E841" s="147"/>
      <c r="F841" s="147"/>
      <c r="G841" s="147"/>
      <c r="H841" s="147"/>
      <c r="I841" s="147"/>
      <c r="J841" s="147"/>
      <c r="K841" s="147"/>
      <c r="L841" s="147"/>
      <c r="M841" s="147"/>
      <c r="N841" s="147"/>
      <c r="O841" s="147"/>
      <c r="P841" s="147"/>
      <c r="Q841" s="147"/>
      <c r="R841" s="147"/>
      <c r="S841" s="147"/>
      <c r="T841" s="147"/>
      <c r="U841" s="147"/>
      <c r="V841" s="147"/>
      <c r="W841" s="147"/>
      <c r="X841" s="147"/>
      <c r="Y841" s="147"/>
      <c r="Z841" s="147"/>
    </row>
    <row r="842" spans="1:26" ht="15.75" customHeight="1" x14ac:dyDescent="0.2">
      <c r="A842" s="147"/>
      <c r="B842" s="147"/>
      <c r="C842" s="147"/>
      <c r="D842" s="147"/>
      <c r="E842" s="147"/>
      <c r="F842" s="147"/>
      <c r="G842" s="147"/>
      <c r="H842" s="147"/>
      <c r="I842" s="147"/>
      <c r="J842" s="147"/>
      <c r="K842" s="147"/>
      <c r="L842" s="147"/>
      <c r="M842" s="147"/>
      <c r="N842" s="147"/>
      <c r="O842" s="147"/>
      <c r="P842" s="147"/>
      <c r="Q842" s="147"/>
      <c r="R842" s="147"/>
      <c r="S842" s="147"/>
      <c r="T842" s="147"/>
      <c r="U842" s="147"/>
      <c r="V842" s="147"/>
      <c r="W842" s="147"/>
      <c r="X842" s="147"/>
      <c r="Y842" s="147"/>
      <c r="Z842" s="147"/>
    </row>
    <row r="843" spans="1:26" ht="15.75" customHeight="1" x14ac:dyDescent="0.2">
      <c r="A843" s="147"/>
      <c r="B843" s="147"/>
      <c r="C843" s="147"/>
      <c r="D843" s="147"/>
      <c r="E843" s="147"/>
      <c r="F843" s="147"/>
      <c r="G843" s="147"/>
      <c r="H843" s="147"/>
      <c r="I843" s="147"/>
      <c r="J843" s="147"/>
      <c r="K843" s="147"/>
      <c r="L843" s="147"/>
      <c r="M843" s="147"/>
      <c r="N843" s="147"/>
      <c r="O843" s="147"/>
      <c r="P843" s="147"/>
      <c r="Q843" s="147"/>
      <c r="R843" s="147"/>
      <c r="S843" s="147"/>
      <c r="T843" s="147"/>
      <c r="U843" s="147"/>
      <c r="V843" s="147"/>
      <c r="W843" s="147"/>
      <c r="X843" s="147"/>
      <c r="Y843" s="147"/>
      <c r="Z843" s="147"/>
    </row>
    <row r="844" spans="1:26" ht="15.75" customHeight="1" x14ac:dyDescent="0.2">
      <c r="A844" s="147"/>
      <c r="B844" s="147"/>
      <c r="C844" s="147"/>
      <c r="D844" s="147"/>
      <c r="E844" s="147"/>
      <c r="F844" s="147"/>
      <c r="G844" s="147"/>
      <c r="H844" s="147"/>
      <c r="I844" s="147"/>
      <c r="J844" s="147"/>
      <c r="K844" s="147"/>
      <c r="L844" s="147"/>
      <c r="M844" s="147"/>
      <c r="N844" s="147"/>
      <c r="O844" s="147"/>
      <c r="P844" s="147"/>
      <c r="Q844" s="147"/>
      <c r="R844" s="147"/>
      <c r="S844" s="147"/>
      <c r="T844" s="147"/>
      <c r="U844" s="147"/>
      <c r="V844" s="147"/>
      <c r="W844" s="147"/>
      <c r="X844" s="147"/>
      <c r="Y844" s="147"/>
      <c r="Z844" s="147"/>
    </row>
    <row r="845" spans="1:26" ht="15.75" customHeight="1" x14ac:dyDescent="0.2">
      <c r="A845" s="147"/>
      <c r="B845" s="147"/>
      <c r="C845" s="147"/>
      <c r="D845" s="147"/>
      <c r="E845" s="147"/>
      <c r="F845" s="147"/>
      <c r="G845" s="147"/>
      <c r="H845" s="147"/>
      <c r="I845" s="147"/>
      <c r="J845" s="147"/>
      <c r="K845" s="147"/>
      <c r="L845" s="147"/>
      <c r="M845" s="147"/>
      <c r="N845" s="147"/>
      <c r="O845" s="147"/>
      <c r="P845" s="147"/>
      <c r="Q845" s="147"/>
      <c r="R845" s="147"/>
      <c r="S845" s="147"/>
      <c r="T845" s="147"/>
      <c r="U845" s="147"/>
      <c r="V845" s="147"/>
      <c r="W845" s="147"/>
      <c r="X845" s="147"/>
      <c r="Y845" s="147"/>
      <c r="Z845" s="147"/>
    </row>
    <row r="846" spans="1:26" ht="15.75" customHeight="1" x14ac:dyDescent="0.2">
      <c r="A846" s="147"/>
      <c r="B846" s="147"/>
      <c r="C846" s="147"/>
      <c r="D846" s="147"/>
      <c r="E846" s="147"/>
      <c r="F846" s="147"/>
      <c r="G846" s="147"/>
      <c r="H846" s="147"/>
      <c r="I846" s="147"/>
      <c r="J846" s="147"/>
      <c r="K846" s="147"/>
      <c r="L846" s="147"/>
      <c r="M846" s="147"/>
      <c r="N846" s="147"/>
      <c r="O846" s="147"/>
      <c r="P846" s="147"/>
      <c r="Q846" s="147"/>
      <c r="R846" s="147"/>
      <c r="S846" s="147"/>
      <c r="T846" s="147"/>
      <c r="U846" s="147"/>
      <c r="V846" s="147"/>
      <c r="W846" s="147"/>
      <c r="X846" s="147"/>
      <c r="Y846" s="147"/>
      <c r="Z846" s="147"/>
    </row>
    <row r="847" spans="1:26" ht="15.75" customHeight="1" x14ac:dyDescent="0.2">
      <c r="A847" s="147"/>
      <c r="B847" s="147"/>
      <c r="C847" s="147"/>
      <c r="D847" s="147"/>
      <c r="E847" s="147"/>
      <c r="F847" s="147"/>
      <c r="G847" s="147"/>
      <c r="H847" s="147"/>
      <c r="I847" s="147"/>
      <c r="J847" s="147"/>
      <c r="K847" s="147"/>
      <c r="L847" s="147"/>
      <c r="M847" s="147"/>
      <c r="N847" s="147"/>
      <c r="O847" s="147"/>
      <c r="P847" s="147"/>
      <c r="Q847" s="147"/>
      <c r="R847" s="147"/>
      <c r="S847" s="147"/>
      <c r="T847" s="147"/>
      <c r="U847" s="147"/>
      <c r="V847" s="147"/>
      <c r="W847" s="147"/>
      <c r="X847" s="147"/>
      <c r="Y847" s="147"/>
      <c r="Z847" s="147"/>
    </row>
    <row r="848" spans="1:26" ht="15.75" customHeight="1" x14ac:dyDescent="0.2">
      <c r="A848" s="147"/>
      <c r="B848" s="147"/>
      <c r="C848" s="147"/>
      <c r="D848" s="147"/>
      <c r="E848" s="147"/>
      <c r="F848" s="147"/>
      <c r="G848" s="147"/>
      <c r="H848" s="147"/>
      <c r="I848" s="147"/>
      <c r="J848" s="147"/>
      <c r="K848" s="147"/>
      <c r="L848" s="147"/>
      <c r="M848" s="147"/>
      <c r="N848" s="147"/>
      <c r="O848" s="147"/>
      <c r="P848" s="147"/>
      <c r="Q848" s="147"/>
      <c r="R848" s="147"/>
      <c r="S848" s="147"/>
      <c r="T848" s="147"/>
      <c r="U848" s="147"/>
      <c r="V848" s="147"/>
      <c r="W848" s="147"/>
      <c r="X848" s="147"/>
      <c r="Y848" s="147"/>
      <c r="Z848" s="147"/>
    </row>
    <row r="849" spans="1:26" ht="15.75" customHeight="1" x14ac:dyDescent="0.2">
      <c r="A849" s="147"/>
      <c r="B849" s="147"/>
      <c r="C849" s="147"/>
      <c r="D849" s="147"/>
      <c r="E849" s="147"/>
      <c r="F849" s="147"/>
      <c r="G849" s="147"/>
      <c r="H849" s="147"/>
      <c r="I849" s="147"/>
      <c r="J849" s="147"/>
      <c r="K849" s="147"/>
      <c r="L849" s="147"/>
      <c r="M849" s="147"/>
      <c r="N849" s="147"/>
      <c r="O849" s="147"/>
      <c r="P849" s="147"/>
      <c r="Q849" s="147"/>
      <c r="R849" s="147"/>
      <c r="S849" s="147"/>
      <c r="T849" s="147"/>
      <c r="U849" s="147"/>
      <c r="V849" s="147"/>
      <c r="W849" s="147"/>
      <c r="X849" s="147"/>
      <c r="Y849" s="147"/>
      <c r="Z849" s="147"/>
    </row>
    <row r="850" spans="1:26" ht="15.75" customHeight="1" x14ac:dyDescent="0.2">
      <c r="A850" s="147"/>
      <c r="B850" s="147"/>
      <c r="C850" s="147"/>
      <c r="D850" s="147"/>
      <c r="E850" s="147"/>
      <c r="F850" s="147"/>
      <c r="G850" s="147"/>
      <c r="H850" s="147"/>
      <c r="I850" s="147"/>
      <c r="J850" s="147"/>
      <c r="K850" s="147"/>
      <c r="L850" s="147"/>
      <c r="M850" s="147"/>
      <c r="N850" s="147"/>
      <c r="O850" s="147"/>
      <c r="P850" s="147"/>
      <c r="Q850" s="147"/>
      <c r="R850" s="147"/>
      <c r="S850" s="147"/>
      <c r="T850" s="147"/>
      <c r="U850" s="147"/>
      <c r="V850" s="147"/>
      <c r="W850" s="147"/>
      <c r="X850" s="147"/>
      <c r="Y850" s="147"/>
      <c r="Z850" s="147"/>
    </row>
    <row r="851" spans="1:26" ht="15.75" customHeight="1" x14ac:dyDescent="0.2">
      <c r="A851" s="147"/>
      <c r="B851" s="147"/>
      <c r="C851" s="147"/>
      <c r="D851" s="147"/>
      <c r="E851" s="147"/>
      <c r="F851" s="147"/>
      <c r="G851" s="147"/>
      <c r="H851" s="147"/>
      <c r="I851" s="147"/>
      <c r="J851" s="147"/>
      <c r="K851" s="147"/>
      <c r="L851" s="147"/>
      <c r="M851" s="147"/>
      <c r="N851" s="147"/>
      <c r="O851" s="147"/>
      <c r="P851" s="147"/>
      <c r="Q851" s="147"/>
      <c r="R851" s="147"/>
      <c r="S851" s="147"/>
      <c r="T851" s="147"/>
      <c r="U851" s="147"/>
      <c r="V851" s="147"/>
      <c r="W851" s="147"/>
      <c r="X851" s="147"/>
      <c r="Y851" s="147"/>
      <c r="Z851" s="147"/>
    </row>
    <row r="852" spans="1:26" ht="15.75" customHeight="1" x14ac:dyDescent="0.2">
      <c r="A852" s="147"/>
      <c r="B852" s="147"/>
      <c r="C852" s="147"/>
      <c r="D852" s="147"/>
      <c r="E852" s="147"/>
      <c r="F852" s="147"/>
      <c r="G852" s="147"/>
      <c r="H852" s="147"/>
      <c r="I852" s="147"/>
      <c r="J852" s="147"/>
      <c r="K852" s="147"/>
      <c r="L852" s="147"/>
      <c r="M852" s="147"/>
      <c r="N852" s="147"/>
      <c r="O852" s="147"/>
      <c r="P852" s="147"/>
      <c r="Q852" s="147"/>
      <c r="R852" s="147"/>
      <c r="S852" s="147"/>
      <c r="T852" s="147"/>
      <c r="U852" s="147"/>
      <c r="V852" s="147"/>
      <c r="W852" s="147"/>
      <c r="X852" s="147"/>
      <c r="Y852" s="147"/>
      <c r="Z852" s="147"/>
    </row>
    <row r="853" spans="1:26" ht="15.75" customHeight="1" x14ac:dyDescent="0.2">
      <c r="A853" s="147"/>
      <c r="B853" s="147"/>
      <c r="C853" s="147"/>
      <c r="D853" s="147"/>
      <c r="E853" s="147"/>
      <c r="F853" s="147"/>
      <c r="G853" s="147"/>
      <c r="H853" s="147"/>
      <c r="I853" s="147"/>
      <c r="J853" s="147"/>
      <c r="K853" s="147"/>
      <c r="L853" s="147"/>
      <c r="M853" s="147"/>
      <c r="N853" s="147"/>
      <c r="O853" s="147"/>
      <c r="P853" s="147"/>
      <c r="Q853" s="147"/>
      <c r="R853" s="147"/>
      <c r="S853" s="147"/>
      <c r="T853" s="147"/>
      <c r="U853" s="147"/>
      <c r="V853" s="147"/>
      <c r="W853" s="147"/>
      <c r="X853" s="147"/>
      <c r="Y853" s="147"/>
      <c r="Z853" s="147"/>
    </row>
    <row r="854" spans="1:26" ht="15.75" customHeight="1" x14ac:dyDescent="0.2">
      <c r="A854" s="147"/>
      <c r="B854" s="147"/>
      <c r="C854" s="147"/>
      <c r="D854" s="147"/>
      <c r="E854" s="147"/>
      <c r="F854" s="147"/>
      <c r="G854" s="147"/>
      <c r="H854" s="147"/>
      <c r="I854" s="147"/>
      <c r="J854" s="147"/>
      <c r="K854" s="147"/>
      <c r="L854" s="147"/>
      <c r="M854" s="147"/>
      <c r="N854" s="147"/>
      <c r="O854" s="147"/>
      <c r="P854" s="147"/>
      <c r="Q854" s="147"/>
      <c r="R854" s="147"/>
      <c r="S854" s="147"/>
      <c r="T854" s="147"/>
      <c r="U854" s="147"/>
      <c r="V854" s="147"/>
      <c r="W854" s="147"/>
      <c r="X854" s="147"/>
      <c r="Y854" s="147"/>
      <c r="Z854" s="147"/>
    </row>
    <row r="855" spans="1:26" ht="15.75" customHeight="1" x14ac:dyDescent="0.2">
      <c r="A855" s="147"/>
      <c r="B855" s="147"/>
      <c r="C855" s="147"/>
      <c r="D855" s="147"/>
      <c r="E855" s="147"/>
      <c r="F855" s="147"/>
      <c r="G855" s="147"/>
      <c r="H855" s="147"/>
      <c r="I855" s="147"/>
      <c r="J855" s="147"/>
      <c r="K855" s="147"/>
      <c r="L855" s="147"/>
      <c r="M855" s="147"/>
      <c r="N855" s="147"/>
      <c r="O855" s="147"/>
      <c r="P855" s="147"/>
      <c r="Q855" s="147"/>
      <c r="R855" s="147"/>
      <c r="S855" s="147"/>
      <c r="T855" s="147"/>
      <c r="U855" s="147"/>
      <c r="V855" s="147"/>
      <c r="W855" s="147"/>
      <c r="X855" s="147"/>
      <c r="Y855" s="147"/>
      <c r="Z855" s="147"/>
    </row>
    <row r="856" spans="1:26" ht="15.75" customHeight="1" x14ac:dyDescent="0.2">
      <c r="A856" s="147"/>
      <c r="B856" s="147"/>
      <c r="C856" s="147"/>
      <c r="D856" s="147"/>
      <c r="E856" s="147"/>
      <c r="F856" s="147"/>
      <c r="G856" s="147"/>
      <c r="H856" s="147"/>
      <c r="I856" s="147"/>
      <c r="J856" s="147"/>
      <c r="K856" s="147"/>
      <c r="L856" s="147"/>
      <c r="M856" s="147"/>
      <c r="N856" s="147"/>
      <c r="O856" s="147"/>
      <c r="P856" s="147"/>
      <c r="Q856" s="147"/>
      <c r="R856" s="147"/>
      <c r="S856" s="147"/>
      <c r="T856" s="147"/>
      <c r="U856" s="147"/>
      <c r="V856" s="147"/>
      <c r="W856" s="147"/>
      <c r="X856" s="147"/>
      <c r="Y856" s="147"/>
      <c r="Z856" s="147"/>
    </row>
    <row r="857" spans="1:26" ht="15.75" customHeight="1" x14ac:dyDescent="0.2">
      <c r="A857" s="147"/>
      <c r="B857" s="147"/>
      <c r="C857" s="147"/>
      <c r="D857" s="147"/>
      <c r="E857" s="147"/>
      <c r="F857" s="147"/>
      <c r="G857" s="147"/>
      <c r="H857" s="147"/>
      <c r="I857" s="147"/>
      <c r="J857" s="147"/>
      <c r="K857" s="147"/>
      <c r="L857" s="147"/>
      <c r="M857" s="147"/>
      <c r="N857" s="147"/>
      <c r="O857" s="147"/>
      <c r="P857" s="147"/>
      <c r="Q857" s="147"/>
      <c r="R857" s="147"/>
      <c r="S857" s="147"/>
      <c r="T857" s="147"/>
      <c r="U857" s="147"/>
      <c r="V857" s="147"/>
      <c r="W857" s="147"/>
      <c r="X857" s="147"/>
      <c r="Y857" s="147"/>
      <c r="Z857" s="147"/>
    </row>
    <row r="858" spans="1:26" ht="15.75" customHeight="1" x14ac:dyDescent="0.2">
      <c r="A858" s="147"/>
      <c r="B858" s="147"/>
      <c r="C858" s="147"/>
      <c r="D858" s="147"/>
      <c r="E858" s="147"/>
      <c r="F858" s="147"/>
      <c r="G858" s="147"/>
      <c r="H858" s="147"/>
      <c r="I858" s="147"/>
      <c r="J858" s="147"/>
      <c r="K858" s="147"/>
      <c r="L858" s="147"/>
      <c r="M858" s="147"/>
      <c r="N858" s="147"/>
      <c r="O858" s="147"/>
      <c r="P858" s="147"/>
      <c r="Q858" s="147"/>
      <c r="R858" s="147"/>
      <c r="S858" s="147"/>
      <c r="T858" s="147"/>
      <c r="U858" s="147"/>
      <c r="V858" s="147"/>
      <c r="W858" s="147"/>
      <c r="X858" s="147"/>
      <c r="Y858" s="147"/>
      <c r="Z858" s="147"/>
    </row>
    <row r="859" spans="1:26" ht="15.75" customHeight="1" x14ac:dyDescent="0.2">
      <c r="A859" s="147"/>
      <c r="B859" s="147"/>
      <c r="C859" s="147"/>
      <c r="D859" s="147"/>
      <c r="E859" s="147"/>
      <c r="F859" s="147"/>
      <c r="G859" s="147"/>
      <c r="H859" s="147"/>
      <c r="I859" s="147"/>
      <c r="J859" s="147"/>
      <c r="K859" s="147"/>
      <c r="L859" s="147"/>
      <c r="M859" s="147"/>
      <c r="N859" s="147"/>
      <c r="O859" s="147"/>
      <c r="P859" s="147"/>
      <c r="Q859" s="147"/>
      <c r="R859" s="147"/>
      <c r="S859" s="147"/>
      <c r="T859" s="147"/>
      <c r="U859" s="147"/>
      <c r="V859" s="147"/>
      <c r="W859" s="147"/>
      <c r="X859" s="147"/>
      <c r="Y859" s="147"/>
      <c r="Z859" s="147"/>
    </row>
    <row r="860" spans="1:26" ht="15.75" customHeight="1" x14ac:dyDescent="0.2">
      <c r="A860" s="147"/>
      <c r="B860" s="147"/>
      <c r="C860" s="147"/>
      <c r="D860" s="147"/>
      <c r="E860" s="147"/>
      <c r="F860" s="147"/>
      <c r="G860" s="147"/>
      <c r="H860" s="147"/>
      <c r="I860" s="147"/>
      <c r="J860" s="147"/>
      <c r="K860" s="147"/>
      <c r="L860" s="147"/>
      <c r="M860" s="147"/>
      <c r="N860" s="147"/>
      <c r="O860" s="147"/>
      <c r="P860" s="147"/>
      <c r="Q860" s="147"/>
      <c r="R860" s="147"/>
      <c r="S860" s="147"/>
      <c r="T860" s="147"/>
      <c r="U860" s="147"/>
      <c r="V860" s="147"/>
      <c r="W860" s="147"/>
      <c r="X860" s="147"/>
      <c r="Y860" s="147"/>
      <c r="Z860" s="147"/>
    </row>
    <row r="861" spans="1:26" ht="15.75" customHeight="1" x14ac:dyDescent="0.2">
      <c r="A861" s="147"/>
      <c r="B861" s="147"/>
      <c r="C861" s="147"/>
      <c r="D861" s="147"/>
      <c r="E861" s="147"/>
      <c r="F861" s="147"/>
      <c r="G861" s="147"/>
      <c r="H861" s="147"/>
      <c r="I861" s="147"/>
      <c r="J861" s="147"/>
      <c r="K861" s="147"/>
      <c r="L861" s="147"/>
      <c r="M861" s="147"/>
      <c r="N861" s="147"/>
      <c r="O861" s="147"/>
      <c r="P861" s="147"/>
      <c r="Q861" s="147"/>
      <c r="R861" s="147"/>
      <c r="S861" s="147"/>
      <c r="T861" s="147"/>
      <c r="U861" s="147"/>
      <c r="V861" s="147"/>
      <c r="W861" s="147"/>
      <c r="X861" s="147"/>
      <c r="Y861" s="147"/>
      <c r="Z861" s="147"/>
    </row>
    <row r="862" spans="1:26" ht="15.75" customHeight="1" x14ac:dyDescent="0.2">
      <c r="A862" s="147"/>
      <c r="B862" s="147"/>
      <c r="C862" s="147"/>
      <c r="D862" s="147"/>
      <c r="E862" s="147"/>
      <c r="F862" s="147"/>
      <c r="G862" s="147"/>
      <c r="H862" s="147"/>
      <c r="I862" s="147"/>
      <c r="J862" s="147"/>
      <c r="K862" s="147"/>
      <c r="L862" s="147"/>
      <c r="M862" s="147"/>
      <c r="N862" s="147"/>
      <c r="O862" s="147"/>
      <c r="P862" s="147"/>
      <c r="Q862" s="147"/>
      <c r="R862" s="147"/>
      <c r="S862" s="147"/>
      <c r="T862" s="147"/>
      <c r="U862" s="147"/>
      <c r="V862" s="147"/>
      <c r="W862" s="147"/>
      <c r="X862" s="147"/>
      <c r="Y862" s="147"/>
      <c r="Z862" s="147"/>
    </row>
    <row r="863" spans="1:26" ht="15.75" customHeight="1" x14ac:dyDescent="0.2">
      <c r="A863" s="147"/>
      <c r="B863" s="147"/>
      <c r="C863" s="147"/>
      <c r="D863" s="147"/>
      <c r="E863" s="147"/>
      <c r="F863" s="147"/>
      <c r="G863" s="147"/>
      <c r="H863" s="147"/>
      <c r="I863" s="147"/>
      <c r="J863" s="147"/>
      <c r="K863" s="147"/>
      <c r="L863" s="147"/>
      <c r="M863" s="147"/>
      <c r="N863" s="147"/>
      <c r="O863" s="147"/>
      <c r="P863" s="147"/>
      <c r="Q863" s="147"/>
      <c r="R863" s="147"/>
      <c r="S863" s="147"/>
      <c r="T863" s="147"/>
      <c r="U863" s="147"/>
      <c r="V863" s="147"/>
      <c r="W863" s="147"/>
      <c r="X863" s="147"/>
      <c r="Y863" s="147"/>
      <c r="Z863" s="147"/>
    </row>
    <row r="864" spans="1:26" ht="15.75" customHeight="1" x14ac:dyDescent="0.2">
      <c r="A864" s="147"/>
      <c r="B864" s="147"/>
      <c r="C864" s="147"/>
      <c r="D864" s="147"/>
      <c r="E864" s="147"/>
      <c r="F864" s="147"/>
      <c r="G864" s="147"/>
      <c r="H864" s="147"/>
      <c r="I864" s="147"/>
      <c r="J864" s="147"/>
      <c r="K864" s="147"/>
      <c r="L864" s="147"/>
      <c r="M864" s="147"/>
      <c r="N864" s="147"/>
      <c r="O864" s="147"/>
      <c r="P864" s="147"/>
      <c r="Q864" s="147"/>
      <c r="R864" s="147"/>
      <c r="S864" s="147"/>
      <c r="T864" s="147"/>
      <c r="U864" s="147"/>
      <c r="V864" s="147"/>
      <c r="W864" s="147"/>
      <c r="X864" s="147"/>
      <c r="Y864" s="147"/>
      <c r="Z864" s="147"/>
    </row>
    <row r="865" spans="1:26" ht="15.75" customHeight="1" x14ac:dyDescent="0.2">
      <c r="A865" s="147"/>
      <c r="B865" s="147"/>
      <c r="C865" s="147"/>
      <c r="D865" s="147"/>
      <c r="E865" s="147"/>
      <c r="F865" s="147"/>
      <c r="G865" s="147"/>
      <c r="H865" s="147"/>
      <c r="I865" s="147"/>
      <c r="J865" s="147"/>
      <c r="K865" s="147"/>
      <c r="L865" s="147"/>
      <c r="M865" s="147"/>
      <c r="N865" s="147"/>
      <c r="O865" s="147"/>
      <c r="P865" s="147"/>
      <c r="Q865" s="147"/>
      <c r="R865" s="147"/>
      <c r="S865" s="147"/>
      <c r="T865" s="147"/>
      <c r="U865" s="147"/>
      <c r="V865" s="147"/>
      <c r="W865" s="147"/>
      <c r="X865" s="147"/>
      <c r="Y865" s="147"/>
      <c r="Z865" s="147"/>
    </row>
    <row r="866" spans="1:26" ht="15.75" customHeight="1" x14ac:dyDescent="0.2">
      <c r="A866" s="147"/>
      <c r="B866" s="147"/>
      <c r="C866" s="147"/>
      <c r="D866" s="147"/>
      <c r="E866" s="147"/>
      <c r="F866" s="147"/>
      <c r="G866" s="147"/>
      <c r="H866" s="147"/>
      <c r="I866" s="147"/>
      <c r="J866" s="147"/>
      <c r="K866" s="147"/>
      <c r="L866" s="147"/>
      <c r="M866" s="147"/>
      <c r="N866" s="147"/>
      <c r="O866" s="147"/>
      <c r="P866" s="147"/>
      <c r="Q866" s="147"/>
      <c r="R866" s="147"/>
      <c r="S866" s="147"/>
      <c r="T866" s="147"/>
      <c r="U866" s="147"/>
      <c r="V866" s="147"/>
      <c r="W866" s="147"/>
      <c r="X866" s="147"/>
      <c r="Y866" s="147"/>
      <c r="Z866" s="147"/>
    </row>
    <row r="867" spans="1:26" ht="15.75" customHeight="1" x14ac:dyDescent="0.2">
      <c r="A867" s="147"/>
      <c r="B867" s="147"/>
      <c r="C867" s="147"/>
      <c r="D867" s="147"/>
      <c r="E867" s="147"/>
      <c r="F867" s="147"/>
      <c r="G867" s="147"/>
      <c r="H867" s="147"/>
      <c r="I867" s="147"/>
      <c r="J867" s="147"/>
      <c r="K867" s="147"/>
      <c r="L867" s="147"/>
      <c r="M867" s="147"/>
      <c r="N867" s="147"/>
      <c r="O867" s="147"/>
      <c r="P867" s="147"/>
      <c r="Q867" s="147"/>
      <c r="R867" s="147"/>
      <c r="S867" s="147"/>
      <c r="T867" s="147"/>
      <c r="U867" s="147"/>
      <c r="V867" s="147"/>
      <c r="W867" s="147"/>
      <c r="X867" s="147"/>
      <c r="Y867" s="147"/>
      <c r="Z867" s="147"/>
    </row>
    <row r="868" spans="1:26" ht="15.75" customHeight="1" x14ac:dyDescent="0.2">
      <c r="A868" s="147"/>
      <c r="B868" s="147"/>
      <c r="C868" s="147"/>
      <c r="D868" s="147"/>
      <c r="E868" s="147"/>
      <c r="F868" s="147"/>
      <c r="G868" s="147"/>
      <c r="H868" s="147"/>
      <c r="I868" s="147"/>
      <c r="J868" s="147"/>
      <c r="K868" s="147"/>
      <c r="L868" s="147"/>
      <c r="M868" s="147"/>
      <c r="N868" s="147"/>
      <c r="O868" s="147"/>
      <c r="P868" s="147"/>
      <c r="Q868" s="147"/>
      <c r="R868" s="147"/>
      <c r="S868" s="147"/>
      <c r="T868" s="147"/>
      <c r="U868" s="147"/>
      <c r="V868" s="147"/>
      <c r="W868" s="147"/>
      <c r="X868" s="147"/>
      <c r="Y868" s="147"/>
      <c r="Z868" s="147"/>
    </row>
    <row r="869" spans="1:26" ht="15.75" customHeight="1" x14ac:dyDescent="0.2">
      <c r="A869" s="147"/>
      <c r="B869" s="147"/>
      <c r="C869" s="147"/>
      <c r="D869" s="147"/>
      <c r="E869" s="147"/>
      <c r="F869" s="147"/>
      <c r="G869" s="147"/>
      <c r="H869" s="147"/>
      <c r="I869" s="147"/>
      <c r="J869" s="147"/>
      <c r="K869" s="147"/>
      <c r="L869" s="147"/>
      <c r="M869" s="147"/>
      <c r="N869" s="147"/>
      <c r="O869" s="147"/>
      <c r="P869" s="147"/>
      <c r="Q869" s="147"/>
      <c r="R869" s="147"/>
      <c r="S869" s="147"/>
      <c r="T869" s="147"/>
      <c r="U869" s="147"/>
      <c r="V869" s="147"/>
      <c r="W869" s="147"/>
      <c r="X869" s="147"/>
      <c r="Y869" s="147"/>
      <c r="Z869" s="147"/>
    </row>
    <row r="870" spans="1:26" ht="15.75" customHeight="1" x14ac:dyDescent="0.2">
      <c r="A870" s="147"/>
      <c r="B870" s="147"/>
      <c r="C870" s="147"/>
      <c r="D870" s="147"/>
      <c r="E870" s="147"/>
      <c r="F870" s="147"/>
      <c r="G870" s="147"/>
      <c r="H870" s="147"/>
      <c r="I870" s="147"/>
      <c r="J870" s="147"/>
      <c r="K870" s="147"/>
      <c r="L870" s="147"/>
      <c r="M870" s="147"/>
      <c r="N870" s="147"/>
      <c r="O870" s="147"/>
      <c r="P870" s="147"/>
      <c r="Q870" s="147"/>
      <c r="R870" s="147"/>
      <c r="S870" s="147"/>
      <c r="T870" s="147"/>
      <c r="U870" s="147"/>
      <c r="V870" s="147"/>
      <c r="W870" s="147"/>
      <c r="X870" s="147"/>
      <c r="Y870" s="147"/>
      <c r="Z870" s="147"/>
    </row>
    <row r="871" spans="1:26" ht="15.75" customHeight="1" x14ac:dyDescent="0.2">
      <c r="A871" s="147"/>
      <c r="B871" s="147"/>
      <c r="C871" s="147"/>
      <c r="D871" s="147"/>
      <c r="E871" s="147"/>
      <c r="F871" s="147"/>
      <c r="G871" s="147"/>
      <c r="H871" s="147"/>
      <c r="I871" s="147"/>
      <c r="J871" s="147"/>
      <c r="K871" s="147"/>
      <c r="L871" s="147"/>
      <c r="M871" s="147"/>
      <c r="N871" s="147"/>
      <c r="O871" s="147"/>
      <c r="P871" s="147"/>
      <c r="Q871" s="147"/>
      <c r="R871" s="147"/>
      <c r="S871" s="147"/>
      <c r="T871" s="147"/>
      <c r="U871" s="147"/>
      <c r="V871" s="147"/>
      <c r="W871" s="147"/>
      <c r="X871" s="147"/>
      <c r="Y871" s="147"/>
      <c r="Z871" s="147"/>
    </row>
    <row r="872" spans="1:26" ht="15.75" customHeight="1" x14ac:dyDescent="0.2">
      <c r="A872" s="147"/>
      <c r="B872" s="147"/>
      <c r="C872" s="147"/>
      <c r="D872" s="147"/>
      <c r="E872" s="147"/>
      <c r="F872" s="147"/>
      <c r="G872" s="147"/>
      <c r="H872" s="147"/>
      <c r="I872" s="147"/>
      <c r="J872" s="147"/>
      <c r="K872" s="147"/>
      <c r="L872" s="147"/>
      <c r="M872" s="147"/>
      <c r="N872" s="147"/>
      <c r="O872" s="147"/>
      <c r="P872" s="147"/>
      <c r="Q872" s="147"/>
      <c r="R872" s="147"/>
      <c r="S872" s="147"/>
      <c r="T872" s="147"/>
      <c r="U872" s="147"/>
      <c r="V872" s="147"/>
      <c r="W872" s="147"/>
      <c r="X872" s="147"/>
      <c r="Y872" s="147"/>
      <c r="Z872" s="147"/>
    </row>
    <row r="873" spans="1:26" ht="15.75" customHeight="1" x14ac:dyDescent="0.2">
      <c r="A873" s="147"/>
      <c r="B873" s="147"/>
      <c r="C873" s="147"/>
      <c r="D873" s="147"/>
      <c r="E873" s="147"/>
      <c r="F873" s="147"/>
      <c r="G873" s="147"/>
      <c r="H873" s="147"/>
      <c r="I873" s="147"/>
      <c r="J873" s="147"/>
      <c r="K873" s="147"/>
      <c r="L873" s="147"/>
      <c r="M873" s="147"/>
      <c r="N873" s="147"/>
      <c r="O873" s="147"/>
      <c r="P873" s="147"/>
      <c r="Q873" s="147"/>
      <c r="R873" s="147"/>
      <c r="S873" s="147"/>
      <c r="T873" s="147"/>
      <c r="U873" s="147"/>
      <c r="V873" s="147"/>
      <c r="W873" s="147"/>
      <c r="X873" s="147"/>
      <c r="Y873" s="147"/>
      <c r="Z873" s="147"/>
    </row>
    <row r="874" spans="1:26" ht="15.75" customHeight="1" x14ac:dyDescent="0.2">
      <c r="A874" s="147"/>
      <c r="B874" s="147"/>
      <c r="C874" s="147"/>
      <c r="D874" s="147"/>
      <c r="E874" s="147"/>
      <c r="F874" s="147"/>
      <c r="G874" s="147"/>
      <c r="H874" s="147"/>
      <c r="I874" s="147"/>
      <c r="J874" s="147"/>
      <c r="K874" s="147"/>
      <c r="L874" s="147"/>
      <c r="M874" s="147"/>
      <c r="N874" s="147"/>
      <c r="O874" s="147"/>
      <c r="P874" s="147"/>
      <c r="Q874" s="147"/>
      <c r="R874" s="147"/>
      <c r="S874" s="147"/>
      <c r="T874" s="147"/>
      <c r="U874" s="147"/>
      <c r="V874" s="147"/>
      <c r="W874" s="147"/>
      <c r="X874" s="147"/>
      <c r="Y874" s="147"/>
      <c r="Z874" s="147"/>
    </row>
    <row r="875" spans="1:26" ht="15.75" customHeight="1" x14ac:dyDescent="0.2">
      <c r="A875" s="147"/>
      <c r="B875" s="147"/>
      <c r="C875" s="147"/>
      <c r="D875" s="147"/>
      <c r="E875" s="147"/>
      <c r="F875" s="147"/>
      <c r="G875" s="147"/>
      <c r="H875" s="147"/>
      <c r="I875" s="147"/>
      <c r="J875" s="147"/>
      <c r="K875" s="147"/>
      <c r="L875" s="147"/>
      <c r="M875" s="147"/>
      <c r="N875" s="147"/>
      <c r="O875" s="147"/>
      <c r="P875" s="147"/>
      <c r="Q875" s="147"/>
      <c r="R875" s="147"/>
      <c r="S875" s="147"/>
      <c r="T875" s="147"/>
      <c r="U875" s="147"/>
      <c r="V875" s="147"/>
      <c r="W875" s="147"/>
      <c r="X875" s="147"/>
      <c r="Y875" s="147"/>
      <c r="Z875" s="147"/>
    </row>
    <row r="876" spans="1:26" ht="15.75" customHeight="1" x14ac:dyDescent="0.2">
      <c r="A876" s="147"/>
      <c r="B876" s="147"/>
      <c r="C876" s="147"/>
      <c r="D876" s="147"/>
      <c r="E876" s="147"/>
      <c r="F876" s="147"/>
      <c r="G876" s="147"/>
      <c r="H876" s="147"/>
      <c r="I876" s="147"/>
      <c r="J876" s="147"/>
      <c r="K876" s="147"/>
      <c r="L876" s="147"/>
      <c r="M876" s="147"/>
      <c r="N876" s="147"/>
      <c r="O876" s="147"/>
      <c r="P876" s="147"/>
      <c r="Q876" s="147"/>
      <c r="R876" s="147"/>
      <c r="S876" s="147"/>
      <c r="T876" s="147"/>
      <c r="U876" s="147"/>
      <c r="V876" s="147"/>
      <c r="W876" s="147"/>
      <c r="X876" s="147"/>
      <c r="Y876" s="147"/>
      <c r="Z876" s="147"/>
    </row>
    <row r="877" spans="1:26" ht="15.75" customHeight="1" x14ac:dyDescent="0.2">
      <c r="A877" s="147"/>
      <c r="B877" s="147"/>
      <c r="C877" s="147"/>
      <c r="D877" s="147"/>
      <c r="E877" s="147"/>
      <c r="F877" s="147"/>
      <c r="G877" s="147"/>
      <c r="H877" s="147"/>
      <c r="I877" s="147"/>
      <c r="J877" s="147"/>
      <c r="K877" s="147"/>
      <c r="L877" s="147"/>
      <c r="M877" s="147"/>
      <c r="N877" s="147"/>
      <c r="O877" s="147"/>
      <c r="P877" s="147"/>
      <c r="Q877" s="147"/>
      <c r="R877" s="147"/>
      <c r="S877" s="147"/>
      <c r="T877" s="147"/>
      <c r="U877" s="147"/>
      <c r="V877" s="147"/>
      <c r="W877" s="147"/>
      <c r="X877" s="147"/>
      <c r="Y877" s="147"/>
      <c r="Z877" s="147"/>
    </row>
    <row r="878" spans="1:26" ht="15.75" customHeight="1" x14ac:dyDescent="0.2">
      <c r="A878" s="147"/>
      <c r="B878" s="147"/>
      <c r="C878" s="147"/>
      <c r="D878" s="147"/>
      <c r="E878" s="147"/>
      <c r="F878" s="147"/>
      <c r="G878" s="147"/>
      <c r="H878" s="147"/>
      <c r="I878" s="147"/>
      <c r="J878" s="147"/>
      <c r="K878" s="147"/>
      <c r="L878" s="147"/>
      <c r="M878" s="147"/>
      <c r="N878" s="147"/>
      <c r="O878" s="147"/>
      <c r="P878" s="147"/>
      <c r="Q878" s="147"/>
      <c r="R878" s="147"/>
      <c r="S878" s="147"/>
      <c r="T878" s="147"/>
      <c r="U878" s="147"/>
      <c r="V878" s="147"/>
      <c r="W878" s="147"/>
      <c r="X878" s="147"/>
      <c r="Y878" s="147"/>
      <c r="Z878" s="147"/>
    </row>
    <row r="879" spans="1:26" ht="15.75" customHeight="1" x14ac:dyDescent="0.2">
      <c r="A879" s="147"/>
      <c r="B879" s="147"/>
      <c r="C879" s="147"/>
      <c r="D879" s="147"/>
      <c r="E879" s="147"/>
      <c r="F879" s="147"/>
      <c r="G879" s="147"/>
      <c r="H879" s="147"/>
      <c r="I879" s="147"/>
      <c r="J879" s="147"/>
      <c r="K879" s="147"/>
      <c r="L879" s="147"/>
      <c r="M879" s="147"/>
      <c r="N879" s="147"/>
      <c r="O879" s="147"/>
      <c r="P879" s="147"/>
      <c r="Q879" s="147"/>
      <c r="R879" s="147"/>
      <c r="S879" s="147"/>
      <c r="T879" s="147"/>
      <c r="U879" s="147"/>
      <c r="V879" s="147"/>
      <c r="W879" s="147"/>
      <c r="X879" s="147"/>
      <c r="Y879" s="147"/>
      <c r="Z879" s="147"/>
    </row>
    <row r="880" spans="1:26" ht="15.75" customHeight="1" x14ac:dyDescent="0.2">
      <c r="A880" s="147"/>
      <c r="B880" s="147"/>
      <c r="C880" s="147"/>
      <c r="D880" s="147"/>
      <c r="E880" s="147"/>
      <c r="F880" s="147"/>
      <c r="G880" s="147"/>
      <c r="H880" s="147"/>
      <c r="I880" s="147"/>
      <c r="J880" s="147"/>
      <c r="K880" s="147"/>
      <c r="L880" s="147"/>
      <c r="M880" s="147"/>
      <c r="N880" s="147"/>
      <c r="O880" s="147"/>
      <c r="P880" s="147"/>
      <c r="Q880" s="147"/>
      <c r="R880" s="147"/>
      <c r="S880" s="147"/>
      <c r="T880" s="147"/>
      <c r="U880" s="147"/>
      <c r="V880" s="147"/>
      <c r="W880" s="147"/>
      <c r="X880" s="147"/>
      <c r="Y880" s="147"/>
      <c r="Z880" s="147"/>
    </row>
    <row r="881" spans="1:26" ht="15.75" customHeight="1" x14ac:dyDescent="0.2">
      <c r="A881" s="147"/>
      <c r="B881" s="147"/>
      <c r="C881" s="147"/>
      <c r="D881" s="147"/>
      <c r="E881" s="147"/>
      <c r="F881" s="147"/>
      <c r="G881" s="147"/>
      <c r="H881" s="147"/>
      <c r="I881" s="147"/>
      <c r="J881" s="147"/>
      <c r="K881" s="147"/>
      <c r="L881" s="147"/>
      <c r="M881" s="147"/>
      <c r="N881" s="147"/>
      <c r="O881" s="147"/>
      <c r="P881" s="147"/>
      <c r="Q881" s="147"/>
      <c r="R881" s="147"/>
      <c r="S881" s="147"/>
      <c r="T881" s="147"/>
      <c r="U881" s="147"/>
      <c r="V881" s="147"/>
      <c r="W881" s="147"/>
      <c r="X881" s="147"/>
      <c r="Y881" s="147"/>
      <c r="Z881" s="147"/>
    </row>
    <row r="882" spans="1:26" ht="15.75" customHeight="1" x14ac:dyDescent="0.2">
      <c r="A882" s="147"/>
      <c r="B882" s="147"/>
      <c r="C882" s="147"/>
      <c r="D882" s="147"/>
      <c r="E882" s="147"/>
      <c r="F882" s="147"/>
      <c r="G882" s="147"/>
      <c r="H882" s="147"/>
      <c r="I882" s="147"/>
      <c r="J882" s="147"/>
      <c r="K882" s="147"/>
      <c r="L882" s="147"/>
      <c r="M882" s="147"/>
      <c r="N882" s="147"/>
      <c r="O882" s="147"/>
      <c r="P882" s="147"/>
      <c r="Q882" s="147"/>
      <c r="R882" s="147"/>
      <c r="S882" s="147"/>
      <c r="T882" s="147"/>
      <c r="U882" s="147"/>
      <c r="V882" s="147"/>
      <c r="W882" s="147"/>
      <c r="X882" s="147"/>
      <c r="Y882" s="147"/>
      <c r="Z882" s="147"/>
    </row>
    <row r="883" spans="1:26" ht="15.75" customHeight="1" x14ac:dyDescent="0.2">
      <c r="A883" s="147"/>
      <c r="B883" s="147"/>
      <c r="C883" s="147"/>
      <c r="D883" s="147"/>
      <c r="E883" s="147"/>
      <c r="F883" s="147"/>
      <c r="G883" s="147"/>
      <c r="H883" s="147"/>
      <c r="I883" s="147"/>
      <c r="J883" s="147"/>
      <c r="K883" s="147"/>
      <c r="L883" s="147"/>
      <c r="M883" s="147"/>
      <c r="N883" s="147"/>
      <c r="O883" s="147"/>
      <c r="P883" s="147"/>
      <c r="Q883" s="147"/>
      <c r="R883" s="147"/>
      <c r="S883" s="147"/>
      <c r="T883" s="147"/>
      <c r="U883" s="147"/>
      <c r="V883" s="147"/>
      <c r="W883" s="147"/>
      <c r="X883" s="147"/>
      <c r="Y883" s="147"/>
      <c r="Z883" s="147"/>
    </row>
    <row r="884" spans="1:26" ht="15.75" customHeight="1" x14ac:dyDescent="0.2">
      <c r="A884" s="147"/>
      <c r="B884" s="147"/>
      <c r="C884" s="147"/>
      <c r="D884" s="147"/>
      <c r="E884" s="147"/>
      <c r="F884" s="147"/>
      <c r="G884" s="147"/>
      <c r="H884" s="147"/>
      <c r="I884" s="147"/>
      <c r="J884" s="147"/>
      <c r="K884" s="147"/>
      <c r="L884" s="147"/>
      <c r="M884" s="147"/>
      <c r="N884" s="147"/>
      <c r="O884" s="147"/>
      <c r="P884" s="147"/>
      <c r="Q884" s="147"/>
      <c r="R884" s="147"/>
      <c r="S884" s="147"/>
      <c r="T884" s="147"/>
      <c r="U884" s="147"/>
      <c r="V884" s="147"/>
      <c r="W884" s="147"/>
      <c r="X884" s="147"/>
      <c r="Y884" s="147"/>
      <c r="Z884" s="147"/>
    </row>
    <row r="885" spans="1:26" ht="15.75" customHeight="1" x14ac:dyDescent="0.2">
      <c r="A885" s="147"/>
      <c r="B885" s="147"/>
      <c r="C885" s="147"/>
      <c r="D885" s="147"/>
      <c r="E885" s="147"/>
      <c r="F885" s="147"/>
      <c r="G885" s="147"/>
      <c r="H885" s="147"/>
      <c r="I885" s="147"/>
      <c r="J885" s="147"/>
      <c r="K885" s="147"/>
      <c r="L885" s="147"/>
      <c r="M885" s="147"/>
      <c r="N885" s="147"/>
      <c r="O885" s="147"/>
      <c r="P885" s="147"/>
      <c r="Q885" s="147"/>
      <c r="R885" s="147"/>
      <c r="S885" s="147"/>
      <c r="T885" s="147"/>
      <c r="U885" s="147"/>
      <c r="V885" s="147"/>
      <c r="W885" s="147"/>
      <c r="X885" s="147"/>
      <c r="Y885" s="147"/>
      <c r="Z885" s="147"/>
    </row>
    <row r="886" spans="1:26" ht="15.75" customHeight="1" x14ac:dyDescent="0.2">
      <c r="A886" s="147"/>
      <c r="B886" s="147"/>
      <c r="C886" s="147"/>
      <c r="D886" s="147"/>
      <c r="E886" s="147"/>
      <c r="F886" s="147"/>
      <c r="G886" s="147"/>
      <c r="H886" s="147"/>
      <c r="I886" s="147"/>
      <c r="J886" s="147"/>
      <c r="K886" s="147"/>
      <c r="L886" s="147"/>
      <c r="M886" s="147"/>
      <c r="N886" s="147"/>
      <c r="O886" s="147"/>
      <c r="P886" s="147"/>
      <c r="Q886" s="147"/>
      <c r="R886" s="147"/>
      <c r="S886" s="147"/>
      <c r="T886" s="147"/>
      <c r="U886" s="147"/>
      <c r="V886" s="147"/>
      <c r="W886" s="147"/>
      <c r="X886" s="147"/>
      <c r="Y886" s="147"/>
      <c r="Z886" s="147"/>
    </row>
    <row r="887" spans="1:26" ht="15.75" customHeight="1" x14ac:dyDescent="0.2">
      <c r="A887" s="147"/>
      <c r="B887" s="147"/>
      <c r="C887" s="147"/>
      <c r="D887" s="147"/>
      <c r="E887" s="147"/>
      <c r="F887" s="147"/>
      <c r="G887" s="147"/>
      <c r="H887" s="147"/>
      <c r="I887" s="147"/>
      <c r="J887" s="147"/>
      <c r="K887" s="147"/>
      <c r="L887" s="147"/>
      <c r="M887" s="147"/>
      <c r="N887" s="147"/>
      <c r="O887" s="147"/>
      <c r="P887" s="147"/>
      <c r="Q887" s="147"/>
      <c r="R887" s="147"/>
      <c r="S887" s="147"/>
      <c r="T887" s="147"/>
      <c r="U887" s="147"/>
      <c r="V887" s="147"/>
      <c r="W887" s="147"/>
      <c r="X887" s="147"/>
      <c r="Y887" s="147"/>
      <c r="Z887" s="147"/>
    </row>
    <row r="888" spans="1:26" ht="15.75" customHeight="1" x14ac:dyDescent="0.2">
      <c r="A888" s="147"/>
      <c r="B888" s="147"/>
      <c r="C888" s="147"/>
      <c r="D888" s="147"/>
      <c r="E888" s="147"/>
      <c r="F888" s="147"/>
      <c r="G888" s="147"/>
      <c r="H888" s="147"/>
      <c r="I888" s="147"/>
      <c r="J888" s="147"/>
      <c r="K888" s="147"/>
      <c r="L888" s="147"/>
      <c r="M888" s="147"/>
      <c r="N888" s="147"/>
      <c r="O888" s="147"/>
      <c r="P888" s="147"/>
      <c r="Q888" s="147"/>
      <c r="R888" s="147"/>
      <c r="S888" s="147"/>
      <c r="T888" s="147"/>
      <c r="U888" s="147"/>
      <c r="V888" s="147"/>
      <c r="W888" s="147"/>
      <c r="X888" s="147"/>
      <c r="Y888" s="147"/>
      <c r="Z888" s="147"/>
    </row>
    <row r="889" spans="1:26" ht="15.75" customHeight="1" x14ac:dyDescent="0.2">
      <c r="A889" s="147"/>
      <c r="B889" s="147"/>
      <c r="C889" s="147"/>
      <c r="D889" s="147"/>
      <c r="E889" s="147"/>
      <c r="F889" s="147"/>
      <c r="G889" s="147"/>
      <c r="H889" s="147"/>
      <c r="I889" s="147"/>
      <c r="J889" s="147"/>
      <c r="K889" s="147"/>
      <c r="L889" s="147"/>
      <c r="M889" s="147"/>
      <c r="N889" s="147"/>
      <c r="O889" s="147"/>
      <c r="P889" s="147"/>
      <c r="Q889" s="147"/>
      <c r="R889" s="147"/>
      <c r="S889" s="147"/>
      <c r="T889" s="147"/>
      <c r="U889" s="147"/>
      <c r="V889" s="147"/>
      <c r="W889" s="147"/>
      <c r="X889" s="147"/>
      <c r="Y889" s="147"/>
      <c r="Z889" s="147"/>
    </row>
    <row r="890" spans="1:26" ht="15.75" customHeight="1" x14ac:dyDescent="0.2">
      <c r="A890" s="147"/>
      <c r="B890" s="147"/>
      <c r="C890" s="147"/>
      <c r="D890" s="147"/>
      <c r="E890" s="147"/>
      <c r="F890" s="147"/>
      <c r="G890" s="147"/>
      <c r="H890" s="147"/>
      <c r="I890" s="147"/>
      <c r="J890" s="147"/>
      <c r="K890" s="147"/>
      <c r="L890" s="147"/>
      <c r="M890" s="147"/>
      <c r="N890" s="147"/>
      <c r="O890" s="147"/>
      <c r="P890" s="147"/>
      <c r="Q890" s="147"/>
      <c r="R890" s="147"/>
      <c r="S890" s="147"/>
      <c r="T890" s="147"/>
      <c r="U890" s="147"/>
      <c r="V890" s="147"/>
      <c r="W890" s="147"/>
      <c r="X890" s="147"/>
      <c r="Y890" s="147"/>
      <c r="Z890" s="147"/>
    </row>
    <row r="891" spans="1:26" ht="15.75" customHeight="1" x14ac:dyDescent="0.2">
      <c r="A891" s="147"/>
      <c r="B891" s="147"/>
      <c r="C891" s="147"/>
      <c r="D891" s="147"/>
      <c r="E891" s="147"/>
      <c r="F891" s="147"/>
      <c r="G891" s="147"/>
      <c r="H891" s="147"/>
      <c r="I891" s="147"/>
      <c r="J891" s="147"/>
      <c r="K891" s="147"/>
      <c r="L891" s="147"/>
      <c r="M891" s="147"/>
      <c r="N891" s="147"/>
      <c r="O891" s="147"/>
      <c r="P891" s="147"/>
      <c r="Q891" s="147"/>
      <c r="R891" s="147"/>
      <c r="S891" s="147"/>
      <c r="T891" s="147"/>
      <c r="U891" s="147"/>
      <c r="V891" s="147"/>
      <c r="W891" s="147"/>
      <c r="X891" s="147"/>
      <c r="Y891" s="147"/>
      <c r="Z891" s="147"/>
    </row>
    <row r="892" spans="1:26" ht="15.75" customHeight="1" x14ac:dyDescent="0.2">
      <c r="A892" s="147"/>
      <c r="B892" s="147"/>
      <c r="C892" s="147"/>
      <c r="D892" s="147"/>
      <c r="E892" s="147"/>
      <c r="F892" s="147"/>
      <c r="G892" s="147"/>
      <c r="H892" s="147"/>
      <c r="I892" s="147"/>
      <c r="J892" s="147"/>
      <c r="K892" s="147"/>
      <c r="L892" s="147"/>
      <c r="M892" s="147"/>
      <c r="N892" s="147"/>
      <c r="O892" s="147"/>
      <c r="P892" s="147"/>
      <c r="Q892" s="147"/>
      <c r="R892" s="147"/>
      <c r="S892" s="147"/>
      <c r="T892" s="147"/>
      <c r="U892" s="147"/>
      <c r="V892" s="147"/>
      <c r="W892" s="147"/>
      <c r="X892" s="147"/>
      <c r="Y892" s="147"/>
      <c r="Z892" s="147"/>
    </row>
    <row r="893" spans="1:26" ht="15.75" customHeight="1" x14ac:dyDescent="0.2">
      <c r="A893" s="147"/>
      <c r="B893" s="147"/>
      <c r="C893" s="147"/>
      <c r="D893" s="147"/>
      <c r="E893" s="147"/>
      <c r="F893" s="147"/>
      <c r="G893" s="147"/>
      <c r="H893" s="147"/>
      <c r="I893" s="147"/>
      <c r="J893" s="147"/>
      <c r="K893" s="147"/>
      <c r="L893" s="147"/>
      <c r="M893" s="147"/>
      <c r="N893" s="147"/>
      <c r="O893" s="147"/>
      <c r="P893" s="147"/>
      <c r="Q893" s="147"/>
      <c r="R893" s="147"/>
      <c r="S893" s="147"/>
      <c r="T893" s="147"/>
      <c r="U893" s="147"/>
      <c r="V893" s="147"/>
      <c r="W893" s="147"/>
      <c r="X893" s="147"/>
      <c r="Y893" s="147"/>
      <c r="Z893" s="147"/>
    </row>
    <row r="894" spans="1:26" ht="15.75" customHeight="1" x14ac:dyDescent="0.2">
      <c r="A894" s="147"/>
      <c r="B894" s="147"/>
      <c r="C894" s="147"/>
      <c r="D894" s="147"/>
      <c r="E894" s="147"/>
      <c r="F894" s="147"/>
      <c r="G894" s="147"/>
      <c r="H894" s="147"/>
      <c r="I894" s="147"/>
      <c r="J894" s="147"/>
      <c r="K894" s="147"/>
      <c r="L894" s="147"/>
      <c r="M894" s="147"/>
      <c r="N894" s="147"/>
      <c r="O894" s="147"/>
      <c r="P894" s="147"/>
      <c r="Q894" s="147"/>
      <c r="R894" s="147"/>
      <c r="S894" s="147"/>
      <c r="T894" s="147"/>
      <c r="U894" s="147"/>
      <c r="V894" s="147"/>
      <c r="W894" s="147"/>
      <c r="X894" s="147"/>
      <c r="Y894" s="147"/>
      <c r="Z894" s="147"/>
    </row>
    <row r="895" spans="1:26" ht="15.75" customHeight="1" x14ac:dyDescent="0.2">
      <c r="A895" s="147"/>
      <c r="B895" s="147"/>
      <c r="C895" s="147"/>
      <c r="D895" s="147"/>
      <c r="E895" s="147"/>
      <c r="F895" s="147"/>
      <c r="G895" s="147"/>
      <c r="H895" s="147"/>
      <c r="I895" s="147"/>
      <c r="J895" s="147"/>
      <c r="K895" s="147"/>
      <c r="L895" s="147"/>
      <c r="M895" s="147"/>
      <c r="N895" s="147"/>
      <c r="O895" s="147"/>
      <c r="P895" s="147"/>
      <c r="Q895" s="147"/>
      <c r="R895" s="147"/>
      <c r="S895" s="147"/>
      <c r="T895" s="147"/>
      <c r="U895" s="147"/>
      <c r="V895" s="147"/>
      <c r="W895" s="147"/>
      <c r="X895" s="147"/>
      <c r="Y895" s="147"/>
      <c r="Z895" s="147"/>
    </row>
    <row r="896" spans="1:26" ht="15.75" customHeight="1" x14ac:dyDescent="0.2">
      <c r="A896" s="147"/>
      <c r="B896" s="147"/>
      <c r="C896" s="147"/>
      <c r="D896" s="147"/>
      <c r="E896" s="147"/>
      <c r="F896" s="147"/>
      <c r="G896" s="147"/>
      <c r="H896" s="147"/>
      <c r="I896" s="147"/>
      <c r="J896" s="147"/>
      <c r="K896" s="147"/>
      <c r="L896" s="147"/>
      <c r="M896" s="147"/>
      <c r="N896" s="147"/>
      <c r="O896" s="147"/>
      <c r="P896" s="147"/>
      <c r="Q896" s="147"/>
      <c r="R896" s="147"/>
      <c r="S896" s="147"/>
      <c r="T896" s="147"/>
      <c r="U896" s="147"/>
      <c r="V896" s="147"/>
      <c r="W896" s="147"/>
      <c r="X896" s="147"/>
      <c r="Y896" s="147"/>
      <c r="Z896" s="147"/>
    </row>
    <row r="897" spans="1:26" ht="15.75" customHeight="1" x14ac:dyDescent="0.2">
      <c r="A897" s="147"/>
      <c r="B897" s="147"/>
      <c r="C897" s="147"/>
      <c r="D897" s="147"/>
      <c r="E897" s="147"/>
      <c r="F897" s="147"/>
      <c r="G897" s="147"/>
      <c r="H897" s="147"/>
      <c r="I897" s="147"/>
      <c r="J897" s="147"/>
      <c r="K897" s="147"/>
      <c r="L897" s="147"/>
      <c r="M897" s="147"/>
      <c r="N897" s="147"/>
      <c r="O897" s="147"/>
      <c r="P897" s="147"/>
      <c r="Q897" s="147"/>
      <c r="R897" s="147"/>
      <c r="S897" s="147"/>
      <c r="T897" s="147"/>
      <c r="U897" s="147"/>
      <c r="V897" s="147"/>
      <c r="W897" s="147"/>
      <c r="X897" s="147"/>
      <c r="Y897" s="147"/>
      <c r="Z897" s="147"/>
    </row>
    <row r="898" spans="1:26" ht="15.75" customHeight="1" x14ac:dyDescent="0.2">
      <c r="A898" s="147"/>
      <c r="B898" s="147"/>
      <c r="C898" s="147"/>
      <c r="D898" s="147"/>
      <c r="E898" s="147"/>
      <c r="F898" s="147"/>
      <c r="G898" s="147"/>
      <c r="H898" s="147"/>
      <c r="I898" s="147"/>
      <c r="J898" s="147"/>
      <c r="K898" s="147"/>
      <c r="L898" s="147"/>
      <c r="M898" s="147"/>
      <c r="N898" s="147"/>
      <c r="O898" s="147"/>
      <c r="P898" s="147"/>
      <c r="Q898" s="147"/>
      <c r="R898" s="147"/>
      <c r="S898" s="147"/>
      <c r="T898" s="147"/>
      <c r="U898" s="147"/>
      <c r="V898" s="147"/>
      <c r="W898" s="147"/>
      <c r="X898" s="147"/>
      <c r="Y898" s="147"/>
      <c r="Z898" s="147"/>
    </row>
    <row r="899" spans="1:26" ht="15.75" customHeight="1" x14ac:dyDescent="0.2">
      <c r="A899" s="147"/>
      <c r="B899" s="147"/>
      <c r="C899" s="147"/>
      <c r="D899" s="147"/>
      <c r="E899" s="147"/>
      <c r="F899" s="147"/>
      <c r="G899" s="147"/>
      <c r="H899" s="147"/>
      <c r="I899" s="147"/>
      <c r="J899" s="147"/>
      <c r="K899" s="147"/>
      <c r="L899" s="147"/>
      <c r="M899" s="147"/>
      <c r="N899" s="147"/>
      <c r="O899" s="147"/>
      <c r="P899" s="147"/>
      <c r="Q899" s="147"/>
      <c r="R899" s="147"/>
      <c r="S899" s="147"/>
      <c r="T899" s="147"/>
      <c r="U899" s="147"/>
      <c r="V899" s="147"/>
      <c r="W899" s="147"/>
      <c r="X899" s="147"/>
      <c r="Y899" s="147"/>
      <c r="Z899" s="147"/>
    </row>
    <row r="900" spans="1:26" ht="15.75" customHeight="1" x14ac:dyDescent="0.2">
      <c r="A900" s="147"/>
      <c r="B900" s="147"/>
      <c r="C900" s="147"/>
      <c r="D900" s="147"/>
      <c r="E900" s="147"/>
      <c r="F900" s="147"/>
      <c r="G900" s="147"/>
      <c r="H900" s="147"/>
      <c r="I900" s="147"/>
      <c r="J900" s="147"/>
      <c r="K900" s="147"/>
      <c r="L900" s="147"/>
      <c r="M900" s="147"/>
      <c r="N900" s="147"/>
      <c r="O900" s="147"/>
      <c r="P900" s="147"/>
      <c r="Q900" s="147"/>
      <c r="R900" s="147"/>
      <c r="S900" s="147"/>
      <c r="T900" s="147"/>
      <c r="U900" s="147"/>
      <c r="V900" s="147"/>
      <c r="W900" s="147"/>
      <c r="X900" s="147"/>
      <c r="Y900" s="147"/>
      <c r="Z900" s="147"/>
    </row>
    <row r="901" spans="1:26" ht="15.75" customHeight="1" x14ac:dyDescent="0.2">
      <c r="A901" s="147"/>
      <c r="B901" s="147"/>
      <c r="C901" s="147"/>
      <c r="D901" s="147"/>
      <c r="E901" s="147"/>
      <c r="F901" s="147"/>
      <c r="G901" s="147"/>
      <c r="H901" s="147"/>
      <c r="I901" s="147"/>
      <c r="J901" s="147"/>
      <c r="K901" s="147"/>
      <c r="L901" s="147"/>
      <c r="M901" s="147"/>
      <c r="N901" s="147"/>
      <c r="O901" s="147"/>
      <c r="P901" s="147"/>
      <c r="Q901" s="147"/>
      <c r="R901" s="147"/>
      <c r="S901" s="147"/>
      <c r="T901" s="147"/>
      <c r="U901" s="147"/>
      <c r="V901" s="147"/>
      <c r="W901" s="147"/>
      <c r="X901" s="147"/>
      <c r="Y901" s="147"/>
      <c r="Z901" s="147"/>
    </row>
    <row r="902" spans="1:26" ht="15.75" customHeight="1" x14ac:dyDescent="0.2">
      <c r="A902" s="147"/>
      <c r="B902" s="147"/>
      <c r="C902" s="147"/>
      <c r="D902" s="147"/>
      <c r="E902" s="147"/>
      <c r="F902" s="147"/>
      <c r="G902" s="147"/>
      <c r="H902" s="147"/>
      <c r="I902" s="147"/>
      <c r="J902" s="147"/>
      <c r="K902" s="147"/>
      <c r="L902" s="147"/>
      <c r="M902" s="147"/>
      <c r="N902" s="147"/>
      <c r="O902" s="147"/>
      <c r="P902" s="147"/>
      <c r="Q902" s="147"/>
      <c r="R902" s="147"/>
      <c r="S902" s="147"/>
      <c r="T902" s="147"/>
      <c r="U902" s="147"/>
      <c r="V902" s="147"/>
      <c r="W902" s="147"/>
      <c r="X902" s="147"/>
      <c r="Y902" s="147"/>
      <c r="Z902" s="147"/>
    </row>
    <row r="903" spans="1:26" ht="15.75" customHeight="1" x14ac:dyDescent="0.2">
      <c r="A903" s="147"/>
      <c r="B903" s="147"/>
      <c r="C903" s="147"/>
      <c r="D903" s="147"/>
      <c r="E903" s="147"/>
      <c r="F903" s="147"/>
      <c r="G903" s="147"/>
      <c r="H903" s="147"/>
      <c r="I903" s="147"/>
      <c r="J903" s="147"/>
      <c r="K903" s="147"/>
      <c r="L903" s="147"/>
      <c r="M903" s="147"/>
      <c r="N903" s="147"/>
      <c r="O903" s="147"/>
      <c r="P903" s="147"/>
      <c r="Q903" s="147"/>
      <c r="R903" s="147"/>
      <c r="S903" s="147"/>
      <c r="T903" s="147"/>
      <c r="U903" s="147"/>
      <c r="V903" s="147"/>
      <c r="W903" s="147"/>
      <c r="X903" s="147"/>
      <c r="Y903" s="147"/>
      <c r="Z903" s="147"/>
    </row>
    <row r="904" spans="1:26" ht="15.75" customHeight="1" x14ac:dyDescent="0.2">
      <c r="A904" s="147"/>
      <c r="B904" s="147"/>
      <c r="C904" s="147"/>
      <c r="D904" s="147"/>
      <c r="E904" s="147"/>
      <c r="F904" s="147"/>
      <c r="G904" s="147"/>
      <c r="H904" s="147"/>
      <c r="I904" s="147"/>
      <c r="J904" s="147"/>
      <c r="K904" s="147"/>
      <c r="L904" s="147"/>
      <c r="M904" s="147"/>
      <c r="N904" s="147"/>
      <c r="O904" s="147"/>
      <c r="P904" s="147"/>
      <c r="Q904" s="147"/>
      <c r="R904" s="147"/>
      <c r="S904" s="147"/>
      <c r="T904" s="147"/>
      <c r="U904" s="147"/>
      <c r="V904" s="147"/>
      <c r="W904" s="147"/>
      <c r="X904" s="147"/>
      <c r="Y904" s="147"/>
      <c r="Z904" s="147"/>
    </row>
    <row r="905" spans="1:26" ht="15.75" customHeight="1" x14ac:dyDescent="0.2">
      <c r="A905" s="147"/>
      <c r="B905" s="147"/>
      <c r="C905" s="147"/>
      <c r="D905" s="147"/>
      <c r="E905" s="147"/>
      <c r="F905" s="147"/>
      <c r="G905" s="147"/>
      <c r="H905" s="147"/>
      <c r="I905" s="147"/>
      <c r="J905" s="147"/>
      <c r="K905" s="147"/>
      <c r="L905" s="147"/>
      <c r="M905" s="147"/>
      <c r="N905" s="147"/>
      <c r="O905" s="147"/>
      <c r="P905" s="147"/>
      <c r="Q905" s="147"/>
      <c r="R905" s="147"/>
      <c r="S905" s="147"/>
      <c r="T905" s="147"/>
      <c r="U905" s="147"/>
      <c r="V905" s="147"/>
      <c r="W905" s="147"/>
      <c r="X905" s="147"/>
      <c r="Y905" s="147"/>
      <c r="Z905" s="147"/>
    </row>
    <row r="906" spans="1:26" ht="15.75" customHeight="1" x14ac:dyDescent="0.2">
      <c r="A906" s="147"/>
      <c r="B906" s="147"/>
      <c r="C906" s="147"/>
      <c r="D906" s="147"/>
      <c r="E906" s="147"/>
      <c r="F906" s="147"/>
      <c r="G906" s="147"/>
      <c r="H906" s="147"/>
      <c r="I906" s="147"/>
      <c r="J906" s="147"/>
      <c r="K906" s="147"/>
      <c r="L906" s="147"/>
      <c r="M906" s="147"/>
      <c r="N906" s="147"/>
      <c r="O906" s="147"/>
      <c r="P906" s="147"/>
      <c r="Q906" s="147"/>
      <c r="R906" s="147"/>
      <c r="S906" s="147"/>
      <c r="T906" s="147"/>
      <c r="U906" s="147"/>
      <c r="V906" s="147"/>
      <c r="W906" s="147"/>
      <c r="X906" s="147"/>
      <c r="Y906" s="147"/>
      <c r="Z906" s="147"/>
    </row>
    <row r="907" spans="1:26" ht="15.75" customHeight="1" x14ac:dyDescent="0.2">
      <c r="A907" s="147"/>
      <c r="B907" s="147"/>
      <c r="C907" s="147"/>
      <c r="D907" s="147"/>
      <c r="E907" s="147"/>
      <c r="F907" s="147"/>
      <c r="G907" s="147"/>
      <c r="H907" s="147"/>
      <c r="I907" s="147"/>
      <c r="J907" s="147"/>
      <c r="K907" s="147"/>
      <c r="L907" s="147"/>
      <c r="M907" s="147"/>
      <c r="N907" s="147"/>
      <c r="O907" s="147"/>
      <c r="P907" s="147"/>
      <c r="Q907" s="147"/>
      <c r="R907" s="147"/>
      <c r="S907" s="147"/>
      <c r="T907" s="147"/>
      <c r="U907" s="147"/>
      <c r="V907" s="147"/>
      <c r="W907" s="147"/>
      <c r="X907" s="147"/>
      <c r="Y907" s="147"/>
      <c r="Z907" s="147"/>
    </row>
    <row r="908" spans="1:26" ht="15.75" customHeight="1" x14ac:dyDescent="0.2">
      <c r="A908" s="147"/>
      <c r="B908" s="147"/>
      <c r="C908" s="147"/>
      <c r="D908" s="147"/>
      <c r="E908" s="147"/>
      <c r="F908" s="147"/>
      <c r="G908" s="147"/>
      <c r="H908" s="147"/>
      <c r="I908" s="147"/>
      <c r="J908" s="147"/>
      <c r="K908" s="147"/>
      <c r="L908" s="147"/>
      <c r="M908" s="147"/>
      <c r="N908" s="147"/>
      <c r="O908" s="147"/>
      <c r="P908" s="147"/>
      <c r="Q908" s="147"/>
      <c r="R908" s="147"/>
      <c r="S908" s="147"/>
      <c r="T908" s="147"/>
      <c r="U908" s="147"/>
      <c r="V908" s="147"/>
      <c r="W908" s="147"/>
      <c r="X908" s="147"/>
      <c r="Y908" s="147"/>
      <c r="Z908" s="147"/>
    </row>
    <row r="909" spans="1:26" ht="15.75" customHeight="1" x14ac:dyDescent="0.2">
      <c r="A909" s="147"/>
      <c r="B909" s="147"/>
      <c r="C909" s="147"/>
      <c r="D909" s="147"/>
      <c r="E909" s="147"/>
      <c r="F909" s="147"/>
      <c r="G909" s="147"/>
      <c r="H909" s="147"/>
      <c r="I909" s="147"/>
      <c r="J909" s="147"/>
      <c r="K909" s="147"/>
      <c r="L909" s="147"/>
      <c r="M909" s="147"/>
      <c r="N909" s="147"/>
      <c r="O909" s="147"/>
      <c r="P909" s="147"/>
      <c r="Q909" s="147"/>
      <c r="R909" s="147"/>
      <c r="S909" s="147"/>
      <c r="T909" s="147"/>
      <c r="U909" s="147"/>
      <c r="V909" s="147"/>
      <c r="W909" s="147"/>
      <c r="X909" s="147"/>
      <c r="Y909" s="147"/>
      <c r="Z909" s="147"/>
    </row>
    <row r="910" spans="1:26" ht="15.75" customHeight="1" x14ac:dyDescent="0.2">
      <c r="A910" s="147"/>
      <c r="B910" s="147"/>
      <c r="C910" s="147"/>
      <c r="D910" s="147"/>
      <c r="E910" s="147"/>
      <c r="F910" s="147"/>
      <c r="G910" s="147"/>
      <c r="H910" s="147"/>
      <c r="I910" s="147"/>
      <c r="J910" s="147"/>
      <c r="K910" s="147"/>
      <c r="L910" s="147"/>
      <c r="M910" s="147"/>
      <c r="N910" s="147"/>
      <c r="O910" s="147"/>
      <c r="P910" s="147"/>
      <c r="Q910" s="147"/>
      <c r="R910" s="147"/>
      <c r="S910" s="147"/>
      <c r="T910" s="147"/>
      <c r="U910" s="147"/>
      <c r="V910" s="147"/>
      <c r="W910" s="147"/>
      <c r="X910" s="147"/>
      <c r="Y910" s="147"/>
      <c r="Z910" s="147"/>
    </row>
    <row r="911" spans="1:26" ht="15.75" customHeight="1" x14ac:dyDescent="0.2">
      <c r="A911" s="147"/>
      <c r="B911" s="147"/>
      <c r="C911" s="147"/>
      <c r="D911" s="147"/>
      <c r="E911" s="147"/>
      <c r="F911" s="147"/>
      <c r="G911" s="147"/>
      <c r="H911" s="147"/>
      <c r="I911" s="147"/>
      <c r="J911" s="147"/>
      <c r="K911" s="147"/>
      <c r="L911" s="147"/>
      <c r="M911" s="147"/>
      <c r="N911" s="147"/>
      <c r="O911" s="147"/>
      <c r="P911" s="147"/>
      <c r="Q911" s="147"/>
      <c r="R911" s="147"/>
      <c r="S911" s="147"/>
      <c r="T911" s="147"/>
      <c r="U911" s="147"/>
      <c r="V911" s="147"/>
      <c r="W911" s="147"/>
      <c r="X911" s="147"/>
      <c r="Y911" s="147"/>
      <c r="Z911" s="147"/>
    </row>
    <row r="912" spans="1:26" ht="15.75" customHeight="1" x14ac:dyDescent="0.2">
      <c r="A912" s="147"/>
      <c r="B912" s="147"/>
      <c r="C912" s="147"/>
      <c r="D912" s="147"/>
      <c r="E912" s="147"/>
      <c r="F912" s="147"/>
      <c r="G912" s="147"/>
      <c r="H912" s="147"/>
      <c r="I912" s="147"/>
      <c r="J912" s="147"/>
      <c r="K912" s="147"/>
      <c r="L912" s="147"/>
      <c r="M912" s="147"/>
      <c r="N912" s="147"/>
      <c r="O912" s="147"/>
      <c r="P912" s="147"/>
      <c r="Q912" s="147"/>
      <c r="R912" s="147"/>
      <c r="S912" s="147"/>
      <c r="T912" s="147"/>
      <c r="U912" s="147"/>
      <c r="V912" s="147"/>
      <c r="W912" s="147"/>
      <c r="X912" s="147"/>
      <c r="Y912" s="147"/>
      <c r="Z912" s="147"/>
    </row>
    <row r="913" spans="1:26" ht="15.75" customHeight="1" x14ac:dyDescent="0.2">
      <c r="A913" s="147"/>
      <c r="B913" s="147"/>
      <c r="C913" s="147"/>
      <c r="D913" s="147"/>
      <c r="E913" s="147"/>
      <c r="F913" s="147"/>
      <c r="G913" s="147"/>
      <c r="H913" s="147"/>
      <c r="I913" s="147"/>
      <c r="J913" s="147"/>
      <c r="K913" s="147"/>
      <c r="L913" s="147"/>
      <c r="M913" s="147"/>
      <c r="N913" s="147"/>
      <c r="O913" s="147"/>
      <c r="P913" s="147"/>
      <c r="Q913" s="147"/>
      <c r="R913" s="147"/>
      <c r="S913" s="147"/>
      <c r="T913" s="147"/>
      <c r="U913" s="147"/>
      <c r="V913" s="147"/>
      <c r="W913" s="147"/>
      <c r="X913" s="147"/>
      <c r="Y913" s="147"/>
      <c r="Z913" s="147"/>
    </row>
    <row r="914" spans="1:26" ht="15.75" customHeight="1" x14ac:dyDescent="0.2">
      <c r="A914" s="147"/>
      <c r="B914" s="147"/>
      <c r="C914" s="147"/>
      <c r="D914" s="147"/>
      <c r="E914" s="147"/>
      <c r="F914" s="147"/>
      <c r="G914" s="147"/>
      <c r="H914" s="147"/>
      <c r="I914" s="147"/>
      <c r="J914" s="147"/>
      <c r="K914" s="147"/>
      <c r="L914" s="147"/>
      <c r="M914" s="147"/>
      <c r="N914" s="147"/>
      <c r="O914" s="147"/>
      <c r="P914" s="147"/>
      <c r="Q914" s="147"/>
      <c r="R914" s="147"/>
      <c r="S914" s="147"/>
      <c r="T914" s="147"/>
      <c r="U914" s="147"/>
      <c r="V914" s="147"/>
      <c r="W914" s="147"/>
      <c r="X914" s="147"/>
      <c r="Y914" s="147"/>
      <c r="Z914" s="147"/>
    </row>
    <row r="915" spans="1:26" ht="15.75" customHeight="1" x14ac:dyDescent="0.2">
      <c r="A915" s="147"/>
      <c r="B915" s="147"/>
      <c r="C915" s="147"/>
      <c r="D915" s="147"/>
      <c r="E915" s="147"/>
      <c r="F915" s="147"/>
      <c r="G915" s="147"/>
      <c r="H915" s="147"/>
      <c r="I915" s="147"/>
      <c r="J915" s="147"/>
      <c r="K915" s="147"/>
      <c r="L915" s="147"/>
      <c r="M915" s="147"/>
      <c r="N915" s="147"/>
      <c r="O915" s="147"/>
      <c r="P915" s="147"/>
      <c r="Q915" s="147"/>
      <c r="R915" s="147"/>
      <c r="S915" s="147"/>
      <c r="T915" s="147"/>
      <c r="U915" s="147"/>
      <c r="V915" s="147"/>
      <c r="W915" s="147"/>
      <c r="X915" s="147"/>
      <c r="Y915" s="147"/>
      <c r="Z915" s="147"/>
    </row>
    <row r="916" spans="1:26" ht="15.75" customHeight="1" x14ac:dyDescent="0.2">
      <c r="A916" s="147"/>
      <c r="B916" s="147"/>
      <c r="C916" s="147"/>
      <c r="D916" s="147"/>
      <c r="E916" s="147"/>
      <c r="F916" s="147"/>
      <c r="G916" s="147"/>
      <c r="H916" s="147"/>
      <c r="I916" s="147"/>
      <c r="J916" s="147"/>
      <c r="K916" s="147"/>
      <c r="L916" s="147"/>
      <c r="M916" s="147"/>
      <c r="N916" s="147"/>
      <c r="O916" s="147"/>
      <c r="P916" s="147"/>
      <c r="Q916" s="147"/>
      <c r="R916" s="147"/>
      <c r="S916" s="147"/>
      <c r="T916" s="147"/>
      <c r="U916" s="147"/>
      <c r="V916" s="147"/>
      <c r="W916" s="147"/>
      <c r="X916" s="147"/>
      <c r="Y916" s="147"/>
      <c r="Z916" s="147"/>
    </row>
    <row r="917" spans="1:26" ht="15.75" customHeight="1" x14ac:dyDescent="0.2">
      <c r="A917" s="147"/>
      <c r="B917" s="147"/>
      <c r="C917" s="147"/>
      <c r="D917" s="147"/>
      <c r="E917" s="147"/>
      <c r="F917" s="147"/>
      <c r="G917" s="147"/>
      <c r="H917" s="147"/>
      <c r="I917" s="147"/>
      <c r="J917" s="147"/>
      <c r="K917" s="147"/>
      <c r="L917" s="147"/>
      <c r="M917" s="147"/>
      <c r="N917" s="147"/>
      <c r="O917" s="147"/>
      <c r="P917" s="147"/>
      <c r="Q917" s="147"/>
      <c r="R917" s="147"/>
      <c r="S917" s="147"/>
      <c r="T917" s="147"/>
      <c r="U917" s="147"/>
      <c r="V917" s="147"/>
      <c r="W917" s="147"/>
      <c r="X917" s="147"/>
      <c r="Y917" s="147"/>
      <c r="Z917" s="147"/>
    </row>
    <row r="918" spans="1:26" ht="15.75" customHeight="1" x14ac:dyDescent="0.2">
      <c r="A918" s="147"/>
      <c r="B918" s="147"/>
      <c r="C918" s="147"/>
      <c r="D918" s="147"/>
      <c r="E918" s="147"/>
      <c r="F918" s="147"/>
      <c r="G918" s="147"/>
      <c r="H918" s="147"/>
      <c r="I918" s="147"/>
      <c r="J918" s="147"/>
      <c r="K918" s="147"/>
      <c r="L918" s="147"/>
      <c r="M918" s="147"/>
      <c r="N918" s="147"/>
      <c r="O918" s="147"/>
      <c r="P918" s="147"/>
      <c r="Q918" s="147"/>
      <c r="R918" s="147"/>
      <c r="S918" s="147"/>
      <c r="T918" s="147"/>
      <c r="U918" s="147"/>
      <c r="V918" s="147"/>
      <c r="W918" s="147"/>
      <c r="X918" s="147"/>
      <c r="Y918" s="147"/>
      <c r="Z918" s="147"/>
    </row>
    <row r="919" spans="1:26" ht="15.75" customHeight="1" x14ac:dyDescent="0.2">
      <c r="A919" s="147"/>
      <c r="B919" s="147"/>
      <c r="C919" s="147"/>
      <c r="D919" s="147"/>
      <c r="E919" s="147"/>
      <c r="F919" s="147"/>
      <c r="G919" s="147"/>
      <c r="H919" s="147"/>
      <c r="I919" s="147"/>
      <c r="J919" s="147"/>
      <c r="K919" s="147"/>
      <c r="L919" s="147"/>
      <c r="M919" s="147"/>
      <c r="N919" s="147"/>
      <c r="O919" s="147"/>
      <c r="P919" s="147"/>
      <c r="Q919" s="147"/>
      <c r="R919" s="147"/>
      <c r="S919" s="147"/>
      <c r="T919" s="147"/>
      <c r="U919" s="147"/>
      <c r="V919" s="147"/>
      <c r="W919" s="147"/>
      <c r="X919" s="147"/>
      <c r="Y919" s="147"/>
      <c r="Z919" s="147"/>
    </row>
    <row r="920" spans="1:26" ht="15.75" customHeight="1" x14ac:dyDescent="0.2">
      <c r="A920" s="147"/>
      <c r="B920" s="147"/>
      <c r="C920" s="147"/>
      <c r="D920" s="147"/>
      <c r="E920" s="147"/>
      <c r="F920" s="147"/>
      <c r="G920" s="147"/>
      <c r="H920" s="147"/>
      <c r="I920" s="147"/>
      <c r="J920" s="147"/>
      <c r="K920" s="147"/>
      <c r="L920" s="147"/>
      <c r="M920" s="147"/>
      <c r="N920" s="147"/>
      <c r="O920" s="147"/>
      <c r="P920" s="147"/>
      <c r="Q920" s="147"/>
      <c r="R920" s="147"/>
      <c r="S920" s="147"/>
      <c r="T920" s="147"/>
      <c r="U920" s="147"/>
      <c r="V920" s="147"/>
      <c r="W920" s="147"/>
      <c r="X920" s="147"/>
      <c r="Y920" s="147"/>
      <c r="Z920" s="147"/>
    </row>
    <row r="921" spans="1:26" ht="15.75" customHeight="1" x14ac:dyDescent="0.2">
      <c r="A921" s="147"/>
      <c r="B921" s="147"/>
      <c r="C921" s="147"/>
      <c r="D921" s="147"/>
      <c r="E921" s="147"/>
      <c r="F921" s="147"/>
      <c r="G921" s="147"/>
      <c r="H921" s="147"/>
      <c r="I921" s="147"/>
      <c r="J921" s="147"/>
      <c r="K921" s="147"/>
      <c r="L921" s="147"/>
      <c r="M921" s="147"/>
      <c r="N921" s="147"/>
      <c r="O921" s="147"/>
      <c r="P921" s="147"/>
      <c r="Q921" s="147"/>
      <c r="R921" s="147"/>
      <c r="S921" s="147"/>
      <c r="T921" s="147"/>
      <c r="U921" s="147"/>
      <c r="V921" s="147"/>
      <c r="W921" s="147"/>
      <c r="X921" s="147"/>
      <c r="Y921" s="147"/>
      <c r="Z921" s="147"/>
    </row>
    <row r="922" spans="1:26" ht="15.75" customHeight="1" x14ac:dyDescent="0.2">
      <c r="A922" s="147"/>
      <c r="B922" s="147"/>
      <c r="C922" s="147"/>
      <c r="D922" s="147"/>
      <c r="E922" s="147"/>
      <c r="F922" s="147"/>
      <c r="G922" s="147"/>
      <c r="H922" s="147"/>
      <c r="I922" s="147"/>
      <c r="J922" s="147"/>
      <c r="K922" s="147"/>
      <c r="L922" s="147"/>
      <c r="M922" s="147"/>
      <c r="N922" s="147"/>
      <c r="O922" s="147"/>
      <c r="P922" s="147"/>
      <c r="Q922" s="147"/>
      <c r="R922" s="147"/>
      <c r="S922" s="147"/>
      <c r="T922" s="147"/>
      <c r="U922" s="147"/>
      <c r="V922" s="147"/>
      <c r="W922" s="147"/>
      <c r="X922" s="147"/>
      <c r="Y922" s="147"/>
      <c r="Z922" s="147"/>
    </row>
    <row r="923" spans="1:26" ht="15.75" customHeight="1" x14ac:dyDescent="0.2">
      <c r="A923" s="147"/>
      <c r="B923" s="147"/>
      <c r="C923" s="147"/>
      <c r="D923" s="147"/>
      <c r="E923" s="147"/>
      <c r="F923" s="147"/>
      <c r="G923" s="147"/>
      <c r="H923" s="147"/>
      <c r="I923" s="147"/>
      <c r="J923" s="147"/>
      <c r="K923" s="147"/>
      <c r="L923" s="147"/>
      <c r="M923" s="147"/>
      <c r="N923" s="147"/>
      <c r="O923" s="147"/>
      <c r="P923" s="147"/>
      <c r="Q923" s="147"/>
      <c r="R923" s="147"/>
      <c r="S923" s="147"/>
      <c r="T923" s="147"/>
      <c r="U923" s="147"/>
      <c r="V923" s="147"/>
      <c r="W923" s="147"/>
      <c r="X923" s="147"/>
      <c r="Y923" s="147"/>
      <c r="Z923" s="147"/>
    </row>
    <row r="924" spans="1:26" ht="15.75" customHeight="1" x14ac:dyDescent="0.2">
      <c r="A924" s="147"/>
      <c r="B924" s="147"/>
      <c r="C924" s="147"/>
      <c r="D924" s="147"/>
      <c r="E924" s="147"/>
      <c r="F924" s="147"/>
      <c r="G924" s="147"/>
      <c r="H924" s="147"/>
      <c r="I924" s="147"/>
      <c r="J924" s="147"/>
      <c r="K924" s="147"/>
      <c r="L924" s="147"/>
      <c r="M924" s="147"/>
      <c r="N924" s="147"/>
      <c r="O924" s="147"/>
      <c r="P924" s="147"/>
      <c r="Q924" s="147"/>
      <c r="R924" s="147"/>
      <c r="S924" s="147"/>
      <c r="T924" s="147"/>
      <c r="U924" s="147"/>
      <c r="V924" s="147"/>
      <c r="W924" s="147"/>
      <c r="X924" s="147"/>
      <c r="Y924" s="147"/>
      <c r="Z924" s="147"/>
    </row>
    <row r="925" spans="1:26" ht="15.75" customHeight="1" x14ac:dyDescent="0.2">
      <c r="A925" s="147"/>
      <c r="B925" s="147"/>
      <c r="C925" s="147"/>
      <c r="D925" s="147"/>
      <c r="E925" s="147"/>
      <c r="F925" s="147"/>
      <c r="G925" s="147"/>
      <c r="H925" s="147"/>
      <c r="I925" s="147"/>
      <c r="J925" s="147"/>
      <c r="K925" s="147"/>
      <c r="L925" s="147"/>
      <c r="M925" s="147"/>
      <c r="N925" s="147"/>
      <c r="O925" s="147"/>
      <c r="P925" s="147"/>
      <c r="Q925" s="147"/>
      <c r="R925" s="147"/>
      <c r="S925" s="147"/>
      <c r="T925" s="147"/>
      <c r="U925" s="147"/>
      <c r="V925" s="147"/>
      <c r="W925" s="147"/>
      <c r="X925" s="147"/>
      <c r="Y925" s="147"/>
      <c r="Z925" s="147"/>
    </row>
    <row r="926" spans="1:26" ht="15.75" customHeight="1" x14ac:dyDescent="0.2">
      <c r="A926" s="147"/>
      <c r="B926" s="147"/>
      <c r="C926" s="147"/>
      <c r="D926" s="147"/>
      <c r="E926" s="147"/>
      <c r="F926" s="147"/>
      <c r="G926" s="147"/>
      <c r="H926" s="147"/>
      <c r="I926" s="147"/>
      <c r="J926" s="147"/>
      <c r="K926" s="147"/>
      <c r="L926" s="147"/>
      <c r="M926" s="147"/>
      <c r="N926" s="147"/>
      <c r="O926" s="147"/>
      <c r="P926" s="147"/>
      <c r="Q926" s="147"/>
      <c r="R926" s="147"/>
      <c r="S926" s="147"/>
      <c r="T926" s="147"/>
      <c r="U926" s="147"/>
      <c r="V926" s="147"/>
      <c r="W926" s="147"/>
      <c r="X926" s="147"/>
      <c r="Y926" s="147"/>
      <c r="Z926" s="147"/>
    </row>
    <row r="927" spans="1:26" ht="15.75" customHeight="1" x14ac:dyDescent="0.2">
      <c r="A927" s="147"/>
      <c r="B927" s="147"/>
      <c r="C927" s="147"/>
      <c r="D927" s="147"/>
      <c r="E927" s="147"/>
      <c r="F927" s="147"/>
      <c r="G927" s="147"/>
      <c r="H927" s="147"/>
      <c r="I927" s="147"/>
      <c r="J927" s="147"/>
      <c r="K927" s="147"/>
      <c r="L927" s="147"/>
      <c r="M927" s="147"/>
      <c r="N927" s="147"/>
      <c r="O927" s="147"/>
      <c r="P927" s="147"/>
      <c r="Q927" s="147"/>
      <c r="R927" s="147"/>
      <c r="S927" s="147"/>
      <c r="T927" s="147"/>
      <c r="U927" s="147"/>
      <c r="V927" s="147"/>
      <c r="W927" s="147"/>
      <c r="X927" s="147"/>
      <c r="Y927" s="147"/>
      <c r="Z927" s="147"/>
    </row>
    <row r="928" spans="1:26" ht="15.75" customHeight="1" x14ac:dyDescent="0.2">
      <c r="A928" s="147"/>
      <c r="B928" s="147"/>
      <c r="C928" s="147"/>
      <c r="D928" s="147"/>
      <c r="E928" s="147"/>
      <c r="F928" s="147"/>
      <c r="G928" s="147"/>
      <c r="H928" s="147"/>
      <c r="I928" s="147"/>
      <c r="J928" s="147"/>
      <c r="K928" s="147"/>
      <c r="L928" s="147"/>
      <c r="M928" s="147"/>
      <c r="N928" s="147"/>
      <c r="O928" s="147"/>
      <c r="P928" s="147"/>
      <c r="Q928" s="147"/>
      <c r="R928" s="147"/>
      <c r="S928" s="147"/>
      <c r="T928" s="147"/>
      <c r="U928" s="147"/>
      <c r="V928" s="147"/>
      <c r="W928" s="147"/>
      <c r="X928" s="147"/>
      <c r="Y928" s="147"/>
      <c r="Z928" s="147"/>
    </row>
    <row r="929" spans="1:26" ht="15.75" customHeight="1" x14ac:dyDescent="0.2">
      <c r="A929" s="147"/>
      <c r="B929" s="147"/>
      <c r="C929" s="147"/>
      <c r="D929" s="147"/>
      <c r="E929" s="147"/>
      <c r="F929" s="147"/>
      <c r="G929" s="147"/>
      <c r="H929" s="147"/>
      <c r="I929" s="147"/>
      <c r="J929" s="147"/>
      <c r="K929" s="147"/>
      <c r="L929" s="147"/>
      <c r="M929" s="147"/>
      <c r="N929" s="147"/>
      <c r="O929" s="147"/>
      <c r="P929" s="147"/>
      <c r="Q929" s="147"/>
      <c r="R929" s="147"/>
      <c r="S929" s="147"/>
      <c r="T929" s="147"/>
      <c r="U929" s="147"/>
      <c r="V929" s="147"/>
      <c r="W929" s="147"/>
      <c r="X929" s="147"/>
      <c r="Y929" s="147"/>
      <c r="Z929" s="147"/>
    </row>
    <row r="930" spans="1:26" ht="15.75" customHeight="1" x14ac:dyDescent="0.2">
      <c r="A930" s="147"/>
      <c r="B930" s="147"/>
      <c r="C930" s="147"/>
      <c r="D930" s="147"/>
      <c r="E930" s="147"/>
      <c r="F930" s="147"/>
      <c r="G930" s="147"/>
      <c r="H930" s="147"/>
      <c r="I930" s="147"/>
      <c r="J930" s="147"/>
      <c r="K930" s="147"/>
      <c r="L930" s="147"/>
      <c r="M930" s="147"/>
      <c r="N930" s="147"/>
      <c r="O930" s="147"/>
      <c r="P930" s="147"/>
      <c r="Q930" s="147"/>
      <c r="R930" s="147"/>
      <c r="S930" s="147"/>
      <c r="T930" s="147"/>
      <c r="U930" s="147"/>
      <c r="V930" s="147"/>
      <c r="W930" s="147"/>
      <c r="X930" s="147"/>
      <c r="Y930" s="147"/>
      <c r="Z930" s="147"/>
    </row>
    <row r="931" spans="1:26" ht="15.75" customHeight="1" x14ac:dyDescent="0.2">
      <c r="A931" s="147"/>
      <c r="B931" s="147"/>
      <c r="C931" s="147"/>
      <c r="D931" s="147"/>
      <c r="E931" s="147"/>
      <c r="F931" s="147"/>
      <c r="G931" s="147"/>
      <c r="H931" s="147"/>
      <c r="I931" s="147"/>
      <c r="J931" s="147"/>
      <c r="K931" s="147"/>
      <c r="L931" s="147"/>
      <c r="M931" s="147"/>
      <c r="N931" s="147"/>
      <c r="O931" s="147"/>
      <c r="P931" s="147"/>
      <c r="Q931" s="147"/>
      <c r="R931" s="147"/>
      <c r="S931" s="147"/>
      <c r="T931" s="147"/>
      <c r="U931" s="147"/>
      <c r="V931" s="147"/>
      <c r="W931" s="147"/>
      <c r="X931" s="147"/>
      <c r="Y931" s="147"/>
      <c r="Z931" s="147"/>
    </row>
    <row r="932" spans="1:26" ht="15.75" customHeight="1" x14ac:dyDescent="0.2">
      <c r="A932" s="147"/>
      <c r="B932" s="147"/>
      <c r="C932" s="147"/>
      <c r="D932" s="147"/>
      <c r="E932" s="147"/>
      <c r="F932" s="147"/>
      <c r="G932" s="147"/>
      <c r="H932" s="147"/>
      <c r="I932" s="147"/>
      <c r="J932" s="147"/>
      <c r="K932" s="147"/>
      <c r="L932" s="147"/>
      <c r="M932" s="147"/>
      <c r="N932" s="147"/>
      <c r="O932" s="147"/>
      <c r="P932" s="147"/>
      <c r="Q932" s="147"/>
      <c r="R932" s="147"/>
      <c r="S932" s="147"/>
      <c r="T932" s="147"/>
      <c r="U932" s="147"/>
      <c r="V932" s="147"/>
      <c r="W932" s="147"/>
      <c r="X932" s="147"/>
      <c r="Y932" s="147"/>
      <c r="Z932" s="147"/>
    </row>
    <row r="933" spans="1:26" ht="15.75" customHeight="1" x14ac:dyDescent="0.2">
      <c r="A933" s="147"/>
      <c r="B933" s="147"/>
      <c r="C933" s="147"/>
      <c r="D933" s="147"/>
      <c r="E933" s="147"/>
      <c r="F933" s="147"/>
      <c r="G933" s="147"/>
      <c r="H933" s="147"/>
      <c r="I933" s="147"/>
      <c r="J933" s="147"/>
      <c r="K933" s="147"/>
      <c r="L933" s="147"/>
      <c r="M933" s="147"/>
      <c r="N933" s="147"/>
      <c r="O933" s="147"/>
      <c r="P933" s="147"/>
      <c r="Q933" s="147"/>
      <c r="R933" s="147"/>
      <c r="S933" s="147"/>
      <c r="T933" s="147"/>
      <c r="U933" s="147"/>
      <c r="V933" s="147"/>
      <c r="W933" s="147"/>
      <c r="X933" s="147"/>
      <c r="Y933" s="147"/>
      <c r="Z933" s="147"/>
    </row>
    <row r="934" spans="1:26" ht="15.75" customHeight="1" x14ac:dyDescent="0.2">
      <c r="A934" s="147"/>
      <c r="B934" s="147"/>
      <c r="C934" s="147"/>
      <c r="D934" s="147"/>
      <c r="E934" s="147"/>
      <c r="F934" s="147"/>
      <c r="G934" s="147"/>
      <c r="H934" s="147"/>
      <c r="I934" s="147"/>
      <c r="J934" s="147"/>
      <c r="K934" s="147"/>
      <c r="L934" s="147"/>
      <c r="M934" s="147"/>
      <c r="N934" s="147"/>
      <c r="O934" s="147"/>
      <c r="P934" s="147"/>
      <c r="Q934" s="147"/>
      <c r="R934" s="147"/>
      <c r="S934" s="147"/>
      <c r="T934" s="147"/>
      <c r="U934" s="147"/>
      <c r="V934" s="147"/>
      <c r="W934" s="147"/>
      <c r="X934" s="147"/>
      <c r="Y934" s="147"/>
      <c r="Z934" s="147"/>
    </row>
    <row r="935" spans="1:26" ht="15.75" customHeight="1" x14ac:dyDescent="0.2">
      <c r="A935" s="147"/>
      <c r="B935" s="147"/>
      <c r="C935" s="147"/>
      <c r="D935" s="147"/>
      <c r="E935" s="147"/>
      <c r="F935" s="147"/>
      <c r="G935" s="147"/>
      <c r="H935" s="147"/>
      <c r="I935" s="147"/>
      <c r="J935" s="147"/>
      <c r="K935" s="147"/>
      <c r="L935" s="147"/>
      <c r="M935" s="147"/>
      <c r="N935" s="147"/>
      <c r="O935" s="147"/>
      <c r="P935" s="147"/>
      <c r="Q935" s="147"/>
      <c r="R935" s="147"/>
      <c r="S935" s="147"/>
      <c r="T935" s="147"/>
      <c r="U935" s="147"/>
      <c r="V935" s="147"/>
      <c r="W935" s="147"/>
      <c r="X935" s="147"/>
      <c r="Y935" s="147"/>
      <c r="Z935" s="147"/>
    </row>
    <row r="936" spans="1:26" ht="15.75" customHeight="1" x14ac:dyDescent="0.2">
      <c r="A936" s="147"/>
      <c r="B936" s="147"/>
      <c r="C936" s="147"/>
      <c r="D936" s="147"/>
      <c r="E936" s="147"/>
      <c r="F936" s="147"/>
      <c r="G936" s="147"/>
      <c r="H936" s="147"/>
      <c r="I936" s="147"/>
      <c r="J936" s="147"/>
      <c r="K936" s="147"/>
      <c r="L936" s="147"/>
      <c r="M936" s="147"/>
      <c r="N936" s="147"/>
      <c r="O936" s="147"/>
      <c r="P936" s="147"/>
      <c r="Q936" s="147"/>
      <c r="R936" s="147"/>
      <c r="S936" s="147"/>
      <c r="T936" s="147"/>
      <c r="U936" s="147"/>
      <c r="V936" s="147"/>
      <c r="W936" s="147"/>
      <c r="X936" s="147"/>
      <c r="Y936" s="147"/>
      <c r="Z936" s="147"/>
    </row>
    <row r="937" spans="1:26" ht="15.75" customHeight="1" x14ac:dyDescent="0.2">
      <c r="A937" s="147"/>
      <c r="B937" s="147"/>
      <c r="C937" s="147"/>
      <c r="D937" s="147"/>
      <c r="E937" s="147"/>
      <c r="F937" s="147"/>
      <c r="G937" s="147"/>
      <c r="H937" s="147"/>
      <c r="I937" s="147"/>
      <c r="J937" s="147"/>
      <c r="K937" s="147"/>
      <c r="L937" s="147"/>
      <c r="M937" s="147"/>
      <c r="N937" s="147"/>
      <c r="O937" s="147"/>
      <c r="P937" s="147"/>
      <c r="Q937" s="147"/>
      <c r="R937" s="147"/>
      <c r="S937" s="147"/>
      <c r="T937" s="147"/>
      <c r="U937" s="147"/>
      <c r="V937" s="147"/>
      <c r="W937" s="147"/>
      <c r="X937" s="147"/>
      <c r="Y937" s="147"/>
      <c r="Z937" s="147"/>
    </row>
    <row r="938" spans="1:26" ht="15.75" customHeight="1" x14ac:dyDescent="0.2">
      <c r="A938" s="147"/>
      <c r="B938" s="147"/>
      <c r="C938" s="147"/>
      <c r="D938" s="147"/>
      <c r="E938" s="147"/>
      <c r="F938" s="147"/>
      <c r="G938" s="147"/>
      <c r="H938" s="147"/>
      <c r="I938" s="147"/>
      <c r="J938" s="147"/>
      <c r="K938" s="147"/>
      <c r="L938" s="147"/>
      <c r="M938" s="147"/>
      <c r="N938" s="147"/>
      <c r="O938" s="147"/>
      <c r="P938" s="147"/>
      <c r="Q938" s="147"/>
      <c r="R938" s="147"/>
      <c r="S938" s="147"/>
      <c r="T938" s="147"/>
      <c r="U938" s="147"/>
      <c r="V938" s="147"/>
      <c r="W938" s="147"/>
      <c r="X938" s="147"/>
      <c r="Y938" s="147"/>
      <c r="Z938" s="147"/>
    </row>
    <row r="939" spans="1:26" ht="15.75" customHeight="1" x14ac:dyDescent="0.2">
      <c r="A939" s="147"/>
      <c r="B939" s="147"/>
      <c r="C939" s="147"/>
      <c r="D939" s="147"/>
      <c r="E939" s="147"/>
      <c r="F939" s="147"/>
      <c r="G939" s="147"/>
      <c r="H939" s="147"/>
      <c r="I939" s="147"/>
      <c r="J939" s="147"/>
      <c r="K939" s="147"/>
      <c r="L939" s="147"/>
      <c r="M939" s="147"/>
      <c r="N939" s="147"/>
      <c r="O939" s="147"/>
      <c r="P939" s="147"/>
      <c r="Q939" s="147"/>
      <c r="R939" s="147"/>
      <c r="S939" s="147"/>
      <c r="T939" s="147"/>
      <c r="U939" s="147"/>
      <c r="V939" s="147"/>
      <c r="W939" s="147"/>
      <c r="X939" s="147"/>
      <c r="Y939" s="147"/>
      <c r="Z939" s="147"/>
    </row>
    <row r="940" spans="1:26" ht="15.75" customHeight="1" x14ac:dyDescent="0.2">
      <c r="A940" s="147"/>
      <c r="B940" s="147"/>
      <c r="C940" s="147"/>
      <c r="D940" s="147"/>
      <c r="E940" s="147"/>
      <c r="F940" s="147"/>
      <c r="G940" s="147"/>
      <c r="H940" s="147"/>
      <c r="I940" s="147"/>
      <c r="J940" s="147"/>
      <c r="K940" s="147"/>
      <c r="L940" s="147"/>
      <c r="M940" s="147"/>
      <c r="N940" s="147"/>
      <c r="O940" s="147"/>
      <c r="P940" s="147"/>
      <c r="Q940" s="147"/>
      <c r="R940" s="147"/>
      <c r="S940" s="147"/>
      <c r="T940" s="147"/>
      <c r="U940" s="147"/>
      <c r="V940" s="147"/>
      <c r="W940" s="147"/>
      <c r="X940" s="147"/>
      <c r="Y940" s="147"/>
      <c r="Z940" s="147"/>
    </row>
    <row r="941" spans="1:26" ht="15.75" customHeight="1" x14ac:dyDescent="0.2">
      <c r="A941" s="147"/>
      <c r="B941" s="147"/>
      <c r="C941" s="147"/>
      <c r="D941" s="147"/>
      <c r="E941" s="147"/>
      <c r="F941" s="147"/>
      <c r="G941" s="147"/>
      <c r="H941" s="147"/>
      <c r="I941" s="147"/>
      <c r="J941" s="147"/>
      <c r="K941" s="147"/>
      <c r="L941" s="147"/>
      <c r="M941" s="147"/>
      <c r="N941" s="147"/>
      <c r="O941" s="147"/>
      <c r="P941" s="147"/>
      <c r="Q941" s="147"/>
      <c r="R941" s="147"/>
      <c r="S941" s="147"/>
      <c r="T941" s="147"/>
      <c r="U941" s="147"/>
      <c r="V941" s="147"/>
      <c r="W941" s="147"/>
      <c r="X941" s="147"/>
      <c r="Y941" s="147"/>
      <c r="Z941" s="147"/>
    </row>
    <row r="942" spans="1:26" ht="15.75" customHeight="1" x14ac:dyDescent="0.2">
      <c r="A942" s="147"/>
      <c r="B942" s="147"/>
      <c r="C942" s="147"/>
      <c r="D942" s="147"/>
      <c r="E942" s="147"/>
      <c r="F942" s="147"/>
      <c r="G942" s="147"/>
      <c r="H942" s="147"/>
      <c r="I942" s="147"/>
      <c r="J942" s="147"/>
      <c r="K942" s="147"/>
      <c r="L942" s="147"/>
      <c r="M942" s="147"/>
      <c r="N942" s="147"/>
      <c r="O942" s="147"/>
      <c r="P942" s="147"/>
      <c r="Q942" s="147"/>
      <c r="R942" s="147"/>
      <c r="S942" s="147"/>
      <c r="T942" s="147"/>
      <c r="U942" s="147"/>
      <c r="V942" s="147"/>
      <c r="W942" s="147"/>
      <c r="X942" s="147"/>
      <c r="Y942" s="147"/>
      <c r="Z942" s="147"/>
    </row>
    <row r="943" spans="1:26" ht="15.75" customHeight="1" x14ac:dyDescent="0.2">
      <c r="A943" s="147"/>
      <c r="B943" s="147"/>
      <c r="C943" s="147"/>
      <c r="D943" s="147"/>
      <c r="E943" s="147"/>
      <c r="F943" s="147"/>
      <c r="G943" s="147"/>
      <c r="H943" s="147"/>
      <c r="I943" s="147"/>
      <c r="J943" s="147"/>
      <c r="K943" s="147"/>
      <c r="L943" s="147"/>
      <c r="M943" s="147"/>
      <c r="N943" s="147"/>
      <c r="O943" s="147"/>
      <c r="P943" s="147"/>
      <c r="Q943" s="147"/>
      <c r="R943" s="147"/>
      <c r="S943" s="147"/>
      <c r="T943" s="147"/>
      <c r="U943" s="147"/>
      <c r="V943" s="147"/>
      <c r="W943" s="147"/>
      <c r="X943" s="147"/>
      <c r="Y943" s="147"/>
      <c r="Z943" s="147"/>
    </row>
    <row r="944" spans="1:26" ht="15.75" customHeight="1" x14ac:dyDescent="0.2">
      <c r="A944" s="147"/>
      <c r="B944" s="147"/>
      <c r="C944" s="147"/>
      <c r="D944" s="147"/>
      <c r="E944" s="147"/>
      <c r="F944" s="147"/>
      <c r="G944" s="147"/>
      <c r="H944" s="147"/>
      <c r="I944" s="147"/>
      <c r="J944" s="147"/>
      <c r="K944" s="147"/>
      <c r="L944" s="147"/>
      <c r="M944" s="147"/>
      <c r="N944" s="147"/>
      <c r="O944" s="147"/>
      <c r="P944" s="147"/>
      <c r="Q944" s="147"/>
      <c r="R944" s="147"/>
      <c r="S944" s="147"/>
      <c r="T944" s="147"/>
      <c r="U944" s="147"/>
      <c r="V944" s="147"/>
      <c r="W944" s="147"/>
      <c r="X944" s="147"/>
      <c r="Y944" s="147"/>
      <c r="Z944" s="147"/>
    </row>
    <row r="945" spans="1:26" ht="15.75" customHeight="1" x14ac:dyDescent="0.2">
      <c r="A945" s="147"/>
      <c r="B945" s="147"/>
      <c r="C945" s="147"/>
      <c r="D945" s="147"/>
      <c r="E945" s="147"/>
      <c r="F945" s="147"/>
      <c r="G945" s="147"/>
      <c r="H945" s="147"/>
      <c r="I945" s="147"/>
      <c r="J945" s="147"/>
      <c r="K945" s="147"/>
      <c r="L945" s="147"/>
      <c r="M945" s="147"/>
      <c r="N945" s="147"/>
      <c r="O945" s="147"/>
      <c r="P945" s="147"/>
      <c r="Q945" s="147"/>
      <c r="R945" s="147"/>
      <c r="S945" s="147"/>
      <c r="T945" s="147"/>
      <c r="U945" s="147"/>
      <c r="V945" s="147"/>
      <c r="W945" s="147"/>
      <c r="X945" s="147"/>
      <c r="Y945" s="147"/>
      <c r="Z945" s="147"/>
    </row>
    <row r="946" spans="1:26" ht="15.75" customHeight="1" x14ac:dyDescent="0.2">
      <c r="A946" s="147"/>
      <c r="B946" s="147"/>
      <c r="C946" s="147"/>
      <c r="D946" s="147"/>
      <c r="E946" s="147"/>
      <c r="F946" s="147"/>
      <c r="G946" s="147"/>
      <c r="H946" s="147"/>
      <c r="I946" s="147"/>
      <c r="J946" s="147"/>
      <c r="K946" s="147"/>
      <c r="L946" s="147"/>
      <c r="M946" s="147"/>
      <c r="N946" s="147"/>
      <c r="O946" s="147"/>
      <c r="P946" s="147"/>
      <c r="Q946" s="147"/>
      <c r="R946" s="147"/>
      <c r="S946" s="147"/>
      <c r="T946" s="147"/>
      <c r="U946" s="147"/>
      <c r="V946" s="147"/>
      <c r="W946" s="147"/>
      <c r="X946" s="147"/>
      <c r="Y946" s="147"/>
      <c r="Z946" s="147"/>
    </row>
    <row r="947" spans="1:26" ht="15.75" customHeight="1" x14ac:dyDescent="0.2">
      <c r="A947" s="147"/>
      <c r="B947" s="147"/>
      <c r="C947" s="147"/>
      <c r="D947" s="147"/>
      <c r="E947" s="147"/>
      <c r="F947" s="147"/>
      <c r="G947" s="147"/>
      <c r="H947" s="147"/>
      <c r="I947" s="147"/>
      <c r="J947" s="147"/>
      <c r="K947" s="147"/>
      <c r="L947" s="147"/>
      <c r="M947" s="147"/>
      <c r="N947" s="147"/>
      <c r="O947" s="147"/>
      <c r="P947" s="147"/>
      <c r="Q947" s="147"/>
      <c r="R947" s="147"/>
      <c r="S947" s="147"/>
      <c r="T947" s="147"/>
      <c r="U947" s="147"/>
      <c r="V947" s="147"/>
      <c r="W947" s="147"/>
      <c r="X947" s="147"/>
      <c r="Y947" s="147"/>
      <c r="Z947" s="147"/>
    </row>
    <row r="948" spans="1:26" ht="15.75" customHeight="1" x14ac:dyDescent="0.2">
      <c r="A948" s="147"/>
      <c r="B948" s="147"/>
      <c r="C948" s="147"/>
      <c r="D948" s="147"/>
      <c r="E948" s="147"/>
      <c r="F948" s="147"/>
      <c r="G948" s="147"/>
      <c r="H948" s="147"/>
      <c r="I948" s="147"/>
      <c r="J948" s="147"/>
      <c r="K948" s="147"/>
      <c r="L948" s="147"/>
      <c r="M948" s="147"/>
      <c r="N948" s="147"/>
      <c r="O948" s="147"/>
      <c r="P948" s="147"/>
      <c r="Q948" s="147"/>
      <c r="R948" s="147"/>
      <c r="S948" s="147"/>
      <c r="T948" s="147"/>
      <c r="U948" s="147"/>
      <c r="V948" s="147"/>
      <c r="W948" s="147"/>
      <c r="X948" s="147"/>
      <c r="Y948" s="147"/>
      <c r="Z948" s="147"/>
    </row>
    <row r="949" spans="1:26" ht="15.75" customHeight="1" x14ac:dyDescent="0.2">
      <c r="A949" s="147"/>
      <c r="B949" s="147"/>
      <c r="C949" s="147"/>
      <c r="D949" s="147"/>
      <c r="E949" s="147"/>
      <c r="F949" s="147"/>
      <c r="G949" s="147"/>
      <c r="H949" s="147"/>
      <c r="I949" s="147"/>
      <c r="J949" s="147"/>
      <c r="K949" s="147"/>
      <c r="L949" s="147"/>
      <c r="M949" s="147"/>
      <c r="N949" s="147"/>
      <c r="O949" s="147"/>
      <c r="P949" s="147"/>
      <c r="Q949" s="147"/>
      <c r="R949" s="147"/>
      <c r="S949" s="147"/>
      <c r="T949" s="147"/>
      <c r="U949" s="147"/>
      <c r="V949" s="147"/>
      <c r="W949" s="147"/>
      <c r="X949" s="147"/>
      <c r="Y949" s="147"/>
      <c r="Z949" s="147"/>
    </row>
    <row r="950" spans="1:26" ht="15.75" customHeight="1" x14ac:dyDescent="0.2">
      <c r="A950" s="147"/>
      <c r="B950" s="147"/>
      <c r="C950" s="147"/>
      <c r="D950" s="147"/>
      <c r="E950" s="147"/>
      <c r="F950" s="147"/>
      <c r="G950" s="147"/>
      <c r="H950" s="147"/>
      <c r="I950" s="147"/>
      <c r="J950" s="147"/>
      <c r="K950" s="147"/>
      <c r="L950" s="147"/>
      <c r="M950" s="147"/>
      <c r="N950" s="147"/>
      <c r="O950" s="147"/>
      <c r="P950" s="147"/>
      <c r="Q950" s="147"/>
      <c r="R950" s="147"/>
      <c r="S950" s="147"/>
      <c r="T950" s="147"/>
      <c r="U950" s="147"/>
      <c r="V950" s="147"/>
      <c r="W950" s="147"/>
      <c r="X950" s="147"/>
      <c r="Y950" s="147"/>
      <c r="Z950" s="147"/>
    </row>
    <row r="951" spans="1:26" ht="15.75" customHeight="1" x14ac:dyDescent="0.2">
      <c r="A951" s="147"/>
      <c r="B951" s="147"/>
      <c r="C951" s="147"/>
      <c r="D951" s="147"/>
      <c r="E951" s="147"/>
      <c r="F951" s="147"/>
      <c r="G951" s="147"/>
      <c r="H951" s="147"/>
      <c r="I951" s="147"/>
      <c r="J951" s="147"/>
      <c r="K951" s="147"/>
      <c r="L951" s="147"/>
      <c r="M951" s="147"/>
      <c r="N951" s="147"/>
      <c r="O951" s="147"/>
      <c r="P951" s="147"/>
      <c r="Q951" s="147"/>
      <c r="R951" s="147"/>
      <c r="S951" s="147"/>
      <c r="T951" s="147"/>
      <c r="U951" s="147"/>
      <c r="V951" s="147"/>
      <c r="W951" s="147"/>
      <c r="X951" s="147"/>
      <c r="Y951" s="147"/>
      <c r="Z951" s="147"/>
    </row>
    <row r="952" spans="1:26" ht="15.75" customHeight="1" x14ac:dyDescent="0.2">
      <c r="A952" s="147"/>
      <c r="B952" s="147"/>
      <c r="C952" s="147"/>
      <c r="D952" s="147"/>
      <c r="E952" s="147"/>
      <c r="F952" s="147"/>
      <c r="G952" s="147"/>
      <c r="H952" s="147"/>
      <c r="I952" s="147"/>
      <c r="J952" s="147"/>
      <c r="K952" s="147"/>
      <c r="L952" s="147"/>
      <c r="M952" s="147"/>
      <c r="N952" s="147"/>
      <c r="O952" s="147"/>
      <c r="P952" s="147"/>
      <c r="Q952" s="147"/>
      <c r="R952" s="147"/>
      <c r="S952" s="147"/>
      <c r="T952" s="147"/>
      <c r="U952" s="147"/>
      <c r="V952" s="147"/>
      <c r="W952" s="147"/>
      <c r="X952" s="147"/>
      <c r="Y952" s="147"/>
      <c r="Z952" s="147"/>
    </row>
    <row r="953" spans="1:26" ht="15.75" customHeight="1" x14ac:dyDescent="0.2">
      <c r="A953" s="147"/>
      <c r="B953" s="147"/>
      <c r="C953" s="147"/>
      <c r="D953" s="147"/>
      <c r="E953" s="147"/>
      <c r="F953" s="147"/>
      <c r="G953" s="147"/>
      <c r="H953" s="147"/>
      <c r="I953" s="147"/>
      <c r="J953" s="147"/>
      <c r="K953" s="147"/>
      <c r="L953" s="147"/>
      <c r="M953" s="147"/>
      <c r="N953" s="147"/>
      <c r="O953" s="147"/>
      <c r="P953" s="147"/>
      <c r="Q953" s="147"/>
      <c r="R953" s="147"/>
      <c r="S953" s="147"/>
      <c r="T953" s="147"/>
      <c r="U953" s="147"/>
      <c r="V953" s="147"/>
      <c r="W953" s="147"/>
      <c r="X953" s="147"/>
      <c r="Y953" s="147"/>
      <c r="Z953" s="147"/>
    </row>
    <row r="954" spans="1:26" ht="15.75" customHeight="1" x14ac:dyDescent="0.2">
      <c r="A954" s="147"/>
      <c r="B954" s="147"/>
      <c r="C954" s="147"/>
      <c r="D954" s="147"/>
      <c r="E954" s="147"/>
      <c r="F954" s="147"/>
      <c r="G954" s="147"/>
      <c r="H954" s="147"/>
      <c r="I954" s="147"/>
      <c r="J954" s="147"/>
      <c r="K954" s="147"/>
      <c r="L954" s="147"/>
      <c r="M954" s="147"/>
      <c r="N954" s="147"/>
      <c r="O954" s="147"/>
      <c r="P954" s="147"/>
      <c r="Q954" s="147"/>
      <c r="R954" s="147"/>
      <c r="S954" s="147"/>
      <c r="T954" s="147"/>
      <c r="U954" s="147"/>
      <c r="V954" s="147"/>
      <c r="W954" s="147"/>
      <c r="X954" s="147"/>
      <c r="Y954" s="147"/>
      <c r="Z954" s="147"/>
    </row>
    <row r="955" spans="1:26" ht="15.75" customHeight="1" x14ac:dyDescent="0.2">
      <c r="A955" s="147"/>
      <c r="B955" s="147"/>
      <c r="C955" s="147"/>
      <c r="D955" s="147"/>
      <c r="E955" s="147"/>
      <c r="F955" s="147"/>
      <c r="G955" s="147"/>
      <c r="H955" s="147"/>
      <c r="I955" s="147"/>
      <c r="J955" s="147"/>
      <c r="K955" s="147"/>
      <c r="L955" s="147"/>
      <c r="M955" s="147"/>
      <c r="N955" s="147"/>
      <c r="O955" s="147"/>
      <c r="P955" s="147"/>
      <c r="Q955" s="147"/>
      <c r="R955" s="147"/>
      <c r="S955" s="147"/>
      <c r="T955" s="147"/>
      <c r="U955" s="147"/>
      <c r="V955" s="147"/>
      <c r="W955" s="147"/>
      <c r="X955" s="147"/>
      <c r="Y955" s="147"/>
      <c r="Z955" s="147"/>
    </row>
    <row r="956" spans="1:26" ht="15.75" customHeight="1" x14ac:dyDescent="0.2">
      <c r="A956" s="147"/>
      <c r="B956" s="147"/>
      <c r="C956" s="147"/>
      <c r="D956" s="147"/>
      <c r="E956" s="147"/>
      <c r="F956" s="147"/>
      <c r="G956" s="147"/>
      <c r="H956" s="147"/>
      <c r="I956" s="147"/>
      <c r="J956" s="147"/>
      <c r="K956" s="147"/>
      <c r="L956" s="147"/>
      <c r="M956" s="147"/>
      <c r="N956" s="147"/>
      <c r="O956" s="147"/>
      <c r="P956" s="147"/>
      <c r="Q956" s="147"/>
      <c r="R956" s="147"/>
      <c r="S956" s="147"/>
      <c r="T956" s="147"/>
      <c r="U956" s="147"/>
      <c r="V956" s="147"/>
      <c r="W956" s="147"/>
      <c r="X956" s="147"/>
      <c r="Y956" s="147"/>
      <c r="Z956" s="147"/>
    </row>
    <row r="957" spans="1:26" ht="15.75" customHeight="1" x14ac:dyDescent="0.2">
      <c r="A957" s="147"/>
      <c r="B957" s="147"/>
      <c r="C957" s="147"/>
      <c r="D957" s="147"/>
      <c r="E957" s="147"/>
      <c r="F957" s="147"/>
      <c r="G957" s="147"/>
      <c r="H957" s="147"/>
      <c r="I957" s="147"/>
      <c r="J957" s="147"/>
      <c r="K957" s="147"/>
      <c r="L957" s="147"/>
      <c r="M957" s="147"/>
      <c r="N957" s="147"/>
      <c r="O957" s="147"/>
      <c r="P957" s="147"/>
      <c r="Q957" s="147"/>
      <c r="R957" s="147"/>
      <c r="S957" s="147"/>
      <c r="T957" s="147"/>
      <c r="U957" s="147"/>
      <c r="V957" s="147"/>
      <c r="W957" s="147"/>
      <c r="X957" s="147"/>
      <c r="Y957" s="147"/>
      <c r="Z957" s="147"/>
    </row>
    <row r="958" spans="1:26" ht="15.75" customHeight="1" x14ac:dyDescent="0.2">
      <c r="A958" s="147"/>
      <c r="B958" s="147"/>
      <c r="C958" s="147"/>
      <c r="D958" s="147"/>
      <c r="E958" s="147"/>
      <c r="F958" s="147"/>
      <c r="G958" s="147"/>
      <c r="H958" s="147"/>
      <c r="I958" s="147"/>
      <c r="J958" s="147"/>
      <c r="K958" s="147"/>
      <c r="L958" s="147"/>
      <c r="M958" s="147"/>
      <c r="N958" s="147"/>
      <c r="O958" s="147"/>
      <c r="P958" s="147"/>
      <c r="Q958" s="147"/>
      <c r="R958" s="147"/>
      <c r="S958" s="147"/>
      <c r="T958" s="147"/>
      <c r="U958" s="147"/>
      <c r="V958" s="147"/>
      <c r="W958" s="147"/>
      <c r="X958" s="147"/>
      <c r="Y958" s="147"/>
      <c r="Z958" s="147"/>
    </row>
    <row r="959" spans="1:26" ht="15.75" customHeight="1" x14ac:dyDescent="0.2">
      <c r="A959" s="147"/>
      <c r="B959" s="147"/>
      <c r="C959" s="147"/>
      <c r="D959" s="147"/>
      <c r="E959" s="147"/>
      <c r="F959" s="147"/>
      <c r="G959" s="147"/>
      <c r="H959" s="147"/>
      <c r="I959" s="147"/>
      <c r="J959" s="147"/>
      <c r="K959" s="147"/>
      <c r="L959" s="147"/>
      <c r="M959" s="147"/>
      <c r="N959" s="147"/>
      <c r="O959" s="147"/>
      <c r="P959" s="147"/>
      <c r="Q959" s="147"/>
      <c r="R959" s="147"/>
      <c r="S959" s="147"/>
      <c r="T959" s="147"/>
      <c r="U959" s="147"/>
      <c r="V959" s="147"/>
      <c r="W959" s="147"/>
      <c r="X959" s="147"/>
      <c r="Y959" s="147"/>
      <c r="Z959" s="147"/>
    </row>
    <row r="960" spans="1:26" ht="15.75" customHeight="1" x14ac:dyDescent="0.2">
      <c r="A960" s="147"/>
      <c r="B960" s="147"/>
      <c r="C960" s="147"/>
      <c r="D960" s="147"/>
      <c r="E960" s="147"/>
      <c r="F960" s="147"/>
      <c r="G960" s="147"/>
      <c r="H960" s="147"/>
      <c r="I960" s="147"/>
      <c r="J960" s="147"/>
      <c r="K960" s="147"/>
      <c r="L960" s="147"/>
      <c r="M960" s="147"/>
      <c r="N960" s="147"/>
      <c r="O960" s="147"/>
      <c r="P960" s="147"/>
      <c r="Q960" s="147"/>
      <c r="R960" s="147"/>
      <c r="S960" s="147"/>
      <c r="T960" s="147"/>
      <c r="U960" s="147"/>
      <c r="V960" s="147"/>
      <c r="W960" s="147"/>
      <c r="X960" s="147"/>
      <c r="Y960" s="147"/>
      <c r="Z960" s="147"/>
    </row>
    <row r="961" spans="1:26" ht="15.75" customHeight="1" x14ac:dyDescent="0.2">
      <c r="A961" s="147"/>
      <c r="B961" s="147"/>
      <c r="C961" s="147"/>
      <c r="D961" s="147"/>
      <c r="E961" s="147"/>
      <c r="F961" s="147"/>
      <c r="G961" s="147"/>
      <c r="H961" s="147"/>
      <c r="I961" s="147"/>
      <c r="J961" s="147"/>
      <c r="K961" s="147"/>
      <c r="L961" s="147"/>
      <c r="M961" s="147"/>
      <c r="N961" s="147"/>
      <c r="O961" s="147"/>
      <c r="P961" s="147"/>
      <c r="Q961" s="147"/>
      <c r="R961" s="147"/>
      <c r="S961" s="147"/>
      <c r="T961" s="147"/>
      <c r="U961" s="147"/>
      <c r="V961" s="147"/>
      <c r="W961" s="147"/>
      <c r="X961" s="147"/>
      <c r="Y961" s="147"/>
      <c r="Z961" s="147"/>
    </row>
    <row r="962" spans="1:26" ht="15.75" customHeight="1" x14ac:dyDescent="0.2">
      <c r="A962" s="147"/>
      <c r="B962" s="147"/>
      <c r="C962" s="147"/>
      <c r="D962" s="147"/>
      <c r="E962" s="147"/>
      <c r="F962" s="147"/>
      <c r="G962" s="147"/>
      <c r="H962" s="147"/>
      <c r="I962" s="147"/>
      <c r="J962" s="147"/>
      <c r="K962" s="147"/>
      <c r="L962" s="147"/>
      <c r="M962" s="147"/>
      <c r="N962" s="147"/>
      <c r="O962" s="147"/>
      <c r="P962" s="147"/>
      <c r="Q962" s="147"/>
      <c r="R962" s="147"/>
      <c r="S962" s="147"/>
      <c r="T962" s="147"/>
      <c r="U962" s="147"/>
      <c r="V962" s="147"/>
      <c r="W962" s="147"/>
      <c r="X962" s="147"/>
      <c r="Y962" s="147"/>
      <c r="Z962" s="147"/>
    </row>
    <row r="963" spans="1:26" ht="15.75" customHeight="1" x14ac:dyDescent="0.2">
      <c r="A963" s="147"/>
      <c r="B963" s="147"/>
      <c r="C963" s="147"/>
      <c r="D963" s="147"/>
      <c r="E963" s="147"/>
      <c r="F963" s="147"/>
      <c r="G963" s="147"/>
      <c r="H963" s="147"/>
      <c r="I963" s="147"/>
      <c r="J963" s="147"/>
      <c r="K963" s="147"/>
      <c r="L963" s="147"/>
      <c r="M963" s="147"/>
      <c r="N963" s="147"/>
      <c r="O963" s="147"/>
      <c r="P963" s="147"/>
      <c r="Q963" s="147"/>
      <c r="R963" s="147"/>
      <c r="S963" s="147"/>
      <c r="T963" s="147"/>
      <c r="U963" s="147"/>
      <c r="V963" s="147"/>
      <c r="W963" s="147"/>
      <c r="X963" s="147"/>
      <c r="Y963" s="147"/>
      <c r="Z963" s="147"/>
    </row>
    <row r="964" spans="1:26" ht="15.75" customHeight="1" x14ac:dyDescent="0.2">
      <c r="A964" s="147"/>
      <c r="B964" s="147"/>
      <c r="C964" s="147"/>
      <c r="D964" s="147"/>
      <c r="E964" s="147"/>
      <c r="F964" s="147"/>
      <c r="G964" s="147"/>
      <c r="H964" s="147"/>
      <c r="I964" s="147"/>
      <c r="J964" s="147"/>
      <c r="K964" s="147"/>
      <c r="L964" s="147"/>
      <c r="M964" s="147"/>
      <c r="N964" s="147"/>
      <c r="O964" s="147"/>
      <c r="P964" s="147"/>
      <c r="Q964" s="147"/>
      <c r="R964" s="147"/>
      <c r="S964" s="147"/>
      <c r="T964" s="147"/>
      <c r="U964" s="147"/>
      <c r="V964" s="147"/>
      <c r="W964" s="147"/>
      <c r="X964" s="147"/>
      <c r="Y964" s="147"/>
      <c r="Z964" s="147"/>
    </row>
    <row r="965" spans="1:26" ht="15.75" customHeight="1" x14ac:dyDescent="0.2">
      <c r="A965" s="147"/>
      <c r="B965" s="147"/>
      <c r="C965" s="147"/>
      <c r="D965" s="147"/>
      <c r="E965" s="147"/>
      <c r="F965" s="147"/>
      <c r="G965" s="147"/>
      <c r="H965" s="147"/>
      <c r="I965" s="147"/>
      <c r="J965" s="147"/>
      <c r="K965" s="147"/>
      <c r="L965" s="147"/>
      <c r="M965" s="147"/>
      <c r="N965" s="147"/>
      <c r="O965" s="147"/>
      <c r="P965" s="147"/>
      <c r="Q965" s="147"/>
      <c r="R965" s="147"/>
      <c r="S965" s="147"/>
      <c r="T965" s="147"/>
      <c r="U965" s="147"/>
      <c r="V965" s="147"/>
      <c r="W965" s="147"/>
      <c r="X965" s="147"/>
      <c r="Y965" s="147"/>
      <c r="Z965" s="147"/>
    </row>
    <row r="966" spans="1:26" ht="15.75" customHeight="1" x14ac:dyDescent="0.2">
      <c r="A966" s="147"/>
      <c r="B966" s="147"/>
      <c r="C966" s="147"/>
      <c r="D966" s="147"/>
      <c r="E966" s="147"/>
      <c r="F966" s="147"/>
      <c r="G966" s="147"/>
      <c r="H966" s="147"/>
      <c r="I966" s="147"/>
      <c r="J966" s="147"/>
      <c r="K966" s="147"/>
      <c r="L966" s="147"/>
      <c r="M966" s="147"/>
      <c r="N966" s="147"/>
      <c r="O966" s="147"/>
      <c r="P966" s="147"/>
      <c r="Q966" s="147"/>
      <c r="R966" s="147"/>
      <c r="S966" s="147"/>
      <c r="T966" s="147"/>
      <c r="U966" s="147"/>
      <c r="V966" s="147"/>
      <c r="W966" s="147"/>
      <c r="X966" s="147"/>
      <c r="Y966" s="147"/>
      <c r="Z966" s="147"/>
    </row>
    <row r="967" spans="1:26" ht="15.75" customHeight="1" x14ac:dyDescent="0.2">
      <c r="A967" s="147"/>
      <c r="B967" s="147"/>
      <c r="C967" s="147"/>
      <c r="D967" s="147"/>
      <c r="E967" s="147"/>
      <c r="F967" s="147"/>
      <c r="G967" s="147"/>
      <c r="H967" s="147"/>
      <c r="I967" s="147"/>
      <c r="J967" s="147"/>
      <c r="K967" s="147"/>
      <c r="L967" s="147"/>
      <c r="M967" s="147"/>
      <c r="N967" s="147"/>
      <c r="O967" s="147"/>
      <c r="P967" s="147"/>
      <c r="Q967" s="147"/>
      <c r="R967" s="147"/>
      <c r="S967" s="147"/>
      <c r="T967" s="147"/>
      <c r="U967" s="147"/>
      <c r="V967" s="147"/>
      <c r="W967" s="147"/>
      <c r="X967" s="147"/>
      <c r="Y967" s="147"/>
      <c r="Z967" s="147"/>
    </row>
    <row r="968" spans="1:26" ht="15.75" customHeight="1" x14ac:dyDescent="0.2">
      <c r="A968" s="147"/>
      <c r="B968" s="147"/>
      <c r="C968" s="147"/>
      <c r="D968" s="147"/>
      <c r="E968" s="147"/>
      <c r="F968" s="147"/>
      <c r="G968" s="147"/>
      <c r="H968" s="147"/>
      <c r="I968" s="147"/>
      <c r="J968" s="147"/>
      <c r="K968" s="147"/>
      <c r="L968" s="147"/>
      <c r="M968" s="147"/>
      <c r="N968" s="147"/>
      <c r="O968" s="147"/>
      <c r="P968" s="147"/>
      <c r="Q968" s="147"/>
      <c r="R968" s="147"/>
      <c r="S968" s="147"/>
      <c r="T968" s="147"/>
      <c r="U968" s="147"/>
      <c r="V968" s="147"/>
      <c r="W968" s="147"/>
      <c r="X968" s="147"/>
      <c r="Y968" s="147"/>
      <c r="Z968" s="147"/>
    </row>
    <row r="969" spans="1:26" ht="15.75" customHeight="1" x14ac:dyDescent="0.2">
      <c r="A969" s="147"/>
      <c r="B969" s="147"/>
      <c r="C969" s="147"/>
      <c r="D969" s="147"/>
      <c r="E969" s="147"/>
      <c r="F969" s="147"/>
      <c r="G969" s="147"/>
      <c r="H969" s="147"/>
      <c r="I969" s="147"/>
      <c r="J969" s="147"/>
      <c r="K969" s="147"/>
      <c r="L969" s="147"/>
      <c r="M969" s="147"/>
      <c r="N969" s="147"/>
      <c r="O969" s="147"/>
      <c r="P969" s="147"/>
      <c r="Q969" s="147"/>
      <c r="R969" s="147"/>
      <c r="S969" s="147"/>
      <c r="T969" s="147"/>
      <c r="U969" s="147"/>
      <c r="V969" s="147"/>
      <c r="W969" s="147"/>
      <c r="X969" s="147"/>
      <c r="Y969" s="147"/>
      <c r="Z969" s="147"/>
    </row>
    <row r="970" spans="1:26" ht="15.75" customHeight="1" x14ac:dyDescent="0.2">
      <c r="A970" s="147"/>
      <c r="B970" s="147"/>
      <c r="C970" s="147"/>
      <c r="D970" s="147"/>
      <c r="E970" s="147"/>
      <c r="F970" s="147"/>
      <c r="G970" s="147"/>
      <c r="H970" s="147"/>
      <c r="I970" s="147"/>
      <c r="J970" s="147"/>
      <c r="K970" s="147"/>
      <c r="L970" s="147"/>
      <c r="M970" s="147"/>
      <c r="N970" s="147"/>
      <c r="O970" s="147"/>
      <c r="P970" s="147"/>
      <c r="Q970" s="147"/>
      <c r="R970" s="147"/>
      <c r="S970" s="147"/>
      <c r="T970" s="147"/>
      <c r="U970" s="147"/>
      <c r="V970" s="147"/>
      <c r="W970" s="147"/>
      <c r="X970" s="147"/>
      <c r="Y970" s="147"/>
      <c r="Z970" s="147"/>
    </row>
    <row r="971" spans="1:26" ht="15.75" customHeight="1" x14ac:dyDescent="0.2">
      <c r="A971" s="147"/>
      <c r="B971" s="147"/>
      <c r="C971" s="147"/>
      <c r="D971" s="147"/>
      <c r="E971" s="147"/>
      <c r="F971" s="147"/>
      <c r="G971" s="147"/>
      <c r="H971" s="147"/>
      <c r="I971" s="147"/>
      <c r="J971" s="147"/>
      <c r="K971" s="147"/>
      <c r="L971" s="147"/>
      <c r="M971" s="147"/>
      <c r="N971" s="147"/>
      <c r="O971" s="147"/>
      <c r="P971" s="147"/>
      <c r="Q971" s="147"/>
      <c r="R971" s="147"/>
      <c r="S971" s="147"/>
      <c r="T971" s="147"/>
      <c r="U971" s="147"/>
      <c r="V971" s="147"/>
      <c r="W971" s="147"/>
      <c r="X971" s="147"/>
      <c r="Y971" s="147"/>
      <c r="Z971" s="147"/>
    </row>
    <row r="972" spans="1:26" ht="15.75" customHeight="1" x14ac:dyDescent="0.2">
      <c r="A972" s="147"/>
      <c r="B972" s="147"/>
      <c r="C972" s="147"/>
      <c r="D972" s="147"/>
      <c r="E972" s="147"/>
      <c r="F972" s="147"/>
      <c r="G972" s="147"/>
      <c r="H972" s="147"/>
      <c r="I972" s="147"/>
      <c r="J972" s="147"/>
      <c r="K972" s="147"/>
      <c r="L972" s="147"/>
      <c r="M972" s="147"/>
      <c r="N972" s="147"/>
      <c r="O972" s="147"/>
      <c r="P972" s="147"/>
      <c r="Q972" s="147"/>
      <c r="R972" s="147"/>
      <c r="S972" s="147"/>
      <c r="T972" s="147"/>
      <c r="U972" s="147"/>
      <c r="V972" s="147"/>
      <c r="W972" s="147"/>
      <c r="X972" s="147"/>
      <c r="Y972" s="147"/>
      <c r="Z972" s="147"/>
    </row>
    <row r="973" spans="1:26" ht="15.75" customHeight="1" x14ac:dyDescent="0.2">
      <c r="A973" s="147"/>
      <c r="B973" s="147"/>
      <c r="C973" s="147"/>
      <c r="D973" s="147"/>
      <c r="E973" s="147"/>
      <c r="F973" s="147"/>
      <c r="G973" s="147"/>
      <c r="H973" s="147"/>
      <c r="I973" s="147"/>
      <c r="J973" s="147"/>
      <c r="K973" s="147"/>
      <c r="L973" s="147"/>
      <c r="M973" s="147"/>
      <c r="N973" s="147"/>
      <c r="O973" s="147"/>
      <c r="P973" s="147"/>
      <c r="Q973" s="147"/>
      <c r="R973" s="147"/>
      <c r="S973" s="147"/>
      <c r="T973" s="147"/>
      <c r="U973" s="147"/>
      <c r="V973" s="147"/>
      <c r="W973" s="147"/>
      <c r="X973" s="147"/>
      <c r="Y973" s="147"/>
      <c r="Z973" s="147"/>
    </row>
    <row r="974" spans="1:26" ht="15.75" customHeight="1" x14ac:dyDescent="0.2">
      <c r="A974" s="147"/>
      <c r="B974" s="147"/>
      <c r="C974" s="147"/>
      <c r="D974" s="147"/>
      <c r="E974" s="147"/>
      <c r="F974" s="147"/>
      <c r="G974" s="147"/>
      <c r="H974" s="147"/>
      <c r="I974" s="147"/>
      <c r="J974" s="147"/>
      <c r="K974" s="147"/>
      <c r="L974" s="147"/>
      <c r="M974" s="147"/>
      <c r="N974" s="147"/>
      <c r="O974" s="147"/>
      <c r="P974" s="147"/>
      <c r="Q974" s="147"/>
      <c r="R974" s="147"/>
      <c r="S974" s="147"/>
      <c r="T974" s="147"/>
      <c r="U974" s="147"/>
      <c r="V974" s="147"/>
      <c r="W974" s="147"/>
      <c r="X974" s="147"/>
      <c r="Y974" s="147"/>
      <c r="Z974" s="147"/>
    </row>
    <row r="975" spans="1:26" ht="15.75" customHeight="1" x14ac:dyDescent="0.2">
      <c r="A975" s="147"/>
      <c r="B975" s="147"/>
      <c r="C975" s="147"/>
      <c r="D975" s="147"/>
      <c r="E975" s="147"/>
      <c r="F975" s="147"/>
      <c r="G975" s="147"/>
      <c r="H975" s="147"/>
      <c r="I975" s="147"/>
      <c r="J975" s="147"/>
      <c r="K975" s="147"/>
      <c r="L975" s="147"/>
      <c r="M975" s="147"/>
      <c r="N975" s="147"/>
      <c r="O975" s="147"/>
      <c r="P975" s="147"/>
      <c r="Q975" s="147"/>
      <c r="R975" s="147"/>
      <c r="S975" s="147"/>
      <c r="T975" s="147"/>
      <c r="U975" s="147"/>
      <c r="V975" s="147"/>
      <c r="W975" s="147"/>
      <c r="X975" s="147"/>
      <c r="Y975" s="147"/>
      <c r="Z975" s="147"/>
    </row>
    <row r="976" spans="1:26" ht="15.75" customHeight="1" x14ac:dyDescent="0.2">
      <c r="A976" s="147"/>
      <c r="B976" s="147"/>
      <c r="C976" s="147"/>
      <c r="D976" s="147"/>
      <c r="E976" s="147"/>
      <c r="F976" s="147"/>
      <c r="G976" s="147"/>
      <c r="H976" s="147"/>
      <c r="I976" s="147"/>
      <c r="J976" s="147"/>
      <c r="K976" s="147"/>
      <c r="L976" s="147"/>
      <c r="M976" s="147"/>
      <c r="N976" s="147"/>
      <c r="O976" s="147"/>
      <c r="P976" s="147"/>
      <c r="Q976" s="147"/>
      <c r="R976" s="147"/>
      <c r="S976" s="147"/>
      <c r="T976" s="147"/>
      <c r="U976" s="147"/>
      <c r="V976" s="147"/>
      <c r="W976" s="147"/>
      <c r="X976" s="147"/>
      <c r="Y976" s="147"/>
      <c r="Z976" s="147"/>
    </row>
    <row r="977" spans="1:26" ht="15.75" customHeight="1" x14ac:dyDescent="0.2">
      <c r="A977" s="147"/>
      <c r="B977" s="147"/>
      <c r="C977" s="147"/>
      <c r="D977" s="147"/>
      <c r="E977" s="147"/>
      <c r="F977" s="147"/>
      <c r="G977" s="147"/>
      <c r="H977" s="147"/>
      <c r="I977" s="147"/>
      <c r="J977" s="147"/>
      <c r="K977" s="147"/>
      <c r="L977" s="147"/>
      <c r="M977" s="147"/>
      <c r="N977" s="147"/>
      <c r="O977" s="147"/>
      <c r="P977" s="147"/>
      <c r="Q977" s="147"/>
      <c r="R977" s="147"/>
      <c r="S977" s="147"/>
      <c r="T977" s="147"/>
      <c r="U977" s="147"/>
      <c r="V977" s="147"/>
      <c r="W977" s="147"/>
      <c r="X977" s="147"/>
      <c r="Y977" s="147"/>
      <c r="Z977" s="147"/>
    </row>
    <row r="978" spans="1:26" ht="15.75" customHeight="1" x14ac:dyDescent="0.2">
      <c r="A978" s="147"/>
      <c r="B978" s="147"/>
      <c r="C978" s="147"/>
      <c r="D978" s="147"/>
      <c r="E978" s="147"/>
      <c r="F978" s="147"/>
      <c r="G978" s="147"/>
      <c r="H978" s="147"/>
      <c r="I978" s="147"/>
      <c r="J978" s="147"/>
      <c r="K978" s="147"/>
      <c r="L978" s="147"/>
      <c r="M978" s="147"/>
      <c r="N978" s="147"/>
      <c r="O978" s="147"/>
      <c r="P978" s="147"/>
      <c r="Q978" s="147"/>
      <c r="R978" s="147"/>
      <c r="S978" s="147"/>
      <c r="T978" s="147"/>
      <c r="U978" s="147"/>
      <c r="V978" s="147"/>
      <c r="W978" s="147"/>
      <c r="X978" s="147"/>
      <c r="Y978" s="147"/>
      <c r="Z978" s="147"/>
    </row>
    <row r="979" spans="1:26" ht="15.75" customHeight="1" x14ac:dyDescent="0.2">
      <c r="A979" s="147"/>
      <c r="B979" s="147"/>
      <c r="C979" s="147"/>
      <c r="D979" s="147"/>
      <c r="E979" s="147"/>
      <c r="F979" s="147"/>
      <c r="G979" s="147"/>
      <c r="H979" s="147"/>
      <c r="I979" s="147"/>
      <c r="J979" s="147"/>
      <c r="K979" s="147"/>
      <c r="L979" s="147"/>
      <c r="M979" s="147"/>
      <c r="N979" s="147"/>
      <c r="O979" s="147"/>
      <c r="P979" s="147"/>
      <c r="Q979" s="147"/>
      <c r="R979" s="147"/>
      <c r="S979" s="147"/>
      <c r="T979" s="147"/>
      <c r="U979" s="147"/>
      <c r="V979" s="147"/>
      <c r="W979" s="147"/>
      <c r="X979" s="147"/>
      <c r="Y979" s="147"/>
      <c r="Z979" s="147"/>
    </row>
    <row r="980" spans="1:26" ht="15.75" customHeight="1" x14ac:dyDescent="0.2">
      <c r="A980" s="147"/>
      <c r="B980" s="147"/>
      <c r="C980" s="147"/>
      <c r="D980" s="147"/>
      <c r="E980" s="147"/>
      <c r="F980" s="147"/>
      <c r="G980" s="147"/>
      <c r="H980" s="147"/>
      <c r="I980" s="147"/>
      <c r="J980" s="147"/>
      <c r="K980" s="147"/>
      <c r="L980" s="147"/>
      <c r="M980" s="147"/>
      <c r="N980" s="147"/>
      <c r="O980" s="147"/>
      <c r="P980" s="147"/>
      <c r="Q980" s="147"/>
      <c r="R980" s="147"/>
      <c r="S980" s="147"/>
      <c r="T980" s="147"/>
      <c r="U980" s="147"/>
      <c r="V980" s="147"/>
      <c r="W980" s="147"/>
      <c r="X980" s="147"/>
      <c r="Y980" s="147"/>
      <c r="Z980" s="147"/>
    </row>
    <row r="981" spans="1:26" ht="15.75" customHeight="1" x14ac:dyDescent="0.2">
      <c r="A981" s="147"/>
      <c r="B981" s="147"/>
      <c r="C981" s="147"/>
      <c r="D981" s="147"/>
      <c r="E981" s="147"/>
      <c r="F981" s="147"/>
      <c r="G981" s="147"/>
      <c r="H981" s="147"/>
      <c r="I981" s="147"/>
      <c r="J981" s="147"/>
      <c r="K981" s="147"/>
      <c r="L981" s="147"/>
      <c r="M981" s="147"/>
      <c r="N981" s="147"/>
      <c r="O981" s="147"/>
      <c r="P981" s="147"/>
      <c r="Q981" s="147"/>
      <c r="R981" s="147"/>
      <c r="S981" s="147"/>
      <c r="T981" s="147"/>
      <c r="U981" s="147"/>
      <c r="V981" s="147"/>
      <c r="W981" s="147"/>
      <c r="X981" s="147"/>
      <c r="Y981" s="147"/>
      <c r="Z981" s="147"/>
    </row>
    <row r="982" spans="1:26" ht="15.75" customHeight="1" x14ac:dyDescent="0.2">
      <c r="A982" s="147"/>
      <c r="B982" s="147"/>
      <c r="C982" s="147"/>
      <c r="D982" s="147"/>
      <c r="E982" s="147"/>
      <c r="F982" s="147"/>
      <c r="G982" s="147"/>
      <c r="H982" s="147"/>
      <c r="I982" s="147"/>
      <c r="J982" s="147"/>
      <c r="K982" s="147"/>
      <c r="L982" s="147"/>
      <c r="M982" s="147"/>
      <c r="N982" s="147"/>
      <c r="O982" s="147"/>
      <c r="P982" s="147"/>
      <c r="Q982" s="147"/>
      <c r="R982" s="147"/>
      <c r="S982" s="147"/>
      <c r="T982" s="147"/>
      <c r="U982" s="147"/>
      <c r="V982" s="147"/>
      <c r="W982" s="147"/>
      <c r="X982" s="147"/>
      <c r="Y982" s="147"/>
      <c r="Z982" s="147"/>
    </row>
    <row r="983" spans="1:26" ht="15.75" customHeight="1" x14ac:dyDescent="0.2">
      <c r="A983" s="147"/>
      <c r="B983" s="147"/>
      <c r="C983" s="147"/>
      <c r="D983" s="147"/>
      <c r="E983" s="147"/>
      <c r="F983" s="147"/>
      <c r="G983" s="147"/>
      <c r="H983" s="147"/>
      <c r="I983" s="147"/>
      <c r="J983" s="147"/>
      <c r="K983" s="147"/>
      <c r="L983" s="147"/>
      <c r="M983" s="147"/>
      <c r="N983" s="147"/>
      <c r="O983" s="147"/>
      <c r="P983" s="147"/>
      <c r="Q983" s="147"/>
      <c r="R983" s="147"/>
      <c r="S983" s="147"/>
      <c r="T983" s="147"/>
      <c r="U983" s="147"/>
      <c r="V983" s="147"/>
      <c r="W983" s="147"/>
      <c r="X983" s="147"/>
      <c r="Y983" s="147"/>
      <c r="Z983" s="147"/>
    </row>
    <row r="984" spans="1:26" ht="15.75" customHeight="1" x14ac:dyDescent="0.2">
      <c r="A984" s="147"/>
      <c r="B984" s="147"/>
      <c r="C984" s="147"/>
      <c r="D984" s="147"/>
      <c r="E984" s="147"/>
      <c r="F984" s="147"/>
      <c r="G984" s="147"/>
      <c r="H984" s="147"/>
      <c r="I984" s="147"/>
      <c r="J984" s="147"/>
      <c r="K984" s="147"/>
      <c r="L984" s="147"/>
      <c r="M984" s="147"/>
      <c r="N984" s="147"/>
      <c r="O984" s="147"/>
      <c r="P984" s="147"/>
      <c r="Q984" s="147"/>
      <c r="R984" s="147"/>
      <c r="S984" s="147"/>
      <c r="T984" s="147"/>
      <c r="U984" s="147"/>
      <c r="V984" s="147"/>
      <c r="W984" s="147"/>
      <c r="X984" s="147"/>
      <c r="Y984" s="147"/>
      <c r="Z984" s="147"/>
    </row>
    <row r="985" spans="1:26" ht="15.75" customHeight="1" x14ac:dyDescent="0.2">
      <c r="A985" s="147"/>
      <c r="B985" s="147"/>
      <c r="C985" s="147"/>
      <c r="D985" s="147"/>
      <c r="E985" s="147"/>
      <c r="F985" s="147"/>
      <c r="G985" s="147"/>
      <c r="H985" s="147"/>
      <c r="I985" s="147"/>
      <c r="J985" s="147"/>
      <c r="K985" s="147"/>
      <c r="L985" s="147"/>
      <c r="M985" s="147"/>
      <c r="N985" s="147"/>
      <c r="O985" s="147"/>
      <c r="P985" s="147"/>
      <c r="Q985" s="147"/>
      <c r="R985" s="147"/>
      <c r="S985" s="147"/>
      <c r="T985" s="147"/>
      <c r="U985" s="147"/>
      <c r="V985" s="147"/>
      <c r="W985" s="147"/>
      <c r="X985" s="147"/>
      <c r="Y985" s="147"/>
      <c r="Z985" s="147"/>
    </row>
    <row r="986" spans="1:26" ht="15.75" customHeight="1" x14ac:dyDescent="0.2">
      <c r="A986" s="147"/>
      <c r="B986" s="147"/>
      <c r="C986" s="147"/>
      <c r="D986" s="147"/>
      <c r="E986" s="147"/>
      <c r="F986" s="147"/>
      <c r="G986" s="147"/>
      <c r="H986" s="147"/>
      <c r="I986" s="147"/>
      <c r="J986" s="147"/>
      <c r="K986" s="147"/>
      <c r="L986" s="147"/>
      <c r="M986" s="147"/>
      <c r="N986" s="147"/>
      <c r="O986" s="147"/>
      <c r="P986" s="147"/>
      <c r="Q986" s="147"/>
      <c r="R986" s="147"/>
      <c r="S986" s="147"/>
      <c r="T986" s="147"/>
      <c r="U986" s="147"/>
      <c r="V986" s="147"/>
      <c r="W986" s="147"/>
      <c r="X986" s="147"/>
      <c r="Y986" s="147"/>
      <c r="Z986" s="147"/>
    </row>
    <row r="987" spans="1:26" ht="15.75" customHeight="1" x14ac:dyDescent="0.2">
      <c r="A987" s="147"/>
      <c r="B987" s="147"/>
      <c r="C987" s="147"/>
      <c r="D987" s="147"/>
      <c r="E987" s="147"/>
      <c r="F987" s="147"/>
      <c r="G987" s="147"/>
      <c r="H987" s="147"/>
      <c r="I987" s="147"/>
      <c r="J987" s="147"/>
      <c r="K987" s="147"/>
      <c r="L987" s="147"/>
      <c r="M987" s="147"/>
      <c r="N987" s="147"/>
      <c r="O987" s="147"/>
      <c r="P987" s="147"/>
      <c r="Q987" s="147"/>
      <c r="R987" s="147"/>
      <c r="S987" s="147"/>
      <c r="T987" s="147"/>
      <c r="U987" s="147"/>
      <c r="V987" s="147"/>
      <c r="W987" s="147"/>
      <c r="X987" s="147"/>
      <c r="Y987" s="147"/>
      <c r="Z987" s="147"/>
    </row>
    <row r="988" spans="1:26" ht="15.75" customHeight="1" x14ac:dyDescent="0.2">
      <c r="A988" s="147"/>
      <c r="B988" s="147"/>
      <c r="C988" s="147"/>
      <c r="D988" s="147"/>
      <c r="E988" s="147"/>
      <c r="F988" s="147"/>
      <c r="G988" s="147"/>
      <c r="H988" s="147"/>
      <c r="I988" s="147"/>
      <c r="J988" s="147"/>
      <c r="K988" s="147"/>
      <c r="L988" s="147"/>
      <c r="M988" s="147"/>
      <c r="N988" s="147"/>
      <c r="O988" s="147"/>
      <c r="P988" s="147"/>
      <c r="Q988" s="147"/>
      <c r="R988" s="147"/>
      <c r="S988" s="147"/>
      <c r="T988" s="147"/>
      <c r="U988" s="147"/>
      <c r="V988" s="147"/>
      <c r="W988" s="147"/>
      <c r="X988" s="147"/>
      <c r="Y988" s="147"/>
      <c r="Z988" s="147"/>
    </row>
    <row r="989" spans="1:26" ht="15.75" customHeight="1" x14ac:dyDescent="0.2">
      <c r="A989" s="147"/>
      <c r="B989" s="147"/>
      <c r="C989" s="147"/>
      <c r="D989" s="147"/>
      <c r="E989" s="147"/>
      <c r="F989" s="147"/>
      <c r="G989" s="147"/>
      <c r="H989" s="147"/>
      <c r="I989" s="147"/>
      <c r="J989" s="147"/>
      <c r="K989" s="147"/>
      <c r="L989" s="147"/>
      <c r="M989" s="147"/>
      <c r="N989" s="147"/>
      <c r="O989" s="147"/>
      <c r="P989" s="147"/>
      <c r="Q989" s="147"/>
      <c r="R989" s="147"/>
      <c r="S989" s="147"/>
      <c r="T989" s="147"/>
      <c r="U989" s="147"/>
      <c r="V989" s="147"/>
      <c r="W989" s="147"/>
      <c r="X989" s="147"/>
      <c r="Y989" s="147"/>
      <c r="Z989" s="147"/>
    </row>
    <row r="990" spans="1:26" ht="15.75" customHeight="1" x14ac:dyDescent="0.2">
      <c r="A990" s="147"/>
      <c r="B990" s="147"/>
      <c r="C990" s="147"/>
      <c r="D990" s="147"/>
      <c r="E990" s="147"/>
      <c r="F990" s="147"/>
      <c r="G990" s="147"/>
      <c r="H990" s="147"/>
      <c r="I990" s="147"/>
      <c r="J990" s="147"/>
      <c r="K990" s="147"/>
      <c r="L990" s="147"/>
      <c r="M990" s="147"/>
      <c r="N990" s="147"/>
      <c r="O990" s="147"/>
      <c r="P990" s="147"/>
      <c r="Q990" s="147"/>
      <c r="R990" s="147"/>
      <c r="S990" s="147"/>
      <c r="T990" s="147"/>
      <c r="U990" s="147"/>
      <c r="V990" s="147"/>
      <c r="W990" s="147"/>
      <c r="X990" s="147"/>
      <c r="Y990" s="147"/>
      <c r="Z990" s="147"/>
    </row>
    <row r="991" spans="1:26" ht="15.75" customHeight="1" x14ac:dyDescent="0.2">
      <c r="A991" s="147"/>
      <c r="B991" s="147"/>
      <c r="C991" s="147"/>
      <c r="D991" s="147"/>
      <c r="E991" s="147"/>
      <c r="F991" s="147"/>
      <c r="G991" s="147"/>
      <c r="H991" s="147"/>
      <c r="I991" s="147"/>
      <c r="J991" s="147"/>
      <c r="K991" s="147"/>
      <c r="L991" s="147"/>
      <c r="M991" s="147"/>
      <c r="N991" s="147"/>
      <c r="O991" s="147"/>
      <c r="P991" s="147"/>
      <c r="Q991" s="147"/>
      <c r="R991" s="147"/>
      <c r="S991" s="147"/>
      <c r="T991" s="147"/>
      <c r="U991" s="147"/>
      <c r="V991" s="147"/>
      <c r="W991" s="147"/>
      <c r="X991" s="147"/>
      <c r="Y991" s="147"/>
      <c r="Z991" s="147"/>
    </row>
    <row r="992" spans="1:26" ht="15.75" customHeight="1" x14ac:dyDescent="0.2">
      <c r="A992" s="147"/>
      <c r="B992" s="147"/>
      <c r="C992" s="147"/>
      <c r="D992" s="147"/>
      <c r="E992" s="147"/>
      <c r="F992" s="147"/>
      <c r="G992" s="147"/>
      <c r="H992" s="147"/>
      <c r="I992" s="147"/>
      <c r="J992" s="147"/>
      <c r="K992" s="147"/>
      <c r="L992" s="147"/>
      <c r="M992" s="147"/>
      <c r="N992" s="147"/>
      <c r="O992" s="147"/>
      <c r="P992" s="147"/>
      <c r="Q992" s="147"/>
      <c r="R992" s="147"/>
      <c r="S992" s="147"/>
      <c r="T992" s="147"/>
      <c r="U992" s="147"/>
      <c r="V992" s="147"/>
      <c r="W992" s="147"/>
      <c r="X992" s="147"/>
      <c r="Y992" s="147"/>
      <c r="Z992" s="147"/>
    </row>
    <row r="993" spans="1:26" ht="15.75" customHeight="1" x14ac:dyDescent="0.2">
      <c r="A993" s="147"/>
      <c r="B993" s="147"/>
      <c r="C993" s="147"/>
      <c r="D993" s="147"/>
      <c r="E993" s="147"/>
      <c r="F993" s="147"/>
      <c r="G993" s="147"/>
      <c r="H993" s="147"/>
      <c r="I993" s="147"/>
      <c r="J993" s="147"/>
      <c r="K993" s="147"/>
      <c r="L993" s="147"/>
      <c r="M993" s="147"/>
      <c r="N993" s="147"/>
      <c r="O993" s="147"/>
      <c r="P993" s="147"/>
      <c r="Q993" s="147"/>
      <c r="R993" s="147"/>
      <c r="S993" s="147"/>
      <c r="T993" s="147"/>
      <c r="U993" s="147"/>
      <c r="V993" s="147"/>
      <c r="W993" s="147"/>
      <c r="X993" s="147"/>
      <c r="Y993" s="147"/>
      <c r="Z993" s="147"/>
    </row>
    <row r="994" spans="1:26" ht="15.75" customHeight="1" x14ac:dyDescent="0.2">
      <c r="A994" s="147"/>
      <c r="B994" s="147"/>
      <c r="C994" s="147"/>
      <c r="D994" s="147"/>
      <c r="E994" s="147"/>
      <c r="F994" s="147"/>
      <c r="G994" s="147"/>
      <c r="H994" s="147"/>
      <c r="I994" s="147"/>
      <c r="J994" s="147"/>
      <c r="K994" s="147"/>
      <c r="L994" s="147"/>
      <c r="M994" s="147"/>
      <c r="N994" s="147"/>
      <c r="O994" s="147"/>
      <c r="P994" s="147"/>
      <c r="Q994" s="147"/>
      <c r="R994" s="147"/>
      <c r="S994" s="147"/>
      <c r="T994" s="147"/>
      <c r="U994" s="147"/>
      <c r="V994" s="147"/>
      <c r="W994" s="147"/>
      <c r="X994" s="147"/>
      <c r="Y994" s="147"/>
      <c r="Z994" s="147"/>
    </row>
    <row r="995" spans="1:26" ht="15.75" customHeight="1" x14ac:dyDescent="0.2">
      <c r="A995" s="147"/>
      <c r="B995" s="147"/>
      <c r="C995" s="147"/>
      <c r="D995" s="147"/>
      <c r="E995" s="147"/>
      <c r="F995" s="147"/>
      <c r="G995" s="147"/>
      <c r="H995" s="147"/>
      <c r="I995" s="147"/>
      <c r="J995" s="147"/>
      <c r="K995" s="147"/>
      <c r="L995" s="147"/>
      <c r="M995" s="147"/>
      <c r="N995" s="147"/>
      <c r="O995" s="147"/>
      <c r="P995" s="147"/>
      <c r="Q995" s="147"/>
      <c r="R995" s="147"/>
      <c r="S995" s="147"/>
      <c r="T995" s="147"/>
      <c r="U995" s="147"/>
      <c r="V995" s="147"/>
      <c r="W995" s="147"/>
      <c r="X995" s="147"/>
      <c r="Y995" s="147"/>
      <c r="Z995" s="147"/>
    </row>
    <row r="996" spans="1:26" ht="15.75" customHeight="1" x14ac:dyDescent="0.2">
      <c r="A996" s="147"/>
      <c r="B996" s="147"/>
      <c r="C996" s="147"/>
      <c r="D996" s="147"/>
      <c r="E996" s="147"/>
      <c r="F996" s="147"/>
      <c r="G996" s="147"/>
      <c r="H996" s="147"/>
      <c r="I996" s="147"/>
      <c r="J996" s="147"/>
      <c r="K996" s="147"/>
      <c r="L996" s="147"/>
      <c r="M996" s="147"/>
      <c r="N996" s="147"/>
      <c r="O996" s="147"/>
      <c r="P996" s="147"/>
      <c r="Q996" s="147"/>
      <c r="R996" s="147"/>
      <c r="S996" s="147"/>
      <c r="T996" s="147"/>
      <c r="U996" s="147"/>
      <c r="V996" s="147"/>
      <c r="W996" s="147"/>
      <c r="X996" s="147"/>
      <c r="Y996" s="147"/>
      <c r="Z996" s="147"/>
    </row>
    <row r="997" spans="1:26" ht="15.75" customHeight="1" x14ac:dyDescent="0.2">
      <c r="A997" s="147"/>
      <c r="B997" s="147"/>
      <c r="C997" s="147"/>
      <c r="D997" s="147"/>
      <c r="E997" s="147"/>
      <c r="F997" s="147"/>
      <c r="G997" s="147"/>
      <c r="H997" s="147"/>
      <c r="I997" s="147"/>
      <c r="J997" s="147"/>
      <c r="K997" s="147"/>
      <c r="L997" s="147"/>
      <c r="M997" s="147"/>
      <c r="N997" s="147"/>
      <c r="O997" s="147"/>
      <c r="P997" s="147"/>
      <c r="Q997" s="147"/>
      <c r="R997" s="147"/>
      <c r="S997" s="147"/>
      <c r="T997" s="147"/>
      <c r="U997" s="147"/>
      <c r="V997" s="147"/>
      <c r="W997" s="147"/>
      <c r="X997" s="147"/>
      <c r="Y997" s="147"/>
      <c r="Z997" s="147"/>
    </row>
    <row r="998" spans="1:26" ht="15.75" customHeight="1" x14ac:dyDescent="0.2">
      <c r="A998" s="147"/>
      <c r="B998" s="147"/>
      <c r="C998" s="147"/>
      <c r="D998" s="147"/>
      <c r="E998" s="147"/>
      <c r="F998" s="147"/>
      <c r="G998" s="147"/>
      <c r="H998" s="147"/>
      <c r="I998" s="147"/>
      <c r="J998" s="147"/>
      <c r="K998" s="147"/>
      <c r="L998" s="147"/>
      <c r="M998" s="147"/>
      <c r="N998" s="147"/>
      <c r="O998" s="147"/>
      <c r="P998" s="147"/>
      <c r="Q998" s="147"/>
      <c r="R998" s="147"/>
      <c r="S998" s="147"/>
      <c r="T998" s="147"/>
      <c r="U998" s="147"/>
      <c r="V998" s="147"/>
      <c r="W998" s="147"/>
      <c r="X998" s="147"/>
      <c r="Y998" s="147"/>
      <c r="Z998" s="147"/>
    </row>
    <row r="999" spans="1:26" ht="15.75" customHeight="1" x14ac:dyDescent="0.2">
      <c r="A999" s="147"/>
      <c r="B999" s="147"/>
      <c r="C999" s="147"/>
      <c r="D999" s="147"/>
      <c r="E999" s="147"/>
      <c r="F999" s="147"/>
      <c r="G999" s="147"/>
      <c r="H999" s="147"/>
      <c r="I999" s="147"/>
      <c r="J999" s="147"/>
      <c r="K999" s="147"/>
      <c r="L999" s="147"/>
      <c r="M999" s="147"/>
      <c r="N999" s="147"/>
      <c r="O999" s="147"/>
      <c r="P999" s="147"/>
      <c r="Q999" s="147"/>
      <c r="R999" s="147"/>
      <c r="S999" s="147"/>
      <c r="T999" s="147"/>
      <c r="U999" s="147"/>
      <c r="V999" s="147"/>
      <c r="W999" s="147"/>
      <c r="X999" s="147"/>
      <c r="Y999" s="147"/>
      <c r="Z999" s="147"/>
    </row>
    <row r="1000" spans="1:26" ht="15.75" customHeight="1" x14ac:dyDescent="0.2">
      <c r="A1000" s="147"/>
      <c r="B1000" s="147"/>
      <c r="C1000" s="147"/>
      <c r="D1000" s="147"/>
      <c r="E1000" s="147"/>
      <c r="F1000" s="147"/>
      <c r="G1000" s="147"/>
      <c r="H1000" s="147"/>
      <c r="I1000" s="147"/>
      <c r="J1000" s="147"/>
      <c r="K1000" s="147"/>
      <c r="L1000" s="147"/>
      <c r="M1000" s="147"/>
      <c r="N1000" s="147"/>
      <c r="O1000" s="147"/>
      <c r="P1000" s="147"/>
      <c r="Q1000" s="147"/>
      <c r="R1000" s="147"/>
      <c r="S1000" s="147"/>
      <c r="T1000" s="147"/>
      <c r="U1000" s="147"/>
      <c r="V1000" s="147"/>
      <c r="W1000" s="147"/>
      <c r="X1000" s="147"/>
      <c r="Y1000" s="147"/>
      <c r="Z1000" s="147"/>
    </row>
  </sheetData>
  <mergeCells count="2">
    <mergeCell ref="A1:K2"/>
    <mergeCell ref="A5:L5"/>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Z1000"/>
  <sheetViews>
    <sheetView showGridLines="0" workbookViewId="0"/>
  </sheetViews>
  <sheetFormatPr baseColWidth="10" defaultColWidth="14.5" defaultRowHeight="15" customHeight="1" x14ac:dyDescent="0.2"/>
  <cols>
    <col min="1" max="1" width="28.33203125" customWidth="1"/>
    <col min="2" max="2" width="16.1640625" customWidth="1"/>
    <col min="3" max="14" width="15.1640625" customWidth="1"/>
    <col min="15" max="20" width="8.6640625" customWidth="1"/>
  </cols>
  <sheetData>
    <row r="1" spans="1:26" ht="147.75" customHeight="1" x14ac:dyDescent="0.2">
      <c r="A1" s="192" t="s">
        <v>232</v>
      </c>
      <c r="B1" s="162"/>
      <c r="C1" s="162"/>
      <c r="D1" s="162"/>
      <c r="E1" s="162"/>
      <c r="F1" s="162"/>
      <c r="G1" s="162"/>
      <c r="H1" s="162"/>
      <c r="I1" s="162"/>
      <c r="J1" s="162"/>
      <c r="K1" s="162"/>
      <c r="L1" s="162"/>
      <c r="M1" s="162"/>
      <c r="N1" s="162"/>
      <c r="O1" s="162"/>
      <c r="P1" s="162"/>
      <c r="Q1" s="162"/>
      <c r="R1" s="162"/>
      <c r="S1" s="162"/>
      <c r="T1" s="163"/>
      <c r="U1" s="144"/>
      <c r="V1" s="144"/>
      <c r="W1" s="144"/>
      <c r="X1" s="144"/>
      <c r="Y1" s="144"/>
      <c r="Z1" s="144"/>
    </row>
    <row r="2" spans="1:26" ht="40.5" customHeight="1" x14ac:dyDescent="0.2">
      <c r="A2" s="107" t="s">
        <v>233</v>
      </c>
      <c r="B2" s="144"/>
      <c r="C2" s="144"/>
      <c r="D2" s="144"/>
      <c r="E2" s="144"/>
      <c r="F2" s="144"/>
      <c r="G2" s="144"/>
      <c r="H2" s="144"/>
      <c r="I2" s="144"/>
      <c r="J2" s="144"/>
      <c r="K2" s="144"/>
      <c r="L2" s="144"/>
      <c r="M2" s="144"/>
      <c r="N2" s="144"/>
      <c r="O2" s="144"/>
      <c r="P2" s="144"/>
      <c r="Q2" s="144"/>
      <c r="R2" s="144"/>
      <c r="S2" s="144"/>
      <c r="T2" s="144"/>
      <c r="U2" s="144"/>
      <c r="V2" s="144"/>
      <c r="W2" s="144"/>
      <c r="X2" s="144"/>
      <c r="Y2" s="144"/>
      <c r="Z2" s="144"/>
    </row>
    <row r="3" spans="1:26" ht="19.5" customHeight="1" x14ac:dyDescent="0.2">
      <c r="A3" s="107"/>
      <c r="B3" s="144"/>
      <c r="C3" s="144"/>
      <c r="D3" s="144"/>
      <c r="E3" s="144"/>
      <c r="F3" s="144"/>
      <c r="G3" s="144"/>
      <c r="H3" s="144"/>
      <c r="I3" s="144"/>
      <c r="J3" s="144"/>
      <c r="K3" s="144"/>
      <c r="L3" s="144"/>
      <c r="M3" s="144"/>
      <c r="N3" s="144"/>
      <c r="O3" s="144"/>
      <c r="P3" s="144"/>
      <c r="Q3" s="144"/>
      <c r="R3" s="144"/>
      <c r="S3" s="144"/>
      <c r="T3" s="144"/>
      <c r="U3" s="144"/>
      <c r="V3" s="144"/>
      <c r="W3" s="144"/>
      <c r="X3" s="144"/>
      <c r="Y3" s="144"/>
      <c r="Z3" s="144"/>
    </row>
    <row r="4" spans="1:26" ht="21" customHeight="1" x14ac:dyDescent="0.2">
      <c r="A4" s="107" t="s">
        <v>234</v>
      </c>
      <c r="B4" s="144"/>
      <c r="C4" s="144"/>
      <c r="D4" s="144"/>
      <c r="E4" s="144"/>
      <c r="F4" s="144"/>
      <c r="G4" s="144"/>
      <c r="H4" s="144"/>
      <c r="I4" s="144"/>
      <c r="J4" s="144"/>
      <c r="K4" s="144"/>
      <c r="L4" s="144"/>
      <c r="M4" s="144"/>
      <c r="N4" s="144"/>
      <c r="O4" s="144"/>
      <c r="P4" s="144"/>
      <c r="Q4" s="144"/>
      <c r="R4" s="144"/>
      <c r="S4" s="144"/>
      <c r="T4" s="144"/>
      <c r="U4" s="144"/>
      <c r="V4" s="144"/>
      <c r="W4" s="144"/>
      <c r="X4" s="144"/>
      <c r="Y4" s="144"/>
      <c r="Z4" s="144"/>
    </row>
    <row r="5" spans="1:26" ht="21.75" customHeight="1" x14ac:dyDescent="0.2">
      <c r="A5" s="107" t="s">
        <v>34</v>
      </c>
      <c r="B5" s="144"/>
      <c r="C5" s="144"/>
      <c r="D5" s="144"/>
      <c r="E5" s="144"/>
      <c r="F5" s="144"/>
      <c r="G5" s="144"/>
      <c r="H5" s="144"/>
      <c r="I5" s="144"/>
      <c r="J5" s="144"/>
      <c r="K5" s="144"/>
      <c r="L5" s="144"/>
      <c r="M5" s="144"/>
      <c r="N5" s="144"/>
      <c r="O5" s="144"/>
      <c r="P5" s="144"/>
      <c r="Q5" s="144"/>
      <c r="R5" s="144"/>
      <c r="S5" s="144"/>
      <c r="T5" s="144"/>
      <c r="U5" s="144"/>
      <c r="V5" s="144"/>
      <c r="W5" s="144"/>
      <c r="X5" s="144"/>
      <c r="Y5" s="144"/>
      <c r="Z5" s="144"/>
    </row>
    <row r="6" spans="1:26" ht="14.25" customHeight="1" x14ac:dyDescent="0.2">
      <c r="A6" s="133" t="s">
        <v>235</v>
      </c>
      <c r="B6" s="133" t="s">
        <v>219</v>
      </c>
      <c r="C6" s="110" t="s">
        <v>175</v>
      </c>
      <c r="D6" s="110" t="s">
        <v>176</v>
      </c>
      <c r="E6" s="110" t="s">
        <v>177</v>
      </c>
      <c r="F6" s="110" t="s">
        <v>178</v>
      </c>
      <c r="G6" s="110" t="s">
        <v>179</v>
      </c>
      <c r="H6" s="110" t="s">
        <v>180</v>
      </c>
      <c r="I6" s="110" t="s">
        <v>181</v>
      </c>
      <c r="J6" s="110" t="s">
        <v>182</v>
      </c>
      <c r="K6" s="110" t="s">
        <v>183</v>
      </c>
      <c r="L6" s="110" t="s">
        <v>184</v>
      </c>
      <c r="M6" s="110" t="s">
        <v>185</v>
      </c>
      <c r="N6" s="110" t="s">
        <v>186</v>
      </c>
      <c r="O6" s="148"/>
      <c r="P6" s="148"/>
      <c r="Q6" s="148"/>
      <c r="R6" s="148"/>
      <c r="S6" s="148"/>
      <c r="T6" s="148"/>
      <c r="U6" s="148"/>
      <c r="V6" s="148"/>
      <c r="W6" s="148"/>
      <c r="X6" s="148"/>
      <c r="Y6" s="148"/>
      <c r="Z6" s="148"/>
    </row>
    <row r="7" spans="1:26" ht="14.25" customHeight="1" x14ac:dyDescent="0.2">
      <c r="A7" s="136" t="s">
        <v>236</v>
      </c>
      <c r="B7" s="136" t="s">
        <v>38</v>
      </c>
      <c r="C7" s="137" t="e">
        <f>SUMIFS('Variance Analysis'!C$30:C$45,'Variance Analysis'!$B$30:$B$45,'Variance Analysis'!$B$33,'Variance Analysis'!$A$30:$A$45,'Variance Analysis'!$A$33)</f>
        <v>#REF!</v>
      </c>
      <c r="D7" s="137" t="e">
        <f>SUMIFS('Variance Analysis'!D$30:D$45,'Variance Analysis'!$B$30:$B$45,'Variance Analysis'!$B$33,'Variance Analysis'!$A$30:$A$45,'Variance Analysis'!$A$33)</f>
        <v>#REF!</v>
      </c>
      <c r="E7" s="137" t="e">
        <f>SUMIFS('Variance Analysis'!E$30:E$45,'Variance Analysis'!$B$30:$B$45,'Variance Analysis'!$B$33,'Variance Analysis'!$A$30:$A$45,'Variance Analysis'!$A$33)</f>
        <v>#REF!</v>
      </c>
      <c r="F7" s="137" t="e">
        <f>SUMIFS('Variance Analysis'!F$30:F$45,'Variance Analysis'!$B$30:$B$45,'Variance Analysis'!$B$33,'Variance Analysis'!$A$30:$A$45,'Variance Analysis'!$A$33)</f>
        <v>#REF!</v>
      </c>
      <c r="G7" s="137" t="e">
        <f>SUMIFS('Variance Analysis'!G$30:G$45,'Variance Analysis'!$B$30:$B$45,'Variance Analysis'!$B$33,'Variance Analysis'!$A$30:$A$45,'Variance Analysis'!$A$33)</f>
        <v>#REF!</v>
      </c>
      <c r="H7" s="137" t="e">
        <f>SUMIFS('Variance Analysis'!H$30:H$45,'Variance Analysis'!$B$30:$B$45,'Variance Analysis'!$B$33,'Variance Analysis'!$A$30:$A$45,'Variance Analysis'!$A$33)</f>
        <v>#REF!</v>
      </c>
      <c r="I7" s="137" t="e">
        <f>SUMIFS('Variance Analysis'!I$30:I$45,'Variance Analysis'!$B$30:$B$45,'Variance Analysis'!$B$33,'Variance Analysis'!$A$30:$A$45,'Variance Analysis'!$A$33)</f>
        <v>#REF!</v>
      </c>
      <c r="J7" s="137" t="e">
        <f>SUMIFS('Variance Analysis'!J$30:J$45,'Variance Analysis'!$B$30:$B$45,'Variance Analysis'!$B$33,'Variance Analysis'!$A$30:$A$45,'Variance Analysis'!$A$33)</f>
        <v>#REF!</v>
      </c>
      <c r="K7" s="137" t="e">
        <f>SUMIFS('Variance Analysis'!K$30:K$45,'Variance Analysis'!$B$30:$B$45,'Variance Analysis'!$B$33,'Variance Analysis'!$A$30:$A$45,'Variance Analysis'!$A$33)</f>
        <v>#REF!</v>
      </c>
      <c r="L7" s="137" t="e">
        <f>SUMIFS('Variance Analysis'!L$30:L$45,'Variance Analysis'!$B$30:$B$45,'Variance Analysis'!$B$33,'Variance Analysis'!$A$30:$A$45,'Variance Analysis'!$A$33)</f>
        <v>#REF!</v>
      </c>
      <c r="M7" s="137" t="e">
        <f>SUMIFS('Variance Analysis'!M$30:M$45,'Variance Analysis'!$B$30:$B$45,'Variance Analysis'!$B$33,'Variance Analysis'!$A$30:$A$45,'Variance Analysis'!$A$33)</f>
        <v>#REF!</v>
      </c>
      <c r="N7" s="137" t="e">
        <f>SUMIFS('Variance Analysis'!N$30:N$45,'Variance Analysis'!$B$30:$B$45,'Variance Analysis'!$B$33,'Variance Analysis'!$A$30:$A$45,'Variance Analysis'!$A$33)</f>
        <v>#REF!</v>
      </c>
      <c r="O7" s="17"/>
      <c r="P7" s="17"/>
      <c r="Q7" s="17"/>
      <c r="R7" s="17"/>
      <c r="S7" s="17"/>
      <c r="T7" s="17"/>
      <c r="U7" s="17"/>
      <c r="V7" s="17"/>
      <c r="W7" s="17"/>
      <c r="X7" s="17"/>
      <c r="Y7" s="17"/>
      <c r="Z7" s="17"/>
    </row>
    <row r="8" spans="1:26" ht="14.25" customHeight="1" x14ac:dyDescent="0.2">
      <c r="A8" s="136" t="s">
        <v>237</v>
      </c>
      <c r="B8" s="136" t="s">
        <v>38</v>
      </c>
      <c r="C8" s="137" t="e">
        <f>SUMIFS('Variance Analysis'!C$30:C$45,'Variance Analysis'!$B$30:$B$45,'Variance Analysis'!$B$31,'Variance Analysis'!$A$30:$A$45,'Variance Analysis'!$A$33)</f>
        <v>#REF!</v>
      </c>
      <c r="D8" s="137" t="e">
        <f>SUMIFS('Variance Analysis'!D$30:D$45,'Variance Analysis'!$B$30:$B$45,'Variance Analysis'!$B$31,'Variance Analysis'!$A$30:$A$45,'Variance Analysis'!$A$33)</f>
        <v>#REF!</v>
      </c>
      <c r="E8" s="137" t="e">
        <f>SUMIFS('Variance Analysis'!E$30:E$45,'Variance Analysis'!$B$30:$B$45,'Variance Analysis'!$B$31,'Variance Analysis'!$A$30:$A$45,'Variance Analysis'!$A$33)</f>
        <v>#REF!</v>
      </c>
      <c r="F8" s="137" t="e">
        <f>SUMIFS('Variance Analysis'!F$30:F$45,'Variance Analysis'!$B$30:$B$45,'Variance Analysis'!$B$31,'Variance Analysis'!$A$30:$A$45,'Variance Analysis'!$A$33)</f>
        <v>#REF!</v>
      </c>
      <c r="G8" s="137" t="e">
        <f>SUMIFS('Variance Analysis'!G$30:G$45,'Variance Analysis'!$B$30:$B$45,'Variance Analysis'!$B$31,'Variance Analysis'!$A$30:$A$45,'Variance Analysis'!$A$33)</f>
        <v>#REF!</v>
      </c>
      <c r="H8" s="137" t="e">
        <f>SUMIFS('Variance Analysis'!H$30:H$45,'Variance Analysis'!$B$30:$B$45,'Variance Analysis'!$B$31,'Variance Analysis'!$A$30:$A$45,'Variance Analysis'!$A$33)</f>
        <v>#REF!</v>
      </c>
      <c r="I8" s="137" t="e">
        <f>SUMIFS('Variance Analysis'!I$30:I$45,'Variance Analysis'!$B$30:$B$45,'Variance Analysis'!$B$31,'Variance Analysis'!$A$30:$A$45,'Variance Analysis'!$A$33)</f>
        <v>#REF!</v>
      </c>
      <c r="J8" s="137" t="e">
        <f>SUMIFS('Variance Analysis'!J$30:J$45,'Variance Analysis'!$B$30:$B$45,'Variance Analysis'!$B$31,'Variance Analysis'!$A$30:$A$45,'Variance Analysis'!$A$33)</f>
        <v>#REF!</v>
      </c>
      <c r="K8" s="137" t="e">
        <f>SUMIFS('Variance Analysis'!K$30:K$45,'Variance Analysis'!$B$30:$B$45,'Variance Analysis'!$B$31,'Variance Analysis'!$A$30:$A$45,'Variance Analysis'!$A$33)</f>
        <v>#REF!</v>
      </c>
      <c r="L8" s="137" t="e">
        <f>SUMIFS('Variance Analysis'!L$30:L$45,'Variance Analysis'!$B$30:$B$45,'Variance Analysis'!$B$31,'Variance Analysis'!$A$30:$A$45,'Variance Analysis'!$A$33)</f>
        <v>#REF!</v>
      </c>
      <c r="M8" s="137" t="e">
        <f>SUMIFS('Variance Analysis'!M$30:M$45,'Variance Analysis'!$B$30:$B$45,'Variance Analysis'!$B$31,'Variance Analysis'!$A$30:$A$45,'Variance Analysis'!$A$33)</f>
        <v>#REF!</v>
      </c>
      <c r="N8" s="137" t="e">
        <f>SUMIFS('Variance Analysis'!N$30:N$45,'Variance Analysis'!$B$30:$B$45,'Variance Analysis'!$B$31,'Variance Analysis'!$A$30:$A$45,'Variance Analysis'!$A$33)</f>
        <v>#REF!</v>
      </c>
      <c r="O8" s="17"/>
      <c r="P8" s="17"/>
      <c r="Q8" s="17"/>
      <c r="R8" s="17"/>
      <c r="S8" s="17"/>
      <c r="T8" s="17"/>
      <c r="U8" s="17"/>
      <c r="V8" s="17"/>
      <c r="W8" s="17"/>
      <c r="X8" s="17"/>
      <c r="Y8" s="17"/>
      <c r="Z8" s="17"/>
    </row>
    <row r="9" spans="1:26" ht="14.25" customHeight="1" x14ac:dyDescent="0.2">
      <c r="A9" s="136" t="s">
        <v>238</v>
      </c>
      <c r="B9" s="136" t="s">
        <v>38</v>
      </c>
      <c r="C9" s="137" t="e">
        <f>SUMIFS('Variance Analysis'!C$30:C$45,'Variance Analysis'!$B$30:$B$45,'Variance Analysis'!$B$32,'Variance Analysis'!$A$30:$A$45,'Variance Analysis'!$A$33)</f>
        <v>#REF!</v>
      </c>
      <c r="D9" s="137" t="e">
        <f>SUMIFS('Variance Analysis'!D$30:D$45,'Variance Analysis'!$B$30:$B$45,'Variance Analysis'!$B$32,'Variance Analysis'!$A$30:$A$45,'Variance Analysis'!$A$33)</f>
        <v>#REF!</v>
      </c>
      <c r="E9" s="137" t="e">
        <f>SUMIFS('Variance Analysis'!E$30:E$45,'Variance Analysis'!$B$30:$B$45,'Variance Analysis'!$B$32,'Variance Analysis'!$A$30:$A$45,'Variance Analysis'!$A$33)</f>
        <v>#REF!</v>
      </c>
      <c r="F9" s="137" t="e">
        <f>SUMIFS('Variance Analysis'!F$30:F$45,'Variance Analysis'!$B$30:$B$45,'Variance Analysis'!$B$32,'Variance Analysis'!$A$30:$A$45,'Variance Analysis'!$A$33)</f>
        <v>#REF!</v>
      </c>
      <c r="G9" s="137" t="e">
        <f>SUMIFS('Variance Analysis'!G$30:G$45,'Variance Analysis'!$B$30:$B$45,'Variance Analysis'!$B$32,'Variance Analysis'!$A$30:$A$45,'Variance Analysis'!$A$33)</f>
        <v>#REF!</v>
      </c>
      <c r="H9" s="137" t="e">
        <f>SUMIFS('Variance Analysis'!H$30:H$45,'Variance Analysis'!$B$30:$B$45,'Variance Analysis'!$B$32,'Variance Analysis'!$A$30:$A$45,'Variance Analysis'!$A$33)</f>
        <v>#REF!</v>
      </c>
      <c r="I9" s="137" t="e">
        <f>SUMIFS('Variance Analysis'!I$30:I$45,'Variance Analysis'!$B$30:$B$45,'Variance Analysis'!$B$32,'Variance Analysis'!$A$30:$A$45,'Variance Analysis'!$A$33)</f>
        <v>#REF!</v>
      </c>
      <c r="J9" s="137" t="e">
        <f>SUMIFS('Variance Analysis'!J$30:J$45,'Variance Analysis'!$B$30:$B$45,'Variance Analysis'!$B$32,'Variance Analysis'!$A$30:$A$45,'Variance Analysis'!$A$33)</f>
        <v>#REF!</v>
      </c>
      <c r="K9" s="137" t="e">
        <f>SUMIFS('Variance Analysis'!K$30:K$45,'Variance Analysis'!$B$30:$B$45,'Variance Analysis'!$B$32,'Variance Analysis'!$A$30:$A$45,'Variance Analysis'!$A$33)</f>
        <v>#REF!</v>
      </c>
      <c r="L9" s="137" t="e">
        <f>SUMIFS('Variance Analysis'!L$30:L$45,'Variance Analysis'!$B$30:$B$45,'Variance Analysis'!$B$32,'Variance Analysis'!$A$30:$A$45,'Variance Analysis'!$A$33)</f>
        <v>#REF!</v>
      </c>
      <c r="M9" s="137" t="e">
        <f>SUMIFS('Variance Analysis'!M$30:M$45,'Variance Analysis'!$B$30:$B$45,'Variance Analysis'!$B$32,'Variance Analysis'!$A$30:$A$45,'Variance Analysis'!$A$33)</f>
        <v>#REF!</v>
      </c>
      <c r="N9" s="137" t="e">
        <f>SUMIFS('Variance Analysis'!N$30:N$45,'Variance Analysis'!$B$30:$B$45,'Variance Analysis'!$B$32,'Variance Analysis'!$A$30:$A$45,'Variance Analysis'!$A$33)</f>
        <v>#REF!</v>
      </c>
      <c r="O9" s="17"/>
      <c r="P9" s="17"/>
      <c r="Q9" s="17"/>
      <c r="R9" s="17"/>
      <c r="S9" s="17"/>
      <c r="T9" s="17"/>
      <c r="U9" s="17"/>
      <c r="V9" s="17"/>
      <c r="W9" s="17"/>
      <c r="X9" s="17"/>
      <c r="Y9" s="17"/>
      <c r="Z9" s="17"/>
    </row>
    <row r="10" spans="1:26" ht="14.25" customHeight="1" x14ac:dyDescent="0.2">
      <c r="A10" s="149" t="s">
        <v>188</v>
      </c>
      <c r="B10" s="149" t="s">
        <v>38</v>
      </c>
      <c r="C10" s="137" t="e">
        <f>SUMIFS('Variance Analysis'!C$30:C$45,'Variance Analysis'!$B$30:$B$45,'Variance Analysis'!$B$30,'Variance Analysis'!$A$30:$A$45,'Variance Analysis'!$A$33)</f>
        <v>#REF!</v>
      </c>
      <c r="D10" s="137" t="e">
        <f>SUMIFS('Variance Analysis'!D$30:D$45,'Variance Analysis'!$B$30:$B$45,'Variance Analysis'!$B$30,'Variance Analysis'!$A$30:$A$45,'Variance Analysis'!$A$33)</f>
        <v>#REF!</v>
      </c>
      <c r="E10" s="137" t="e">
        <f>SUMIFS('Variance Analysis'!E$30:E$45,'Variance Analysis'!$B$30:$B$45,'Variance Analysis'!$B$30,'Variance Analysis'!$A$30:$A$45,'Variance Analysis'!$A$33)</f>
        <v>#REF!</v>
      </c>
      <c r="F10" s="137" t="e">
        <f>SUMIFS('Variance Analysis'!F$30:F$45,'Variance Analysis'!$B$30:$B$45,'Variance Analysis'!$B$30,'Variance Analysis'!$A$30:$A$45,'Variance Analysis'!$A$33)</f>
        <v>#REF!</v>
      </c>
      <c r="G10" s="137" t="e">
        <f>SUMIFS('Variance Analysis'!G$30:G$45,'Variance Analysis'!$B$30:$B$45,'Variance Analysis'!$B$30,'Variance Analysis'!$A$30:$A$45,'Variance Analysis'!$A$33)</f>
        <v>#REF!</v>
      </c>
      <c r="H10" s="137" t="e">
        <f>SUMIFS('Variance Analysis'!H$30:H$45,'Variance Analysis'!$B$30:$B$45,'Variance Analysis'!$B$30,'Variance Analysis'!$A$30:$A$45,'Variance Analysis'!$A$33)</f>
        <v>#REF!</v>
      </c>
      <c r="I10" s="137" t="e">
        <f>SUMIFS('Variance Analysis'!I$30:I$45,'Variance Analysis'!$B$30:$B$45,'Variance Analysis'!$B$30,'Variance Analysis'!$A$30:$A$45,'Variance Analysis'!$A$33)</f>
        <v>#REF!</v>
      </c>
      <c r="J10" s="137" t="e">
        <f>SUMIFS('Variance Analysis'!J$30:J$45,'Variance Analysis'!$B$30:$B$45,'Variance Analysis'!$B$30,'Variance Analysis'!$A$30:$A$45,'Variance Analysis'!$A$33)</f>
        <v>#REF!</v>
      </c>
      <c r="K10" s="137" t="e">
        <f>SUMIFS('Variance Analysis'!K$30:K$45,'Variance Analysis'!$B$30:$B$45,'Variance Analysis'!$B$30,'Variance Analysis'!$A$30:$A$45,'Variance Analysis'!$A$33)</f>
        <v>#REF!</v>
      </c>
      <c r="L10" s="137" t="e">
        <f>SUMIFS('Variance Analysis'!L$30:L$45,'Variance Analysis'!$B$30:$B$45,'Variance Analysis'!$B$30,'Variance Analysis'!$A$30:$A$45,'Variance Analysis'!$A$33)</f>
        <v>#REF!</v>
      </c>
      <c r="M10" s="137" t="e">
        <f>SUMIFS('Variance Analysis'!M$30:M$45,'Variance Analysis'!$B$30:$B$45,'Variance Analysis'!$B$30,'Variance Analysis'!$A$30:$A$45,'Variance Analysis'!$A$33)</f>
        <v>#REF!</v>
      </c>
      <c r="N10" s="137" t="e">
        <f>SUMIFS('Variance Analysis'!N$30:N$45,'Variance Analysis'!$B$30:$B$45,'Variance Analysis'!$B$30,'Variance Analysis'!$A$30:$A$45,'Variance Analysis'!$A$33)</f>
        <v>#REF!</v>
      </c>
      <c r="O10" s="17"/>
      <c r="P10" s="17"/>
      <c r="Q10" s="17"/>
      <c r="R10" s="17"/>
      <c r="S10" s="17"/>
      <c r="T10" s="17"/>
      <c r="U10" s="17"/>
      <c r="V10" s="17"/>
      <c r="W10" s="17"/>
      <c r="X10" s="17"/>
      <c r="Y10" s="17"/>
      <c r="Z10" s="17"/>
    </row>
    <row r="11" spans="1:26" ht="14.25" customHeight="1" x14ac:dyDescent="0.2">
      <c r="A11" s="139" t="s">
        <v>239</v>
      </c>
      <c r="B11" s="140" t="s">
        <v>38</v>
      </c>
      <c r="C11" s="141" t="e">
        <f t="shared" ref="C11:N11" si="0">ABS(C10)-SUM(C7:C9)</f>
        <v>#REF!</v>
      </c>
      <c r="D11" s="141" t="e">
        <f t="shared" si="0"/>
        <v>#REF!</v>
      </c>
      <c r="E11" s="141" t="e">
        <f t="shared" si="0"/>
        <v>#REF!</v>
      </c>
      <c r="F11" s="141" t="e">
        <f t="shared" si="0"/>
        <v>#REF!</v>
      </c>
      <c r="G11" s="141" t="e">
        <f t="shared" si="0"/>
        <v>#REF!</v>
      </c>
      <c r="H11" s="141" t="e">
        <f t="shared" si="0"/>
        <v>#REF!</v>
      </c>
      <c r="I11" s="141" t="e">
        <f t="shared" si="0"/>
        <v>#REF!</v>
      </c>
      <c r="J11" s="141" t="e">
        <f t="shared" si="0"/>
        <v>#REF!</v>
      </c>
      <c r="K11" s="141" t="e">
        <f t="shared" si="0"/>
        <v>#REF!</v>
      </c>
      <c r="L11" s="141" t="e">
        <f t="shared" si="0"/>
        <v>#REF!</v>
      </c>
      <c r="M11" s="141" t="e">
        <f t="shared" si="0"/>
        <v>#REF!</v>
      </c>
      <c r="N11" s="141" t="e">
        <f t="shared" si="0"/>
        <v>#REF!</v>
      </c>
    </row>
    <row r="12" spans="1:26" ht="26.25" customHeight="1" x14ac:dyDescent="0.2">
      <c r="A12" s="107" t="s">
        <v>42</v>
      </c>
      <c r="B12" s="150"/>
      <c r="C12" s="151"/>
      <c r="D12" s="151"/>
      <c r="E12" s="151"/>
      <c r="F12" s="151"/>
      <c r="G12" s="151"/>
      <c r="H12" s="151"/>
      <c r="I12" s="151"/>
      <c r="J12" s="151"/>
      <c r="K12" s="151"/>
      <c r="L12" s="151"/>
      <c r="M12" s="151"/>
      <c r="N12" s="151"/>
      <c r="O12" s="152"/>
      <c r="P12" s="152"/>
      <c r="Q12" s="152"/>
      <c r="R12" s="152"/>
      <c r="S12" s="152"/>
      <c r="T12" s="152"/>
      <c r="U12" s="152"/>
      <c r="V12" s="152"/>
      <c r="W12" s="152"/>
      <c r="X12" s="152"/>
      <c r="Y12" s="152"/>
      <c r="Z12" s="152"/>
    </row>
    <row r="13" spans="1:26" ht="14.25" customHeight="1" x14ac:dyDescent="0.2">
      <c r="A13" s="133" t="s">
        <v>235</v>
      </c>
      <c r="B13" s="133" t="s">
        <v>219</v>
      </c>
      <c r="C13" s="110" t="s">
        <v>175</v>
      </c>
      <c r="D13" s="110" t="s">
        <v>176</v>
      </c>
      <c r="E13" s="110" t="s">
        <v>177</v>
      </c>
      <c r="F13" s="110" t="s">
        <v>178</v>
      </c>
      <c r="G13" s="110" t="s">
        <v>179</v>
      </c>
      <c r="H13" s="110" t="s">
        <v>180</v>
      </c>
      <c r="I13" s="110" t="s">
        <v>181</v>
      </c>
      <c r="J13" s="110" t="s">
        <v>182</v>
      </c>
      <c r="K13" s="110" t="s">
        <v>183</v>
      </c>
      <c r="L13" s="110" t="s">
        <v>184</v>
      </c>
      <c r="M13" s="110" t="s">
        <v>185</v>
      </c>
      <c r="N13" s="110" t="s">
        <v>186</v>
      </c>
      <c r="O13" s="153"/>
      <c r="P13" s="153"/>
      <c r="Q13" s="153"/>
      <c r="R13" s="153"/>
      <c r="S13" s="153"/>
      <c r="T13" s="153"/>
      <c r="U13" s="153"/>
      <c r="V13" s="153"/>
      <c r="W13" s="153"/>
      <c r="X13" s="153"/>
      <c r="Y13" s="153"/>
      <c r="Z13" s="153"/>
    </row>
    <row r="14" spans="1:26" ht="14.25" customHeight="1" x14ac:dyDescent="0.2">
      <c r="A14" s="136" t="s">
        <v>236</v>
      </c>
      <c r="B14" s="136" t="s">
        <v>38</v>
      </c>
      <c r="C14" s="137" t="e">
        <f>SUMIFS('Variance Analysis'!C$30:C$45,'Variance Analysis'!$B$30:$B$45,'Variance Analysis'!$B$33,'Variance Analysis'!$A$30:$A$45,'Variance Analysis'!$A$34)</f>
        <v>#REF!</v>
      </c>
      <c r="D14" s="137" t="e">
        <f>SUMIFS('Variance Analysis'!D$30:D$45,'Variance Analysis'!$B$30:$B$45,'Variance Analysis'!$B$33,'Variance Analysis'!$A$30:$A$45,'Variance Analysis'!$A$34)</f>
        <v>#REF!</v>
      </c>
      <c r="E14" s="137" t="e">
        <f>SUMIFS('Variance Analysis'!E$30:E$45,'Variance Analysis'!$B$30:$B$45,'Variance Analysis'!$B$33,'Variance Analysis'!$A$30:$A$45,'Variance Analysis'!$A$34)</f>
        <v>#REF!</v>
      </c>
      <c r="F14" s="137" t="e">
        <f>SUMIFS('Variance Analysis'!F$30:F$45,'Variance Analysis'!$B$30:$B$45,'Variance Analysis'!$B$33,'Variance Analysis'!$A$30:$A$45,'Variance Analysis'!$A$34)</f>
        <v>#REF!</v>
      </c>
      <c r="G14" s="137" t="e">
        <f>SUMIFS('Variance Analysis'!G$30:G$45,'Variance Analysis'!$B$30:$B$45,'Variance Analysis'!$B$33,'Variance Analysis'!$A$30:$A$45,'Variance Analysis'!$A$34)</f>
        <v>#REF!</v>
      </c>
      <c r="H14" s="137" t="e">
        <f>SUMIFS('Variance Analysis'!H$30:H$45,'Variance Analysis'!$B$30:$B$45,'Variance Analysis'!$B$33,'Variance Analysis'!$A$30:$A$45,'Variance Analysis'!$A$34)</f>
        <v>#REF!</v>
      </c>
      <c r="I14" s="137" t="e">
        <f>SUMIFS('Variance Analysis'!I$30:I$45,'Variance Analysis'!$B$30:$B$45,'Variance Analysis'!$B$33,'Variance Analysis'!$A$30:$A$45,'Variance Analysis'!$A$34)</f>
        <v>#REF!</v>
      </c>
      <c r="J14" s="137" t="e">
        <f>SUMIFS('Variance Analysis'!J$30:J$45,'Variance Analysis'!$B$30:$B$45,'Variance Analysis'!$B$33,'Variance Analysis'!$A$30:$A$45,'Variance Analysis'!$A$34)</f>
        <v>#REF!</v>
      </c>
      <c r="K14" s="137" t="e">
        <f>SUMIFS('Variance Analysis'!K$30:K$45,'Variance Analysis'!$B$30:$B$45,'Variance Analysis'!$B$33,'Variance Analysis'!$A$30:$A$45,'Variance Analysis'!$A$34)</f>
        <v>#REF!</v>
      </c>
      <c r="L14" s="137" t="e">
        <f>SUMIFS('Variance Analysis'!L$30:L$45,'Variance Analysis'!$B$30:$B$45,'Variance Analysis'!$B$33,'Variance Analysis'!$A$30:$A$45,'Variance Analysis'!$A$34)</f>
        <v>#REF!</v>
      </c>
      <c r="M14" s="137" t="e">
        <f>SUMIFS('Variance Analysis'!M$30:M$45,'Variance Analysis'!$B$30:$B$45,'Variance Analysis'!$B$33,'Variance Analysis'!$A$30:$A$45,'Variance Analysis'!$A$34)</f>
        <v>#REF!</v>
      </c>
      <c r="N14" s="137" t="e">
        <f>SUMIFS('Variance Analysis'!N$30:N$45,'Variance Analysis'!$B$30:$B$45,'Variance Analysis'!$B$33,'Variance Analysis'!$A$30:$A$45,'Variance Analysis'!$A$34)</f>
        <v>#REF!</v>
      </c>
      <c r="O14" s="17"/>
      <c r="P14" s="17"/>
      <c r="Q14" s="17"/>
      <c r="R14" s="17"/>
      <c r="S14" s="17"/>
      <c r="T14" s="17"/>
      <c r="U14" s="17"/>
      <c r="V14" s="17"/>
      <c r="W14" s="17"/>
      <c r="X14" s="17"/>
      <c r="Y14" s="17"/>
      <c r="Z14" s="17"/>
    </row>
    <row r="15" spans="1:26" ht="14.25" customHeight="1" x14ac:dyDescent="0.2">
      <c r="A15" s="136" t="s">
        <v>237</v>
      </c>
      <c r="B15" s="136" t="s">
        <v>38</v>
      </c>
      <c r="C15" s="137" t="e">
        <f>SUMIFS('Variance Analysis'!C$30:C$45,'Variance Analysis'!$B$30:$B$45,'Variance Analysis'!$B$31,'Variance Analysis'!$A$30:$A$45,'Variance Analysis'!$A$34)</f>
        <v>#REF!</v>
      </c>
      <c r="D15" s="137" t="e">
        <f>SUMIFS('Variance Analysis'!D$30:D$45,'Variance Analysis'!$B$30:$B$45,'Variance Analysis'!$B$31,'Variance Analysis'!$A$30:$A$45,'Variance Analysis'!$A$34)</f>
        <v>#REF!</v>
      </c>
      <c r="E15" s="137" t="e">
        <f>SUMIFS('Variance Analysis'!E$30:E$45,'Variance Analysis'!$B$30:$B$45,'Variance Analysis'!$B$31,'Variance Analysis'!$A$30:$A$45,'Variance Analysis'!$A$34)</f>
        <v>#REF!</v>
      </c>
      <c r="F15" s="137" t="e">
        <f>SUMIFS('Variance Analysis'!F$30:F$45,'Variance Analysis'!$B$30:$B$45,'Variance Analysis'!$B$31,'Variance Analysis'!$A$30:$A$45,'Variance Analysis'!$A$34)</f>
        <v>#REF!</v>
      </c>
      <c r="G15" s="137" t="e">
        <f>SUMIFS('Variance Analysis'!G$30:G$45,'Variance Analysis'!$B$30:$B$45,'Variance Analysis'!$B$31,'Variance Analysis'!$A$30:$A$45,'Variance Analysis'!$A$34)</f>
        <v>#REF!</v>
      </c>
      <c r="H15" s="137" t="e">
        <f>SUMIFS('Variance Analysis'!H$30:H$45,'Variance Analysis'!$B$30:$B$45,'Variance Analysis'!$B$31,'Variance Analysis'!$A$30:$A$45,'Variance Analysis'!$A$34)</f>
        <v>#REF!</v>
      </c>
      <c r="I15" s="137" t="e">
        <f>SUMIFS('Variance Analysis'!I$30:I$45,'Variance Analysis'!$B$30:$B$45,'Variance Analysis'!$B$31,'Variance Analysis'!$A$30:$A$45,'Variance Analysis'!$A$34)</f>
        <v>#REF!</v>
      </c>
      <c r="J15" s="137" t="e">
        <f>SUMIFS('Variance Analysis'!J$30:J$45,'Variance Analysis'!$B$30:$B$45,'Variance Analysis'!$B$31,'Variance Analysis'!$A$30:$A$45,'Variance Analysis'!$A$34)</f>
        <v>#REF!</v>
      </c>
      <c r="K15" s="137" t="e">
        <f>SUMIFS('Variance Analysis'!K$30:K$45,'Variance Analysis'!$B$30:$B$45,'Variance Analysis'!$B$31,'Variance Analysis'!$A$30:$A$45,'Variance Analysis'!$A$34)</f>
        <v>#REF!</v>
      </c>
      <c r="L15" s="137" t="e">
        <f>SUMIFS('Variance Analysis'!L$30:L$45,'Variance Analysis'!$B$30:$B$45,'Variance Analysis'!$B$31,'Variance Analysis'!$A$30:$A$45,'Variance Analysis'!$A$34)</f>
        <v>#REF!</v>
      </c>
      <c r="M15" s="137" t="e">
        <f>SUMIFS('Variance Analysis'!M$30:M$45,'Variance Analysis'!$B$30:$B$45,'Variance Analysis'!$B$31,'Variance Analysis'!$A$30:$A$45,'Variance Analysis'!$A$34)</f>
        <v>#REF!</v>
      </c>
      <c r="N15" s="137" t="e">
        <f>SUMIFS('Variance Analysis'!N$30:N$45,'Variance Analysis'!$B$30:$B$45,'Variance Analysis'!$B$31,'Variance Analysis'!$A$30:$A$45,'Variance Analysis'!$A$34)</f>
        <v>#REF!</v>
      </c>
      <c r="O15" s="17"/>
      <c r="P15" s="17"/>
      <c r="Q15" s="17"/>
      <c r="R15" s="17"/>
      <c r="S15" s="17"/>
      <c r="T15" s="17"/>
      <c r="U15" s="17"/>
      <c r="V15" s="17"/>
      <c r="W15" s="17"/>
      <c r="X15" s="17"/>
      <c r="Y15" s="17"/>
      <c r="Z15" s="17"/>
    </row>
    <row r="16" spans="1:26" ht="14.25" customHeight="1" x14ac:dyDescent="0.2">
      <c r="A16" s="136" t="s">
        <v>238</v>
      </c>
      <c r="B16" s="136" t="s">
        <v>38</v>
      </c>
      <c r="C16" s="137" t="e">
        <f>SUMIFS('Variance Analysis'!C$30:C$45,'Variance Analysis'!$B$30:$B$45,'Variance Analysis'!$B$32,'Variance Analysis'!$A$30:$A$45,'Variance Analysis'!$A$34)</f>
        <v>#REF!</v>
      </c>
      <c r="D16" s="137" t="e">
        <f>SUMIFS('Variance Analysis'!D$30:D$45,'Variance Analysis'!$B$30:$B$45,'Variance Analysis'!$B$32,'Variance Analysis'!$A$30:$A$45,'Variance Analysis'!$A$34)</f>
        <v>#REF!</v>
      </c>
      <c r="E16" s="137" t="e">
        <f>SUMIFS('Variance Analysis'!E$30:E$45,'Variance Analysis'!$B$30:$B$45,'Variance Analysis'!$B$32,'Variance Analysis'!$A$30:$A$45,'Variance Analysis'!$A$34)</f>
        <v>#REF!</v>
      </c>
      <c r="F16" s="137" t="e">
        <f>SUMIFS('Variance Analysis'!F$30:F$45,'Variance Analysis'!$B$30:$B$45,'Variance Analysis'!$B$32,'Variance Analysis'!$A$30:$A$45,'Variance Analysis'!$A$34)</f>
        <v>#REF!</v>
      </c>
      <c r="G16" s="137" t="e">
        <f>SUMIFS('Variance Analysis'!G$30:G$45,'Variance Analysis'!$B$30:$B$45,'Variance Analysis'!$B$32,'Variance Analysis'!$A$30:$A$45,'Variance Analysis'!$A$34)</f>
        <v>#REF!</v>
      </c>
      <c r="H16" s="137" t="e">
        <f>SUMIFS('Variance Analysis'!H$30:H$45,'Variance Analysis'!$B$30:$B$45,'Variance Analysis'!$B$32,'Variance Analysis'!$A$30:$A$45,'Variance Analysis'!$A$34)</f>
        <v>#REF!</v>
      </c>
      <c r="I16" s="137" t="e">
        <f>SUMIFS('Variance Analysis'!I$30:I$45,'Variance Analysis'!$B$30:$B$45,'Variance Analysis'!$B$32,'Variance Analysis'!$A$30:$A$45,'Variance Analysis'!$A$34)</f>
        <v>#REF!</v>
      </c>
      <c r="J16" s="137" t="e">
        <f>SUMIFS('Variance Analysis'!J$30:J$45,'Variance Analysis'!$B$30:$B$45,'Variance Analysis'!$B$32,'Variance Analysis'!$A$30:$A$45,'Variance Analysis'!$A$34)</f>
        <v>#REF!</v>
      </c>
      <c r="K16" s="137" t="e">
        <f>SUMIFS('Variance Analysis'!K$30:K$45,'Variance Analysis'!$B$30:$B$45,'Variance Analysis'!$B$32,'Variance Analysis'!$A$30:$A$45,'Variance Analysis'!$A$34)</f>
        <v>#REF!</v>
      </c>
      <c r="L16" s="137" t="e">
        <f>SUMIFS('Variance Analysis'!L$30:L$45,'Variance Analysis'!$B$30:$B$45,'Variance Analysis'!$B$32,'Variance Analysis'!$A$30:$A$45,'Variance Analysis'!$A$34)</f>
        <v>#REF!</v>
      </c>
      <c r="M16" s="137" t="e">
        <f>SUMIFS('Variance Analysis'!M$30:M$45,'Variance Analysis'!$B$30:$B$45,'Variance Analysis'!$B$32,'Variance Analysis'!$A$30:$A$45,'Variance Analysis'!$A$34)</f>
        <v>#REF!</v>
      </c>
      <c r="N16" s="137" t="e">
        <f>SUMIFS('Variance Analysis'!N$30:N$45,'Variance Analysis'!$B$30:$B$45,'Variance Analysis'!$B$32,'Variance Analysis'!$A$30:$A$45,'Variance Analysis'!$A$34)</f>
        <v>#REF!</v>
      </c>
      <c r="O16" s="17"/>
      <c r="P16" s="17"/>
      <c r="Q16" s="17"/>
      <c r="R16" s="17"/>
      <c r="S16" s="17"/>
      <c r="T16" s="17"/>
      <c r="U16" s="17"/>
      <c r="V16" s="17"/>
      <c r="W16" s="17"/>
      <c r="X16" s="17"/>
      <c r="Y16" s="17"/>
      <c r="Z16" s="17"/>
    </row>
    <row r="17" spans="1:26" ht="14.25" customHeight="1" x14ac:dyDescent="0.2">
      <c r="A17" s="149" t="s">
        <v>188</v>
      </c>
      <c r="B17" s="149" t="s">
        <v>38</v>
      </c>
      <c r="C17" s="137" t="e">
        <f>SUMIFS('Variance Analysis'!C$30:C$45,'Variance Analysis'!$B$30:$B$45,'Variance Analysis'!$B$30,'Variance Analysis'!$A$30:$A$45,'Variance Analysis'!$A$34)</f>
        <v>#REF!</v>
      </c>
      <c r="D17" s="137" t="e">
        <f>SUMIFS('Variance Analysis'!D$30:D$45,'Variance Analysis'!$B$30:$B$45,'Variance Analysis'!$B$30,'Variance Analysis'!$A$30:$A$45,'Variance Analysis'!$A$34)</f>
        <v>#REF!</v>
      </c>
      <c r="E17" s="137" t="e">
        <f>SUMIFS('Variance Analysis'!E$30:E$45,'Variance Analysis'!$B$30:$B$45,'Variance Analysis'!$B$30,'Variance Analysis'!$A$30:$A$45,'Variance Analysis'!$A$34)</f>
        <v>#REF!</v>
      </c>
      <c r="F17" s="137" t="e">
        <f>SUMIFS('Variance Analysis'!F$30:F$45,'Variance Analysis'!$B$30:$B$45,'Variance Analysis'!$B$30,'Variance Analysis'!$A$30:$A$45,'Variance Analysis'!$A$34)</f>
        <v>#REF!</v>
      </c>
      <c r="G17" s="137" t="e">
        <f>SUMIFS('Variance Analysis'!G$30:G$45,'Variance Analysis'!$B$30:$B$45,'Variance Analysis'!$B$30,'Variance Analysis'!$A$30:$A$45,'Variance Analysis'!$A$34)</f>
        <v>#REF!</v>
      </c>
      <c r="H17" s="137" t="e">
        <f>SUMIFS('Variance Analysis'!H$30:H$45,'Variance Analysis'!$B$30:$B$45,'Variance Analysis'!$B$30,'Variance Analysis'!$A$30:$A$45,'Variance Analysis'!$A$34)</f>
        <v>#REF!</v>
      </c>
      <c r="I17" s="137" t="e">
        <f>SUMIFS('Variance Analysis'!I$30:I$45,'Variance Analysis'!$B$30:$B$45,'Variance Analysis'!$B$30,'Variance Analysis'!$A$30:$A$45,'Variance Analysis'!$A$34)</f>
        <v>#REF!</v>
      </c>
      <c r="J17" s="137" t="e">
        <f>SUMIFS('Variance Analysis'!J$30:J$45,'Variance Analysis'!$B$30:$B$45,'Variance Analysis'!$B$30,'Variance Analysis'!$A$30:$A$45,'Variance Analysis'!$A$34)</f>
        <v>#REF!</v>
      </c>
      <c r="K17" s="137" t="e">
        <f>SUMIFS('Variance Analysis'!K$30:K$45,'Variance Analysis'!$B$30:$B$45,'Variance Analysis'!$B$30,'Variance Analysis'!$A$30:$A$45,'Variance Analysis'!$A$34)</f>
        <v>#REF!</v>
      </c>
      <c r="L17" s="137" t="e">
        <f>SUMIFS('Variance Analysis'!L$30:L$45,'Variance Analysis'!$B$30:$B$45,'Variance Analysis'!$B$30,'Variance Analysis'!$A$30:$A$45,'Variance Analysis'!$A$34)</f>
        <v>#REF!</v>
      </c>
      <c r="M17" s="137" t="e">
        <f>SUMIFS('Variance Analysis'!M$30:M$45,'Variance Analysis'!$B$30:$B$45,'Variance Analysis'!$B$30,'Variance Analysis'!$A$30:$A$45,'Variance Analysis'!$A$34)</f>
        <v>#REF!</v>
      </c>
      <c r="N17" s="137" t="e">
        <f>SUMIFS('Variance Analysis'!N$30:N$45,'Variance Analysis'!$B$30:$B$45,'Variance Analysis'!$B$30,'Variance Analysis'!$A$30:$A$45,'Variance Analysis'!$A$34)</f>
        <v>#REF!</v>
      </c>
      <c r="O17" s="17"/>
      <c r="P17" s="17"/>
      <c r="Q17" s="17"/>
      <c r="R17" s="17"/>
      <c r="S17" s="17"/>
      <c r="T17" s="17"/>
      <c r="U17" s="17"/>
      <c r="V17" s="17"/>
      <c r="W17" s="17"/>
      <c r="X17" s="17"/>
      <c r="Y17" s="17"/>
      <c r="Z17" s="17"/>
    </row>
    <row r="18" spans="1:26" ht="14.25" customHeight="1" x14ac:dyDescent="0.2">
      <c r="A18" s="139" t="s">
        <v>239</v>
      </c>
      <c r="B18" s="140" t="s">
        <v>38</v>
      </c>
      <c r="C18" s="141" t="e">
        <f t="shared" ref="C18:N18" si="1">ABS(C17)-SUM(C14:C16)</f>
        <v>#REF!</v>
      </c>
      <c r="D18" s="141" t="e">
        <f t="shared" si="1"/>
        <v>#REF!</v>
      </c>
      <c r="E18" s="141" t="e">
        <f t="shared" si="1"/>
        <v>#REF!</v>
      </c>
      <c r="F18" s="141" t="e">
        <f t="shared" si="1"/>
        <v>#REF!</v>
      </c>
      <c r="G18" s="141" t="e">
        <f t="shared" si="1"/>
        <v>#REF!</v>
      </c>
      <c r="H18" s="141" t="e">
        <f t="shared" si="1"/>
        <v>#REF!</v>
      </c>
      <c r="I18" s="141" t="e">
        <f t="shared" si="1"/>
        <v>#REF!</v>
      </c>
      <c r="J18" s="141" t="e">
        <f t="shared" si="1"/>
        <v>#REF!</v>
      </c>
      <c r="K18" s="141" t="e">
        <f t="shared" si="1"/>
        <v>#REF!</v>
      </c>
      <c r="L18" s="141" t="e">
        <f t="shared" si="1"/>
        <v>#REF!</v>
      </c>
      <c r="M18" s="141" t="e">
        <f t="shared" si="1"/>
        <v>#REF!</v>
      </c>
      <c r="N18" s="141" t="e">
        <f t="shared" si="1"/>
        <v>#REF!</v>
      </c>
    </row>
    <row r="19" spans="1:26" ht="26.25" customHeight="1" x14ac:dyDescent="0.2">
      <c r="A19" s="107" t="s">
        <v>43</v>
      </c>
      <c r="B19" s="150"/>
      <c r="C19" s="151"/>
      <c r="D19" s="151"/>
      <c r="E19" s="151"/>
      <c r="F19" s="151"/>
      <c r="G19" s="151"/>
      <c r="H19" s="151"/>
      <c r="I19" s="151"/>
      <c r="J19" s="151"/>
      <c r="K19" s="151"/>
      <c r="L19" s="151"/>
      <c r="M19" s="151"/>
      <c r="N19" s="151"/>
      <c r="O19" s="152"/>
      <c r="P19" s="152"/>
      <c r="Q19" s="152"/>
      <c r="R19" s="152"/>
      <c r="S19" s="152"/>
      <c r="T19" s="152"/>
      <c r="U19" s="152"/>
      <c r="V19" s="152"/>
      <c r="W19" s="152"/>
      <c r="X19" s="152"/>
      <c r="Y19" s="152"/>
      <c r="Z19" s="152"/>
    </row>
    <row r="20" spans="1:26" ht="14.25" customHeight="1" x14ac:dyDescent="0.2">
      <c r="A20" s="133" t="s">
        <v>235</v>
      </c>
      <c r="B20" s="133" t="s">
        <v>219</v>
      </c>
      <c r="C20" s="110" t="s">
        <v>175</v>
      </c>
      <c r="D20" s="110" t="s">
        <v>176</v>
      </c>
      <c r="E20" s="110" t="s">
        <v>177</v>
      </c>
      <c r="F20" s="110" t="s">
        <v>178</v>
      </c>
      <c r="G20" s="110" t="s">
        <v>179</v>
      </c>
      <c r="H20" s="110" t="s">
        <v>180</v>
      </c>
      <c r="I20" s="110" t="s">
        <v>181</v>
      </c>
      <c r="J20" s="110" t="s">
        <v>182</v>
      </c>
      <c r="K20" s="110" t="s">
        <v>183</v>
      </c>
      <c r="L20" s="110" t="s">
        <v>184</v>
      </c>
      <c r="M20" s="110" t="s">
        <v>185</v>
      </c>
      <c r="N20" s="110" t="s">
        <v>186</v>
      </c>
      <c r="O20" s="153"/>
      <c r="P20" s="153"/>
      <c r="Q20" s="153"/>
      <c r="R20" s="153"/>
      <c r="S20" s="153"/>
      <c r="T20" s="153"/>
      <c r="U20" s="153"/>
      <c r="V20" s="153"/>
      <c r="W20" s="153"/>
      <c r="X20" s="153"/>
      <c r="Y20" s="153"/>
      <c r="Z20" s="153"/>
    </row>
    <row r="21" spans="1:26" ht="14.25" customHeight="1" x14ac:dyDescent="0.2">
      <c r="A21" s="136" t="s">
        <v>236</v>
      </c>
      <c r="B21" s="136" t="s">
        <v>38</v>
      </c>
      <c r="C21" s="137" t="e">
        <f>SUMIFS('Variance Analysis'!C$30:C$45,'Variance Analysis'!$B$30:$B$45,'Variance Analysis'!$B$33,'Variance Analysis'!$A$30:$A$45,'Variance Analysis'!$A$38)</f>
        <v>#REF!</v>
      </c>
      <c r="D21" s="137" t="e">
        <f>SUMIFS('Variance Analysis'!D$30:D$45,'Variance Analysis'!$B$30:$B$45,'Variance Analysis'!$B$33,'Variance Analysis'!$A$30:$A$45,'Variance Analysis'!$A$38)</f>
        <v>#REF!</v>
      </c>
      <c r="E21" s="137" t="e">
        <f>SUMIFS('Variance Analysis'!E$30:E$45,'Variance Analysis'!$B$30:$B$45,'Variance Analysis'!$B$33,'Variance Analysis'!$A$30:$A$45,'Variance Analysis'!$A$38)</f>
        <v>#REF!</v>
      </c>
      <c r="F21" s="137" t="e">
        <f>SUMIFS('Variance Analysis'!F$30:F$45,'Variance Analysis'!$B$30:$B$45,'Variance Analysis'!$B$33,'Variance Analysis'!$A$30:$A$45,'Variance Analysis'!$A$38)</f>
        <v>#REF!</v>
      </c>
      <c r="G21" s="137" t="e">
        <f>SUMIFS('Variance Analysis'!G$30:G$45,'Variance Analysis'!$B$30:$B$45,'Variance Analysis'!$B$33,'Variance Analysis'!$A$30:$A$45,'Variance Analysis'!$A$38)</f>
        <v>#REF!</v>
      </c>
      <c r="H21" s="137" t="e">
        <f>SUMIFS('Variance Analysis'!H$30:H$45,'Variance Analysis'!$B$30:$B$45,'Variance Analysis'!$B$33,'Variance Analysis'!$A$30:$A$45,'Variance Analysis'!$A$38)</f>
        <v>#REF!</v>
      </c>
      <c r="I21" s="137" t="e">
        <f>SUMIFS('Variance Analysis'!I$30:I$45,'Variance Analysis'!$B$30:$B$45,'Variance Analysis'!$B$33,'Variance Analysis'!$A$30:$A$45,'Variance Analysis'!$A$38)</f>
        <v>#REF!</v>
      </c>
      <c r="J21" s="137" t="e">
        <f>SUMIFS('Variance Analysis'!J$30:J$45,'Variance Analysis'!$B$30:$B$45,'Variance Analysis'!$B$33,'Variance Analysis'!$A$30:$A$45,'Variance Analysis'!$A$38)</f>
        <v>#REF!</v>
      </c>
      <c r="K21" s="137" t="e">
        <f>SUMIFS('Variance Analysis'!K$30:K$45,'Variance Analysis'!$B$30:$B$45,'Variance Analysis'!$B$33,'Variance Analysis'!$A$30:$A$45,'Variance Analysis'!$A$38)</f>
        <v>#REF!</v>
      </c>
      <c r="L21" s="137" t="e">
        <f>SUMIFS('Variance Analysis'!L$30:L$45,'Variance Analysis'!$B$30:$B$45,'Variance Analysis'!$B$33,'Variance Analysis'!$A$30:$A$45,'Variance Analysis'!$A$38)</f>
        <v>#REF!</v>
      </c>
      <c r="M21" s="137" t="e">
        <f>SUMIFS('Variance Analysis'!M$30:M$45,'Variance Analysis'!$B$30:$B$45,'Variance Analysis'!$B$33,'Variance Analysis'!$A$30:$A$45,'Variance Analysis'!$A$38)</f>
        <v>#REF!</v>
      </c>
      <c r="N21" s="137" t="e">
        <f>SUMIFS('Variance Analysis'!N$30:N$45,'Variance Analysis'!$B$30:$B$45,'Variance Analysis'!$B$33,'Variance Analysis'!$A$30:$A$45,'Variance Analysis'!$A$38)</f>
        <v>#REF!</v>
      </c>
      <c r="O21" s="17"/>
      <c r="P21" s="17"/>
      <c r="Q21" s="17"/>
      <c r="R21" s="17"/>
      <c r="S21" s="17"/>
      <c r="T21" s="17"/>
      <c r="U21" s="17"/>
      <c r="V21" s="17"/>
      <c r="W21" s="17"/>
      <c r="X21" s="17"/>
      <c r="Y21" s="17"/>
      <c r="Z21" s="17"/>
    </row>
    <row r="22" spans="1:26" ht="14.25" customHeight="1" x14ac:dyDescent="0.2">
      <c r="A22" s="136" t="s">
        <v>237</v>
      </c>
      <c r="B22" s="136" t="s">
        <v>38</v>
      </c>
      <c r="C22" s="137" t="e">
        <f>SUMIFS('Variance Analysis'!C$30:C$45,'Variance Analysis'!$B$30:$B$45,'Variance Analysis'!$B$31,'Variance Analysis'!$A$30:$A$45,'Variance Analysis'!$A$38)</f>
        <v>#REF!</v>
      </c>
      <c r="D22" s="137" t="e">
        <f>SUMIFS('Variance Analysis'!D$30:D$45,'Variance Analysis'!$B$30:$B$45,'Variance Analysis'!$B$31,'Variance Analysis'!$A$30:$A$45,'Variance Analysis'!$A$38)</f>
        <v>#REF!</v>
      </c>
      <c r="E22" s="137" t="e">
        <f>SUMIFS('Variance Analysis'!E$30:E$45,'Variance Analysis'!$B$30:$B$45,'Variance Analysis'!$B$31,'Variance Analysis'!$A$30:$A$45,'Variance Analysis'!$A$38)</f>
        <v>#REF!</v>
      </c>
      <c r="F22" s="137" t="e">
        <f>SUMIFS('Variance Analysis'!F$30:F$45,'Variance Analysis'!$B$30:$B$45,'Variance Analysis'!$B$31,'Variance Analysis'!$A$30:$A$45,'Variance Analysis'!$A$38)</f>
        <v>#REF!</v>
      </c>
      <c r="G22" s="137" t="e">
        <f>SUMIFS('Variance Analysis'!G$30:G$45,'Variance Analysis'!$B$30:$B$45,'Variance Analysis'!$B$31,'Variance Analysis'!$A$30:$A$45,'Variance Analysis'!$A$38)</f>
        <v>#REF!</v>
      </c>
      <c r="H22" s="137" t="e">
        <f>SUMIFS('Variance Analysis'!H$30:H$45,'Variance Analysis'!$B$30:$B$45,'Variance Analysis'!$B$31,'Variance Analysis'!$A$30:$A$45,'Variance Analysis'!$A$38)</f>
        <v>#REF!</v>
      </c>
      <c r="I22" s="137" t="e">
        <f>SUMIFS('Variance Analysis'!I$30:I$45,'Variance Analysis'!$B$30:$B$45,'Variance Analysis'!$B$31,'Variance Analysis'!$A$30:$A$45,'Variance Analysis'!$A$38)</f>
        <v>#REF!</v>
      </c>
      <c r="J22" s="137" t="e">
        <f>SUMIFS('Variance Analysis'!J$30:J$45,'Variance Analysis'!$B$30:$B$45,'Variance Analysis'!$B$31,'Variance Analysis'!$A$30:$A$45,'Variance Analysis'!$A$38)</f>
        <v>#REF!</v>
      </c>
      <c r="K22" s="137" t="e">
        <f>SUMIFS('Variance Analysis'!K$30:K$45,'Variance Analysis'!$B$30:$B$45,'Variance Analysis'!$B$31,'Variance Analysis'!$A$30:$A$45,'Variance Analysis'!$A$38)</f>
        <v>#REF!</v>
      </c>
      <c r="L22" s="137" t="e">
        <f>SUMIFS('Variance Analysis'!L$30:L$45,'Variance Analysis'!$B$30:$B$45,'Variance Analysis'!$B$31,'Variance Analysis'!$A$30:$A$45,'Variance Analysis'!$A$38)</f>
        <v>#REF!</v>
      </c>
      <c r="M22" s="137" t="e">
        <f>SUMIFS('Variance Analysis'!M$30:M$45,'Variance Analysis'!$B$30:$B$45,'Variance Analysis'!$B$31,'Variance Analysis'!$A$30:$A$45,'Variance Analysis'!$A$38)</f>
        <v>#REF!</v>
      </c>
      <c r="N22" s="137" t="e">
        <f>SUMIFS('Variance Analysis'!N$30:N$45,'Variance Analysis'!$B$30:$B$45,'Variance Analysis'!$B$31,'Variance Analysis'!$A$30:$A$45,'Variance Analysis'!$A$38)</f>
        <v>#REF!</v>
      </c>
      <c r="O22" s="17"/>
      <c r="P22" s="17"/>
      <c r="Q22" s="17"/>
      <c r="R22" s="17"/>
      <c r="S22" s="17"/>
      <c r="T22" s="17"/>
      <c r="U22" s="17"/>
      <c r="V22" s="17"/>
      <c r="W22" s="17"/>
      <c r="X22" s="17"/>
      <c r="Y22" s="17"/>
      <c r="Z22" s="17"/>
    </row>
    <row r="23" spans="1:26" ht="14.25" customHeight="1" x14ac:dyDescent="0.2">
      <c r="A23" s="136" t="s">
        <v>238</v>
      </c>
      <c r="B23" s="136" t="s">
        <v>38</v>
      </c>
      <c r="C23" s="137" t="e">
        <f>SUMIFS('Variance Analysis'!C$30:C$45,'Variance Analysis'!$B$30:$B$45,'Variance Analysis'!$B$32,'Variance Analysis'!$A$30:$A$45,'Variance Analysis'!$A$38)</f>
        <v>#REF!</v>
      </c>
      <c r="D23" s="137" t="e">
        <f>SUMIFS('Variance Analysis'!D$30:D$45,'Variance Analysis'!$B$30:$B$45,'Variance Analysis'!$B$32,'Variance Analysis'!$A$30:$A$45,'Variance Analysis'!$A$38)</f>
        <v>#REF!</v>
      </c>
      <c r="E23" s="137" t="e">
        <f>SUMIFS('Variance Analysis'!E$30:E$45,'Variance Analysis'!$B$30:$B$45,'Variance Analysis'!$B$32,'Variance Analysis'!$A$30:$A$45,'Variance Analysis'!$A$38)</f>
        <v>#REF!</v>
      </c>
      <c r="F23" s="137" t="e">
        <f>SUMIFS('Variance Analysis'!F$30:F$45,'Variance Analysis'!$B$30:$B$45,'Variance Analysis'!$B$32,'Variance Analysis'!$A$30:$A$45,'Variance Analysis'!$A$38)</f>
        <v>#REF!</v>
      </c>
      <c r="G23" s="137" t="e">
        <f>SUMIFS('Variance Analysis'!G$30:G$45,'Variance Analysis'!$B$30:$B$45,'Variance Analysis'!$B$32,'Variance Analysis'!$A$30:$A$45,'Variance Analysis'!$A$38)</f>
        <v>#REF!</v>
      </c>
      <c r="H23" s="137" t="e">
        <f>SUMIFS('Variance Analysis'!H$30:H$45,'Variance Analysis'!$B$30:$B$45,'Variance Analysis'!$B$32,'Variance Analysis'!$A$30:$A$45,'Variance Analysis'!$A$38)</f>
        <v>#REF!</v>
      </c>
      <c r="I23" s="137" t="e">
        <f>SUMIFS('Variance Analysis'!I$30:I$45,'Variance Analysis'!$B$30:$B$45,'Variance Analysis'!$B$32,'Variance Analysis'!$A$30:$A$45,'Variance Analysis'!$A$38)</f>
        <v>#REF!</v>
      </c>
      <c r="J23" s="137" t="e">
        <f>SUMIFS('Variance Analysis'!J$30:J$45,'Variance Analysis'!$B$30:$B$45,'Variance Analysis'!$B$32,'Variance Analysis'!$A$30:$A$45,'Variance Analysis'!$A$38)</f>
        <v>#REF!</v>
      </c>
      <c r="K23" s="137" t="e">
        <f>SUMIFS('Variance Analysis'!K$30:K$45,'Variance Analysis'!$B$30:$B$45,'Variance Analysis'!$B$32,'Variance Analysis'!$A$30:$A$45,'Variance Analysis'!$A$38)</f>
        <v>#REF!</v>
      </c>
      <c r="L23" s="137" t="e">
        <f>SUMIFS('Variance Analysis'!L$30:L$45,'Variance Analysis'!$B$30:$B$45,'Variance Analysis'!$B$32,'Variance Analysis'!$A$30:$A$45,'Variance Analysis'!$A$38)</f>
        <v>#REF!</v>
      </c>
      <c r="M23" s="137" t="e">
        <f>SUMIFS('Variance Analysis'!M$30:M$45,'Variance Analysis'!$B$30:$B$45,'Variance Analysis'!$B$32,'Variance Analysis'!$A$30:$A$45,'Variance Analysis'!$A$38)</f>
        <v>#REF!</v>
      </c>
      <c r="N23" s="137" t="e">
        <f>SUMIFS('Variance Analysis'!N$30:N$45,'Variance Analysis'!$B$30:$B$45,'Variance Analysis'!$B$32,'Variance Analysis'!$A$30:$A$45,'Variance Analysis'!$A$38)</f>
        <v>#REF!</v>
      </c>
      <c r="O23" s="17"/>
      <c r="P23" s="17"/>
      <c r="Q23" s="17"/>
      <c r="R23" s="17"/>
      <c r="S23" s="17"/>
      <c r="T23" s="17"/>
      <c r="U23" s="17"/>
      <c r="V23" s="17"/>
      <c r="W23" s="17"/>
      <c r="X23" s="17"/>
      <c r="Y23" s="17"/>
      <c r="Z23" s="17"/>
    </row>
    <row r="24" spans="1:26" ht="14.25" customHeight="1" x14ac:dyDescent="0.2">
      <c r="A24" s="149" t="s">
        <v>188</v>
      </c>
      <c r="B24" s="149" t="s">
        <v>38</v>
      </c>
      <c r="C24" s="137" t="e">
        <f>SUMIFS('Variance Analysis'!C$30:C$45,'Variance Analysis'!$B$30:$B$45,'Variance Analysis'!$B$30,'Variance Analysis'!$A$30:$A$45,'Variance Analysis'!$A$38)</f>
        <v>#REF!</v>
      </c>
      <c r="D24" s="137" t="e">
        <f>SUMIFS('Variance Analysis'!D$30:D$45,'Variance Analysis'!$B$30:$B$45,'Variance Analysis'!$B$30,'Variance Analysis'!$A$30:$A$45,'Variance Analysis'!$A$38)</f>
        <v>#REF!</v>
      </c>
      <c r="E24" s="137" t="e">
        <f>SUMIFS('Variance Analysis'!E$30:E$45,'Variance Analysis'!$B$30:$B$45,'Variance Analysis'!$B$30,'Variance Analysis'!$A$30:$A$45,'Variance Analysis'!$A$38)</f>
        <v>#REF!</v>
      </c>
      <c r="F24" s="137" t="e">
        <f>SUMIFS('Variance Analysis'!F$30:F$45,'Variance Analysis'!$B$30:$B$45,'Variance Analysis'!$B$30,'Variance Analysis'!$A$30:$A$45,'Variance Analysis'!$A$38)</f>
        <v>#REF!</v>
      </c>
      <c r="G24" s="137" t="e">
        <f>SUMIFS('Variance Analysis'!G$30:G$45,'Variance Analysis'!$B$30:$B$45,'Variance Analysis'!$B$30,'Variance Analysis'!$A$30:$A$45,'Variance Analysis'!$A$38)</f>
        <v>#REF!</v>
      </c>
      <c r="H24" s="137" t="e">
        <f>SUMIFS('Variance Analysis'!H$30:H$45,'Variance Analysis'!$B$30:$B$45,'Variance Analysis'!$B$30,'Variance Analysis'!$A$30:$A$45,'Variance Analysis'!$A$38)</f>
        <v>#REF!</v>
      </c>
      <c r="I24" s="137" t="e">
        <f>SUMIFS('Variance Analysis'!I$30:I$45,'Variance Analysis'!$B$30:$B$45,'Variance Analysis'!$B$30,'Variance Analysis'!$A$30:$A$45,'Variance Analysis'!$A$38)</f>
        <v>#REF!</v>
      </c>
      <c r="J24" s="137" t="e">
        <f>SUMIFS('Variance Analysis'!J$30:J$45,'Variance Analysis'!$B$30:$B$45,'Variance Analysis'!$B$30,'Variance Analysis'!$A$30:$A$45,'Variance Analysis'!$A$38)</f>
        <v>#REF!</v>
      </c>
      <c r="K24" s="137" t="e">
        <f>SUMIFS('Variance Analysis'!K$30:K$45,'Variance Analysis'!$B$30:$B$45,'Variance Analysis'!$B$30,'Variance Analysis'!$A$30:$A$45,'Variance Analysis'!$A$38)</f>
        <v>#REF!</v>
      </c>
      <c r="L24" s="137" t="e">
        <f>SUMIFS('Variance Analysis'!L$30:L$45,'Variance Analysis'!$B$30:$B$45,'Variance Analysis'!$B$30,'Variance Analysis'!$A$30:$A$45,'Variance Analysis'!$A$38)</f>
        <v>#REF!</v>
      </c>
      <c r="M24" s="137" t="e">
        <f>SUMIFS('Variance Analysis'!M$30:M$45,'Variance Analysis'!$B$30:$B$45,'Variance Analysis'!$B$30,'Variance Analysis'!$A$30:$A$45,'Variance Analysis'!$A$38)</f>
        <v>#REF!</v>
      </c>
      <c r="N24" s="137" t="e">
        <f>SUMIFS('Variance Analysis'!N$30:N$45,'Variance Analysis'!$B$30:$B$45,'Variance Analysis'!$B$30,'Variance Analysis'!$A$30:$A$45,'Variance Analysis'!$A$38)</f>
        <v>#REF!</v>
      </c>
      <c r="O24" s="17"/>
      <c r="P24" s="17"/>
      <c r="Q24" s="17"/>
      <c r="R24" s="17"/>
      <c r="S24" s="17"/>
      <c r="T24" s="17"/>
      <c r="U24" s="17"/>
      <c r="V24" s="17"/>
      <c r="W24" s="17"/>
      <c r="X24" s="17"/>
      <c r="Y24" s="17"/>
      <c r="Z24" s="17"/>
    </row>
    <row r="25" spans="1:26" ht="14.25" customHeight="1" x14ac:dyDescent="0.2">
      <c r="A25" s="139" t="s">
        <v>239</v>
      </c>
      <c r="B25" s="140" t="s">
        <v>38</v>
      </c>
      <c r="C25" s="142" t="e">
        <f t="shared" ref="C25:N25" si="2">ABS(C24)-SUM(C21:C23)</f>
        <v>#REF!</v>
      </c>
      <c r="D25" s="142" t="e">
        <f t="shared" si="2"/>
        <v>#REF!</v>
      </c>
      <c r="E25" s="142" t="e">
        <f t="shared" si="2"/>
        <v>#REF!</v>
      </c>
      <c r="F25" s="142" t="e">
        <f t="shared" si="2"/>
        <v>#REF!</v>
      </c>
      <c r="G25" s="142" t="e">
        <f t="shared" si="2"/>
        <v>#REF!</v>
      </c>
      <c r="H25" s="142" t="e">
        <f t="shared" si="2"/>
        <v>#REF!</v>
      </c>
      <c r="I25" s="142" t="e">
        <f t="shared" si="2"/>
        <v>#REF!</v>
      </c>
      <c r="J25" s="142" t="e">
        <f t="shared" si="2"/>
        <v>#REF!</v>
      </c>
      <c r="K25" s="142" t="e">
        <f t="shared" si="2"/>
        <v>#REF!</v>
      </c>
      <c r="L25" s="142" t="e">
        <f t="shared" si="2"/>
        <v>#REF!</v>
      </c>
      <c r="M25" s="142" t="e">
        <f t="shared" si="2"/>
        <v>#REF!</v>
      </c>
      <c r="N25" s="142" t="e">
        <f t="shared" si="2"/>
        <v>#REF!</v>
      </c>
      <c r="O25" s="17"/>
      <c r="P25" s="17"/>
      <c r="Q25" s="17"/>
      <c r="R25" s="17"/>
      <c r="S25" s="17"/>
      <c r="T25" s="17"/>
      <c r="U25" s="17"/>
      <c r="V25" s="17"/>
      <c r="W25" s="17"/>
      <c r="X25" s="17"/>
      <c r="Y25" s="17"/>
      <c r="Z25" s="17"/>
    </row>
    <row r="26" spans="1:26" ht="26.25" customHeight="1" x14ac:dyDescent="0.2">
      <c r="A26" s="107" t="s">
        <v>240</v>
      </c>
      <c r="B26" s="150"/>
      <c r="C26" s="151"/>
      <c r="D26" s="151"/>
      <c r="E26" s="151"/>
      <c r="F26" s="151"/>
      <c r="G26" s="151"/>
      <c r="H26" s="151"/>
      <c r="I26" s="151"/>
      <c r="J26" s="151"/>
      <c r="K26" s="151"/>
      <c r="L26" s="151"/>
      <c r="M26" s="151"/>
      <c r="N26" s="151"/>
      <c r="O26" s="152"/>
      <c r="P26" s="152"/>
      <c r="Q26" s="152"/>
      <c r="R26" s="152"/>
      <c r="S26" s="152"/>
      <c r="T26" s="152"/>
      <c r="U26" s="152"/>
      <c r="V26" s="152"/>
      <c r="W26" s="152"/>
      <c r="X26" s="152"/>
      <c r="Y26" s="152"/>
      <c r="Z26" s="152"/>
    </row>
    <row r="27" spans="1:26" ht="14.25" customHeight="1" x14ac:dyDescent="0.2">
      <c r="A27" s="133" t="s">
        <v>235</v>
      </c>
      <c r="B27" s="133" t="s">
        <v>219</v>
      </c>
      <c r="C27" s="110" t="s">
        <v>175</v>
      </c>
      <c r="D27" s="110" t="s">
        <v>176</v>
      </c>
      <c r="E27" s="110" t="s">
        <v>177</v>
      </c>
      <c r="F27" s="110" t="s">
        <v>178</v>
      </c>
      <c r="G27" s="110" t="s">
        <v>179</v>
      </c>
      <c r="H27" s="110" t="s">
        <v>180</v>
      </c>
      <c r="I27" s="110" t="s">
        <v>181</v>
      </c>
      <c r="J27" s="110" t="s">
        <v>182</v>
      </c>
      <c r="K27" s="110" t="s">
        <v>183</v>
      </c>
      <c r="L27" s="110" t="s">
        <v>184</v>
      </c>
      <c r="M27" s="110" t="s">
        <v>185</v>
      </c>
      <c r="N27" s="110" t="s">
        <v>186</v>
      </c>
      <c r="O27" s="153"/>
      <c r="P27" s="153"/>
      <c r="Q27" s="153"/>
      <c r="R27" s="153"/>
      <c r="S27" s="153"/>
      <c r="T27" s="153"/>
      <c r="U27" s="153"/>
      <c r="V27" s="153"/>
      <c r="W27" s="153"/>
      <c r="X27" s="153"/>
      <c r="Y27" s="153"/>
      <c r="Z27" s="153"/>
    </row>
    <row r="28" spans="1:26" ht="14.25" customHeight="1" x14ac:dyDescent="0.2">
      <c r="A28" s="136" t="s">
        <v>236</v>
      </c>
      <c r="B28" s="136" t="s">
        <v>38</v>
      </c>
      <c r="C28" s="137" t="e">
        <f>SUMIFS('Variance Analysis'!C$30:C$45,'Variance Analysis'!$B$30:$B$45,'Variance Analysis'!$B$33,'Variance Analysis'!$A$30:$A$45,'Variance Analysis'!$A$42)</f>
        <v>#REF!</v>
      </c>
      <c r="D28" s="137" t="e">
        <f>SUMIFS('Variance Analysis'!D$30:D$45,'Variance Analysis'!$B$30:$B$45,'Variance Analysis'!$B$33,'Variance Analysis'!$A$30:$A$45,'Variance Analysis'!$A$42)</f>
        <v>#REF!</v>
      </c>
      <c r="E28" s="137" t="e">
        <f>SUMIFS('Variance Analysis'!E$30:E$45,'Variance Analysis'!$B$30:$B$45,'Variance Analysis'!$B$33,'Variance Analysis'!$A$30:$A$45,'Variance Analysis'!$A$42)</f>
        <v>#REF!</v>
      </c>
      <c r="F28" s="137" t="e">
        <f>SUMIFS('Variance Analysis'!F$30:F$45,'Variance Analysis'!$B$30:$B$45,'Variance Analysis'!$B$33,'Variance Analysis'!$A$30:$A$45,'Variance Analysis'!$A$42)</f>
        <v>#REF!</v>
      </c>
      <c r="G28" s="137" t="e">
        <f>SUMIFS('Variance Analysis'!G$30:G$45,'Variance Analysis'!$B$30:$B$45,'Variance Analysis'!$B$33,'Variance Analysis'!$A$30:$A$45,'Variance Analysis'!$A$42)</f>
        <v>#REF!</v>
      </c>
      <c r="H28" s="137" t="e">
        <f>SUMIFS('Variance Analysis'!H$30:H$45,'Variance Analysis'!$B$30:$B$45,'Variance Analysis'!$B$33,'Variance Analysis'!$A$30:$A$45,'Variance Analysis'!$A$42)</f>
        <v>#REF!</v>
      </c>
      <c r="I28" s="137" t="e">
        <f>SUMIFS('Variance Analysis'!I$30:I$45,'Variance Analysis'!$B$30:$B$45,'Variance Analysis'!$B$33,'Variance Analysis'!$A$30:$A$45,'Variance Analysis'!$A$42)</f>
        <v>#REF!</v>
      </c>
      <c r="J28" s="137" t="e">
        <f>SUMIFS('Variance Analysis'!J$30:J$45,'Variance Analysis'!$B$30:$B$45,'Variance Analysis'!$B$33,'Variance Analysis'!$A$30:$A$45,'Variance Analysis'!$A$42)</f>
        <v>#REF!</v>
      </c>
      <c r="K28" s="137" t="e">
        <f>SUMIFS('Variance Analysis'!K$30:K$45,'Variance Analysis'!$B$30:$B$45,'Variance Analysis'!$B$33,'Variance Analysis'!$A$30:$A$45,'Variance Analysis'!$A$42)</f>
        <v>#REF!</v>
      </c>
      <c r="L28" s="137" t="e">
        <f>SUMIFS('Variance Analysis'!L$30:L$45,'Variance Analysis'!$B$30:$B$45,'Variance Analysis'!$B$33,'Variance Analysis'!$A$30:$A$45,'Variance Analysis'!$A$42)</f>
        <v>#REF!</v>
      </c>
      <c r="M28" s="137" t="e">
        <f>SUMIFS('Variance Analysis'!M$30:M$45,'Variance Analysis'!$B$30:$B$45,'Variance Analysis'!$B$33,'Variance Analysis'!$A$30:$A$45,'Variance Analysis'!$A$42)</f>
        <v>#REF!</v>
      </c>
      <c r="N28" s="137" t="e">
        <f>SUMIFS('Variance Analysis'!N$30:N$45,'Variance Analysis'!$B$30:$B$45,'Variance Analysis'!$B$33,'Variance Analysis'!$A$30:$A$45,'Variance Analysis'!$A$42)</f>
        <v>#REF!</v>
      </c>
      <c r="O28" s="17"/>
      <c r="P28" s="17"/>
      <c r="Q28" s="17"/>
      <c r="R28" s="17"/>
      <c r="S28" s="17"/>
      <c r="T28" s="17"/>
      <c r="U28" s="17"/>
      <c r="V28" s="17"/>
      <c r="W28" s="17"/>
      <c r="X28" s="17"/>
      <c r="Y28" s="17"/>
      <c r="Z28" s="17"/>
    </row>
    <row r="29" spans="1:26" ht="14.25" customHeight="1" x14ac:dyDescent="0.2">
      <c r="A29" s="136" t="s">
        <v>237</v>
      </c>
      <c r="B29" s="136" t="s">
        <v>38</v>
      </c>
      <c r="C29" s="137" t="e">
        <f>SUMIFS('Variance Analysis'!C$30:C$45,'Variance Analysis'!$B$30:$B$45,'Variance Analysis'!$B$31,'Variance Analysis'!$A$30:$A$45,'Variance Analysis'!$A$42)</f>
        <v>#REF!</v>
      </c>
      <c r="D29" s="137" t="e">
        <f>SUMIFS('Variance Analysis'!D$30:D$45,'Variance Analysis'!$B$30:$B$45,'Variance Analysis'!$B$31,'Variance Analysis'!$A$30:$A$45,'Variance Analysis'!$A$42)</f>
        <v>#REF!</v>
      </c>
      <c r="E29" s="137" t="e">
        <f>SUMIFS('Variance Analysis'!E$30:E$45,'Variance Analysis'!$B$30:$B$45,'Variance Analysis'!$B$31,'Variance Analysis'!$A$30:$A$45,'Variance Analysis'!$A$42)</f>
        <v>#REF!</v>
      </c>
      <c r="F29" s="137" t="e">
        <f>SUMIFS('Variance Analysis'!F$30:F$45,'Variance Analysis'!$B$30:$B$45,'Variance Analysis'!$B$31,'Variance Analysis'!$A$30:$A$45,'Variance Analysis'!$A$42)</f>
        <v>#REF!</v>
      </c>
      <c r="G29" s="137" t="e">
        <f>SUMIFS('Variance Analysis'!G$30:G$45,'Variance Analysis'!$B$30:$B$45,'Variance Analysis'!$B$31,'Variance Analysis'!$A$30:$A$45,'Variance Analysis'!$A$42)</f>
        <v>#REF!</v>
      </c>
      <c r="H29" s="137" t="e">
        <f>SUMIFS('Variance Analysis'!H$30:H$45,'Variance Analysis'!$B$30:$B$45,'Variance Analysis'!$B$31,'Variance Analysis'!$A$30:$A$45,'Variance Analysis'!$A$42)</f>
        <v>#REF!</v>
      </c>
      <c r="I29" s="137" t="e">
        <f>SUMIFS('Variance Analysis'!I$30:I$45,'Variance Analysis'!$B$30:$B$45,'Variance Analysis'!$B$31,'Variance Analysis'!$A$30:$A$45,'Variance Analysis'!$A$42)</f>
        <v>#REF!</v>
      </c>
      <c r="J29" s="137" t="e">
        <f>SUMIFS('Variance Analysis'!J$30:J$45,'Variance Analysis'!$B$30:$B$45,'Variance Analysis'!$B$31,'Variance Analysis'!$A$30:$A$45,'Variance Analysis'!$A$42)</f>
        <v>#REF!</v>
      </c>
      <c r="K29" s="137" t="e">
        <f>SUMIFS('Variance Analysis'!K$30:K$45,'Variance Analysis'!$B$30:$B$45,'Variance Analysis'!$B$31,'Variance Analysis'!$A$30:$A$45,'Variance Analysis'!$A$42)</f>
        <v>#REF!</v>
      </c>
      <c r="L29" s="137" t="e">
        <f>SUMIFS('Variance Analysis'!L$30:L$45,'Variance Analysis'!$B$30:$B$45,'Variance Analysis'!$B$31,'Variance Analysis'!$A$30:$A$45,'Variance Analysis'!$A$42)</f>
        <v>#REF!</v>
      </c>
      <c r="M29" s="137" t="e">
        <f>SUMIFS('Variance Analysis'!M$30:M$45,'Variance Analysis'!$B$30:$B$45,'Variance Analysis'!$B$31,'Variance Analysis'!$A$30:$A$45,'Variance Analysis'!$A$42)</f>
        <v>#REF!</v>
      </c>
      <c r="N29" s="137" t="e">
        <f>SUMIFS('Variance Analysis'!N$30:N$45,'Variance Analysis'!$B$30:$B$45,'Variance Analysis'!$B$31,'Variance Analysis'!$A$30:$A$45,'Variance Analysis'!$A$42)</f>
        <v>#REF!</v>
      </c>
      <c r="O29" s="17"/>
      <c r="P29" s="17"/>
      <c r="Q29" s="17"/>
      <c r="R29" s="17"/>
      <c r="S29" s="17"/>
      <c r="T29" s="17"/>
      <c r="U29" s="17"/>
      <c r="V29" s="17"/>
      <c r="W29" s="17"/>
      <c r="X29" s="17"/>
      <c r="Y29" s="17"/>
      <c r="Z29" s="17"/>
    </row>
    <row r="30" spans="1:26" ht="14.25" customHeight="1" x14ac:dyDescent="0.2">
      <c r="A30" s="136" t="s">
        <v>238</v>
      </c>
      <c r="B30" s="136" t="s">
        <v>38</v>
      </c>
      <c r="C30" s="137" t="e">
        <f>SUMIFS('Variance Analysis'!C$30:C$45,'Variance Analysis'!$B$30:$B$45,'Variance Analysis'!$B$32,'Variance Analysis'!$A$30:$A$45,'Variance Analysis'!$A$42)</f>
        <v>#REF!</v>
      </c>
      <c r="D30" s="137" t="e">
        <f>SUMIFS('Variance Analysis'!D$30:D$45,'Variance Analysis'!$B$30:$B$45,'Variance Analysis'!$B$32,'Variance Analysis'!$A$30:$A$45,'Variance Analysis'!$A$42)</f>
        <v>#REF!</v>
      </c>
      <c r="E30" s="137" t="e">
        <f>SUMIFS('Variance Analysis'!E$30:E$45,'Variance Analysis'!$B$30:$B$45,'Variance Analysis'!$B$32,'Variance Analysis'!$A$30:$A$45,'Variance Analysis'!$A$42)</f>
        <v>#REF!</v>
      </c>
      <c r="F30" s="137" t="e">
        <f>SUMIFS('Variance Analysis'!F$30:F$45,'Variance Analysis'!$B$30:$B$45,'Variance Analysis'!$B$32,'Variance Analysis'!$A$30:$A$45,'Variance Analysis'!$A$42)</f>
        <v>#REF!</v>
      </c>
      <c r="G30" s="137" t="e">
        <f>SUMIFS('Variance Analysis'!G$30:G$45,'Variance Analysis'!$B$30:$B$45,'Variance Analysis'!$B$32,'Variance Analysis'!$A$30:$A$45,'Variance Analysis'!$A$42)</f>
        <v>#REF!</v>
      </c>
      <c r="H30" s="137" t="e">
        <f>SUMIFS('Variance Analysis'!H$30:H$45,'Variance Analysis'!$B$30:$B$45,'Variance Analysis'!$B$32,'Variance Analysis'!$A$30:$A$45,'Variance Analysis'!$A$42)</f>
        <v>#REF!</v>
      </c>
      <c r="I30" s="137" t="e">
        <f>SUMIFS('Variance Analysis'!I$30:I$45,'Variance Analysis'!$B$30:$B$45,'Variance Analysis'!$B$32,'Variance Analysis'!$A$30:$A$45,'Variance Analysis'!$A$42)</f>
        <v>#REF!</v>
      </c>
      <c r="J30" s="137" t="e">
        <f>SUMIFS('Variance Analysis'!J$30:J$45,'Variance Analysis'!$B$30:$B$45,'Variance Analysis'!$B$32,'Variance Analysis'!$A$30:$A$45,'Variance Analysis'!$A$42)</f>
        <v>#REF!</v>
      </c>
      <c r="K30" s="137" t="e">
        <f>SUMIFS('Variance Analysis'!K$30:K$45,'Variance Analysis'!$B$30:$B$45,'Variance Analysis'!$B$32,'Variance Analysis'!$A$30:$A$45,'Variance Analysis'!$A$42)</f>
        <v>#REF!</v>
      </c>
      <c r="L30" s="137" t="e">
        <f>SUMIFS('Variance Analysis'!L$30:L$45,'Variance Analysis'!$B$30:$B$45,'Variance Analysis'!$B$32,'Variance Analysis'!$A$30:$A$45,'Variance Analysis'!$A$42)</f>
        <v>#REF!</v>
      </c>
      <c r="M30" s="137" t="e">
        <f>SUMIFS('Variance Analysis'!M$30:M$45,'Variance Analysis'!$B$30:$B$45,'Variance Analysis'!$B$32,'Variance Analysis'!$A$30:$A$45,'Variance Analysis'!$A$42)</f>
        <v>#REF!</v>
      </c>
      <c r="N30" s="137" t="e">
        <f>SUMIFS('Variance Analysis'!N$30:N$45,'Variance Analysis'!$B$30:$B$45,'Variance Analysis'!$B$32,'Variance Analysis'!$A$30:$A$45,'Variance Analysis'!$A$42)</f>
        <v>#REF!</v>
      </c>
      <c r="O30" s="17"/>
      <c r="P30" s="17"/>
      <c r="Q30" s="17"/>
      <c r="R30" s="17"/>
      <c r="S30" s="17"/>
      <c r="T30" s="17"/>
      <c r="U30" s="17"/>
      <c r="V30" s="17"/>
      <c r="W30" s="17"/>
      <c r="X30" s="17"/>
      <c r="Y30" s="17"/>
      <c r="Z30" s="17"/>
    </row>
    <row r="31" spans="1:26" ht="14.25" customHeight="1" x14ac:dyDescent="0.2">
      <c r="A31" s="149" t="s">
        <v>188</v>
      </c>
      <c r="B31" s="149" t="s">
        <v>38</v>
      </c>
      <c r="C31" s="137" t="e">
        <f>SUMIFS('Variance Analysis'!C$30:C$45,'Variance Analysis'!$B$30:$B$45,'Variance Analysis'!$B$30,'Variance Analysis'!$A$30:$A$45,'Variance Analysis'!$A$42)</f>
        <v>#REF!</v>
      </c>
      <c r="D31" s="137" t="e">
        <f>SUMIFS('Variance Analysis'!D$30:D$45,'Variance Analysis'!$B$30:$B$45,'Variance Analysis'!$B$30,'Variance Analysis'!$A$30:$A$45,'Variance Analysis'!$A$42)</f>
        <v>#REF!</v>
      </c>
      <c r="E31" s="137" t="e">
        <f>SUMIFS('Variance Analysis'!E$30:E$45,'Variance Analysis'!$B$30:$B$45,'Variance Analysis'!$B$30,'Variance Analysis'!$A$30:$A$45,'Variance Analysis'!$A$42)</f>
        <v>#REF!</v>
      </c>
      <c r="F31" s="137" t="e">
        <f>SUMIFS('Variance Analysis'!F$30:F$45,'Variance Analysis'!$B$30:$B$45,'Variance Analysis'!$B$30,'Variance Analysis'!$A$30:$A$45,'Variance Analysis'!$A$42)</f>
        <v>#REF!</v>
      </c>
      <c r="G31" s="137" t="e">
        <f>SUMIFS('Variance Analysis'!G$30:G$45,'Variance Analysis'!$B$30:$B$45,'Variance Analysis'!$B$30,'Variance Analysis'!$A$30:$A$45,'Variance Analysis'!$A$42)</f>
        <v>#REF!</v>
      </c>
      <c r="H31" s="137" t="e">
        <f>SUMIFS('Variance Analysis'!H$30:H$45,'Variance Analysis'!$B$30:$B$45,'Variance Analysis'!$B$30,'Variance Analysis'!$A$30:$A$45,'Variance Analysis'!$A$42)</f>
        <v>#REF!</v>
      </c>
      <c r="I31" s="137" t="e">
        <f>SUMIFS('Variance Analysis'!I$30:I$45,'Variance Analysis'!$B$30:$B$45,'Variance Analysis'!$B$30,'Variance Analysis'!$A$30:$A$45,'Variance Analysis'!$A$42)</f>
        <v>#REF!</v>
      </c>
      <c r="J31" s="137" t="e">
        <f>SUMIFS('Variance Analysis'!J$30:J$45,'Variance Analysis'!$B$30:$B$45,'Variance Analysis'!$B$30,'Variance Analysis'!$A$30:$A$45,'Variance Analysis'!$A$42)</f>
        <v>#REF!</v>
      </c>
      <c r="K31" s="137" t="e">
        <f>SUMIFS('Variance Analysis'!K$30:K$45,'Variance Analysis'!$B$30:$B$45,'Variance Analysis'!$B$30,'Variance Analysis'!$A$30:$A$45,'Variance Analysis'!$A$42)</f>
        <v>#REF!</v>
      </c>
      <c r="L31" s="137" t="e">
        <f>SUMIFS('Variance Analysis'!L$30:L$45,'Variance Analysis'!$B$30:$B$45,'Variance Analysis'!$B$30,'Variance Analysis'!$A$30:$A$45,'Variance Analysis'!$A$42)</f>
        <v>#REF!</v>
      </c>
      <c r="M31" s="137" t="e">
        <f>SUMIFS('Variance Analysis'!M$30:M$45,'Variance Analysis'!$B$30:$B$45,'Variance Analysis'!$B$30,'Variance Analysis'!$A$30:$A$45,'Variance Analysis'!$A$42)</f>
        <v>#REF!</v>
      </c>
      <c r="N31" s="137" t="e">
        <f>SUMIFS('Variance Analysis'!N$30:N$45,'Variance Analysis'!$B$30:$B$45,'Variance Analysis'!$B$30,'Variance Analysis'!$A$30:$A$45,'Variance Analysis'!$A$42)</f>
        <v>#REF!</v>
      </c>
      <c r="O31" s="17"/>
      <c r="P31" s="17"/>
      <c r="Q31" s="17"/>
      <c r="R31" s="17"/>
      <c r="S31" s="17"/>
      <c r="T31" s="17"/>
      <c r="U31" s="17"/>
      <c r="V31" s="17"/>
      <c r="W31" s="17"/>
      <c r="X31" s="17"/>
      <c r="Y31" s="17"/>
      <c r="Z31" s="17"/>
    </row>
    <row r="32" spans="1:26" ht="14.25" customHeight="1" x14ac:dyDescent="0.2">
      <c r="A32" s="139" t="s">
        <v>239</v>
      </c>
      <c r="B32" s="140" t="s">
        <v>38</v>
      </c>
      <c r="C32" s="142" t="e">
        <f t="shared" ref="C32:N32" si="3">ABS(C31)-SUM(C28:C30)</f>
        <v>#REF!</v>
      </c>
      <c r="D32" s="142" t="e">
        <f t="shared" si="3"/>
        <v>#REF!</v>
      </c>
      <c r="E32" s="142" t="e">
        <f t="shared" si="3"/>
        <v>#REF!</v>
      </c>
      <c r="F32" s="142" t="e">
        <f t="shared" si="3"/>
        <v>#REF!</v>
      </c>
      <c r="G32" s="142" t="e">
        <f t="shared" si="3"/>
        <v>#REF!</v>
      </c>
      <c r="H32" s="142" t="e">
        <f t="shared" si="3"/>
        <v>#REF!</v>
      </c>
      <c r="I32" s="142" t="e">
        <f t="shared" si="3"/>
        <v>#REF!</v>
      </c>
      <c r="J32" s="142" t="e">
        <f t="shared" si="3"/>
        <v>#REF!</v>
      </c>
      <c r="K32" s="142" t="e">
        <f t="shared" si="3"/>
        <v>#REF!</v>
      </c>
      <c r="L32" s="142" t="e">
        <f t="shared" si="3"/>
        <v>#REF!</v>
      </c>
      <c r="M32" s="142" t="e">
        <f t="shared" si="3"/>
        <v>#REF!</v>
      </c>
      <c r="N32" s="142" t="e">
        <f t="shared" si="3"/>
        <v>#REF!</v>
      </c>
      <c r="O32" s="17"/>
      <c r="P32" s="17"/>
      <c r="Q32" s="17"/>
      <c r="R32" s="17"/>
      <c r="S32" s="17"/>
      <c r="T32" s="17"/>
      <c r="U32" s="17"/>
      <c r="V32" s="17"/>
      <c r="W32" s="17"/>
      <c r="X32" s="17"/>
      <c r="Y32" s="17"/>
      <c r="Z32" s="17"/>
    </row>
    <row r="33" spans="1:26" ht="36.75" customHeight="1" x14ac:dyDescent="0.2">
      <c r="A33" s="154" t="s">
        <v>241</v>
      </c>
      <c r="B33" s="155"/>
      <c r="C33" s="156"/>
      <c r="D33" s="156"/>
      <c r="E33" s="156"/>
      <c r="F33" s="156"/>
      <c r="G33" s="156"/>
      <c r="H33" s="156"/>
      <c r="I33" s="156"/>
      <c r="J33" s="156"/>
      <c r="K33" s="156"/>
      <c r="L33" s="156"/>
      <c r="M33" s="156"/>
      <c r="N33" s="156"/>
      <c r="O33" s="106"/>
      <c r="P33" s="106"/>
      <c r="Q33" s="106"/>
      <c r="R33" s="106"/>
      <c r="S33" s="106"/>
      <c r="T33" s="106"/>
      <c r="U33" s="106"/>
      <c r="V33" s="106"/>
      <c r="W33" s="106"/>
      <c r="X33" s="106"/>
      <c r="Y33" s="106"/>
      <c r="Z33" s="106"/>
    </row>
    <row r="34" spans="1:26" ht="14.25" customHeight="1" x14ac:dyDescent="0.2">
      <c r="A34" s="155"/>
      <c r="B34" s="155"/>
      <c r="C34" s="156"/>
      <c r="D34" s="156"/>
      <c r="E34" s="156"/>
      <c r="F34" s="156"/>
      <c r="G34" s="156"/>
      <c r="H34" s="156"/>
      <c r="I34" s="156"/>
      <c r="J34" s="156"/>
      <c r="K34" s="156"/>
      <c r="L34" s="156"/>
      <c r="M34" s="156"/>
      <c r="N34" s="156"/>
      <c r="O34" s="106"/>
      <c r="P34" s="106"/>
      <c r="Q34" s="106"/>
      <c r="R34" s="106"/>
      <c r="S34" s="106"/>
      <c r="T34" s="106"/>
      <c r="U34" s="106"/>
      <c r="V34" s="106"/>
      <c r="W34" s="106"/>
      <c r="X34" s="106"/>
      <c r="Y34" s="106"/>
      <c r="Z34" s="106"/>
    </row>
    <row r="35" spans="1:26" ht="15.75" customHeight="1" x14ac:dyDescent="0.2">
      <c r="A35" s="143" t="s">
        <v>34</v>
      </c>
      <c r="B35" s="133" t="s">
        <v>219</v>
      </c>
      <c r="C35" s="110" t="s">
        <v>175</v>
      </c>
      <c r="D35" s="110" t="s">
        <v>176</v>
      </c>
      <c r="E35" s="110" t="s">
        <v>177</v>
      </c>
      <c r="F35" s="110" t="s">
        <v>178</v>
      </c>
      <c r="G35" s="110" t="s">
        <v>179</v>
      </c>
      <c r="H35" s="110" t="s">
        <v>180</v>
      </c>
      <c r="I35" s="110" t="s">
        <v>181</v>
      </c>
      <c r="J35" s="110" t="s">
        <v>182</v>
      </c>
      <c r="K35" s="110" t="s">
        <v>183</v>
      </c>
      <c r="L35" s="110" t="s">
        <v>184</v>
      </c>
      <c r="M35" s="110" t="s">
        <v>185</v>
      </c>
      <c r="N35" s="110" t="s">
        <v>186</v>
      </c>
      <c r="O35" s="148"/>
      <c r="P35" s="148"/>
      <c r="Q35" s="148"/>
      <c r="R35" s="148"/>
      <c r="S35" s="148"/>
      <c r="T35" s="148"/>
      <c r="U35" s="148"/>
      <c r="V35" s="148"/>
      <c r="W35" s="148"/>
      <c r="X35" s="148"/>
      <c r="Y35" s="148"/>
      <c r="Z35" s="148"/>
    </row>
    <row r="36" spans="1:26" ht="14.25" customHeight="1" x14ac:dyDescent="0.2">
      <c r="A36" s="136" t="s">
        <v>236</v>
      </c>
      <c r="B36" s="136" t="s">
        <v>38</v>
      </c>
      <c r="C36" s="157" t="e">
        <f>SUMIFS('Variance Analysis'!C$9:C$24,'Variance Analysis'!$B$9:$B$24,'Variance Analysis'!$B$12,'Variance Analysis'!$A$9:$A$24,'Variance Analysis'!$A$12)</f>
        <v>#REF!</v>
      </c>
      <c r="D36" s="157" t="e">
        <f>SUMIFS('Variance Analysis'!D$9:D$24,'Variance Analysis'!$B$9:$B$24,'Variance Analysis'!$B$12,'Variance Analysis'!$A$9:$A$24,'Variance Analysis'!$A$12)</f>
        <v>#REF!</v>
      </c>
      <c r="E36" s="157" t="e">
        <f>SUMIFS('Variance Analysis'!E$9:E$24,'Variance Analysis'!$B$9:$B$24,'Variance Analysis'!$B$12,'Variance Analysis'!$A$9:$A$24,'Variance Analysis'!$A$12)</f>
        <v>#REF!</v>
      </c>
      <c r="F36" s="157" t="e">
        <f>SUMIFS('Variance Analysis'!F$9:F$24,'Variance Analysis'!$B$9:$B$24,'Variance Analysis'!$B$12,'Variance Analysis'!$A$9:$A$24,'Variance Analysis'!$A$12)</f>
        <v>#REF!</v>
      </c>
      <c r="G36" s="157" t="e">
        <f>SUMIFS('Variance Analysis'!G$9:G$24,'Variance Analysis'!$B$9:$B$24,'Variance Analysis'!$B$12,'Variance Analysis'!$A$9:$A$24,'Variance Analysis'!$A$12)</f>
        <v>#REF!</v>
      </c>
      <c r="H36" s="157" t="e">
        <f>SUMIFS('Variance Analysis'!H$9:H$24,'Variance Analysis'!$B$9:$B$24,'Variance Analysis'!$B$12,'Variance Analysis'!$A$9:$A$24,'Variance Analysis'!$A$12)</f>
        <v>#REF!</v>
      </c>
      <c r="I36" s="157" t="e">
        <f>SUMIFS('Variance Analysis'!I$9:I$24,'Variance Analysis'!$B$9:$B$24,'Variance Analysis'!$B$12,'Variance Analysis'!$A$9:$A$24,'Variance Analysis'!$A$12)</f>
        <v>#REF!</v>
      </c>
      <c r="J36" s="157" t="e">
        <f>SUMIFS('Variance Analysis'!J$9:J$24,'Variance Analysis'!$B$9:$B$24,'Variance Analysis'!$B$12,'Variance Analysis'!$A$9:$A$24,'Variance Analysis'!$A$12)</f>
        <v>#REF!</v>
      </c>
      <c r="K36" s="157" t="e">
        <f>SUMIFS('Variance Analysis'!K$9:K$24,'Variance Analysis'!$B$9:$B$24,'Variance Analysis'!$B$12,'Variance Analysis'!$A$9:$A$24,'Variance Analysis'!$A$12)</f>
        <v>#REF!</v>
      </c>
      <c r="L36" s="157" t="e">
        <f>SUMIFS('Variance Analysis'!L$9:L$24,'Variance Analysis'!$B$9:$B$24,'Variance Analysis'!$B$12,'Variance Analysis'!$A$9:$A$24,'Variance Analysis'!$A$12)</f>
        <v>#REF!</v>
      </c>
      <c r="M36" s="157" t="e">
        <f>SUMIFS('Variance Analysis'!M$9:M$24,'Variance Analysis'!$B$9:$B$24,'Variance Analysis'!$B$12,'Variance Analysis'!$A$9:$A$24,'Variance Analysis'!$A$12)</f>
        <v>#REF!</v>
      </c>
      <c r="N36" s="157" t="e">
        <f>SUMIFS('Variance Analysis'!N$9:N$24,'Variance Analysis'!$B$9:$B$24,'Variance Analysis'!$B$12,'Variance Analysis'!$A$9:$A$24,'Variance Analysis'!$A$12)</f>
        <v>#REF!</v>
      </c>
    </row>
    <row r="37" spans="1:26" ht="14.25" customHeight="1" x14ac:dyDescent="0.2">
      <c r="A37" s="136" t="s">
        <v>197</v>
      </c>
      <c r="B37" s="136" t="s">
        <v>38</v>
      </c>
      <c r="C37" s="157" t="e">
        <f>SUMIFS('Variance Analysis'!C$9:C$24,'Variance Analysis'!$B$9:$B$24,'Variance Analysis'!$B$10,'Variance Analysis'!$A$9:$A$24,'Variance Analysis'!$A$12)</f>
        <v>#REF!</v>
      </c>
      <c r="D37" s="157" t="e">
        <f>SUMIFS('Variance Analysis'!D$9:D$24,'Variance Analysis'!$B$9:$B$24,'Variance Analysis'!$B$10,'Variance Analysis'!$A$9:$A$24,'Variance Analysis'!$A$12)</f>
        <v>#REF!</v>
      </c>
      <c r="E37" s="157" t="e">
        <f>SUMIFS('Variance Analysis'!E$9:E$24,'Variance Analysis'!$B$9:$B$24,'Variance Analysis'!$B$10,'Variance Analysis'!$A$9:$A$24,'Variance Analysis'!$A$12)</f>
        <v>#REF!</v>
      </c>
      <c r="F37" s="157" t="e">
        <f>SUMIFS('Variance Analysis'!F$9:F$24,'Variance Analysis'!$B$9:$B$24,'Variance Analysis'!$B$10,'Variance Analysis'!$A$9:$A$24,'Variance Analysis'!$A$12)</f>
        <v>#REF!</v>
      </c>
      <c r="G37" s="157" t="e">
        <f>SUMIFS('Variance Analysis'!G$9:G$24,'Variance Analysis'!$B$9:$B$24,'Variance Analysis'!$B$10,'Variance Analysis'!$A$9:$A$24,'Variance Analysis'!$A$12)</f>
        <v>#REF!</v>
      </c>
      <c r="H37" s="157" t="e">
        <f>SUMIFS('Variance Analysis'!H$9:H$24,'Variance Analysis'!$B$9:$B$24,'Variance Analysis'!$B$10,'Variance Analysis'!$A$9:$A$24,'Variance Analysis'!$A$12)</f>
        <v>#REF!</v>
      </c>
      <c r="I37" s="157" t="e">
        <f>SUMIFS('Variance Analysis'!I$9:I$24,'Variance Analysis'!$B$9:$B$24,'Variance Analysis'!$B$10,'Variance Analysis'!$A$9:$A$24,'Variance Analysis'!$A$12)</f>
        <v>#REF!</v>
      </c>
      <c r="J37" s="157" t="e">
        <f>SUMIFS('Variance Analysis'!J$9:J$24,'Variance Analysis'!$B$9:$B$24,'Variance Analysis'!$B$10,'Variance Analysis'!$A$9:$A$24,'Variance Analysis'!$A$12)</f>
        <v>#REF!</v>
      </c>
      <c r="K37" s="157" t="e">
        <f>SUMIFS('Variance Analysis'!K$9:K$24,'Variance Analysis'!$B$9:$B$24,'Variance Analysis'!$B$10,'Variance Analysis'!$A$9:$A$24,'Variance Analysis'!$A$12)</f>
        <v>#REF!</v>
      </c>
      <c r="L37" s="157" t="e">
        <f>SUMIFS('Variance Analysis'!L$9:L$24,'Variance Analysis'!$B$9:$B$24,'Variance Analysis'!$B$10,'Variance Analysis'!$A$9:$A$24,'Variance Analysis'!$A$12)</f>
        <v>#REF!</v>
      </c>
      <c r="M37" s="157" t="e">
        <f>SUMIFS('Variance Analysis'!M$9:M$24,'Variance Analysis'!$B$9:$B$24,'Variance Analysis'!$B$10,'Variance Analysis'!$A$9:$A$24,'Variance Analysis'!$A$12)</f>
        <v>#REF!</v>
      </c>
      <c r="N37" s="157" t="e">
        <f>SUMIFS('Variance Analysis'!N$9:N$24,'Variance Analysis'!$B$9:$B$24,'Variance Analysis'!$B$10,'Variance Analysis'!$A$9:$A$24,'Variance Analysis'!$A$12)</f>
        <v>#REF!</v>
      </c>
    </row>
    <row r="38" spans="1:26" ht="14.25" customHeight="1" x14ac:dyDescent="0.2">
      <c r="A38" s="136" t="s">
        <v>198</v>
      </c>
      <c r="B38" s="136" t="s">
        <v>38</v>
      </c>
      <c r="C38" s="157" t="e">
        <f>SUMIFS('Variance Analysis'!C$9:C$24,'Variance Analysis'!$B$9:$B$24,'Variance Analysis'!$B$11,'Variance Analysis'!$A$9:$A$24,'Variance Analysis'!$A$12)</f>
        <v>#REF!</v>
      </c>
      <c r="D38" s="157" t="e">
        <f>SUMIFS('Variance Analysis'!D$9:D$24,'Variance Analysis'!$B$9:$B$24,'Variance Analysis'!$B$11,'Variance Analysis'!$A$9:$A$24,'Variance Analysis'!$A$12)</f>
        <v>#REF!</v>
      </c>
      <c r="E38" s="157" t="e">
        <f>SUMIFS('Variance Analysis'!E$9:E$24,'Variance Analysis'!$B$9:$B$24,'Variance Analysis'!$B$11,'Variance Analysis'!$A$9:$A$24,'Variance Analysis'!$A$12)</f>
        <v>#REF!</v>
      </c>
      <c r="F38" s="157" t="e">
        <f>SUMIFS('Variance Analysis'!F$9:F$24,'Variance Analysis'!$B$9:$B$24,'Variance Analysis'!$B$11,'Variance Analysis'!$A$9:$A$24,'Variance Analysis'!$A$12)</f>
        <v>#REF!</v>
      </c>
      <c r="G38" s="157" t="e">
        <f>SUMIFS('Variance Analysis'!G$9:G$24,'Variance Analysis'!$B$9:$B$24,'Variance Analysis'!$B$11,'Variance Analysis'!$A$9:$A$24,'Variance Analysis'!$A$12)</f>
        <v>#REF!</v>
      </c>
      <c r="H38" s="157" t="e">
        <f>SUMIFS('Variance Analysis'!H$9:H$24,'Variance Analysis'!$B$9:$B$24,'Variance Analysis'!$B$11,'Variance Analysis'!$A$9:$A$24,'Variance Analysis'!$A$12)</f>
        <v>#REF!</v>
      </c>
      <c r="I38" s="157" t="e">
        <f>SUMIFS('Variance Analysis'!I$9:I$24,'Variance Analysis'!$B$9:$B$24,'Variance Analysis'!$B$11,'Variance Analysis'!$A$9:$A$24,'Variance Analysis'!$A$12)</f>
        <v>#REF!</v>
      </c>
      <c r="J38" s="157" t="e">
        <f>SUMIFS('Variance Analysis'!J$9:J$24,'Variance Analysis'!$B$9:$B$24,'Variance Analysis'!$B$11,'Variance Analysis'!$A$9:$A$24,'Variance Analysis'!$A$12)</f>
        <v>#REF!</v>
      </c>
      <c r="K38" s="157" t="e">
        <f>SUMIFS('Variance Analysis'!K$9:K$24,'Variance Analysis'!$B$9:$B$24,'Variance Analysis'!$B$11,'Variance Analysis'!$A$9:$A$24,'Variance Analysis'!$A$12)</f>
        <v>#REF!</v>
      </c>
      <c r="L38" s="157" t="e">
        <f>SUMIFS('Variance Analysis'!L$9:L$24,'Variance Analysis'!$B$9:$B$24,'Variance Analysis'!$B$11,'Variance Analysis'!$A$9:$A$24,'Variance Analysis'!$A$12)</f>
        <v>#REF!</v>
      </c>
      <c r="M38" s="157" t="e">
        <f>SUMIFS('Variance Analysis'!M$9:M$24,'Variance Analysis'!$B$9:$B$24,'Variance Analysis'!$B$11,'Variance Analysis'!$A$9:$A$24,'Variance Analysis'!$A$12)</f>
        <v>#REF!</v>
      </c>
      <c r="N38" s="157" t="e">
        <f>SUMIFS('Variance Analysis'!N$9:N$24,'Variance Analysis'!$B$9:$B$24,'Variance Analysis'!$B$11,'Variance Analysis'!$A$9:$A$24,'Variance Analysis'!$A$12)</f>
        <v>#REF!</v>
      </c>
    </row>
    <row r="39" spans="1:26" ht="14.25" customHeight="1" x14ac:dyDescent="0.2">
      <c r="A39" s="136" t="s">
        <v>188</v>
      </c>
      <c r="B39" s="136" t="s">
        <v>38</v>
      </c>
      <c r="C39" s="157" t="e">
        <f>SUMIFS('Variance Analysis'!C$9:C$24,'Variance Analysis'!$B$9:$B$24,'Variance Analysis'!$B$9,'Variance Analysis'!$A$9:$A$24,'Variance Analysis'!$A$12)</f>
        <v>#REF!</v>
      </c>
      <c r="D39" s="157" t="e">
        <f>SUMIFS('Variance Analysis'!D$9:D$24,'Variance Analysis'!$B$9:$B$24,'Variance Analysis'!$B$9,'Variance Analysis'!$A$9:$A$24,'Variance Analysis'!$A$12)</f>
        <v>#REF!</v>
      </c>
      <c r="E39" s="157" t="e">
        <f>SUMIFS('Variance Analysis'!E$9:E$24,'Variance Analysis'!$B$9:$B$24,'Variance Analysis'!$B$9,'Variance Analysis'!$A$9:$A$24,'Variance Analysis'!$A$12)</f>
        <v>#REF!</v>
      </c>
      <c r="F39" s="157" t="e">
        <f>SUMIFS('Variance Analysis'!F$9:F$24,'Variance Analysis'!$B$9:$B$24,'Variance Analysis'!$B$9,'Variance Analysis'!$A$9:$A$24,'Variance Analysis'!$A$12)</f>
        <v>#REF!</v>
      </c>
      <c r="G39" s="157" t="e">
        <f>SUMIFS('Variance Analysis'!G$9:G$24,'Variance Analysis'!$B$9:$B$24,'Variance Analysis'!$B$9,'Variance Analysis'!$A$9:$A$24,'Variance Analysis'!$A$12)</f>
        <v>#REF!</v>
      </c>
      <c r="H39" s="157" t="e">
        <f>SUMIFS('Variance Analysis'!H$9:H$24,'Variance Analysis'!$B$9:$B$24,'Variance Analysis'!$B$9,'Variance Analysis'!$A$9:$A$24,'Variance Analysis'!$A$12)</f>
        <v>#REF!</v>
      </c>
      <c r="I39" s="157" t="e">
        <f>SUMIFS('Variance Analysis'!I$9:I$24,'Variance Analysis'!$B$9:$B$24,'Variance Analysis'!$B$9,'Variance Analysis'!$A$9:$A$24,'Variance Analysis'!$A$12)</f>
        <v>#REF!</v>
      </c>
      <c r="J39" s="157" t="e">
        <f>SUMIFS('Variance Analysis'!J$9:J$24,'Variance Analysis'!$B$9:$B$24,'Variance Analysis'!$B$9,'Variance Analysis'!$A$9:$A$24,'Variance Analysis'!$A$12)</f>
        <v>#REF!</v>
      </c>
      <c r="K39" s="157" t="e">
        <f>SUMIFS('Variance Analysis'!K$9:K$24,'Variance Analysis'!$B$9:$B$24,'Variance Analysis'!$B$9,'Variance Analysis'!$A$9:$A$24,'Variance Analysis'!$A$12)</f>
        <v>#REF!</v>
      </c>
      <c r="L39" s="157" t="e">
        <f>SUMIFS('Variance Analysis'!L$9:L$24,'Variance Analysis'!$B$9:$B$24,'Variance Analysis'!$B$9,'Variance Analysis'!$A$9:$A$24,'Variance Analysis'!$A$12)</f>
        <v>#REF!</v>
      </c>
      <c r="M39" s="157" t="e">
        <f>SUMIFS('Variance Analysis'!M$9:M$24,'Variance Analysis'!$B$9:$B$24,'Variance Analysis'!$B$9,'Variance Analysis'!$A$9:$A$24,'Variance Analysis'!$A$12)</f>
        <v>#REF!</v>
      </c>
      <c r="N39" s="157" t="e">
        <f>SUMIFS('Variance Analysis'!N$9:N$24,'Variance Analysis'!$B$9:$B$24,'Variance Analysis'!$B$9,'Variance Analysis'!$A$9:$A$24,'Variance Analysis'!$A$12)</f>
        <v>#REF!</v>
      </c>
    </row>
    <row r="40" spans="1:26" ht="14.25" customHeight="1" x14ac:dyDescent="0.2">
      <c r="A40" s="139" t="s">
        <v>239</v>
      </c>
      <c r="B40" s="140" t="s">
        <v>38</v>
      </c>
      <c r="C40" s="158" t="e">
        <f t="shared" ref="C40:N40" si="4">ABS(C39)-SUM(C36:C38)</f>
        <v>#REF!</v>
      </c>
      <c r="D40" s="158" t="e">
        <f t="shared" si="4"/>
        <v>#REF!</v>
      </c>
      <c r="E40" s="158" t="e">
        <f t="shared" si="4"/>
        <v>#REF!</v>
      </c>
      <c r="F40" s="158" t="e">
        <f t="shared" si="4"/>
        <v>#REF!</v>
      </c>
      <c r="G40" s="158" t="e">
        <f t="shared" si="4"/>
        <v>#REF!</v>
      </c>
      <c r="H40" s="158" t="e">
        <f t="shared" si="4"/>
        <v>#REF!</v>
      </c>
      <c r="I40" s="158" t="e">
        <f t="shared" si="4"/>
        <v>#REF!</v>
      </c>
      <c r="J40" s="158" t="e">
        <f t="shared" si="4"/>
        <v>#REF!</v>
      </c>
      <c r="K40" s="158" t="e">
        <f t="shared" si="4"/>
        <v>#REF!</v>
      </c>
      <c r="L40" s="158" t="e">
        <f t="shared" si="4"/>
        <v>#REF!</v>
      </c>
      <c r="M40" s="158" t="e">
        <f t="shared" si="4"/>
        <v>#REF!</v>
      </c>
      <c r="N40" s="158" t="e">
        <f t="shared" si="4"/>
        <v>#REF!</v>
      </c>
    </row>
    <row r="41" spans="1:26" ht="14.25" customHeight="1" x14ac:dyDescent="0.2">
      <c r="A41" s="33"/>
      <c r="B41" s="7"/>
      <c r="C41" s="43"/>
      <c r="D41" s="43"/>
      <c r="E41" s="43"/>
      <c r="F41" s="43"/>
      <c r="G41" s="43"/>
      <c r="H41" s="43"/>
      <c r="I41" s="43"/>
      <c r="J41" s="43"/>
      <c r="K41" s="43"/>
      <c r="L41" s="43"/>
      <c r="M41" s="43"/>
      <c r="N41" s="43"/>
    </row>
    <row r="42" spans="1:26" ht="14.25" customHeight="1" x14ac:dyDescent="0.2">
      <c r="A42" s="33"/>
      <c r="B42" s="7"/>
      <c r="C42" s="43"/>
      <c r="D42" s="43"/>
      <c r="E42" s="43"/>
      <c r="F42" s="43"/>
      <c r="G42" s="43"/>
      <c r="H42" s="43"/>
      <c r="I42" s="43"/>
      <c r="J42" s="43"/>
      <c r="K42" s="43"/>
      <c r="L42" s="43"/>
      <c r="M42" s="43"/>
      <c r="N42" s="43"/>
    </row>
    <row r="43" spans="1:26" ht="33" customHeight="1" x14ac:dyDescent="0.2">
      <c r="A43" s="143" t="s">
        <v>42</v>
      </c>
      <c r="B43" s="133" t="s">
        <v>219</v>
      </c>
      <c r="C43" s="110" t="s">
        <v>175</v>
      </c>
      <c r="D43" s="110" t="s">
        <v>176</v>
      </c>
      <c r="E43" s="110" t="s">
        <v>177</v>
      </c>
      <c r="F43" s="110" t="s">
        <v>178</v>
      </c>
      <c r="G43" s="110" t="s">
        <v>179</v>
      </c>
      <c r="H43" s="110" t="s">
        <v>180</v>
      </c>
      <c r="I43" s="110" t="s">
        <v>181</v>
      </c>
      <c r="J43" s="110" t="s">
        <v>182</v>
      </c>
      <c r="K43" s="110" t="s">
        <v>183</v>
      </c>
      <c r="L43" s="110" t="s">
        <v>184</v>
      </c>
      <c r="M43" s="110" t="s">
        <v>185</v>
      </c>
      <c r="N43" s="110" t="s">
        <v>186</v>
      </c>
      <c r="O43" s="148"/>
      <c r="P43" s="148"/>
      <c r="Q43" s="148"/>
      <c r="R43" s="148"/>
      <c r="S43" s="148"/>
      <c r="T43" s="148"/>
      <c r="U43" s="148"/>
      <c r="V43" s="148"/>
      <c r="W43" s="148"/>
      <c r="X43" s="148"/>
      <c r="Y43" s="148"/>
      <c r="Z43" s="148"/>
    </row>
    <row r="44" spans="1:26" ht="14.25" customHeight="1" x14ac:dyDescent="0.2">
      <c r="A44" s="136" t="s">
        <v>236</v>
      </c>
      <c r="B44" s="136" t="s">
        <v>38</v>
      </c>
      <c r="C44" s="157" t="e">
        <f>SUMIFS('Variance Analysis'!C$9:C$24,'Variance Analysis'!$B$9:$B$24,'Variance Analysis'!$B$12,'Variance Analysis'!$A$9:$A$24,'Variance Analysis'!$A$13)</f>
        <v>#REF!</v>
      </c>
      <c r="D44" s="157" t="e">
        <f>SUMIFS('Variance Analysis'!D$9:D$24,'Variance Analysis'!$B$9:$B$24,'Variance Analysis'!$B$12,'Variance Analysis'!$A$9:$A$24,'Variance Analysis'!$A$13)</f>
        <v>#REF!</v>
      </c>
      <c r="E44" s="157" t="e">
        <f>SUMIFS('Variance Analysis'!E$9:E$24,'Variance Analysis'!$B$9:$B$24,'Variance Analysis'!$B$12,'Variance Analysis'!$A$9:$A$24,'Variance Analysis'!$A$13)</f>
        <v>#REF!</v>
      </c>
      <c r="F44" s="157" t="e">
        <f>SUMIFS('Variance Analysis'!F$9:F$24,'Variance Analysis'!$B$9:$B$24,'Variance Analysis'!$B$12,'Variance Analysis'!$A$9:$A$24,'Variance Analysis'!$A$13)</f>
        <v>#REF!</v>
      </c>
      <c r="G44" s="157" t="e">
        <f>SUMIFS('Variance Analysis'!G$9:G$24,'Variance Analysis'!$B$9:$B$24,'Variance Analysis'!$B$12,'Variance Analysis'!$A$9:$A$24,'Variance Analysis'!$A$13)</f>
        <v>#REF!</v>
      </c>
      <c r="H44" s="157" t="e">
        <f>SUMIFS('Variance Analysis'!H$9:H$24,'Variance Analysis'!$B$9:$B$24,'Variance Analysis'!$B$12,'Variance Analysis'!$A$9:$A$24,'Variance Analysis'!$A$13)</f>
        <v>#REF!</v>
      </c>
      <c r="I44" s="157" t="e">
        <f>SUMIFS('Variance Analysis'!I$9:I$24,'Variance Analysis'!$B$9:$B$24,'Variance Analysis'!$B$12,'Variance Analysis'!$A$9:$A$24,'Variance Analysis'!$A$13)</f>
        <v>#REF!</v>
      </c>
      <c r="J44" s="157" t="e">
        <f>SUMIFS('Variance Analysis'!J$9:J$24,'Variance Analysis'!$B$9:$B$24,'Variance Analysis'!$B$12,'Variance Analysis'!$A$9:$A$24,'Variance Analysis'!$A$13)</f>
        <v>#REF!</v>
      </c>
      <c r="K44" s="157" t="e">
        <f>SUMIFS('Variance Analysis'!K$9:K$24,'Variance Analysis'!$B$9:$B$24,'Variance Analysis'!$B$12,'Variance Analysis'!$A$9:$A$24,'Variance Analysis'!$A$13)</f>
        <v>#REF!</v>
      </c>
      <c r="L44" s="157" t="e">
        <f>SUMIFS('Variance Analysis'!L$9:L$24,'Variance Analysis'!$B$9:$B$24,'Variance Analysis'!$B$12,'Variance Analysis'!$A$9:$A$24,'Variance Analysis'!$A$13)</f>
        <v>#REF!</v>
      </c>
      <c r="M44" s="157" t="e">
        <f>SUMIFS('Variance Analysis'!M$9:M$24,'Variance Analysis'!$B$9:$B$24,'Variance Analysis'!$B$12,'Variance Analysis'!$A$9:$A$24,'Variance Analysis'!$A$13)</f>
        <v>#REF!</v>
      </c>
      <c r="N44" s="157" t="e">
        <f>SUMIFS('Variance Analysis'!N$9:N$24,'Variance Analysis'!$B$9:$B$24,'Variance Analysis'!$B$12,'Variance Analysis'!$A$9:$A$24,'Variance Analysis'!$A$13)</f>
        <v>#REF!</v>
      </c>
    </row>
    <row r="45" spans="1:26" ht="14.25" customHeight="1" x14ac:dyDescent="0.2">
      <c r="A45" s="136" t="s">
        <v>197</v>
      </c>
      <c r="B45" s="136" t="s">
        <v>38</v>
      </c>
      <c r="C45" s="157" t="e">
        <f>SUMIFS('Variance Analysis'!C$9:C$24,'Variance Analysis'!$B$9:$B$24,'Variance Analysis'!$B$10,'Variance Analysis'!$A$9:$A$24,'Variance Analysis'!$A$13)</f>
        <v>#REF!</v>
      </c>
      <c r="D45" s="157" t="e">
        <f>SUMIFS('Variance Analysis'!D$9:D$24,'Variance Analysis'!$B$9:$B$24,'Variance Analysis'!$B$10,'Variance Analysis'!$A$9:$A$24,'Variance Analysis'!$A$13)</f>
        <v>#REF!</v>
      </c>
      <c r="E45" s="157" t="e">
        <f>SUMIFS('Variance Analysis'!E$9:E$24,'Variance Analysis'!$B$9:$B$24,'Variance Analysis'!$B$10,'Variance Analysis'!$A$9:$A$24,'Variance Analysis'!$A$13)</f>
        <v>#REF!</v>
      </c>
      <c r="F45" s="157" t="e">
        <f>SUMIFS('Variance Analysis'!F$9:F$24,'Variance Analysis'!$B$9:$B$24,'Variance Analysis'!$B$10,'Variance Analysis'!$A$9:$A$24,'Variance Analysis'!$A$13)</f>
        <v>#REF!</v>
      </c>
      <c r="G45" s="157" t="e">
        <f>SUMIFS('Variance Analysis'!G$9:G$24,'Variance Analysis'!$B$9:$B$24,'Variance Analysis'!$B$10,'Variance Analysis'!$A$9:$A$24,'Variance Analysis'!$A$13)</f>
        <v>#REF!</v>
      </c>
      <c r="H45" s="157" t="e">
        <f>SUMIFS('Variance Analysis'!H$9:H$24,'Variance Analysis'!$B$9:$B$24,'Variance Analysis'!$B$10,'Variance Analysis'!$A$9:$A$24,'Variance Analysis'!$A$13)</f>
        <v>#REF!</v>
      </c>
      <c r="I45" s="157" t="e">
        <f>SUMIFS('Variance Analysis'!I$9:I$24,'Variance Analysis'!$B$9:$B$24,'Variance Analysis'!$B$10,'Variance Analysis'!$A$9:$A$24,'Variance Analysis'!$A$13)</f>
        <v>#REF!</v>
      </c>
      <c r="J45" s="157" t="e">
        <f>SUMIFS('Variance Analysis'!J$9:J$24,'Variance Analysis'!$B$9:$B$24,'Variance Analysis'!$B$10,'Variance Analysis'!$A$9:$A$24,'Variance Analysis'!$A$13)</f>
        <v>#REF!</v>
      </c>
      <c r="K45" s="157" t="e">
        <f>SUMIFS('Variance Analysis'!K$9:K$24,'Variance Analysis'!$B$9:$B$24,'Variance Analysis'!$B$10,'Variance Analysis'!$A$9:$A$24,'Variance Analysis'!$A$13)</f>
        <v>#REF!</v>
      </c>
      <c r="L45" s="157" t="e">
        <f>SUMIFS('Variance Analysis'!L$9:L$24,'Variance Analysis'!$B$9:$B$24,'Variance Analysis'!$B$10,'Variance Analysis'!$A$9:$A$24,'Variance Analysis'!$A$13)</f>
        <v>#REF!</v>
      </c>
      <c r="M45" s="157" t="e">
        <f>SUMIFS('Variance Analysis'!M$9:M$24,'Variance Analysis'!$B$9:$B$24,'Variance Analysis'!$B$10,'Variance Analysis'!$A$9:$A$24,'Variance Analysis'!$A$13)</f>
        <v>#REF!</v>
      </c>
      <c r="N45" s="157" t="e">
        <f>SUMIFS('Variance Analysis'!N$9:N$24,'Variance Analysis'!$B$9:$B$24,'Variance Analysis'!$B$10,'Variance Analysis'!$A$9:$A$24,'Variance Analysis'!$A$13)</f>
        <v>#REF!</v>
      </c>
    </row>
    <row r="46" spans="1:26" ht="14.25" customHeight="1" x14ac:dyDescent="0.2">
      <c r="A46" s="136" t="s">
        <v>198</v>
      </c>
      <c r="B46" s="136" t="s">
        <v>38</v>
      </c>
      <c r="C46" s="157" t="e">
        <f>SUMIFS('Variance Analysis'!C$9:C$24,'Variance Analysis'!$B$9:$B$24,'Variance Analysis'!$B$11,'Variance Analysis'!$A$9:$A$24,'Variance Analysis'!$A$13)</f>
        <v>#REF!</v>
      </c>
      <c r="D46" s="157" t="e">
        <f>SUMIFS('Variance Analysis'!D$9:D$24,'Variance Analysis'!$B$9:$B$24,'Variance Analysis'!$B$11,'Variance Analysis'!$A$9:$A$24,'Variance Analysis'!$A$13)</f>
        <v>#REF!</v>
      </c>
      <c r="E46" s="157" t="e">
        <f>SUMIFS('Variance Analysis'!E$9:E$24,'Variance Analysis'!$B$9:$B$24,'Variance Analysis'!$B$11,'Variance Analysis'!$A$9:$A$24,'Variance Analysis'!$A$13)</f>
        <v>#REF!</v>
      </c>
      <c r="F46" s="157" t="e">
        <f>SUMIFS('Variance Analysis'!F$9:F$24,'Variance Analysis'!$B$9:$B$24,'Variance Analysis'!$B$11,'Variance Analysis'!$A$9:$A$24,'Variance Analysis'!$A$13)</f>
        <v>#REF!</v>
      </c>
      <c r="G46" s="157" t="e">
        <f>SUMIFS('Variance Analysis'!G$9:G$24,'Variance Analysis'!$B$9:$B$24,'Variance Analysis'!$B$11,'Variance Analysis'!$A$9:$A$24,'Variance Analysis'!$A$13)</f>
        <v>#REF!</v>
      </c>
      <c r="H46" s="157" t="e">
        <f>SUMIFS('Variance Analysis'!H$9:H$24,'Variance Analysis'!$B$9:$B$24,'Variance Analysis'!$B$11,'Variance Analysis'!$A$9:$A$24,'Variance Analysis'!$A$13)</f>
        <v>#REF!</v>
      </c>
      <c r="I46" s="157" t="e">
        <f>SUMIFS('Variance Analysis'!I$9:I$24,'Variance Analysis'!$B$9:$B$24,'Variance Analysis'!$B$11,'Variance Analysis'!$A$9:$A$24,'Variance Analysis'!$A$13)</f>
        <v>#REF!</v>
      </c>
      <c r="J46" s="157" t="e">
        <f>SUMIFS('Variance Analysis'!J$9:J$24,'Variance Analysis'!$B$9:$B$24,'Variance Analysis'!$B$11,'Variance Analysis'!$A$9:$A$24,'Variance Analysis'!$A$13)</f>
        <v>#REF!</v>
      </c>
      <c r="K46" s="157" t="e">
        <f>SUMIFS('Variance Analysis'!K$9:K$24,'Variance Analysis'!$B$9:$B$24,'Variance Analysis'!$B$11,'Variance Analysis'!$A$9:$A$24,'Variance Analysis'!$A$13)</f>
        <v>#REF!</v>
      </c>
      <c r="L46" s="157" t="e">
        <f>SUMIFS('Variance Analysis'!L$9:L$24,'Variance Analysis'!$B$9:$B$24,'Variance Analysis'!$B$11,'Variance Analysis'!$A$9:$A$24,'Variance Analysis'!$A$13)</f>
        <v>#REF!</v>
      </c>
      <c r="M46" s="157" t="e">
        <f>SUMIFS('Variance Analysis'!M$9:M$24,'Variance Analysis'!$B$9:$B$24,'Variance Analysis'!$B$11,'Variance Analysis'!$A$9:$A$24,'Variance Analysis'!$A$13)</f>
        <v>#REF!</v>
      </c>
      <c r="N46" s="157" t="e">
        <f>SUMIFS('Variance Analysis'!N$9:N$24,'Variance Analysis'!$B$9:$B$24,'Variance Analysis'!$B$11,'Variance Analysis'!$A$9:$A$24,'Variance Analysis'!$A$13)</f>
        <v>#REF!</v>
      </c>
    </row>
    <row r="47" spans="1:26" ht="14.25" customHeight="1" x14ac:dyDescent="0.2">
      <c r="A47" s="136" t="s">
        <v>188</v>
      </c>
      <c r="B47" s="136" t="s">
        <v>38</v>
      </c>
      <c r="C47" s="157" t="e">
        <f>SUMIFS('Variance Analysis'!C$9:C$24,'Variance Analysis'!$B$9:$B$24,'Variance Analysis'!$B$9,'Variance Analysis'!$A$9:$A$24,'Variance Analysis'!$A$13)</f>
        <v>#REF!</v>
      </c>
      <c r="D47" s="157" t="e">
        <f>SUMIFS('Variance Analysis'!D$9:D$24,'Variance Analysis'!$B$9:$B$24,'Variance Analysis'!$B$9,'Variance Analysis'!$A$9:$A$24,'Variance Analysis'!$A$13)</f>
        <v>#REF!</v>
      </c>
      <c r="E47" s="157" t="e">
        <f>SUMIFS('Variance Analysis'!E$9:E$24,'Variance Analysis'!$B$9:$B$24,'Variance Analysis'!$B$9,'Variance Analysis'!$A$9:$A$24,'Variance Analysis'!$A$13)</f>
        <v>#REF!</v>
      </c>
      <c r="F47" s="157" t="e">
        <f>SUMIFS('Variance Analysis'!F$9:F$24,'Variance Analysis'!$B$9:$B$24,'Variance Analysis'!$B$9,'Variance Analysis'!$A$9:$A$24,'Variance Analysis'!$A$13)</f>
        <v>#REF!</v>
      </c>
      <c r="G47" s="157" t="e">
        <f>SUMIFS('Variance Analysis'!G$9:G$24,'Variance Analysis'!$B$9:$B$24,'Variance Analysis'!$B$9,'Variance Analysis'!$A$9:$A$24,'Variance Analysis'!$A$13)</f>
        <v>#REF!</v>
      </c>
      <c r="H47" s="157" t="e">
        <f>SUMIFS('Variance Analysis'!H$9:H$24,'Variance Analysis'!$B$9:$B$24,'Variance Analysis'!$B$9,'Variance Analysis'!$A$9:$A$24,'Variance Analysis'!$A$13)</f>
        <v>#REF!</v>
      </c>
      <c r="I47" s="157" t="e">
        <f>SUMIFS('Variance Analysis'!I$9:I$24,'Variance Analysis'!$B$9:$B$24,'Variance Analysis'!$B$9,'Variance Analysis'!$A$9:$A$24,'Variance Analysis'!$A$13)</f>
        <v>#REF!</v>
      </c>
      <c r="J47" s="157" t="e">
        <f>SUMIFS('Variance Analysis'!J$9:J$24,'Variance Analysis'!$B$9:$B$24,'Variance Analysis'!$B$9,'Variance Analysis'!$A$9:$A$24,'Variance Analysis'!$A$13)</f>
        <v>#REF!</v>
      </c>
      <c r="K47" s="157" t="e">
        <f>SUMIFS('Variance Analysis'!K$9:K$24,'Variance Analysis'!$B$9:$B$24,'Variance Analysis'!$B$9,'Variance Analysis'!$A$9:$A$24,'Variance Analysis'!$A$13)</f>
        <v>#REF!</v>
      </c>
      <c r="L47" s="157" t="e">
        <f>SUMIFS('Variance Analysis'!L$9:L$24,'Variance Analysis'!$B$9:$B$24,'Variance Analysis'!$B$9,'Variance Analysis'!$A$9:$A$24,'Variance Analysis'!$A$13)</f>
        <v>#REF!</v>
      </c>
      <c r="M47" s="157" t="e">
        <f>SUMIFS('Variance Analysis'!M$9:M$24,'Variance Analysis'!$B$9:$B$24,'Variance Analysis'!$B$9,'Variance Analysis'!$A$9:$A$24,'Variance Analysis'!$A$13)</f>
        <v>#REF!</v>
      </c>
      <c r="N47" s="157" t="e">
        <f>SUMIFS('Variance Analysis'!N$9:N$24,'Variance Analysis'!$B$9:$B$24,'Variance Analysis'!$B$9,'Variance Analysis'!$A$9:$A$24,'Variance Analysis'!$A$13)</f>
        <v>#REF!</v>
      </c>
    </row>
    <row r="48" spans="1:26" ht="14.25" customHeight="1" x14ac:dyDescent="0.2">
      <c r="A48" s="139" t="s">
        <v>239</v>
      </c>
      <c r="B48" s="140" t="s">
        <v>38</v>
      </c>
      <c r="C48" s="158" t="e">
        <f t="shared" ref="C48:N48" si="5">ABS(C47)-SUM(C44:C46)</f>
        <v>#REF!</v>
      </c>
      <c r="D48" s="158" t="e">
        <f t="shared" si="5"/>
        <v>#REF!</v>
      </c>
      <c r="E48" s="158" t="e">
        <f t="shared" si="5"/>
        <v>#REF!</v>
      </c>
      <c r="F48" s="158" t="e">
        <f t="shared" si="5"/>
        <v>#REF!</v>
      </c>
      <c r="G48" s="158" t="e">
        <f t="shared" si="5"/>
        <v>#REF!</v>
      </c>
      <c r="H48" s="158" t="e">
        <f t="shared" si="5"/>
        <v>#REF!</v>
      </c>
      <c r="I48" s="158" t="e">
        <f t="shared" si="5"/>
        <v>#REF!</v>
      </c>
      <c r="J48" s="158" t="e">
        <f t="shared" si="5"/>
        <v>#REF!</v>
      </c>
      <c r="K48" s="158" t="e">
        <f t="shared" si="5"/>
        <v>#REF!</v>
      </c>
      <c r="L48" s="158" t="e">
        <f t="shared" si="5"/>
        <v>#REF!</v>
      </c>
      <c r="M48" s="158" t="e">
        <f t="shared" si="5"/>
        <v>#REF!</v>
      </c>
      <c r="N48" s="158" t="e">
        <f t="shared" si="5"/>
        <v>#REF!</v>
      </c>
    </row>
    <row r="49" spans="1:26" ht="14.25" customHeight="1" x14ac:dyDescent="0.2">
      <c r="A49" s="33"/>
      <c r="B49" s="7"/>
      <c r="C49" s="43"/>
      <c r="D49" s="43"/>
      <c r="E49" s="43"/>
      <c r="F49" s="43"/>
      <c r="G49" s="43"/>
      <c r="H49" s="43"/>
      <c r="I49" s="43"/>
      <c r="J49" s="43"/>
      <c r="K49" s="43"/>
      <c r="L49" s="43"/>
      <c r="M49" s="43"/>
      <c r="N49" s="43"/>
    </row>
    <row r="50" spans="1:26" ht="14.25" customHeight="1" x14ac:dyDescent="0.2">
      <c r="A50" s="33"/>
      <c r="B50" s="7"/>
      <c r="C50" s="43"/>
      <c r="D50" s="43"/>
      <c r="E50" s="43"/>
      <c r="F50" s="43"/>
      <c r="G50" s="43"/>
      <c r="H50" s="43"/>
      <c r="I50" s="43"/>
      <c r="J50" s="43"/>
      <c r="K50" s="43"/>
      <c r="L50" s="43"/>
      <c r="M50" s="43"/>
      <c r="N50" s="43"/>
    </row>
    <row r="51" spans="1:26" ht="33" customHeight="1" x14ac:dyDescent="0.2">
      <c r="A51" s="143" t="s">
        <v>43</v>
      </c>
      <c r="B51" s="133" t="s">
        <v>219</v>
      </c>
      <c r="C51" s="110" t="s">
        <v>175</v>
      </c>
      <c r="D51" s="110" t="s">
        <v>176</v>
      </c>
      <c r="E51" s="110" t="s">
        <v>177</v>
      </c>
      <c r="F51" s="110" t="s">
        <v>178</v>
      </c>
      <c r="G51" s="110" t="s">
        <v>179</v>
      </c>
      <c r="H51" s="110" t="s">
        <v>180</v>
      </c>
      <c r="I51" s="110" t="s">
        <v>181</v>
      </c>
      <c r="J51" s="110" t="s">
        <v>182</v>
      </c>
      <c r="K51" s="110" t="s">
        <v>183</v>
      </c>
      <c r="L51" s="110" t="s">
        <v>184</v>
      </c>
      <c r="M51" s="110" t="s">
        <v>185</v>
      </c>
      <c r="N51" s="110" t="s">
        <v>186</v>
      </c>
      <c r="O51" s="148"/>
      <c r="P51" s="148"/>
      <c r="Q51" s="148"/>
      <c r="R51" s="148"/>
      <c r="S51" s="148"/>
      <c r="T51" s="148"/>
      <c r="U51" s="148"/>
      <c r="V51" s="148"/>
      <c r="W51" s="148"/>
      <c r="X51" s="148"/>
      <c r="Y51" s="148"/>
      <c r="Z51" s="148"/>
    </row>
    <row r="52" spans="1:26" ht="14.25" customHeight="1" x14ac:dyDescent="0.2">
      <c r="A52" s="136" t="s">
        <v>236</v>
      </c>
      <c r="B52" s="136" t="s">
        <v>38</v>
      </c>
      <c r="C52" s="157" t="e">
        <f>SUMIFS('Variance Analysis'!C$9:C$24,'Variance Analysis'!$B$9:$B$24,'Variance Analysis'!$B$12,'Variance Analysis'!$A$9:$A$24,'Variance Analysis'!$A$17)</f>
        <v>#REF!</v>
      </c>
      <c r="D52" s="157" t="e">
        <f>SUMIFS('Variance Analysis'!D$9:D$24,'Variance Analysis'!$B$9:$B$24,'Variance Analysis'!$B$12,'Variance Analysis'!$A$9:$A$24,'Variance Analysis'!$A$17)</f>
        <v>#REF!</v>
      </c>
      <c r="E52" s="157" t="e">
        <f>SUMIFS('Variance Analysis'!E$9:E$24,'Variance Analysis'!$B$9:$B$24,'Variance Analysis'!$B$12,'Variance Analysis'!$A$9:$A$24,'Variance Analysis'!$A$17)</f>
        <v>#REF!</v>
      </c>
      <c r="F52" s="157" t="e">
        <f>SUMIFS('Variance Analysis'!F$9:F$24,'Variance Analysis'!$B$9:$B$24,'Variance Analysis'!$B$12,'Variance Analysis'!$A$9:$A$24,'Variance Analysis'!$A$17)</f>
        <v>#REF!</v>
      </c>
      <c r="G52" s="157" t="e">
        <f>SUMIFS('Variance Analysis'!G$9:G$24,'Variance Analysis'!$B$9:$B$24,'Variance Analysis'!$B$12,'Variance Analysis'!$A$9:$A$24,'Variance Analysis'!$A$17)</f>
        <v>#REF!</v>
      </c>
      <c r="H52" s="157" t="e">
        <f>SUMIFS('Variance Analysis'!H$9:H$24,'Variance Analysis'!$B$9:$B$24,'Variance Analysis'!$B$12,'Variance Analysis'!$A$9:$A$24,'Variance Analysis'!$A$17)</f>
        <v>#REF!</v>
      </c>
      <c r="I52" s="157" t="e">
        <f>SUMIFS('Variance Analysis'!I$9:I$24,'Variance Analysis'!$B$9:$B$24,'Variance Analysis'!$B$12,'Variance Analysis'!$A$9:$A$24,'Variance Analysis'!$A$17)</f>
        <v>#REF!</v>
      </c>
      <c r="J52" s="157" t="e">
        <f>SUMIFS('Variance Analysis'!J$9:J$24,'Variance Analysis'!$B$9:$B$24,'Variance Analysis'!$B$12,'Variance Analysis'!$A$9:$A$24,'Variance Analysis'!$A$17)</f>
        <v>#REF!</v>
      </c>
      <c r="K52" s="157" t="e">
        <f>SUMIFS('Variance Analysis'!K$9:K$24,'Variance Analysis'!$B$9:$B$24,'Variance Analysis'!$B$12,'Variance Analysis'!$A$9:$A$24,'Variance Analysis'!$A$17)</f>
        <v>#REF!</v>
      </c>
      <c r="L52" s="157" t="e">
        <f>SUMIFS('Variance Analysis'!L$9:L$24,'Variance Analysis'!$B$9:$B$24,'Variance Analysis'!$B$12,'Variance Analysis'!$A$9:$A$24,'Variance Analysis'!$A$17)</f>
        <v>#REF!</v>
      </c>
      <c r="M52" s="157" t="e">
        <f>SUMIFS('Variance Analysis'!M$9:M$24,'Variance Analysis'!$B$9:$B$24,'Variance Analysis'!$B$12,'Variance Analysis'!$A$9:$A$24,'Variance Analysis'!$A$17)</f>
        <v>#REF!</v>
      </c>
      <c r="N52" s="157" t="e">
        <f>SUMIFS('Variance Analysis'!N$9:N$24,'Variance Analysis'!$B$9:$B$24,'Variance Analysis'!$B$12,'Variance Analysis'!$A$9:$A$24,'Variance Analysis'!$A$17)</f>
        <v>#REF!</v>
      </c>
    </row>
    <row r="53" spans="1:26" ht="14.25" customHeight="1" x14ac:dyDescent="0.2">
      <c r="A53" s="136" t="s">
        <v>197</v>
      </c>
      <c r="B53" s="136" t="s">
        <v>38</v>
      </c>
      <c r="C53" s="157" t="e">
        <f>SUMIFS('Variance Analysis'!C$9:C$24,'Variance Analysis'!$B$9:$B$24,'Variance Analysis'!$B$10,'Variance Analysis'!$A$9:$A$24,'Variance Analysis'!$A$17)</f>
        <v>#REF!</v>
      </c>
      <c r="D53" s="157" t="e">
        <f>SUMIFS('Variance Analysis'!D$9:D$24,'Variance Analysis'!$B$9:$B$24,'Variance Analysis'!$B$10,'Variance Analysis'!$A$9:$A$24,'Variance Analysis'!$A$17)</f>
        <v>#REF!</v>
      </c>
      <c r="E53" s="157" t="e">
        <f>SUMIFS('Variance Analysis'!E$9:E$24,'Variance Analysis'!$B$9:$B$24,'Variance Analysis'!$B$10,'Variance Analysis'!$A$9:$A$24,'Variance Analysis'!$A$17)</f>
        <v>#REF!</v>
      </c>
      <c r="F53" s="157" t="e">
        <f>SUMIFS('Variance Analysis'!F$9:F$24,'Variance Analysis'!$B$9:$B$24,'Variance Analysis'!$B$10,'Variance Analysis'!$A$9:$A$24,'Variance Analysis'!$A$17)</f>
        <v>#REF!</v>
      </c>
      <c r="G53" s="157" t="e">
        <f>SUMIFS('Variance Analysis'!G$9:G$24,'Variance Analysis'!$B$9:$B$24,'Variance Analysis'!$B$10,'Variance Analysis'!$A$9:$A$24,'Variance Analysis'!$A$17)</f>
        <v>#REF!</v>
      </c>
      <c r="H53" s="157" t="e">
        <f>SUMIFS('Variance Analysis'!H$9:H$24,'Variance Analysis'!$B$9:$B$24,'Variance Analysis'!$B$10,'Variance Analysis'!$A$9:$A$24,'Variance Analysis'!$A$17)</f>
        <v>#REF!</v>
      </c>
      <c r="I53" s="157" t="e">
        <f>SUMIFS('Variance Analysis'!I$9:I$24,'Variance Analysis'!$B$9:$B$24,'Variance Analysis'!$B$10,'Variance Analysis'!$A$9:$A$24,'Variance Analysis'!$A$17)</f>
        <v>#REF!</v>
      </c>
      <c r="J53" s="157" t="e">
        <f>SUMIFS('Variance Analysis'!J$9:J$24,'Variance Analysis'!$B$9:$B$24,'Variance Analysis'!$B$10,'Variance Analysis'!$A$9:$A$24,'Variance Analysis'!$A$17)</f>
        <v>#REF!</v>
      </c>
      <c r="K53" s="157" t="e">
        <f>SUMIFS('Variance Analysis'!K$9:K$24,'Variance Analysis'!$B$9:$B$24,'Variance Analysis'!$B$10,'Variance Analysis'!$A$9:$A$24,'Variance Analysis'!$A$17)</f>
        <v>#REF!</v>
      </c>
      <c r="L53" s="157" t="e">
        <f>SUMIFS('Variance Analysis'!L$9:L$24,'Variance Analysis'!$B$9:$B$24,'Variance Analysis'!$B$10,'Variance Analysis'!$A$9:$A$24,'Variance Analysis'!$A$17)</f>
        <v>#REF!</v>
      </c>
      <c r="M53" s="157" t="e">
        <f>SUMIFS('Variance Analysis'!M$9:M$24,'Variance Analysis'!$B$9:$B$24,'Variance Analysis'!$B$10,'Variance Analysis'!$A$9:$A$24,'Variance Analysis'!$A$17)</f>
        <v>#REF!</v>
      </c>
      <c r="N53" s="157" t="e">
        <f>SUMIFS('Variance Analysis'!N$9:N$24,'Variance Analysis'!$B$9:$B$24,'Variance Analysis'!$B$10,'Variance Analysis'!$A$9:$A$24,'Variance Analysis'!$A$17)</f>
        <v>#REF!</v>
      </c>
    </row>
    <row r="54" spans="1:26" ht="14.25" customHeight="1" x14ac:dyDescent="0.2">
      <c r="A54" s="136" t="s">
        <v>198</v>
      </c>
      <c r="B54" s="136" t="s">
        <v>38</v>
      </c>
      <c r="C54" s="157" t="e">
        <f>SUMIFS('Variance Analysis'!C$9:C$24,'Variance Analysis'!$B$9:$B$24,'Variance Analysis'!$B$11,'Variance Analysis'!$A$9:$A$24,'Variance Analysis'!$A$17)</f>
        <v>#REF!</v>
      </c>
      <c r="D54" s="157" t="e">
        <f>SUMIFS('Variance Analysis'!D$9:D$24,'Variance Analysis'!$B$9:$B$24,'Variance Analysis'!$B$11,'Variance Analysis'!$A$9:$A$24,'Variance Analysis'!$A$17)</f>
        <v>#REF!</v>
      </c>
      <c r="E54" s="157" t="e">
        <f>SUMIFS('Variance Analysis'!E$9:E$24,'Variance Analysis'!$B$9:$B$24,'Variance Analysis'!$B$11,'Variance Analysis'!$A$9:$A$24,'Variance Analysis'!$A$17)</f>
        <v>#REF!</v>
      </c>
      <c r="F54" s="157" t="e">
        <f>SUMIFS('Variance Analysis'!F$9:F$24,'Variance Analysis'!$B$9:$B$24,'Variance Analysis'!$B$11,'Variance Analysis'!$A$9:$A$24,'Variance Analysis'!$A$17)</f>
        <v>#REF!</v>
      </c>
      <c r="G54" s="157" t="e">
        <f>SUMIFS('Variance Analysis'!G$9:G$24,'Variance Analysis'!$B$9:$B$24,'Variance Analysis'!$B$11,'Variance Analysis'!$A$9:$A$24,'Variance Analysis'!$A$17)</f>
        <v>#REF!</v>
      </c>
      <c r="H54" s="157" t="e">
        <f>SUMIFS('Variance Analysis'!H$9:H$24,'Variance Analysis'!$B$9:$B$24,'Variance Analysis'!$B$11,'Variance Analysis'!$A$9:$A$24,'Variance Analysis'!$A$17)</f>
        <v>#REF!</v>
      </c>
      <c r="I54" s="157" t="e">
        <f>SUMIFS('Variance Analysis'!I$9:I$24,'Variance Analysis'!$B$9:$B$24,'Variance Analysis'!$B$11,'Variance Analysis'!$A$9:$A$24,'Variance Analysis'!$A$17)</f>
        <v>#REF!</v>
      </c>
      <c r="J54" s="157" t="e">
        <f>SUMIFS('Variance Analysis'!J$9:J$24,'Variance Analysis'!$B$9:$B$24,'Variance Analysis'!$B$11,'Variance Analysis'!$A$9:$A$24,'Variance Analysis'!$A$17)</f>
        <v>#REF!</v>
      </c>
      <c r="K54" s="157" t="e">
        <f>SUMIFS('Variance Analysis'!K$9:K$24,'Variance Analysis'!$B$9:$B$24,'Variance Analysis'!$B$11,'Variance Analysis'!$A$9:$A$24,'Variance Analysis'!$A$17)</f>
        <v>#REF!</v>
      </c>
      <c r="L54" s="157" t="e">
        <f>SUMIFS('Variance Analysis'!L$9:L$24,'Variance Analysis'!$B$9:$B$24,'Variance Analysis'!$B$11,'Variance Analysis'!$A$9:$A$24,'Variance Analysis'!$A$17)</f>
        <v>#REF!</v>
      </c>
      <c r="M54" s="157" t="e">
        <f>SUMIFS('Variance Analysis'!M$9:M$24,'Variance Analysis'!$B$9:$B$24,'Variance Analysis'!$B$11,'Variance Analysis'!$A$9:$A$24,'Variance Analysis'!$A$17)</f>
        <v>#REF!</v>
      </c>
      <c r="N54" s="157" t="e">
        <f>SUMIFS('Variance Analysis'!N$9:N$24,'Variance Analysis'!$B$9:$B$24,'Variance Analysis'!$B$11,'Variance Analysis'!$A$9:$A$24,'Variance Analysis'!$A$17)</f>
        <v>#REF!</v>
      </c>
    </row>
    <row r="55" spans="1:26" ht="14.25" customHeight="1" x14ac:dyDescent="0.2">
      <c r="A55" s="136" t="s">
        <v>188</v>
      </c>
      <c r="B55" s="136" t="s">
        <v>38</v>
      </c>
      <c r="C55" s="157" t="e">
        <f>SUMIFS('Variance Analysis'!C$9:C$24,'Variance Analysis'!$B$9:$B$24,'Variance Analysis'!$B$9,'Variance Analysis'!$A$9:$A$24,'Variance Analysis'!$A$17)</f>
        <v>#REF!</v>
      </c>
      <c r="D55" s="157" t="e">
        <f>SUMIFS('Variance Analysis'!D$9:D$24,'Variance Analysis'!$B$9:$B$24,'Variance Analysis'!$B$9,'Variance Analysis'!$A$9:$A$24,'Variance Analysis'!$A$17)</f>
        <v>#REF!</v>
      </c>
      <c r="E55" s="157" t="e">
        <f>SUMIFS('Variance Analysis'!E$9:E$24,'Variance Analysis'!$B$9:$B$24,'Variance Analysis'!$B$9,'Variance Analysis'!$A$9:$A$24,'Variance Analysis'!$A$17)</f>
        <v>#REF!</v>
      </c>
      <c r="F55" s="157" t="e">
        <f>SUMIFS('Variance Analysis'!F$9:F$24,'Variance Analysis'!$B$9:$B$24,'Variance Analysis'!$B$9,'Variance Analysis'!$A$9:$A$24,'Variance Analysis'!$A$17)</f>
        <v>#REF!</v>
      </c>
      <c r="G55" s="157" t="e">
        <f>SUMIFS('Variance Analysis'!G$9:G$24,'Variance Analysis'!$B$9:$B$24,'Variance Analysis'!$B$9,'Variance Analysis'!$A$9:$A$24,'Variance Analysis'!$A$17)</f>
        <v>#REF!</v>
      </c>
      <c r="H55" s="157" t="e">
        <f>SUMIFS('Variance Analysis'!H$9:H$24,'Variance Analysis'!$B$9:$B$24,'Variance Analysis'!$B$9,'Variance Analysis'!$A$9:$A$24,'Variance Analysis'!$A$17)</f>
        <v>#REF!</v>
      </c>
      <c r="I55" s="157" t="e">
        <f>SUMIFS('Variance Analysis'!I$9:I$24,'Variance Analysis'!$B$9:$B$24,'Variance Analysis'!$B$9,'Variance Analysis'!$A$9:$A$24,'Variance Analysis'!$A$17)</f>
        <v>#REF!</v>
      </c>
      <c r="J55" s="157" t="e">
        <f>SUMIFS('Variance Analysis'!J$9:J$24,'Variance Analysis'!$B$9:$B$24,'Variance Analysis'!$B$9,'Variance Analysis'!$A$9:$A$24,'Variance Analysis'!$A$17)</f>
        <v>#REF!</v>
      </c>
      <c r="K55" s="157" t="e">
        <f>SUMIFS('Variance Analysis'!K$9:K$24,'Variance Analysis'!$B$9:$B$24,'Variance Analysis'!$B$9,'Variance Analysis'!$A$9:$A$24,'Variance Analysis'!$A$17)</f>
        <v>#REF!</v>
      </c>
      <c r="L55" s="157" t="e">
        <f>SUMIFS('Variance Analysis'!L$9:L$24,'Variance Analysis'!$B$9:$B$24,'Variance Analysis'!$B$9,'Variance Analysis'!$A$9:$A$24,'Variance Analysis'!$A$17)</f>
        <v>#REF!</v>
      </c>
      <c r="M55" s="157" t="e">
        <f>SUMIFS('Variance Analysis'!M$9:M$24,'Variance Analysis'!$B$9:$B$24,'Variance Analysis'!$B$9,'Variance Analysis'!$A$9:$A$24,'Variance Analysis'!$A$17)</f>
        <v>#REF!</v>
      </c>
      <c r="N55" s="157" t="e">
        <f>SUMIFS('Variance Analysis'!N$9:N$24,'Variance Analysis'!$B$9:$B$24,'Variance Analysis'!$B$9,'Variance Analysis'!$A$9:$A$24,'Variance Analysis'!$A$17)</f>
        <v>#REF!</v>
      </c>
    </row>
    <row r="56" spans="1:26" ht="14.25" customHeight="1" x14ac:dyDescent="0.2">
      <c r="A56" s="139" t="s">
        <v>239</v>
      </c>
      <c r="B56" s="140" t="s">
        <v>38</v>
      </c>
      <c r="C56" s="158" t="e">
        <f t="shared" ref="C56:N56" si="6">ABS(C55)-SUM(C52:C54)</f>
        <v>#REF!</v>
      </c>
      <c r="D56" s="158" t="e">
        <f t="shared" si="6"/>
        <v>#REF!</v>
      </c>
      <c r="E56" s="158" t="e">
        <f t="shared" si="6"/>
        <v>#REF!</v>
      </c>
      <c r="F56" s="158" t="e">
        <f t="shared" si="6"/>
        <v>#REF!</v>
      </c>
      <c r="G56" s="158" t="e">
        <f t="shared" si="6"/>
        <v>#REF!</v>
      </c>
      <c r="H56" s="158" t="e">
        <f t="shared" si="6"/>
        <v>#REF!</v>
      </c>
      <c r="I56" s="158" t="e">
        <f t="shared" si="6"/>
        <v>#REF!</v>
      </c>
      <c r="J56" s="158" t="e">
        <f t="shared" si="6"/>
        <v>#REF!</v>
      </c>
      <c r="K56" s="158" t="e">
        <f t="shared" si="6"/>
        <v>#REF!</v>
      </c>
      <c r="L56" s="158" t="e">
        <f t="shared" si="6"/>
        <v>#REF!</v>
      </c>
      <c r="M56" s="158" t="e">
        <f t="shared" si="6"/>
        <v>#REF!</v>
      </c>
      <c r="N56" s="158" t="e">
        <f t="shared" si="6"/>
        <v>#REF!</v>
      </c>
    </row>
    <row r="57" spans="1:26" ht="14.25" customHeight="1" x14ac:dyDescent="0.2">
      <c r="A57" s="33"/>
      <c r="B57" s="7"/>
      <c r="C57" s="43"/>
      <c r="D57" s="43"/>
      <c r="E57" s="43"/>
      <c r="F57" s="43"/>
      <c r="G57" s="43"/>
      <c r="H57" s="43"/>
      <c r="I57" s="43"/>
      <c r="J57" s="43"/>
      <c r="K57" s="43"/>
      <c r="L57" s="43"/>
      <c r="M57" s="43"/>
      <c r="N57" s="43"/>
    </row>
    <row r="58" spans="1:26" ht="33" customHeight="1" x14ac:dyDescent="0.2">
      <c r="A58" s="143" t="s">
        <v>240</v>
      </c>
      <c r="B58" s="133" t="s">
        <v>219</v>
      </c>
      <c r="C58" s="110" t="s">
        <v>175</v>
      </c>
      <c r="D58" s="110" t="s">
        <v>176</v>
      </c>
      <c r="E58" s="110" t="s">
        <v>177</v>
      </c>
      <c r="F58" s="110" t="s">
        <v>178</v>
      </c>
      <c r="G58" s="110" t="s">
        <v>179</v>
      </c>
      <c r="H58" s="110" t="s">
        <v>180</v>
      </c>
      <c r="I58" s="110" t="s">
        <v>181</v>
      </c>
      <c r="J58" s="110" t="s">
        <v>182</v>
      </c>
      <c r="K58" s="110" t="s">
        <v>183</v>
      </c>
      <c r="L58" s="110" t="s">
        <v>184</v>
      </c>
      <c r="M58" s="110" t="s">
        <v>185</v>
      </c>
      <c r="N58" s="110" t="s">
        <v>186</v>
      </c>
      <c r="O58" s="148"/>
      <c r="P58" s="148"/>
      <c r="Q58" s="148"/>
      <c r="R58" s="148"/>
      <c r="S58" s="148"/>
      <c r="T58" s="148"/>
      <c r="U58" s="148"/>
      <c r="V58" s="148"/>
      <c r="W58" s="148"/>
      <c r="X58" s="148"/>
      <c r="Y58" s="148"/>
      <c r="Z58" s="148"/>
    </row>
    <row r="59" spans="1:26" ht="14.25" customHeight="1" x14ac:dyDescent="0.2">
      <c r="A59" s="136" t="s">
        <v>236</v>
      </c>
      <c r="B59" s="136" t="s">
        <v>38</v>
      </c>
      <c r="C59" s="157" t="e">
        <f>SUMIFS('Variance Analysis'!C$9:C$24,'Variance Analysis'!$B$9:$B$24,'Variance Analysis'!$B$12,'Variance Analysis'!$A$9:$A$24,'Variance Analysis'!$A$21)</f>
        <v>#REF!</v>
      </c>
      <c r="D59" s="157" t="e">
        <f>SUMIFS('Variance Analysis'!D$9:D$24,'Variance Analysis'!$B$9:$B$24,'Variance Analysis'!$B$12,'Variance Analysis'!$A$9:$A$24,'Variance Analysis'!$A$21)</f>
        <v>#REF!</v>
      </c>
      <c r="E59" s="157" t="e">
        <f>SUMIFS('Variance Analysis'!E$9:E$24,'Variance Analysis'!$B$9:$B$24,'Variance Analysis'!$B$12,'Variance Analysis'!$A$9:$A$24,'Variance Analysis'!$A$21)</f>
        <v>#REF!</v>
      </c>
      <c r="F59" s="157" t="e">
        <f>SUMIFS('Variance Analysis'!F$9:F$24,'Variance Analysis'!$B$9:$B$24,'Variance Analysis'!$B$12,'Variance Analysis'!$A$9:$A$24,'Variance Analysis'!$A$21)</f>
        <v>#REF!</v>
      </c>
      <c r="G59" s="157" t="e">
        <f>SUMIFS('Variance Analysis'!G$9:G$24,'Variance Analysis'!$B$9:$B$24,'Variance Analysis'!$B$12,'Variance Analysis'!$A$9:$A$24,'Variance Analysis'!$A$21)</f>
        <v>#REF!</v>
      </c>
      <c r="H59" s="157" t="e">
        <f>SUMIFS('Variance Analysis'!H$9:H$24,'Variance Analysis'!$B$9:$B$24,'Variance Analysis'!$B$12,'Variance Analysis'!$A$9:$A$24,'Variance Analysis'!$A$21)</f>
        <v>#REF!</v>
      </c>
      <c r="I59" s="157" t="e">
        <f>SUMIFS('Variance Analysis'!I$9:I$24,'Variance Analysis'!$B$9:$B$24,'Variance Analysis'!$B$12,'Variance Analysis'!$A$9:$A$24,'Variance Analysis'!$A$21)</f>
        <v>#REF!</v>
      </c>
      <c r="J59" s="157" t="e">
        <f>SUMIFS('Variance Analysis'!J$9:J$24,'Variance Analysis'!$B$9:$B$24,'Variance Analysis'!$B$12,'Variance Analysis'!$A$9:$A$24,'Variance Analysis'!$A$21)</f>
        <v>#REF!</v>
      </c>
      <c r="K59" s="157" t="e">
        <f>SUMIFS('Variance Analysis'!K$9:K$24,'Variance Analysis'!$B$9:$B$24,'Variance Analysis'!$B$12,'Variance Analysis'!$A$9:$A$24,'Variance Analysis'!$A$21)</f>
        <v>#REF!</v>
      </c>
      <c r="L59" s="157" t="e">
        <f>SUMIFS('Variance Analysis'!L$9:L$24,'Variance Analysis'!$B$9:$B$24,'Variance Analysis'!$B$12,'Variance Analysis'!$A$9:$A$24,'Variance Analysis'!$A$21)</f>
        <v>#REF!</v>
      </c>
      <c r="M59" s="157" t="e">
        <f>SUMIFS('Variance Analysis'!M$9:M$24,'Variance Analysis'!$B$9:$B$24,'Variance Analysis'!$B$12,'Variance Analysis'!$A$9:$A$24,'Variance Analysis'!$A$21)</f>
        <v>#REF!</v>
      </c>
      <c r="N59" s="157" t="e">
        <f>SUMIFS('Variance Analysis'!N$9:N$24,'Variance Analysis'!$B$9:$B$24,'Variance Analysis'!$B$12,'Variance Analysis'!$A$9:$A$24,'Variance Analysis'!$A$21)</f>
        <v>#REF!</v>
      </c>
    </row>
    <row r="60" spans="1:26" ht="14.25" customHeight="1" x14ac:dyDescent="0.2">
      <c r="A60" s="136" t="s">
        <v>197</v>
      </c>
      <c r="B60" s="136" t="s">
        <v>38</v>
      </c>
      <c r="C60" s="157" t="e">
        <f>SUMIFS('Variance Analysis'!C$9:C$24,'Variance Analysis'!$B$9:$B$24,'Variance Analysis'!$B$10,'Variance Analysis'!$A$9:$A$24,'Variance Analysis'!$A$21)</f>
        <v>#REF!</v>
      </c>
      <c r="D60" s="157" t="e">
        <f>SUMIFS('Variance Analysis'!D$9:D$24,'Variance Analysis'!$B$9:$B$24,'Variance Analysis'!$B$10,'Variance Analysis'!$A$9:$A$24,'Variance Analysis'!$A$21)</f>
        <v>#REF!</v>
      </c>
      <c r="E60" s="157" t="e">
        <f>SUMIFS('Variance Analysis'!E$9:E$24,'Variance Analysis'!$B$9:$B$24,'Variance Analysis'!$B$10,'Variance Analysis'!$A$9:$A$24,'Variance Analysis'!$A$21)</f>
        <v>#REF!</v>
      </c>
      <c r="F60" s="157" t="e">
        <f>SUMIFS('Variance Analysis'!F$9:F$24,'Variance Analysis'!$B$9:$B$24,'Variance Analysis'!$B$10,'Variance Analysis'!$A$9:$A$24,'Variance Analysis'!$A$21)</f>
        <v>#REF!</v>
      </c>
      <c r="G60" s="157" t="e">
        <f>SUMIFS('Variance Analysis'!G$9:G$24,'Variance Analysis'!$B$9:$B$24,'Variance Analysis'!$B$10,'Variance Analysis'!$A$9:$A$24,'Variance Analysis'!$A$21)</f>
        <v>#REF!</v>
      </c>
      <c r="H60" s="157" t="e">
        <f>SUMIFS('Variance Analysis'!H$9:H$24,'Variance Analysis'!$B$9:$B$24,'Variance Analysis'!$B$10,'Variance Analysis'!$A$9:$A$24,'Variance Analysis'!$A$21)</f>
        <v>#REF!</v>
      </c>
      <c r="I60" s="157" t="e">
        <f>SUMIFS('Variance Analysis'!I$9:I$24,'Variance Analysis'!$B$9:$B$24,'Variance Analysis'!$B$10,'Variance Analysis'!$A$9:$A$24,'Variance Analysis'!$A$21)</f>
        <v>#REF!</v>
      </c>
      <c r="J60" s="157" t="e">
        <f>SUMIFS('Variance Analysis'!J$9:J$24,'Variance Analysis'!$B$9:$B$24,'Variance Analysis'!$B$10,'Variance Analysis'!$A$9:$A$24,'Variance Analysis'!$A$21)</f>
        <v>#REF!</v>
      </c>
      <c r="K60" s="157" t="e">
        <f>SUMIFS('Variance Analysis'!K$9:K$24,'Variance Analysis'!$B$9:$B$24,'Variance Analysis'!$B$10,'Variance Analysis'!$A$9:$A$24,'Variance Analysis'!$A$21)</f>
        <v>#REF!</v>
      </c>
      <c r="L60" s="157" t="e">
        <f>SUMIFS('Variance Analysis'!L$9:L$24,'Variance Analysis'!$B$9:$B$24,'Variance Analysis'!$B$10,'Variance Analysis'!$A$9:$A$24,'Variance Analysis'!$A$21)</f>
        <v>#REF!</v>
      </c>
      <c r="M60" s="157" t="e">
        <f>SUMIFS('Variance Analysis'!M$9:M$24,'Variance Analysis'!$B$9:$B$24,'Variance Analysis'!$B$10,'Variance Analysis'!$A$9:$A$24,'Variance Analysis'!$A$21)</f>
        <v>#REF!</v>
      </c>
      <c r="N60" s="157" t="e">
        <f>SUMIFS('Variance Analysis'!N$9:N$24,'Variance Analysis'!$B$9:$B$24,'Variance Analysis'!$B$10,'Variance Analysis'!$A$9:$A$24,'Variance Analysis'!$A$21)</f>
        <v>#REF!</v>
      </c>
    </row>
    <row r="61" spans="1:26" ht="14.25" customHeight="1" x14ac:dyDescent="0.2">
      <c r="A61" s="136" t="s">
        <v>198</v>
      </c>
      <c r="B61" s="136" t="s">
        <v>38</v>
      </c>
      <c r="C61" s="157" t="e">
        <f>SUMIFS('Variance Analysis'!C$9:C$24,'Variance Analysis'!$B$9:$B$24,'Variance Analysis'!$B$11,'Variance Analysis'!$A$9:$A$24,'Variance Analysis'!$A$21)</f>
        <v>#REF!</v>
      </c>
      <c r="D61" s="157" t="e">
        <f>SUMIFS('Variance Analysis'!D$9:D$24,'Variance Analysis'!$B$9:$B$24,'Variance Analysis'!$B$11,'Variance Analysis'!$A$9:$A$24,'Variance Analysis'!$A$21)</f>
        <v>#REF!</v>
      </c>
      <c r="E61" s="157" t="e">
        <f>SUMIFS('Variance Analysis'!E$9:E$24,'Variance Analysis'!$B$9:$B$24,'Variance Analysis'!$B$11,'Variance Analysis'!$A$9:$A$24,'Variance Analysis'!$A$21)</f>
        <v>#REF!</v>
      </c>
      <c r="F61" s="157" t="e">
        <f>SUMIFS('Variance Analysis'!F$9:F$24,'Variance Analysis'!$B$9:$B$24,'Variance Analysis'!$B$11,'Variance Analysis'!$A$9:$A$24,'Variance Analysis'!$A$21)</f>
        <v>#REF!</v>
      </c>
      <c r="G61" s="157" t="e">
        <f>SUMIFS('Variance Analysis'!G$9:G$24,'Variance Analysis'!$B$9:$B$24,'Variance Analysis'!$B$11,'Variance Analysis'!$A$9:$A$24,'Variance Analysis'!$A$21)</f>
        <v>#REF!</v>
      </c>
      <c r="H61" s="157" t="e">
        <f>SUMIFS('Variance Analysis'!H$9:H$24,'Variance Analysis'!$B$9:$B$24,'Variance Analysis'!$B$11,'Variance Analysis'!$A$9:$A$24,'Variance Analysis'!$A$21)</f>
        <v>#REF!</v>
      </c>
      <c r="I61" s="157" t="e">
        <f>SUMIFS('Variance Analysis'!I$9:I$24,'Variance Analysis'!$B$9:$B$24,'Variance Analysis'!$B$11,'Variance Analysis'!$A$9:$A$24,'Variance Analysis'!$A$21)</f>
        <v>#REF!</v>
      </c>
      <c r="J61" s="157" t="e">
        <f>SUMIFS('Variance Analysis'!J$9:J$24,'Variance Analysis'!$B$9:$B$24,'Variance Analysis'!$B$11,'Variance Analysis'!$A$9:$A$24,'Variance Analysis'!$A$21)</f>
        <v>#REF!</v>
      </c>
      <c r="K61" s="157" t="e">
        <f>SUMIFS('Variance Analysis'!K$9:K$24,'Variance Analysis'!$B$9:$B$24,'Variance Analysis'!$B$11,'Variance Analysis'!$A$9:$A$24,'Variance Analysis'!$A$21)</f>
        <v>#REF!</v>
      </c>
      <c r="L61" s="157" t="e">
        <f>SUMIFS('Variance Analysis'!L$9:L$24,'Variance Analysis'!$B$9:$B$24,'Variance Analysis'!$B$11,'Variance Analysis'!$A$9:$A$24,'Variance Analysis'!$A$21)</f>
        <v>#REF!</v>
      </c>
      <c r="M61" s="157" t="e">
        <f>SUMIFS('Variance Analysis'!M$9:M$24,'Variance Analysis'!$B$9:$B$24,'Variance Analysis'!$B$11,'Variance Analysis'!$A$9:$A$24,'Variance Analysis'!$A$21)</f>
        <v>#REF!</v>
      </c>
      <c r="N61" s="157" t="e">
        <f>SUMIFS('Variance Analysis'!N$9:N$24,'Variance Analysis'!$B$9:$B$24,'Variance Analysis'!$B$11,'Variance Analysis'!$A$9:$A$24,'Variance Analysis'!$A$21)</f>
        <v>#REF!</v>
      </c>
    </row>
    <row r="62" spans="1:26" ht="14.25" customHeight="1" x14ac:dyDescent="0.2">
      <c r="A62" s="136" t="s">
        <v>188</v>
      </c>
      <c r="B62" s="136" t="s">
        <v>38</v>
      </c>
      <c r="C62" s="157" t="e">
        <f>SUMIFS('Variance Analysis'!C$9:C$24,'Variance Analysis'!$B$9:$B$24,'Variance Analysis'!$B$9,'Variance Analysis'!$A$9:$A$24,'Variance Analysis'!$A$21)</f>
        <v>#REF!</v>
      </c>
      <c r="D62" s="157" t="e">
        <f>SUMIFS('Variance Analysis'!D$9:D$24,'Variance Analysis'!$B$9:$B$24,'Variance Analysis'!$B$9,'Variance Analysis'!$A$9:$A$24,'Variance Analysis'!$A$21)</f>
        <v>#REF!</v>
      </c>
      <c r="E62" s="157" t="e">
        <f>SUMIFS('Variance Analysis'!E$9:E$24,'Variance Analysis'!$B$9:$B$24,'Variance Analysis'!$B$9,'Variance Analysis'!$A$9:$A$24,'Variance Analysis'!$A$21)</f>
        <v>#REF!</v>
      </c>
      <c r="F62" s="157" t="e">
        <f>SUMIFS('Variance Analysis'!F$9:F$24,'Variance Analysis'!$B$9:$B$24,'Variance Analysis'!$B$9,'Variance Analysis'!$A$9:$A$24,'Variance Analysis'!$A$21)</f>
        <v>#REF!</v>
      </c>
      <c r="G62" s="157" t="e">
        <f>SUMIFS('Variance Analysis'!G$9:G$24,'Variance Analysis'!$B$9:$B$24,'Variance Analysis'!$B$9,'Variance Analysis'!$A$9:$A$24,'Variance Analysis'!$A$21)</f>
        <v>#REF!</v>
      </c>
      <c r="H62" s="157" t="e">
        <f>SUMIFS('Variance Analysis'!H$9:H$24,'Variance Analysis'!$B$9:$B$24,'Variance Analysis'!$B$9,'Variance Analysis'!$A$9:$A$24,'Variance Analysis'!$A$21)</f>
        <v>#REF!</v>
      </c>
      <c r="I62" s="157" t="e">
        <f>SUMIFS('Variance Analysis'!I$9:I$24,'Variance Analysis'!$B$9:$B$24,'Variance Analysis'!$B$9,'Variance Analysis'!$A$9:$A$24,'Variance Analysis'!$A$21)</f>
        <v>#REF!</v>
      </c>
      <c r="J62" s="157" t="e">
        <f>SUMIFS('Variance Analysis'!J$9:J$24,'Variance Analysis'!$B$9:$B$24,'Variance Analysis'!$B$9,'Variance Analysis'!$A$9:$A$24,'Variance Analysis'!$A$21)</f>
        <v>#REF!</v>
      </c>
      <c r="K62" s="157" t="e">
        <f>SUMIFS('Variance Analysis'!K$9:K$24,'Variance Analysis'!$B$9:$B$24,'Variance Analysis'!$B$9,'Variance Analysis'!$A$9:$A$24,'Variance Analysis'!$A$21)</f>
        <v>#REF!</v>
      </c>
      <c r="L62" s="157" t="e">
        <f>SUMIFS('Variance Analysis'!L$9:L$24,'Variance Analysis'!$B$9:$B$24,'Variance Analysis'!$B$9,'Variance Analysis'!$A$9:$A$24,'Variance Analysis'!$A$21)</f>
        <v>#REF!</v>
      </c>
      <c r="M62" s="157" t="e">
        <f>SUMIFS('Variance Analysis'!M$9:M$24,'Variance Analysis'!$B$9:$B$24,'Variance Analysis'!$B$9,'Variance Analysis'!$A$9:$A$24,'Variance Analysis'!$A$21)</f>
        <v>#REF!</v>
      </c>
      <c r="N62" s="157" t="e">
        <f>SUMIFS('Variance Analysis'!N$9:N$24,'Variance Analysis'!$B$9:$B$24,'Variance Analysis'!$B$9,'Variance Analysis'!$A$9:$A$24,'Variance Analysis'!$A$21)</f>
        <v>#REF!</v>
      </c>
    </row>
    <row r="63" spans="1:26" ht="14.25" customHeight="1" x14ac:dyDescent="0.2">
      <c r="A63" s="139" t="s">
        <v>239</v>
      </c>
      <c r="B63" s="140" t="s">
        <v>38</v>
      </c>
      <c r="C63" s="158" t="e">
        <f t="shared" ref="C63:N63" si="7">ABS(C62)-SUM(C59:C61)</f>
        <v>#REF!</v>
      </c>
      <c r="D63" s="158" t="e">
        <f t="shared" si="7"/>
        <v>#REF!</v>
      </c>
      <c r="E63" s="158" t="e">
        <f t="shared" si="7"/>
        <v>#REF!</v>
      </c>
      <c r="F63" s="158" t="e">
        <f t="shared" si="7"/>
        <v>#REF!</v>
      </c>
      <c r="G63" s="158" t="e">
        <f t="shared" si="7"/>
        <v>#REF!</v>
      </c>
      <c r="H63" s="158" t="e">
        <f t="shared" si="7"/>
        <v>#REF!</v>
      </c>
      <c r="I63" s="158" t="e">
        <f t="shared" si="7"/>
        <v>#REF!</v>
      </c>
      <c r="J63" s="158" t="e">
        <f t="shared" si="7"/>
        <v>#REF!</v>
      </c>
      <c r="K63" s="158" t="e">
        <f t="shared" si="7"/>
        <v>#REF!</v>
      </c>
      <c r="L63" s="158" t="e">
        <f t="shared" si="7"/>
        <v>#REF!</v>
      </c>
      <c r="M63" s="158" t="e">
        <f t="shared" si="7"/>
        <v>#REF!</v>
      </c>
      <c r="N63" s="158" t="e">
        <f t="shared" si="7"/>
        <v>#REF!</v>
      </c>
    </row>
    <row r="64" spans="1:26" ht="14.25" customHeight="1" x14ac:dyDescent="0.2">
      <c r="A64" s="33"/>
      <c r="B64" s="7"/>
      <c r="C64" s="43"/>
      <c r="D64" s="43"/>
      <c r="E64" s="43"/>
      <c r="F64" s="43"/>
      <c r="G64" s="43"/>
      <c r="H64" s="43"/>
      <c r="I64" s="43"/>
      <c r="J64" s="43"/>
      <c r="K64" s="43"/>
      <c r="L64" s="43"/>
      <c r="M64" s="43"/>
      <c r="N64" s="43"/>
    </row>
    <row r="65" spans="1:26" ht="39.75" customHeight="1" x14ac:dyDescent="0.25">
      <c r="A65" s="143" t="s">
        <v>242</v>
      </c>
      <c r="B65" s="144"/>
      <c r="C65" s="145"/>
      <c r="D65" s="145"/>
      <c r="E65" s="145"/>
      <c r="F65" s="145"/>
      <c r="G65" s="145"/>
      <c r="H65" s="145"/>
      <c r="I65" s="145"/>
      <c r="J65" s="145"/>
      <c r="K65" s="145"/>
      <c r="L65" s="145"/>
      <c r="M65" s="145"/>
      <c r="N65" s="145"/>
      <c r="O65" s="146"/>
      <c r="P65" s="146"/>
      <c r="Q65" s="146"/>
      <c r="R65" s="146"/>
      <c r="S65" s="146"/>
      <c r="T65" s="146"/>
      <c r="U65" s="146"/>
      <c r="V65" s="146"/>
      <c r="W65" s="146"/>
      <c r="X65" s="146"/>
      <c r="Y65" s="146"/>
      <c r="Z65" s="146"/>
    </row>
    <row r="66" spans="1:26" ht="14.25" customHeight="1" x14ac:dyDescent="0.2">
      <c r="A66" s="33" t="s">
        <v>243</v>
      </c>
      <c r="B66" s="7"/>
      <c r="C66" s="43"/>
      <c r="D66" s="43"/>
      <c r="E66" s="43"/>
      <c r="F66" s="43"/>
      <c r="G66" s="43"/>
      <c r="H66" s="43"/>
      <c r="I66" s="43"/>
      <c r="J66" s="43"/>
      <c r="K66" s="43"/>
      <c r="L66" s="43"/>
      <c r="M66" s="43"/>
      <c r="N66" s="43"/>
    </row>
    <row r="67" spans="1:26" ht="14.25" customHeight="1" x14ac:dyDescent="0.2">
      <c r="A67" s="33" t="s">
        <v>244</v>
      </c>
      <c r="B67" s="7"/>
      <c r="C67" s="43"/>
      <c r="D67" s="43"/>
      <c r="E67" s="43"/>
      <c r="F67" s="43"/>
      <c r="G67" s="43"/>
      <c r="H67" s="43"/>
      <c r="I67" s="43"/>
      <c r="J67" s="43"/>
      <c r="K67" s="43"/>
      <c r="L67" s="43"/>
      <c r="M67" s="43"/>
      <c r="N67" s="43"/>
    </row>
    <row r="68" spans="1:26" ht="14.25" customHeight="1" x14ac:dyDescent="0.2">
      <c r="A68" s="33" t="s">
        <v>245</v>
      </c>
      <c r="B68" s="7"/>
      <c r="C68" s="43"/>
      <c r="D68" s="43"/>
      <c r="E68" s="43"/>
      <c r="F68" s="43"/>
      <c r="G68" s="43"/>
      <c r="H68" s="43"/>
      <c r="I68" s="43"/>
      <c r="J68" s="43"/>
      <c r="K68" s="43"/>
      <c r="L68" s="43"/>
      <c r="M68" s="43"/>
      <c r="N68" s="43"/>
    </row>
    <row r="69" spans="1:26" ht="14.25" customHeight="1" x14ac:dyDescent="0.2">
      <c r="A69" s="33"/>
      <c r="B69" s="7"/>
      <c r="C69" s="43"/>
      <c r="D69" s="43"/>
      <c r="E69" s="43"/>
      <c r="F69" s="43"/>
      <c r="G69" s="43"/>
      <c r="H69" s="43"/>
      <c r="I69" s="43"/>
      <c r="J69" s="43"/>
      <c r="K69" s="43"/>
      <c r="L69" s="43"/>
      <c r="M69" s="43"/>
      <c r="N69" s="43"/>
    </row>
    <row r="70" spans="1:26" ht="14.25" customHeight="1" x14ac:dyDescent="0.2"/>
    <row r="71" spans="1:26" ht="14.25" customHeight="1" x14ac:dyDescent="0.2"/>
    <row r="72" spans="1:26" ht="14.25" customHeight="1" x14ac:dyDescent="0.2"/>
    <row r="73" spans="1:26" ht="14.25" customHeight="1" x14ac:dyDescent="0.2"/>
    <row r="74" spans="1:26" ht="14.25" customHeight="1" x14ac:dyDescent="0.2"/>
    <row r="75" spans="1:26" ht="14.25" customHeight="1" x14ac:dyDescent="0.2"/>
    <row r="76" spans="1:26" ht="14.25" customHeight="1" x14ac:dyDescent="0.2"/>
    <row r="77" spans="1:26" ht="14.25" customHeight="1" x14ac:dyDescent="0.2"/>
    <row r="78" spans="1:26" ht="14.25" customHeight="1" x14ac:dyDescent="0.2"/>
    <row r="79" spans="1:26" ht="14.25" customHeight="1" x14ac:dyDescent="0.2"/>
    <row r="80" spans="1:26"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Definitions</vt:lpstr>
      <vt:lpstr>Data Repository Table</vt:lpstr>
      <vt:lpstr>Water Trading Repository Table</vt:lpstr>
      <vt:lpstr>Economic Market Analysis</vt:lpstr>
      <vt:lpstr>Economic Cost Analysis</vt:lpstr>
      <vt:lpstr>What-If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Scarleth Jarquin</cp:lastModifiedBy>
  <dcterms:created xsi:type="dcterms:W3CDTF">2019-05-26T11:59:56Z</dcterms:created>
  <dcterms:modified xsi:type="dcterms:W3CDTF">2021-08-23T22:43:16Z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