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icha\Dropbox\Projects - Personal\Enterprises\Obsidian Oblation\Michael Sinyangwe\Books\3rd Age Of Humanity\The Science of Artificial Intelligence - Part 5 - Probabilistic\Code\Excel\"/>
    </mc:Choice>
  </mc:AlternateContent>
  <xr:revisionPtr revIDLastSave="0" documentId="13_ncr:1_{A9DE3644-39D0-40D1-A00E-896EDE5CF6F3}" xr6:coauthVersionLast="47" xr6:coauthVersionMax="47" xr10:uidLastSave="{00000000-0000-0000-0000-000000000000}"/>
  <bookViews>
    <workbookView xWindow="-108" yWindow="-108" windowWidth="23256" windowHeight="12576" xr2:uid="{00000000-000D-0000-FFFF-FFFF00000000}"/>
  </bookViews>
  <sheets>
    <sheet name="Michaelian_Proability_Theo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1" l="1"/>
  <c r="B17" i="1"/>
  <c r="B19" i="1" s="1"/>
  <c r="B20" i="1" s="1"/>
  <c r="B21" i="1" s="1"/>
  <c r="E18" i="1"/>
  <c r="H18" i="1"/>
  <c r="H17" i="1"/>
  <c r="H19" i="1" s="1"/>
  <c r="E17" i="1"/>
  <c r="E19" i="1" s="1"/>
  <c r="K26" i="1" l="1"/>
  <c r="BL27" i="1"/>
  <c r="BO26" i="1"/>
  <c r="AP27" i="1"/>
  <c r="X27" i="1"/>
  <c r="AR26" i="1"/>
  <c r="Z26" i="1"/>
  <c r="AO27" i="1"/>
  <c r="R27" i="1"/>
  <c r="BN26" i="1"/>
  <c r="AQ26" i="1"/>
  <c r="T26" i="1"/>
  <c r="BF27" i="1"/>
  <c r="Q27" i="1"/>
  <c r="AP26" i="1"/>
  <c r="AH27" i="1"/>
  <c r="BG26" i="1"/>
  <c r="R26" i="1"/>
  <c r="BD27" i="1"/>
  <c r="AG27" i="1"/>
  <c r="BF26" i="1"/>
  <c r="AI26" i="1"/>
  <c r="AX27" i="1"/>
  <c r="AF27" i="1"/>
  <c r="I27" i="1"/>
  <c r="AZ26" i="1"/>
  <c r="AH26" i="1"/>
  <c r="BK27" i="1"/>
  <c r="E26" i="1"/>
  <c r="M26" i="1"/>
  <c r="U26" i="1"/>
  <c r="AC26" i="1"/>
  <c r="AK26" i="1"/>
  <c r="AS26" i="1"/>
  <c r="BA26" i="1"/>
  <c r="BI26" i="1"/>
  <c r="BQ26" i="1"/>
  <c r="BQ34" i="1" s="1"/>
  <c r="BQ35" i="1" s="1"/>
  <c r="K27" i="1"/>
  <c r="S27" i="1"/>
  <c r="AA27" i="1"/>
  <c r="AI27" i="1"/>
  <c r="AQ27" i="1"/>
  <c r="AY27" i="1"/>
  <c r="BG27" i="1"/>
  <c r="BO27" i="1"/>
  <c r="F26" i="1"/>
  <c r="N26" i="1"/>
  <c r="V26" i="1"/>
  <c r="AD26" i="1"/>
  <c r="AL26" i="1"/>
  <c r="AT26" i="1"/>
  <c r="BB26" i="1"/>
  <c r="BJ26" i="1"/>
  <c r="D27" i="1"/>
  <c r="L27" i="1"/>
  <c r="T27" i="1"/>
  <c r="AB27" i="1"/>
  <c r="AJ27" i="1"/>
  <c r="AR27" i="1"/>
  <c r="AZ27" i="1"/>
  <c r="BH27" i="1"/>
  <c r="BP27" i="1"/>
  <c r="G26" i="1"/>
  <c r="O26" i="1"/>
  <c r="W26" i="1"/>
  <c r="AE26" i="1"/>
  <c r="AM26" i="1"/>
  <c r="AU26" i="1"/>
  <c r="BC26" i="1"/>
  <c r="BK26" i="1"/>
  <c r="E27" i="1"/>
  <c r="M27" i="1"/>
  <c r="U27" i="1"/>
  <c r="AC27" i="1"/>
  <c r="AK27" i="1"/>
  <c r="AS27" i="1"/>
  <c r="BA27" i="1"/>
  <c r="BI27" i="1"/>
  <c r="BQ27" i="1"/>
  <c r="H26" i="1"/>
  <c r="P26" i="1"/>
  <c r="X26" i="1"/>
  <c r="AF26" i="1"/>
  <c r="AN26" i="1"/>
  <c r="AV26" i="1"/>
  <c r="BD26" i="1"/>
  <c r="BL26" i="1"/>
  <c r="F27" i="1"/>
  <c r="N27" i="1"/>
  <c r="V27" i="1"/>
  <c r="AD27" i="1"/>
  <c r="AL27" i="1"/>
  <c r="AT27" i="1"/>
  <c r="BB27" i="1"/>
  <c r="BJ27" i="1"/>
  <c r="I26" i="1"/>
  <c r="Q26" i="1"/>
  <c r="Y26" i="1"/>
  <c r="AG26" i="1"/>
  <c r="AO26" i="1"/>
  <c r="AW26" i="1"/>
  <c r="BE26" i="1"/>
  <c r="BM26" i="1"/>
  <c r="G27" i="1"/>
  <c r="O27" i="1"/>
  <c r="W27" i="1"/>
  <c r="AE27" i="1"/>
  <c r="AM27" i="1"/>
  <c r="AU27" i="1"/>
  <c r="BC27" i="1"/>
  <c r="AN27" i="1"/>
  <c r="BH26" i="1"/>
  <c r="S26" i="1"/>
  <c r="BE27" i="1"/>
  <c r="P27" i="1"/>
  <c r="AJ26" i="1"/>
  <c r="J27" i="1"/>
  <c r="L26" i="1"/>
  <c r="BN27" i="1"/>
  <c r="AW27" i="1"/>
  <c r="Z27" i="1"/>
  <c r="H27" i="1"/>
  <c r="AY26" i="1"/>
  <c r="AB26" i="1"/>
  <c r="J26" i="1"/>
  <c r="BM27" i="1"/>
  <c r="AV27" i="1"/>
  <c r="AV38" i="1" s="1"/>
  <c r="Y27" i="1"/>
  <c r="BP26" i="1"/>
  <c r="AX26" i="1"/>
  <c r="AA26" i="1"/>
  <c r="D26" i="1"/>
  <c r="D10" i="1"/>
  <c r="D9" i="1"/>
  <c r="D16" i="1"/>
  <c r="D15" i="1"/>
  <c r="D14" i="1"/>
  <c r="D13" i="1"/>
  <c r="D12" i="1"/>
  <c r="D11" i="1"/>
  <c r="H20" i="1"/>
  <c r="H21" i="1" s="1"/>
  <c r="E20" i="1"/>
  <c r="E21" i="1" s="1"/>
  <c r="C26" i="1"/>
  <c r="C27" i="1"/>
  <c r="B27" i="1"/>
  <c r="B26" i="1"/>
  <c r="B31" i="1" l="1"/>
  <c r="B34" i="1"/>
  <c r="B35" i="1" s="1"/>
  <c r="AW29" i="1"/>
  <c r="BD31" i="1"/>
  <c r="Q38" i="1"/>
  <c r="BN29" i="1"/>
  <c r="BJ28" i="1"/>
  <c r="S31" i="1"/>
  <c r="BN28" i="1"/>
  <c r="AB30" i="1"/>
  <c r="AS30" i="1"/>
  <c r="BQ32" i="1"/>
  <c r="BN38" i="1"/>
  <c r="K30" i="1"/>
  <c r="AZ29" i="1"/>
  <c r="AL28" i="1"/>
  <c r="AW28" i="1"/>
  <c r="AK31" i="1"/>
  <c r="BF29" i="1"/>
  <c r="AT28" i="1"/>
  <c r="AA29" i="1"/>
  <c r="AP38" i="1"/>
  <c r="AR38" i="1"/>
  <c r="U29" i="1"/>
  <c r="BI28" i="1"/>
  <c r="Y29" i="1"/>
  <c r="BC29" i="1"/>
  <c r="AA31" i="1"/>
  <c r="AC31" i="1"/>
  <c r="AE29" i="1"/>
  <c r="AL30" i="1"/>
  <c r="AQ29" i="1"/>
  <c r="AS38" i="1"/>
  <c r="Z38" i="1"/>
  <c r="AN31" i="1"/>
  <c r="BB38" i="1"/>
  <c r="AU31" i="1"/>
  <c r="BI30" i="1"/>
  <c r="AT29" i="1"/>
  <c r="BK29" i="1"/>
  <c r="AI29" i="1"/>
  <c r="AN28" i="1"/>
  <c r="W29" i="1"/>
  <c r="AK30" i="1"/>
  <c r="I38" i="1"/>
  <c r="BG31" i="1"/>
  <c r="L29" i="1"/>
  <c r="AO28" i="1"/>
  <c r="B29" i="1"/>
  <c r="AV31" i="1"/>
  <c r="AW30" i="1"/>
  <c r="BL38" i="1"/>
  <c r="AW38" i="1"/>
  <c r="J38" i="1"/>
  <c r="L30" i="1"/>
  <c r="BE38" i="1"/>
  <c r="R38" i="1"/>
  <c r="BI31" i="1"/>
  <c r="AE30" i="1"/>
  <c r="BE28" i="1"/>
  <c r="AC29" i="1"/>
  <c r="BB29" i="1"/>
  <c r="BF31" i="1"/>
  <c r="AP30" i="1"/>
  <c r="BB31" i="1"/>
  <c r="AC30" i="1"/>
  <c r="BN30" i="1"/>
  <c r="BD38" i="1"/>
  <c r="AK38" i="1"/>
  <c r="Q29" i="1"/>
  <c r="BE31" i="1"/>
  <c r="W31" i="1"/>
  <c r="Y31" i="1"/>
  <c r="BG38" i="1"/>
  <c r="B30" i="1"/>
  <c r="T29" i="1"/>
  <c r="AL29" i="1"/>
  <c r="BG28" i="1"/>
  <c r="AR28" i="1"/>
  <c r="X30" i="1"/>
  <c r="AS29" i="1"/>
  <c r="BB30" i="1"/>
  <c r="AI30" i="1"/>
  <c r="BG30" i="1"/>
  <c r="BD30" i="1"/>
  <c r="K29" i="1"/>
  <c r="BM29" i="1"/>
  <c r="AU30" i="1"/>
  <c r="BH28" i="1"/>
  <c r="AD28" i="1"/>
  <c r="AU29" i="1"/>
  <c r="F29" i="1"/>
  <c r="K38" i="1"/>
  <c r="K31" i="1"/>
  <c r="L31" i="1"/>
  <c r="P30" i="1"/>
  <c r="BJ38" i="1"/>
  <c r="BJ31" i="1"/>
  <c r="BJ30" i="1"/>
  <c r="AY30" i="1"/>
  <c r="AY29" i="1"/>
  <c r="AY38" i="1"/>
  <c r="AY31" i="1"/>
  <c r="AY28" i="1"/>
  <c r="P31" i="1"/>
  <c r="P38" i="1"/>
  <c r="BJ29" i="1"/>
  <c r="AF30" i="1"/>
  <c r="AF28" i="1"/>
  <c r="AF31" i="1"/>
  <c r="AF29" i="1"/>
  <c r="AF38" i="1"/>
  <c r="R30" i="1"/>
  <c r="Z28" i="1"/>
  <c r="O30" i="1"/>
  <c r="W30" i="1"/>
  <c r="I31" i="1"/>
  <c r="N30" i="1"/>
  <c r="W28" i="1"/>
  <c r="Z30" i="1"/>
  <c r="R28" i="1"/>
  <c r="J31" i="1"/>
  <c r="Q28" i="1"/>
  <c r="U28" i="1"/>
  <c r="AA28" i="1"/>
  <c r="AD38" i="1"/>
  <c r="H29" i="1"/>
  <c r="X29" i="1"/>
  <c r="X28" i="1"/>
  <c r="X31" i="1"/>
  <c r="BP29" i="1"/>
  <c r="BP31" i="1"/>
  <c r="BP28" i="1"/>
  <c r="BP32" i="1" s="1"/>
  <c r="D29" i="1"/>
  <c r="M31" i="1"/>
  <c r="M37" i="1"/>
  <c r="M28" i="1"/>
  <c r="M33" i="1" s="1"/>
  <c r="M29" i="1"/>
  <c r="M30" i="1"/>
  <c r="M38" i="1"/>
  <c r="AH31" i="1"/>
  <c r="AH38" i="1"/>
  <c r="AH29" i="1"/>
  <c r="O28" i="1"/>
  <c r="P28" i="1"/>
  <c r="X38" i="1"/>
  <c r="AB38" i="1"/>
  <c r="AB31" i="1"/>
  <c r="AB37" i="1"/>
  <c r="AB28" i="1"/>
  <c r="AB33" i="1" s="1"/>
  <c r="AB29" i="1"/>
  <c r="BO29" i="1"/>
  <c r="BO38" i="1"/>
  <c r="BO30" i="1"/>
  <c r="BO31" i="1"/>
  <c r="BQ33" i="1"/>
  <c r="BQ36" i="1"/>
  <c r="BQ37" i="1"/>
  <c r="BQ31" i="1"/>
  <c r="BQ29" i="1"/>
  <c r="BQ30" i="1"/>
  <c r="BQ28" i="1"/>
  <c r="BQ38" i="1"/>
  <c r="E28" i="1"/>
  <c r="E31" i="1"/>
  <c r="E29" i="1"/>
  <c r="J29" i="1"/>
  <c r="AJ30" i="1"/>
  <c r="AJ31" i="1"/>
  <c r="AJ29" i="1"/>
  <c r="AJ28" i="1"/>
  <c r="BQ39" i="1"/>
  <c r="BP30" i="1"/>
  <c r="E38" i="1"/>
  <c r="AJ38" i="1"/>
  <c r="G31" i="1"/>
  <c r="G29" i="1"/>
  <c r="G30" i="1"/>
  <c r="G38" i="1"/>
  <c r="G28" i="1"/>
  <c r="AD29" i="1"/>
  <c r="AD31" i="1"/>
  <c r="V31" i="1"/>
  <c r="V38" i="1"/>
  <c r="V29" i="1"/>
  <c r="F28" i="1"/>
  <c r="F31" i="1"/>
  <c r="F38" i="1"/>
  <c r="F30" i="1"/>
  <c r="V28" i="1"/>
  <c r="BH30" i="1"/>
  <c r="BH31" i="1"/>
  <c r="H28" i="1"/>
  <c r="K28" i="1"/>
  <c r="H30" i="1"/>
  <c r="L28" i="1"/>
  <c r="I30" i="1"/>
  <c r="C30" i="1"/>
  <c r="E30" i="1"/>
  <c r="H38" i="1"/>
  <c r="H31" i="1"/>
  <c r="AO31" i="1"/>
  <c r="BK31" i="1"/>
  <c r="BK38" i="1"/>
  <c r="BK30" i="1"/>
  <c r="AI28" i="1"/>
  <c r="AO38" i="1"/>
  <c r="BK28" i="1"/>
  <c r="AI38" i="1"/>
  <c r="Z29" i="1"/>
  <c r="AG30" i="1"/>
  <c r="AG28" i="1"/>
  <c r="AG31" i="1"/>
  <c r="BC28" i="1"/>
  <c r="BC31" i="1"/>
  <c r="AQ38" i="1"/>
  <c r="AQ31" i="1"/>
  <c r="AQ30" i="1"/>
  <c r="T28" i="1"/>
  <c r="AH28" i="1"/>
  <c r="AS31" i="1"/>
  <c r="AX30" i="1"/>
  <c r="AR30" i="1"/>
  <c r="Z31" i="1"/>
  <c r="AX31" i="1"/>
  <c r="AQ28" i="1"/>
  <c r="BO28" i="1"/>
  <c r="D28" i="1"/>
  <c r="D38" i="1"/>
  <c r="D30" i="1"/>
  <c r="O29" i="1"/>
  <c r="O31" i="1"/>
  <c r="Q30" i="1"/>
  <c r="Q31" i="1"/>
  <c r="AK29" i="1"/>
  <c r="AM38" i="1"/>
  <c r="BI38" i="1"/>
  <c r="T38" i="1"/>
  <c r="T30" i="1"/>
  <c r="T31" i="1"/>
  <c r="AM28" i="1"/>
  <c r="S29" i="1"/>
  <c r="S38" i="1"/>
  <c r="S28" i="1"/>
  <c r="BA29" i="1"/>
  <c r="BA38" i="1"/>
  <c r="BA31" i="1"/>
  <c r="AZ38" i="1"/>
  <c r="AG29" i="1"/>
  <c r="AU28" i="1"/>
  <c r="BM30" i="1"/>
  <c r="BL28" i="1"/>
  <c r="AZ30" i="1"/>
  <c r="BA30" i="1"/>
  <c r="AT30" i="1"/>
  <c r="BM28" i="1"/>
  <c r="AP28" i="1"/>
  <c r="BL30" i="1"/>
  <c r="BC38" i="1"/>
  <c r="AO30" i="1"/>
  <c r="AG38" i="1"/>
  <c r="BD29" i="1"/>
  <c r="W38" i="1"/>
  <c r="Y30" i="1"/>
  <c r="AO29" i="1"/>
  <c r="AA38" i="1"/>
  <c r="AA30" i="1"/>
  <c r="AM31" i="1"/>
  <c r="AS28" i="1"/>
  <c r="I28" i="1"/>
  <c r="I29" i="1"/>
  <c r="AT31" i="1"/>
  <c r="AT38" i="1"/>
  <c r="AV28" i="1"/>
  <c r="AV30" i="1"/>
  <c r="AV29" i="1"/>
  <c r="AE28" i="1"/>
  <c r="BB28" i="1"/>
  <c r="V30" i="1"/>
  <c r="AC38" i="1"/>
  <c r="AC28" i="1"/>
  <c r="P29" i="1"/>
  <c r="AZ31" i="1"/>
  <c r="BM38" i="1"/>
  <c r="AE31" i="1"/>
  <c r="AE38" i="1"/>
  <c r="BF30" i="1"/>
  <c r="BF28" i="1"/>
  <c r="BF38" i="1"/>
  <c r="AM30" i="1"/>
  <c r="AM29" i="1"/>
  <c r="S30" i="1"/>
  <c r="AI31" i="1"/>
  <c r="BH38" i="1"/>
  <c r="C29" i="1"/>
  <c r="C31" i="1"/>
  <c r="AP31" i="1"/>
  <c r="BE29" i="1"/>
  <c r="AP29" i="1"/>
  <c r="AR31" i="1"/>
  <c r="AW31" i="1"/>
  <c r="BL29" i="1"/>
  <c r="AX28" i="1"/>
  <c r="BC30" i="1"/>
  <c r="AU38" i="1"/>
  <c r="BD28" i="1"/>
  <c r="Y28" i="1"/>
  <c r="BL31" i="1"/>
  <c r="Y38" i="1"/>
  <c r="BM31" i="1"/>
  <c r="BG29" i="1"/>
  <c r="BE30" i="1"/>
  <c r="J28" i="1"/>
  <c r="BH29" i="1"/>
  <c r="C28" i="1"/>
  <c r="C32" i="1" s="1"/>
  <c r="J30" i="1"/>
  <c r="D31" i="1"/>
  <c r="AN29" i="1"/>
  <c r="AN38" i="1"/>
  <c r="AN30" i="1"/>
  <c r="N38" i="1"/>
  <c r="N29" i="1"/>
  <c r="N28" i="1"/>
  <c r="N31" i="1"/>
  <c r="U30" i="1"/>
  <c r="U31" i="1"/>
  <c r="U38" i="1"/>
  <c r="AX29" i="1"/>
  <c r="AH30" i="1"/>
  <c r="AX38" i="1"/>
  <c r="L38" i="1"/>
  <c r="B28" i="1"/>
  <c r="AR29" i="1"/>
  <c r="BA28" i="1"/>
  <c r="R29" i="1"/>
  <c r="BP38" i="1"/>
  <c r="BP37" i="1"/>
  <c r="BI29" i="1"/>
  <c r="AL38" i="1"/>
  <c r="AZ28" i="1"/>
  <c r="AL31" i="1"/>
  <c r="R31" i="1"/>
  <c r="BN31" i="1"/>
  <c r="AK28" i="1"/>
  <c r="AD30" i="1"/>
  <c r="O38" i="1"/>
  <c r="C38" i="1"/>
  <c r="C37" i="1"/>
  <c r="B39" i="1"/>
  <c r="B32" i="1"/>
  <c r="B38" i="1"/>
  <c r="B37" i="1"/>
  <c r="B36" i="1"/>
  <c r="B33" i="1"/>
  <c r="BQ40" i="1" l="1"/>
  <c r="BQ41" i="1" s="1"/>
  <c r="B40" i="1"/>
  <c r="B41" i="1" s="1"/>
  <c r="BD37" i="1"/>
  <c r="F32" i="1"/>
  <c r="BF36" i="1"/>
  <c r="Z32" i="1"/>
  <c r="Z34" i="1" s="1"/>
  <c r="Z35" i="1" s="1"/>
  <c r="H36" i="1"/>
  <c r="BP36" i="1"/>
  <c r="BG36" i="1"/>
  <c r="K32" i="1"/>
  <c r="BA32" i="1"/>
  <c r="AC37" i="1"/>
  <c r="AK33" i="1"/>
  <c r="Z37" i="1"/>
  <c r="BI32" i="1"/>
  <c r="BI34" i="1" s="1"/>
  <c r="BI35" i="1" s="1"/>
  <c r="F33" i="1"/>
  <c r="W37" i="1"/>
  <c r="BP33" i="1"/>
  <c r="BI36" i="1"/>
  <c r="AZ33" i="1"/>
  <c r="E36" i="1"/>
  <c r="BI37" i="1"/>
  <c r="AA33" i="1"/>
  <c r="AL32" i="1"/>
  <c r="BB33" i="1"/>
  <c r="AX37" i="1"/>
  <c r="BL33" i="1"/>
  <c r="D37" i="1"/>
  <c r="F36" i="1"/>
  <c r="V33" i="1"/>
  <c r="AG33" i="1"/>
  <c r="BH32" i="1"/>
  <c r="AV33" i="1"/>
  <c r="AU33" i="1"/>
  <c r="S37" i="1"/>
  <c r="X37" i="1"/>
  <c r="I32" i="1"/>
  <c r="BI33" i="1"/>
  <c r="AN36" i="1"/>
  <c r="BC33" i="1"/>
  <c r="BH33" i="1"/>
  <c r="K33" i="1"/>
  <c r="O36" i="1"/>
  <c r="BG37" i="1"/>
  <c r="J37" i="1"/>
  <c r="K36" i="1"/>
  <c r="BM36" i="1"/>
  <c r="BN32" i="1"/>
  <c r="Q33" i="1"/>
  <c r="BO32" i="1"/>
  <c r="BK33" i="1"/>
  <c r="AD36" i="1"/>
  <c r="AW32" i="1"/>
  <c r="BB32" i="1"/>
  <c r="BB34" i="1" s="1"/>
  <c r="BB35" i="1" s="1"/>
  <c r="BK32" i="1"/>
  <c r="BK34" i="1" s="1"/>
  <c r="BK35" i="1" s="1"/>
  <c r="AZ37" i="1"/>
  <c r="BK37" i="1"/>
  <c r="Z33" i="1"/>
  <c r="O37" i="1"/>
  <c r="AI36" i="1"/>
  <c r="BF32" i="1"/>
  <c r="BF34" i="1" s="1"/>
  <c r="BF35" i="1" s="1"/>
  <c r="K37" i="1"/>
  <c r="G37" i="1"/>
  <c r="AK37" i="1"/>
  <c r="AK36" i="1"/>
  <c r="BN33" i="1"/>
  <c r="AK32" i="1"/>
  <c r="AP32" i="1"/>
  <c r="AP34" i="1" s="1"/>
  <c r="AP35" i="1" s="1"/>
  <c r="AH33" i="1"/>
  <c r="I36" i="1"/>
  <c r="M32" i="1"/>
  <c r="M34" i="1" s="1"/>
  <c r="M35" i="1" s="1"/>
  <c r="AR37" i="1"/>
  <c r="AI37" i="1"/>
  <c r="BL36" i="1"/>
  <c r="W36" i="1"/>
  <c r="AI32" i="1"/>
  <c r="AI34" i="1" s="1"/>
  <c r="AI35" i="1" s="1"/>
  <c r="AP37" i="1"/>
  <c r="AG36" i="1"/>
  <c r="BH36" i="1"/>
  <c r="BM37" i="1"/>
  <c r="U32" i="1"/>
  <c r="J32" i="1"/>
  <c r="BF33" i="1"/>
  <c r="AB36" i="1"/>
  <c r="BG32" i="1"/>
  <c r="AB32" i="1"/>
  <c r="AB34" i="1" s="1"/>
  <c r="AB35" i="1" s="1"/>
  <c r="AH37" i="1"/>
  <c r="U33" i="1"/>
  <c r="S33" i="1"/>
  <c r="AS37" i="1"/>
  <c r="X33" i="1"/>
  <c r="BF37" i="1"/>
  <c r="AW37" i="1"/>
  <c r="X32" i="1"/>
  <c r="X34" i="1" s="1"/>
  <c r="X35" i="1" s="1"/>
  <c r="U37" i="1"/>
  <c r="S32" i="1"/>
  <c r="S34" i="1" s="1"/>
  <c r="S35" i="1" s="1"/>
  <c r="AH36" i="1"/>
  <c r="BK36" i="1"/>
  <c r="AE37" i="1"/>
  <c r="AE36" i="1"/>
  <c r="AQ32" i="1"/>
  <c r="AQ37" i="1"/>
  <c r="AQ33" i="1"/>
  <c r="L37" i="1"/>
  <c r="L36" i="1"/>
  <c r="L33" i="1"/>
  <c r="AP33" i="1"/>
  <c r="AE32" i="1"/>
  <c r="Y33" i="1"/>
  <c r="Y37" i="1"/>
  <c r="Y32" i="1"/>
  <c r="Y34" i="1" s="1"/>
  <c r="Y35" i="1" s="1"/>
  <c r="BE36" i="1"/>
  <c r="BE33" i="1"/>
  <c r="AQ36" i="1"/>
  <c r="T32" i="1"/>
  <c r="AJ37" i="1"/>
  <c r="AJ33" i="1"/>
  <c r="AJ36" i="1"/>
  <c r="E37" i="1"/>
  <c r="E32" i="1"/>
  <c r="BJ32" i="1"/>
  <c r="BJ36" i="1"/>
  <c r="AN37" i="1"/>
  <c r="AN32" i="1"/>
  <c r="AX33" i="1"/>
  <c r="AV32" i="1"/>
  <c r="AV34" i="1" s="1"/>
  <c r="AV35" i="1" s="1"/>
  <c r="AV37" i="1"/>
  <c r="H37" i="1"/>
  <c r="H32" i="1"/>
  <c r="AO37" i="1"/>
  <c r="AO32" i="1"/>
  <c r="AO36" i="1"/>
  <c r="AJ32" i="1"/>
  <c r="AJ34" i="1" s="1"/>
  <c r="AJ35" i="1" s="1"/>
  <c r="V32" i="1"/>
  <c r="V34" i="1" s="1"/>
  <c r="V35" i="1" s="1"/>
  <c r="AS32" i="1"/>
  <c r="AS34" i="1" s="1"/>
  <c r="AS35" i="1" s="1"/>
  <c r="BN37" i="1"/>
  <c r="BA37" i="1"/>
  <c r="BA36" i="1"/>
  <c r="BA33" i="1"/>
  <c r="AR32" i="1"/>
  <c r="V37" i="1"/>
  <c r="V36" i="1"/>
  <c r="AD32" i="1"/>
  <c r="AD34" i="1" s="1"/>
  <c r="AD35" i="1" s="1"/>
  <c r="AD37" i="1"/>
  <c r="AD33" i="1"/>
  <c r="G36" i="1"/>
  <c r="G33" i="1"/>
  <c r="G32" i="1"/>
  <c r="G34" i="1" s="1"/>
  <c r="G35" i="1" s="1"/>
  <c r="D32" i="1"/>
  <c r="D34" i="1" s="1"/>
  <c r="D35" i="1" s="1"/>
  <c r="W32" i="1"/>
  <c r="W33" i="1"/>
  <c r="AF32" i="1"/>
  <c r="AF37" i="1"/>
  <c r="BE32" i="1"/>
  <c r="BE34" i="1" s="1"/>
  <c r="BE35" i="1" s="1"/>
  <c r="AV36" i="1"/>
  <c r="AL36" i="1"/>
  <c r="BJ33" i="1"/>
  <c r="AR33" i="1"/>
  <c r="AR36" i="1"/>
  <c r="BB36" i="1"/>
  <c r="BB37" i="1"/>
  <c r="AI33" i="1"/>
  <c r="BH37" i="1"/>
  <c r="F37" i="1"/>
  <c r="D36" i="1"/>
  <c r="X36" i="1"/>
  <c r="AA36" i="1"/>
  <c r="AA37" i="1"/>
  <c r="AA32" i="1"/>
  <c r="AY37" i="1"/>
  <c r="AY36" i="1"/>
  <c r="AY32" i="1"/>
  <c r="BO33" i="1"/>
  <c r="T36" i="1"/>
  <c r="R33" i="1"/>
  <c r="N37" i="1"/>
  <c r="N33" i="1"/>
  <c r="N36" i="1"/>
  <c r="J33" i="1"/>
  <c r="N32" i="1"/>
  <c r="N34" i="1" s="1"/>
  <c r="N35" i="1" s="1"/>
  <c r="E33" i="1"/>
  <c r="AE33" i="1"/>
  <c r="AO33" i="1"/>
  <c r="T33" i="1"/>
  <c r="AX32" i="1"/>
  <c r="AL33" i="1"/>
  <c r="AL37" i="1"/>
  <c r="AW36" i="1"/>
  <c r="AW33" i="1"/>
  <c r="AC32" i="1"/>
  <c r="AC36" i="1"/>
  <c r="AC33" i="1"/>
  <c r="D33" i="1"/>
  <c r="BC37" i="1"/>
  <c r="BC32" i="1"/>
  <c r="BC36" i="1"/>
  <c r="BM33" i="1"/>
  <c r="BM32" i="1"/>
  <c r="BM34" i="1" s="1"/>
  <c r="BM35" i="1" s="1"/>
  <c r="AN33" i="1"/>
  <c r="AT32" i="1"/>
  <c r="AT33" i="1"/>
  <c r="J36" i="1"/>
  <c r="AT37" i="1"/>
  <c r="AS33" i="1"/>
  <c r="AU32" i="1"/>
  <c r="AU34" i="1" s="1"/>
  <c r="AU35" i="1" s="1"/>
  <c r="AU36" i="1"/>
  <c r="AU37" i="1"/>
  <c r="Q32" i="1"/>
  <c r="Q34" i="1" s="1"/>
  <c r="Q35" i="1" s="1"/>
  <c r="Q36" i="1"/>
  <c r="Q37" i="1"/>
  <c r="BJ37" i="1"/>
  <c r="AT36" i="1"/>
  <c r="R32" i="1"/>
  <c r="L32" i="1"/>
  <c r="L34" i="1" s="1"/>
  <c r="L35" i="1" s="1"/>
  <c r="BG33" i="1"/>
  <c r="AZ36" i="1"/>
  <c r="AM33" i="1"/>
  <c r="AM37" i="1"/>
  <c r="AM36" i="1"/>
  <c r="AM32" i="1"/>
  <c r="AM34" i="1" s="1"/>
  <c r="AM35" i="1" s="1"/>
  <c r="BO36" i="1"/>
  <c r="BN36" i="1"/>
  <c r="I33" i="1"/>
  <c r="P33" i="1"/>
  <c r="P32" i="1"/>
  <c r="AZ32" i="1"/>
  <c r="Y36" i="1"/>
  <c r="BL32" i="1"/>
  <c r="BL34" i="1" s="1"/>
  <c r="BL35" i="1" s="1"/>
  <c r="AX36" i="1"/>
  <c r="BO37" i="1"/>
  <c r="P37" i="1"/>
  <c r="R37" i="1"/>
  <c r="Z36" i="1"/>
  <c r="AF33" i="1"/>
  <c r="T37" i="1"/>
  <c r="R36" i="1"/>
  <c r="M36" i="1"/>
  <c r="U36" i="1"/>
  <c r="AS36" i="1"/>
  <c r="H33" i="1"/>
  <c r="O33" i="1"/>
  <c r="O32" i="1"/>
  <c r="O34" i="1" s="1"/>
  <c r="O35" i="1" s="1"/>
  <c r="AF36" i="1"/>
  <c r="AY33" i="1"/>
  <c r="BD33" i="1"/>
  <c r="BE37" i="1"/>
  <c r="AP36" i="1"/>
  <c r="BD32" i="1"/>
  <c r="BL37" i="1"/>
  <c r="AG37" i="1"/>
  <c r="S36" i="1"/>
  <c r="P36" i="1"/>
  <c r="I37" i="1"/>
  <c r="BD36" i="1"/>
  <c r="AG32" i="1"/>
  <c r="AG34" i="1" s="1"/>
  <c r="AG35" i="1" s="1"/>
  <c r="AH32" i="1"/>
  <c r="C33" i="1"/>
  <c r="C34" i="1" s="1"/>
  <c r="C35" i="1" s="1"/>
  <c r="C36" i="1"/>
  <c r="AC34" i="1" l="1"/>
  <c r="AC35" i="1" s="1"/>
  <c r="F34" i="1"/>
  <c r="F35" i="1" s="1"/>
  <c r="BC34" i="1"/>
  <c r="BC35" i="1" s="1"/>
  <c r="T34" i="1"/>
  <c r="T35" i="1" s="1"/>
  <c r="AQ34" i="1"/>
  <c r="AQ35" i="1" s="1"/>
  <c r="AQ39" i="1" s="1"/>
  <c r="AN34" i="1"/>
  <c r="AN35" i="1" s="1"/>
  <c r="AN39" i="1" s="1"/>
  <c r="AZ34" i="1"/>
  <c r="AZ35" i="1" s="1"/>
  <c r="AZ39" i="1" s="1"/>
  <c r="J34" i="1"/>
  <c r="J35" i="1" s="1"/>
  <c r="J39" i="1" s="1"/>
  <c r="BO34" i="1"/>
  <c r="BO35" i="1" s="1"/>
  <c r="BO39" i="1" s="1"/>
  <c r="K34" i="1"/>
  <c r="K35" i="1" s="1"/>
  <c r="K39" i="1" s="1"/>
  <c r="R34" i="1"/>
  <c r="R35" i="1" s="1"/>
  <c r="R39" i="1" s="1"/>
  <c r="BG34" i="1"/>
  <c r="BG35" i="1" s="1"/>
  <c r="BG39" i="1" s="1"/>
  <c r="I34" i="1"/>
  <c r="I35" i="1" s="1"/>
  <c r="AR34" i="1"/>
  <c r="AR35" i="1" s="1"/>
  <c r="AR39" i="1" s="1"/>
  <c r="AK34" i="1"/>
  <c r="AK35" i="1" s="1"/>
  <c r="AK39" i="1" s="1"/>
  <c r="BA34" i="1"/>
  <c r="BA35" i="1" s="1"/>
  <c r="BA39" i="1" s="1"/>
  <c r="P34" i="1"/>
  <c r="P35" i="1" s="1"/>
  <c r="P39" i="1" s="1"/>
  <c r="AX34" i="1"/>
  <c r="AX35" i="1" s="1"/>
  <c r="AX39" i="1" s="1"/>
  <c r="AA34" i="1"/>
  <c r="AA35" i="1" s="1"/>
  <c r="AA39" i="1" s="1"/>
  <c r="H34" i="1"/>
  <c r="H35" i="1" s="1"/>
  <c r="H39" i="1" s="1"/>
  <c r="BJ34" i="1"/>
  <c r="BJ35" i="1" s="1"/>
  <c r="BJ39" i="1" s="1"/>
  <c r="U34" i="1"/>
  <c r="U35" i="1" s="1"/>
  <c r="U39" i="1" s="1"/>
  <c r="W34" i="1"/>
  <c r="W35" i="1" s="1"/>
  <c r="W39" i="1" s="1"/>
  <c r="AW34" i="1"/>
  <c r="AW35" i="1" s="1"/>
  <c r="AW39" i="1" s="1"/>
  <c r="AY34" i="1"/>
  <c r="AY35" i="1" s="1"/>
  <c r="AY39" i="1" s="1"/>
  <c r="AE34" i="1"/>
  <c r="AE35" i="1" s="1"/>
  <c r="AO34" i="1"/>
  <c r="AO35" i="1" s="1"/>
  <c r="AO39" i="1" s="1"/>
  <c r="AH34" i="1"/>
  <c r="AH35" i="1" s="1"/>
  <c r="AH39" i="1" s="1"/>
  <c r="BD34" i="1"/>
  <c r="BD35" i="1" s="1"/>
  <c r="BD39" i="1" s="1"/>
  <c r="AT34" i="1"/>
  <c r="AT35" i="1" s="1"/>
  <c r="AT39" i="1" s="1"/>
  <c r="AF34" i="1"/>
  <c r="AF35" i="1" s="1"/>
  <c r="AF39" i="1" s="1"/>
  <c r="E34" i="1"/>
  <c r="E35" i="1" s="1"/>
  <c r="E39" i="1" s="1"/>
  <c r="BN34" i="1"/>
  <c r="BN35" i="1" s="1"/>
  <c r="BN39" i="1" s="1"/>
  <c r="BH34" i="1"/>
  <c r="BH35" i="1" s="1"/>
  <c r="BH39" i="1" s="1"/>
  <c r="AL34" i="1"/>
  <c r="AL35" i="1" s="1"/>
  <c r="AL39" i="1" s="1"/>
  <c r="BP34" i="1"/>
  <c r="BP35" i="1" s="1"/>
  <c r="BP39" i="1" s="1"/>
  <c r="BP40" i="1" s="1"/>
  <c r="BP41" i="1" s="1"/>
  <c r="BE39" i="1"/>
  <c r="BI39" i="1"/>
  <c r="S39" i="1"/>
  <c r="AU39" i="1"/>
  <c r="BL39" i="1"/>
  <c r="AV39" i="1"/>
  <c r="X39" i="1"/>
  <c r="N39" i="1"/>
  <c r="F39" i="1"/>
  <c r="G39" i="1"/>
  <c r="Q39" i="1"/>
  <c r="AB39" i="1"/>
  <c r="AM39" i="1"/>
  <c r="AI39" i="1"/>
  <c r="BK39" i="1"/>
  <c r="C39" i="1"/>
  <c r="AG39" i="1"/>
  <c r="O39" i="1"/>
  <c r="BC39" i="1"/>
  <c r="AC39" i="1"/>
  <c r="AP39" i="1"/>
  <c r="BF39" i="1"/>
  <c r="BB39" i="1"/>
  <c r="M39" i="1"/>
  <c r="AD39" i="1"/>
  <c r="AS39" i="1"/>
  <c r="D39" i="1"/>
  <c r="V39" i="1"/>
  <c r="AJ39" i="1"/>
  <c r="L39" i="1"/>
  <c r="T39" i="1"/>
  <c r="Z39" i="1"/>
  <c r="AE39" i="1"/>
  <c r="I39" i="1"/>
  <c r="BM39" i="1"/>
  <c r="Y39" i="1"/>
  <c r="AD40" i="1" l="1"/>
  <c r="AD41" i="1" s="1"/>
  <c r="BN40" i="1"/>
  <c r="BN41" i="1" s="1"/>
  <c r="BO40" i="1"/>
  <c r="BO41" i="1" s="1"/>
  <c r="AJ40" i="1"/>
  <c r="AJ41" i="1" s="1"/>
  <c r="BK40" i="1"/>
  <c r="BK41" i="1" s="1"/>
  <c r="X40" i="1"/>
  <c r="X41" i="1" s="1"/>
  <c r="V40" i="1"/>
  <c r="V41" i="1" s="1"/>
  <c r="AC40" i="1"/>
  <c r="AC41" i="1" s="1"/>
  <c r="AV40" i="1"/>
  <c r="AV41" i="1" s="1"/>
  <c r="T40" i="1"/>
  <c r="T41" i="1" s="1"/>
  <c r="AT40" i="1"/>
  <c r="AT41" i="1" s="1"/>
  <c r="E40" i="1"/>
  <c r="E41" i="1" s="1"/>
  <c r="BL40" i="1"/>
  <c r="BL41" i="1" s="1"/>
  <c r="L40" i="1"/>
  <c r="L41" i="1" s="1"/>
  <c r="BG40" i="1"/>
  <c r="BG41" i="1" s="1"/>
  <c r="AF40" i="1"/>
  <c r="AF41" i="1" s="1"/>
  <c r="AU40" i="1"/>
  <c r="AU41" i="1" s="1"/>
  <c r="Y40" i="1"/>
  <c r="Y41" i="1" s="1"/>
  <c r="J40" i="1"/>
  <c r="J41" i="1" s="1"/>
  <c r="AX40" i="1"/>
  <c r="AX41" i="1" s="1"/>
  <c r="AG40" i="1"/>
  <c r="AG41" i="1" s="1"/>
  <c r="P40" i="1"/>
  <c r="P41" i="1" s="1"/>
  <c r="F40" i="1"/>
  <c r="F41" i="1" s="1"/>
  <c r="S40" i="1"/>
  <c r="S41" i="1" s="1"/>
  <c r="BA40" i="1"/>
  <c r="BA41" i="1" s="1"/>
  <c r="I40" i="1"/>
  <c r="I41" i="1" s="1"/>
  <c r="BF40" i="1"/>
  <c r="BF41" i="1" s="1"/>
  <c r="AQ40" i="1"/>
  <c r="AQ41" i="1" s="1"/>
  <c r="AE40" i="1"/>
  <c r="AE41" i="1" s="1"/>
  <c r="BJ40" i="1"/>
  <c r="BJ41" i="1" s="1"/>
  <c r="Q40" i="1"/>
  <c r="Q41" i="1" s="1"/>
  <c r="BE40" i="1"/>
  <c r="BE41" i="1" s="1"/>
  <c r="BD40" i="1"/>
  <c r="BD41" i="1" s="1"/>
  <c r="AI40" i="1"/>
  <c r="AI41" i="1" s="1"/>
  <c r="AL40" i="1"/>
  <c r="AL41" i="1" s="1"/>
  <c r="D40" i="1"/>
  <c r="D41" i="1" s="1"/>
  <c r="BC40" i="1"/>
  <c r="BC41" i="1" s="1"/>
  <c r="AR40" i="1"/>
  <c r="AR41" i="1" s="1"/>
  <c r="AZ40" i="1"/>
  <c r="AZ41" i="1" s="1"/>
  <c r="AW40" i="1"/>
  <c r="AW41" i="1" s="1"/>
  <c r="O40" i="1"/>
  <c r="O41" i="1" s="1"/>
  <c r="G40" i="1"/>
  <c r="G41" i="1" s="1"/>
  <c r="AK40" i="1"/>
  <c r="AK41" i="1" s="1"/>
  <c r="AA40" i="1"/>
  <c r="AA41" i="1" s="1"/>
  <c r="AO40" i="1"/>
  <c r="AO41" i="1" s="1"/>
  <c r="U40" i="1"/>
  <c r="U41" i="1" s="1"/>
  <c r="AN40" i="1"/>
  <c r="AN41" i="1" s="1"/>
  <c r="M40" i="1"/>
  <c r="M41" i="1" s="1"/>
  <c r="AM40" i="1"/>
  <c r="AM41" i="1" s="1"/>
  <c r="AY40" i="1"/>
  <c r="AY41" i="1" s="1"/>
  <c r="BI40" i="1"/>
  <c r="BI41" i="1" s="1"/>
  <c r="R40" i="1"/>
  <c r="R41" i="1" s="1"/>
  <c r="BH40" i="1"/>
  <c r="BH41" i="1" s="1"/>
  <c r="AP40" i="1"/>
  <c r="AP41" i="1" s="1"/>
  <c r="Z40" i="1"/>
  <c r="Z41" i="1" s="1"/>
  <c r="H40" i="1"/>
  <c r="H41" i="1" s="1"/>
  <c r="BM40" i="1"/>
  <c r="BM41" i="1" s="1"/>
  <c r="W40" i="1"/>
  <c r="W41" i="1" s="1"/>
  <c r="AS40" i="1"/>
  <c r="AS41" i="1" s="1"/>
  <c r="BB40" i="1"/>
  <c r="BB41" i="1" s="1"/>
  <c r="AH40" i="1"/>
  <c r="AH41" i="1" s="1"/>
  <c r="AB40" i="1"/>
  <c r="AB41" i="1" s="1"/>
  <c r="N40" i="1"/>
  <c r="N41" i="1" s="1"/>
  <c r="K40" i="1"/>
  <c r="K41" i="1" s="1"/>
  <c r="C40" i="1"/>
  <c r="C41" i="1" s="1"/>
</calcChain>
</file>

<file path=xl/sharedStrings.xml><?xml version="1.0" encoding="utf-8"?>
<sst xmlns="http://schemas.openxmlformats.org/spreadsheetml/2006/main" count="72" uniqueCount="59">
  <si>
    <t>Normalised Mean Average</t>
  </si>
  <si>
    <t>Minimum Sample</t>
  </si>
  <si>
    <t>Maximum Sample</t>
  </si>
  <si>
    <t>Variable</t>
  </si>
  <si>
    <t>SIGNIFICANCE (Of Deviation From the Mean Average)</t>
  </si>
  <si>
    <t>CONFIDENCE (Of Convergence On the Mean Average)</t>
  </si>
  <si>
    <t>Significance Of Deviation /%</t>
  </si>
  <si>
    <t>Scenario Projection Datapoint</t>
  </si>
  <si>
    <t>No Example</t>
  </si>
  <si>
    <t>Dataset 1</t>
  </si>
  <si>
    <t>Dataset 2</t>
  </si>
  <si>
    <t>Dataset 3</t>
  </si>
  <si>
    <t>Parameter</t>
  </si>
  <si>
    <t>Mean Or Closest Greater Sample</t>
  </si>
  <si>
    <t>Mean Or Closest Lesser Sample</t>
  </si>
  <si>
    <t>Unit Tests To Be Carried Out By Each Developer In Order To Satisfy That the Theory Has Been Correctly Applied</t>
  </si>
  <si>
    <t>Outer Sigmoid Alpha Density Confidence /%</t>
  </si>
  <si>
    <t>Outer Sigmoid Beta Density Confidence /%</t>
  </si>
  <si>
    <t>Inner Sigmoid Alpha Density Confidence /%</t>
  </si>
  <si>
    <t>Inner Sigmoid Beta Density Confidence /%</t>
  </si>
  <si>
    <t>Projection Convex (Spot) Confidence /%</t>
  </si>
  <si>
    <t>Sample 1 - Non-Null</t>
  </si>
  <si>
    <t>Sample 2 - Non-Null</t>
  </si>
  <si>
    <t>Sample 3 - Non-Null</t>
  </si>
  <si>
    <t>Sample 4 - Non-Null</t>
  </si>
  <si>
    <t>Sample 5 - Non-Null</t>
  </si>
  <si>
    <t>Sample 6 - Non-Null</t>
  </si>
  <si>
    <t>Sample 7 - Non-Null</t>
  </si>
  <si>
    <t>Sample 8 - Non-Null</t>
  </si>
  <si>
    <t>Split Polarity Of Density Depression</t>
  </si>
  <si>
    <t>Projection Concave (Spot) Confidence /%</t>
  </si>
  <si>
    <t>PARAMETER GRANULARITY GLOBAL VARIABLE /%</t>
  </si>
  <si>
    <t>MICHAELIAN PROBABILITY THEORY</t>
  </si>
  <si>
    <t>Count</t>
  </si>
  <si>
    <t>Raw Projection (Spot) Confidence /%</t>
  </si>
  <si>
    <t>Normalised Projection (Spot) Confidence /%</t>
  </si>
  <si>
    <t>Normalised Percentile (Spread) Confidence /%</t>
  </si>
  <si>
    <t>Dataset Cross-Normalised Significance /%</t>
  </si>
  <si>
    <t>Nota Bene 5: Please remember to sufficiently search the dataset range distribution space. Your set of scenario projection datapoints should start at the range minima, finish at the range maxima, and have no more than a 10% dataset range gap between any two members, and ideally a lot less. If you do not sufficiently search the probability space, then the resulting confidence percentages will be sub-optimal.</t>
  </si>
  <si>
    <t>Scale- Granularised Duplicate Count</t>
  </si>
  <si>
    <t>Nota Bene 3: The scale-granularised duplicate count column calculates parameter duplicate counts within a previously set parameter granularity percentage range either side of the parameter. This count is then also scaled using the dataset parameter weighting, in order to properly handle dataset scaling. If you are comparing multiple dataset significances, make sure they are derived from the same number of samples. Alternatively, if this is not feasible, or if you want to improve algorithm efficiency, cross-normalise the significances by multiplying each significance value by all other sample counts, and then dividing by that particular dataset's own sample count, and then dividing by the total count of datasets.</t>
  </si>
  <si>
    <t>Your code produces the same values as those in the tables above, given the same variable parameters as the input dataset, and the same global variables, because I am correct.</t>
  </si>
  <si>
    <t>When median and mean are the same, i.e. where no skew exists, that mean confidence is a distribution maxima, because the dataset is fundamentally symmetrical, and so the mean should be the maxima given a 50% granularity.</t>
  </si>
  <si>
    <t>Large low density sub-ranges &gt;=0%.</t>
  </si>
  <si>
    <t>Correctly skewed density peaks (parameters) and troughs (gaps).</t>
  </si>
  <si>
    <t>Correct distribution profile for smaller and larger datasets e.g. 80 samples and 800 samples aswell.</t>
  </si>
  <si>
    <t>Handles negative and zero parameters appropriately.</t>
  </si>
  <si>
    <t>Density depressions should have a severity which is relative to the density depression range.</t>
  </si>
  <si>
    <t>Lower Boundary Projection Convex (Spot) Confidence /%</t>
  </si>
  <si>
    <t>Upper Boundary Projection Convex (Spot) Confidence /%</t>
  </si>
  <si>
    <t>Raw Depression Polarised Boundary Minima (Spot) Confidence /%</t>
  </si>
  <si>
    <t>Normalised Depression Polarised Boundary Minima (Spot) Confidence /%</t>
  </si>
  <si>
    <t>Incorporation of overall distribution skewness.</t>
  </si>
  <si>
    <t>As sample dataset becomes more diverse (i.e. as significance increases), so total integral should increase, because the distribution is essentially spreading out more, and therefore covering a greater 2-dimensional area.</t>
  </si>
  <si>
    <t>Zero trough confidence point when only two unique parameter values exist across the samples (pseudo-binary probability), because essentially there is not really a distribution unless you have a minimum of 3 unique parameter values.</t>
  </si>
  <si>
    <t>Nota Bene 2: This parameter granularity global variable must be restricted to (0 =&lt; x &lt;= 100), and is used in order to set the duplicate count lookup range. It thereby effectively broadens curve peaks as desired for a given application of the theory. For example, you would want wider normal distribution curve peaks if you need greater accuracy of probability. This can be achieved by using a higher parameter granularity percentage. On the other hand, you would want narrower normal distribution curve peaks if you instead need greater precision of probability. This can be achieved by using a lower parameter granularity percentage. The recommended value for this global variable is anywhere between 12.5% and 50%. A value of 25% would nominally simulate the classical normal distribution curve either side of the mean, which originates from the older Bayesian probability theory.</t>
  </si>
  <si>
    <t>Nota Bene 4: 100% is the core value you must calculate from. In addition to this, you need to assign a mean or closest lesser sample, and a mean or closest greater sample to each projection datapoint, in order to deal with duplicate values properly. The significance is subtracted from 50, because we want to invert the distribution, such that the normalised scenario mean average has the greatest base distribution spot confidence %. You also need to proportionally normalise the output value by dividing by dataset sample count. Additionally, you have to 'inject' synthetic duplicate data. This is because otherwise the confidence % calculated will be too low due to the 'effective' sample loss where duplicate-to-duplicate divergence can't otherwise be modelled. As you can see, the synthesis of the duplicate data requires the application of a sample parameter duplication granularity range. On top of this, you must apply a total of 8 complex concave and convex sigmoid methods in order to generate smooth s-curve confidence percentages for projection datapoints which are not contained within the sample dataset. You must naturalise these sigmoid confidence percentages. Make sure to also include depression softening within the raw confidence method, which relies on the realtionship between depression range and dataset range, given a polarised boundary minima and maxima confidence. Additionally, you need to split polarise these convex and concave spot confidence methods, so that they form curves across density depression ranges where there are no sample parameters present. This has been done in the raw confidence % row. Then, you also need to correct the highest modal peak to 50%, and the lowest modal trough to 0%, by setting upper and lower limits. In effect, these two limits (50% and 0 %) act by squashing the intrinsic sigmoidal peak and trough exaggeration, and therefore the algorithm avoids overshoot and undershoot errors. Penultimately, multiply by 2, in order to normalise onto a 100% scale. Finally, you must make sure that you give all out-of-dataset range projections a confidence of 0%.</t>
  </si>
  <si>
    <t>Maximal confidence of &lt;=100%, and minimal confidence &gt;=0%, where there is actually a fundamental distribution (i.e. where there are more than 2 unique parameter values in the dataset).</t>
  </si>
  <si>
    <t>Nota Bene 1: Traditional probability theory assumes an un-skewed normal distribution. This outdated probability theory also omits the reality of parameter density, and so can't accommodate multi-modality either. As such, my following probability theory is superior. It both handles distribution skew and density with ease, and should outperform traditional probability on the vast majority of applied real-world solutions, which usually deal with skewed and mostly sparse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</si>
</sst>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s>
  <borders count="42">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s>
  <cellStyleXfs count="1">
    <xf numFmtId="0" fontId="0" fillId="0" borderId="0"/>
  </cellStyleXfs>
  <cellXfs count="103">
    <xf numFmtId="0" fontId="0" fillId="0" borderId="0" xfId="0"/>
    <xf numFmtId="0" fontId="0" fillId="0" borderId="0" xfId="0"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0" fillId="0" borderId="15"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0"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0" xfId="0" applyFill="1" applyBorder="1"/>
    <xf numFmtId="0" fontId="0" fillId="0" borderId="0" xfId="0" applyFill="1" applyBorder="1" applyAlignment="1"/>
    <xf numFmtId="0" fontId="0" fillId="6" borderId="10" xfId="0" applyFill="1" applyBorder="1" applyAlignment="1">
      <alignment horizontal="left" vertical="top" wrapText="1"/>
    </xf>
    <xf numFmtId="0" fontId="0" fillId="6" borderId="11" xfId="0" applyFill="1" applyBorder="1" applyAlignment="1">
      <alignment horizontal="left" vertical="top" wrapText="1"/>
    </xf>
    <xf numFmtId="0" fontId="0" fillId="6" borderId="16" xfId="0" applyFill="1" applyBorder="1" applyAlignment="1">
      <alignment horizontal="left" vertical="top" wrapText="1"/>
    </xf>
    <xf numFmtId="0" fontId="0" fillId="0" borderId="0" xfId="0" applyFill="1"/>
    <xf numFmtId="0" fontId="2" fillId="6" borderId="0" xfId="0" applyFont="1" applyFill="1"/>
    <xf numFmtId="0" fontId="2" fillId="6" borderId="0" xfId="0" applyFont="1" applyFill="1" applyAlignment="1">
      <alignment horizontal="left" vertical="top"/>
    </xf>
    <xf numFmtId="2" fontId="0" fillId="2" borderId="3" xfId="0" applyNumberFormat="1" applyFill="1" applyBorder="1" applyAlignment="1">
      <alignment horizontal="left" vertical="top" wrapText="1"/>
    </xf>
    <xf numFmtId="2" fontId="0" fillId="2" borderId="5" xfId="0" applyNumberFormat="1" applyFill="1" applyBorder="1" applyAlignment="1">
      <alignment horizontal="left" vertical="top"/>
    </xf>
    <xf numFmtId="2" fontId="0" fillId="2" borderId="8" xfId="0" applyNumberFormat="1" applyFill="1" applyBorder="1"/>
    <xf numFmtId="2" fontId="0" fillId="3" borderId="25" xfId="0" applyNumberFormat="1" applyFill="1" applyBorder="1" applyAlignment="1">
      <alignment horizontal="left" vertical="top" wrapText="1"/>
    </xf>
    <xf numFmtId="2" fontId="0" fillId="3" borderId="18" xfId="0" applyNumberFormat="1" applyFill="1" applyBorder="1"/>
    <xf numFmtId="2" fontId="0" fillId="2" borderId="7" xfId="0" applyNumberFormat="1" applyFill="1" applyBorder="1"/>
    <xf numFmtId="2" fontId="0" fillId="3" borderId="26" xfId="0" applyNumberFormat="1" applyFill="1" applyBorder="1" applyAlignment="1">
      <alignment horizontal="left" vertical="top" wrapText="1"/>
    </xf>
    <xf numFmtId="2" fontId="0" fillId="3" borderId="7" xfId="0" applyNumberFormat="1" applyFill="1" applyBorder="1"/>
    <xf numFmtId="2" fontId="0" fillId="0" borderId="26" xfId="0" applyNumberFormat="1" applyBorder="1" applyAlignment="1">
      <alignment horizontal="left" vertical="top" wrapText="1"/>
    </xf>
    <xf numFmtId="2" fontId="0" fillId="2" borderId="4" xfId="0" applyNumberFormat="1" applyFill="1" applyBorder="1"/>
    <xf numFmtId="2" fontId="0" fillId="2" borderId="9" xfId="0" applyNumberFormat="1" applyFill="1" applyBorder="1"/>
    <xf numFmtId="2" fontId="0" fillId="0" borderId="27" xfId="0" applyNumberFormat="1" applyBorder="1" applyAlignment="1">
      <alignment horizontal="left" vertical="top" wrapText="1"/>
    </xf>
    <xf numFmtId="2" fontId="0" fillId="2" borderId="23" xfId="0" applyNumberFormat="1" applyFill="1" applyBorder="1"/>
    <xf numFmtId="2" fontId="0" fillId="2" borderId="24" xfId="0" applyNumberFormat="1" applyFill="1" applyBorder="1"/>
    <xf numFmtId="2" fontId="3" fillId="2" borderId="17" xfId="0" applyNumberFormat="1" applyFont="1" applyFill="1" applyBorder="1" applyAlignment="1">
      <alignment horizontal="left" vertical="top" wrapText="1"/>
    </xf>
    <xf numFmtId="2" fontId="3" fillId="3" borderId="18" xfId="0" applyNumberFormat="1" applyFont="1" applyFill="1" applyBorder="1"/>
    <xf numFmtId="2" fontId="3" fillId="2" borderId="1" xfId="0" applyNumberFormat="1" applyFont="1" applyFill="1" applyBorder="1" applyAlignment="1">
      <alignment horizontal="left" vertical="top" wrapText="1"/>
    </xf>
    <xf numFmtId="2" fontId="3" fillId="3" borderId="8" xfId="0" applyNumberFormat="1" applyFont="1" applyFill="1" applyBorder="1"/>
    <xf numFmtId="2" fontId="3" fillId="3" borderId="2" xfId="0" applyNumberFormat="1" applyFont="1" applyFill="1" applyBorder="1"/>
    <xf numFmtId="2" fontId="3" fillId="2" borderId="3" xfId="0" applyNumberFormat="1" applyFont="1" applyFill="1" applyBorder="1" applyAlignment="1">
      <alignment horizontal="left" vertical="top" wrapText="1"/>
    </xf>
    <xf numFmtId="2" fontId="3" fillId="3" borderId="7" xfId="0" applyNumberFormat="1" applyFont="1" applyFill="1" applyBorder="1"/>
    <xf numFmtId="2" fontId="3" fillId="3" borderId="4" xfId="0" applyNumberFormat="1" applyFont="1" applyFill="1" applyBorder="1"/>
    <xf numFmtId="2" fontId="3" fillId="2" borderId="5" xfId="0" applyNumberFormat="1" applyFont="1" applyFill="1" applyBorder="1" applyAlignment="1">
      <alignment horizontal="left" vertical="top" wrapText="1"/>
    </xf>
    <xf numFmtId="2" fontId="3" fillId="3" borderId="9" xfId="0" applyNumberFormat="1" applyFont="1" applyFill="1" applyBorder="1"/>
    <xf numFmtId="2" fontId="3" fillId="3" borderId="6" xfId="0" applyNumberFormat="1" applyFont="1" applyFill="1" applyBorder="1"/>
    <xf numFmtId="0" fontId="0" fillId="0" borderId="30" xfId="0" applyBorder="1"/>
    <xf numFmtId="2" fontId="0" fillId="2" borderId="7" xfId="0" applyNumberFormat="1" applyFill="1" applyBorder="1" applyAlignment="1">
      <alignment horizontal="left" vertical="top" wrapText="1"/>
    </xf>
    <xf numFmtId="2" fontId="0" fillId="2" borderId="4" xfId="0" applyNumberFormat="1" applyFill="1" applyBorder="1" applyAlignment="1">
      <alignment horizontal="left" vertical="top" wrapText="1"/>
    </xf>
    <xf numFmtId="2" fontId="0" fillId="2" borderId="9" xfId="0" applyNumberFormat="1" applyFill="1" applyBorder="1" applyAlignment="1">
      <alignment horizontal="left" vertical="top"/>
    </xf>
    <xf numFmtId="2" fontId="0" fillId="2" borderId="6" xfId="0" applyNumberFormat="1" applyFill="1" applyBorder="1" applyAlignment="1">
      <alignment horizontal="left" vertical="top"/>
    </xf>
    <xf numFmtId="2" fontId="3" fillId="2" borderId="31" xfId="0" applyNumberFormat="1" applyFont="1" applyFill="1" applyBorder="1" applyAlignment="1">
      <alignment horizontal="left" vertical="top" wrapText="1"/>
    </xf>
    <xf numFmtId="2" fontId="3" fillId="2" borderId="26" xfId="0" applyNumberFormat="1" applyFont="1" applyFill="1" applyBorder="1" applyAlignment="1">
      <alignment horizontal="left" vertical="top" wrapText="1"/>
    </xf>
    <xf numFmtId="2" fontId="3" fillId="2" borderId="32" xfId="0" applyNumberFormat="1" applyFont="1" applyFill="1" applyBorder="1" applyAlignment="1">
      <alignment horizontal="left" vertical="top" wrapText="1"/>
    </xf>
    <xf numFmtId="0" fontId="0" fillId="0" borderId="22" xfId="0" applyFill="1" applyBorder="1" applyAlignment="1">
      <alignment horizontal="left" vertical="top" wrapText="1"/>
    </xf>
    <xf numFmtId="2" fontId="3" fillId="3" borderId="35" xfId="0" applyNumberFormat="1" applyFont="1" applyFill="1" applyBorder="1"/>
    <xf numFmtId="2" fontId="3" fillId="3" borderId="33" xfId="0" applyNumberFormat="1" applyFont="1" applyFill="1" applyBorder="1"/>
    <xf numFmtId="2" fontId="3" fillId="3" borderId="34" xfId="0" applyNumberFormat="1" applyFont="1" applyFill="1" applyBorder="1"/>
    <xf numFmtId="2" fontId="0" fillId="3" borderId="4" xfId="0" applyNumberFormat="1" applyFill="1" applyBorder="1" applyAlignment="1">
      <alignment horizontal="left" vertical="top" wrapText="1"/>
    </xf>
    <xf numFmtId="2" fontId="0" fillId="3" borderId="19" xfId="0" applyNumberFormat="1" applyFill="1" applyBorder="1" applyAlignment="1">
      <alignment horizontal="left" vertical="top" wrapText="1"/>
    </xf>
    <xf numFmtId="0" fontId="0" fillId="0" borderId="36" xfId="0" applyFill="1" applyBorder="1" applyAlignment="1">
      <alignment horizontal="left" vertical="top" wrapText="1"/>
    </xf>
    <xf numFmtId="2" fontId="0" fillId="2" borderId="2" xfId="0" applyNumberFormat="1" applyFill="1" applyBorder="1"/>
    <xf numFmtId="2" fontId="0" fillId="2" borderId="6" xfId="0" applyNumberFormat="1" applyFill="1" applyBorder="1"/>
    <xf numFmtId="0" fontId="2" fillId="0" borderId="0" xfId="0" applyFont="1" applyFill="1" applyAlignment="1">
      <alignment horizontal="left" vertical="top"/>
    </xf>
    <xf numFmtId="0" fontId="0" fillId="0" borderId="37"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16" fontId="0" fillId="0" borderId="0" xfId="0" applyNumberFormat="1" applyFill="1" applyBorder="1"/>
    <xf numFmtId="2" fontId="0" fillId="0" borderId="1" xfId="0" applyNumberFormat="1" applyFont="1" applyBorder="1" applyAlignment="1">
      <alignment horizontal="left" vertical="top" wrapText="1"/>
    </xf>
    <xf numFmtId="2" fontId="0" fillId="0" borderId="3" xfId="0" applyNumberFormat="1" applyFont="1" applyBorder="1" applyAlignment="1">
      <alignment horizontal="left" vertical="top" wrapText="1"/>
    </xf>
    <xf numFmtId="2" fontId="0" fillId="0" borderId="0" xfId="0" applyNumberFormat="1" applyFill="1"/>
    <xf numFmtId="2" fontId="0" fillId="0" borderId="5" xfId="0" applyNumberFormat="1" applyFont="1" applyBorder="1" applyAlignment="1">
      <alignment horizontal="left" vertical="top" wrapText="1"/>
    </xf>
    <xf numFmtId="0" fontId="0" fillId="0" borderId="38" xfId="0" applyBorder="1" applyAlignment="1">
      <alignment horizontal="left" vertical="top" wrapText="1"/>
    </xf>
    <xf numFmtId="0" fontId="0" fillId="0" borderId="0" xfId="0" applyFill="1" applyAlignment="1">
      <alignment wrapText="1"/>
    </xf>
    <xf numFmtId="2" fontId="0" fillId="0" borderId="13" xfId="0" applyNumberFormat="1" applyBorder="1" applyAlignment="1">
      <alignment horizontal="left" vertical="top" wrapText="1"/>
    </xf>
    <xf numFmtId="2" fontId="0" fillId="0" borderId="14" xfId="0" applyNumberFormat="1" applyBorder="1" applyAlignment="1">
      <alignment horizontal="left" vertical="top" wrapText="1"/>
    </xf>
    <xf numFmtId="2" fontId="0" fillId="0" borderId="41" xfId="0" applyNumberFormat="1" applyBorder="1" applyAlignment="1">
      <alignment horizontal="left" vertical="top" wrapText="1"/>
    </xf>
    <xf numFmtId="2" fontId="0" fillId="2" borderId="1" xfId="0" applyNumberFormat="1" applyFill="1" applyBorder="1" applyAlignment="1">
      <alignment horizontal="left" vertical="top" wrapText="1"/>
    </xf>
    <xf numFmtId="2" fontId="0" fillId="2" borderId="8" xfId="0" applyNumberFormat="1" applyFill="1" applyBorder="1" applyAlignment="1">
      <alignment horizontal="left" vertical="top" wrapText="1"/>
    </xf>
    <xf numFmtId="2" fontId="0" fillId="2" borderId="2" xfId="0" applyNumberFormat="1" applyFill="1" applyBorder="1" applyAlignment="1">
      <alignment horizontal="left" vertical="top" wrapText="1"/>
    </xf>
    <xf numFmtId="0" fontId="0" fillId="5" borderId="3" xfId="0" applyFill="1" applyBorder="1" applyAlignment="1">
      <alignment horizontal="center" wrapText="1"/>
    </xf>
    <xf numFmtId="0" fontId="0" fillId="5" borderId="7" xfId="0" applyFill="1" applyBorder="1" applyAlignment="1">
      <alignment horizontal="center" wrapText="1"/>
    </xf>
    <xf numFmtId="0" fontId="0" fillId="5" borderId="4" xfId="0" applyFill="1" applyBorder="1" applyAlignment="1">
      <alignment horizontal="center" wrapText="1"/>
    </xf>
    <xf numFmtId="0" fontId="0" fillId="4" borderId="15" xfId="0" applyFill="1" applyBorder="1" applyAlignment="1">
      <alignment horizontal="center" vertical="top" wrapText="1"/>
    </xf>
    <xf numFmtId="0" fontId="0" fillId="4" borderId="28" xfId="0" applyFill="1" applyBorder="1" applyAlignment="1">
      <alignment horizontal="center" vertical="top" wrapText="1"/>
    </xf>
    <xf numFmtId="0" fontId="0" fillId="4" borderId="29" xfId="0" applyFill="1" applyBorder="1" applyAlignment="1">
      <alignment horizontal="center" vertical="top" wrapText="1"/>
    </xf>
    <xf numFmtId="0" fontId="0" fillId="0" borderId="15" xfId="0" applyBorder="1" applyAlignment="1">
      <alignment horizontal="center" vertical="top"/>
    </xf>
    <xf numFmtId="0" fontId="0" fillId="0" borderId="28" xfId="0" applyBorder="1" applyAlignment="1">
      <alignment horizontal="center" vertical="top"/>
    </xf>
    <xf numFmtId="0" fontId="0" fillId="0" borderId="29" xfId="0" applyBorder="1" applyAlignment="1">
      <alignment horizontal="center" vertical="top"/>
    </xf>
    <xf numFmtId="0" fontId="0" fillId="0" borderId="28" xfId="0" applyBorder="1" applyAlignment="1">
      <alignment horizontal="center"/>
    </xf>
    <xf numFmtId="0" fontId="0" fillId="0" borderId="29" xfId="0" applyBorder="1" applyAlignment="1">
      <alignment horizontal="center"/>
    </xf>
    <xf numFmtId="0" fontId="0" fillId="5" borderId="17" xfId="0" applyFill="1" applyBorder="1" applyAlignment="1">
      <alignment horizontal="center" wrapText="1"/>
    </xf>
    <xf numFmtId="0" fontId="0" fillId="5" borderId="18" xfId="0" applyFill="1" applyBorder="1" applyAlignment="1">
      <alignment horizontal="center" wrapText="1"/>
    </xf>
    <xf numFmtId="0" fontId="0" fillId="5" borderId="19" xfId="0" applyFill="1" applyBorder="1" applyAlignment="1">
      <alignment horizontal="center" wrapText="1"/>
    </xf>
    <xf numFmtId="0" fontId="4" fillId="5" borderId="20" xfId="0" applyFont="1" applyFill="1" applyBorder="1" applyAlignment="1">
      <alignment horizontal="center"/>
    </xf>
    <xf numFmtId="0" fontId="4" fillId="5" borderId="21" xfId="0" applyFont="1" applyFill="1" applyBorder="1" applyAlignment="1">
      <alignment horizontal="center"/>
    </xf>
    <xf numFmtId="0" fontId="4" fillId="5" borderId="22" xfId="0" applyFont="1" applyFill="1" applyBorder="1" applyAlignment="1">
      <alignment horizontal="center"/>
    </xf>
    <xf numFmtId="0" fontId="0" fillId="5" borderId="5" xfId="0" applyFill="1" applyBorder="1" applyAlignment="1">
      <alignment horizontal="center" wrapText="1"/>
    </xf>
    <xf numFmtId="0" fontId="0" fillId="5" borderId="9" xfId="0" applyFill="1" applyBorder="1" applyAlignment="1">
      <alignment horizontal="center" wrapText="1"/>
    </xf>
    <xf numFmtId="0" fontId="0" fillId="5" borderId="6" xfId="0" applyFill="1" applyBorder="1" applyAlignment="1">
      <alignment horizontal="center" wrapText="1"/>
    </xf>
    <xf numFmtId="0" fontId="0" fillId="5" borderId="11" xfId="0" applyFill="1" applyBorder="1" applyAlignment="1">
      <alignment horizontal="center" wrapText="1"/>
    </xf>
    <xf numFmtId="0" fontId="0" fillId="5" borderId="39" xfId="0" applyFill="1" applyBorder="1" applyAlignment="1">
      <alignment horizontal="center" wrapText="1"/>
    </xf>
    <xf numFmtId="0" fontId="0" fillId="5" borderId="40"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a:t>
            </a:r>
            <a:r>
              <a:rPr lang="en-GB" baseline="0"/>
              <a:t> 1 - Normalised Projection Spot Confidence %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Michaelian_Proability_Theory!$B$25:$BQ$25</c:f>
              <c:numCache>
                <c:formatCode>0.00</c:formatCode>
                <c:ptCount val="68"/>
                <c:pt idx="0">
                  <c:v>-6</c:v>
                </c:pt>
                <c:pt idx="1">
                  <c:v>-5</c:v>
                </c:pt>
                <c:pt idx="2">
                  <c:v>-4.8</c:v>
                </c:pt>
                <c:pt idx="3">
                  <c:v>-4.5999999999999996</c:v>
                </c:pt>
                <c:pt idx="4">
                  <c:v>-4.4000000000000004</c:v>
                </c:pt>
                <c:pt idx="5">
                  <c:v>-4.2</c:v>
                </c:pt>
                <c:pt idx="6">
                  <c:v>-4</c:v>
                </c:pt>
                <c:pt idx="7">
                  <c:v>-3.8</c:v>
                </c:pt>
                <c:pt idx="8">
                  <c:v>-3.6</c:v>
                </c:pt>
                <c:pt idx="9">
                  <c:v>-3.4</c:v>
                </c:pt>
                <c:pt idx="10">
                  <c:v>-3.2</c:v>
                </c:pt>
                <c:pt idx="11">
                  <c:v>-3</c:v>
                </c:pt>
                <c:pt idx="12">
                  <c:v>-2.8</c:v>
                </c:pt>
                <c:pt idx="13">
                  <c:v>-2.6</c:v>
                </c:pt>
                <c:pt idx="14">
                  <c:v>-2.4</c:v>
                </c:pt>
                <c:pt idx="15">
                  <c:v>-2.2000000000000002</c:v>
                </c:pt>
                <c:pt idx="16">
                  <c:v>-2</c:v>
                </c:pt>
                <c:pt idx="17">
                  <c:v>-1.8</c:v>
                </c:pt>
                <c:pt idx="18">
                  <c:v>-1.6</c:v>
                </c:pt>
                <c:pt idx="19">
                  <c:v>-1.4</c:v>
                </c:pt>
                <c:pt idx="20">
                  <c:v>-1.2</c:v>
                </c:pt>
                <c:pt idx="21">
                  <c:v>-1</c:v>
                </c:pt>
                <c:pt idx="22">
                  <c:v>-0.8</c:v>
                </c:pt>
                <c:pt idx="23">
                  <c:v>-0.6</c:v>
                </c:pt>
                <c:pt idx="24">
                  <c:v>-0.4</c:v>
                </c:pt>
                <c:pt idx="25">
                  <c:v>-0.2</c:v>
                </c:pt>
                <c:pt idx="26">
                  <c:v>0</c:v>
                </c:pt>
                <c:pt idx="27">
                  <c:v>0.2</c:v>
                </c:pt>
                <c:pt idx="28">
                  <c:v>0.4</c:v>
                </c:pt>
                <c:pt idx="29">
                  <c:v>0.6</c:v>
                </c:pt>
                <c:pt idx="30">
                  <c:v>0.80000000000001004</c:v>
                </c:pt>
                <c:pt idx="31">
                  <c:v>1.00000000000001</c:v>
                </c:pt>
                <c:pt idx="32">
                  <c:v>1.2000000000000099</c:v>
                </c:pt>
                <c:pt idx="33">
                  <c:v>1.4000000000000099</c:v>
                </c:pt>
                <c:pt idx="34">
                  <c:v>1.6000000000000101</c:v>
                </c:pt>
                <c:pt idx="35">
                  <c:v>1.80000000000001</c:v>
                </c:pt>
                <c:pt idx="36">
                  <c:v>2.0000000000000102</c:v>
                </c:pt>
                <c:pt idx="37">
                  <c:v>2.2000000000000099</c:v>
                </c:pt>
                <c:pt idx="38">
                  <c:v>2.4000000000000101</c:v>
                </c:pt>
                <c:pt idx="39">
                  <c:v>2.6000000000000099</c:v>
                </c:pt>
                <c:pt idx="40">
                  <c:v>2.80000000000001</c:v>
                </c:pt>
                <c:pt idx="41">
                  <c:v>3.0000000000000102</c:v>
                </c:pt>
                <c:pt idx="42">
                  <c:v>3.2000000000000099</c:v>
                </c:pt>
                <c:pt idx="43">
                  <c:v>3.4000000000000101</c:v>
                </c:pt>
                <c:pt idx="44">
                  <c:v>3.6000000000000099</c:v>
                </c:pt>
                <c:pt idx="45">
                  <c:v>3.80000000000001</c:v>
                </c:pt>
                <c:pt idx="46">
                  <c:v>4.0000000000000098</c:v>
                </c:pt>
                <c:pt idx="47">
                  <c:v>4.2000000000000099</c:v>
                </c:pt>
                <c:pt idx="48">
                  <c:v>4.4000000000000101</c:v>
                </c:pt>
                <c:pt idx="49">
                  <c:v>4.6000000000000103</c:v>
                </c:pt>
                <c:pt idx="50">
                  <c:v>4.8000000000000096</c:v>
                </c:pt>
                <c:pt idx="51">
                  <c:v>5</c:v>
                </c:pt>
                <c:pt idx="52">
                  <c:v>5.2</c:v>
                </c:pt>
                <c:pt idx="53">
                  <c:v>5.4</c:v>
                </c:pt>
                <c:pt idx="54">
                  <c:v>5.6</c:v>
                </c:pt>
                <c:pt idx="55">
                  <c:v>5.8</c:v>
                </c:pt>
                <c:pt idx="56">
                  <c:v>6</c:v>
                </c:pt>
                <c:pt idx="57">
                  <c:v>6.2</c:v>
                </c:pt>
                <c:pt idx="58">
                  <c:v>6.4</c:v>
                </c:pt>
                <c:pt idx="59">
                  <c:v>6.6</c:v>
                </c:pt>
                <c:pt idx="60">
                  <c:v>6.8</c:v>
                </c:pt>
                <c:pt idx="61">
                  <c:v>7</c:v>
                </c:pt>
                <c:pt idx="62">
                  <c:v>7.2</c:v>
                </c:pt>
                <c:pt idx="63">
                  <c:v>7.4</c:v>
                </c:pt>
                <c:pt idx="64">
                  <c:v>7.6</c:v>
                </c:pt>
                <c:pt idx="65">
                  <c:v>7.8</c:v>
                </c:pt>
                <c:pt idx="66">
                  <c:v>8</c:v>
                </c:pt>
                <c:pt idx="67">
                  <c:v>9</c:v>
                </c:pt>
              </c:numCache>
            </c:numRef>
          </c:xVal>
          <c:yVal>
            <c:numRef>
              <c:f>Michaelian_Proability_Theory!$B$40:$BQ$40</c:f>
              <c:numCache>
                <c:formatCode>0.00</c:formatCode>
                <c:ptCount val="68"/>
                <c:pt idx="0">
                  <c:v>0</c:v>
                </c:pt>
                <c:pt idx="1">
                  <c:v>61.237243569579455</c:v>
                </c:pt>
                <c:pt idx="2">
                  <c:v>61.494869684582099</c:v>
                </c:pt>
                <c:pt idx="3">
                  <c:v>60.921377351802199</c:v>
                </c:pt>
                <c:pt idx="4">
                  <c:v>60.313893192314083</c:v>
                </c:pt>
                <c:pt idx="5">
                  <c:v>60.166748095601676</c:v>
                </c:pt>
                <c:pt idx="6">
                  <c:v>60.707654298836616</c:v>
                </c:pt>
                <c:pt idx="7">
                  <c:v>62.529184511522544</c:v>
                </c:pt>
                <c:pt idx="8">
                  <c:v>65.080152032008371</c:v>
                </c:pt>
                <c:pt idx="9">
                  <c:v>68.134985278701095</c:v>
                </c:pt>
                <c:pt idx="10">
                  <c:v>71.201494017695325</c:v>
                </c:pt>
                <c:pt idx="11">
                  <c:v>73.484692283495349</c:v>
                </c:pt>
                <c:pt idx="12">
                  <c:v>71.66562311117292</c:v>
                </c:pt>
                <c:pt idx="13">
                  <c:v>69.066762729855341</c:v>
                </c:pt>
                <c:pt idx="14">
                  <c:v>66.163239555651217</c:v>
                </c:pt>
                <c:pt idx="15">
                  <c:v>63.309515628210846</c:v>
                </c:pt>
                <c:pt idx="16">
                  <c:v>60.751177658786943</c:v>
                </c:pt>
                <c:pt idx="17">
                  <c:v>58.636728078295839</c:v>
                </c:pt>
                <c:pt idx="18">
                  <c:v>57.029376085378331</c:v>
                </c:pt>
                <c:pt idx="19">
                  <c:v>56.285305018192616</c:v>
                </c:pt>
                <c:pt idx="20">
                  <c:v>56.376686354217121</c:v>
                </c:pt>
                <c:pt idx="21">
                  <c:v>56.936276701471002</c:v>
                </c:pt>
                <c:pt idx="22">
                  <c:v>57.898726205734874</c:v>
                </c:pt>
                <c:pt idx="23">
                  <c:v>59.113391780513808</c:v>
                </c:pt>
                <c:pt idx="24">
                  <c:v>60.332546058976526</c:v>
                </c:pt>
                <c:pt idx="25">
                  <c:v>61.199586345894126</c:v>
                </c:pt>
                <c:pt idx="26">
                  <c:v>61.237243569579455</c:v>
                </c:pt>
                <c:pt idx="27">
                  <c:v>56.7815067685763</c:v>
                </c:pt>
                <c:pt idx="28">
                  <c:v>51.883800000053938</c:v>
                </c:pt>
                <c:pt idx="29">
                  <c:v>47.047493558189501</c:v>
                </c:pt>
                <c:pt idx="30">
                  <c:v>42.583269544329696</c:v>
                </c:pt>
                <c:pt idx="31">
                  <c:v>38.632143644714048</c:v>
                </c:pt>
                <c:pt idx="32">
                  <c:v>35.495960296567176</c:v>
                </c:pt>
                <c:pt idx="33">
                  <c:v>32.748717039106474</c:v>
                </c:pt>
                <c:pt idx="34">
                  <c:v>30.242976219357129</c:v>
                </c:pt>
                <c:pt idx="35">
                  <c:v>27.661633769236467</c:v>
                </c:pt>
                <c:pt idx="36">
                  <c:v>24.494897427831749</c:v>
                </c:pt>
                <c:pt idx="37">
                  <c:v>23.756534180895688</c:v>
                </c:pt>
                <c:pt idx="38">
                  <c:v>22.82674181780073</c:v>
                </c:pt>
                <c:pt idx="39">
                  <c:v>21.767996051180962</c:v>
                </c:pt>
                <c:pt idx="40">
                  <c:v>20.633725775451502</c:v>
                </c:pt>
                <c:pt idx="41">
                  <c:v>19.468887306162035</c:v>
                </c:pt>
                <c:pt idx="42">
                  <c:v>18.310538619350531</c:v>
                </c:pt>
                <c:pt idx="43">
                  <c:v>17.188413590896772</c:v>
                </c:pt>
                <c:pt idx="44">
                  <c:v>16.125496235876028</c:v>
                </c:pt>
                <c:pt idx="45">
                  <c:v>15.138594947912674</c:v>
                </c:pt>
                <c:pt idx="46">
                  <c:v>14.238916738533769</c:v>
                </c:pt>
                <c:pt idx="47">
                  <c:v>13.432641476522722</c:v>
                </c:pt>
                <c:pt idx="48">
                  <c:v>12.721496127272893</c:v>
                </c:pt>
                <c:pt idx="49">
                  <c:v>12.103328992141208</c:v>
                </c:pt>
                <c:pt idx="50">
                  <c:v>11.572683947801776</c:v>
                </c:pt>
                <c:pt idx="51">
                  <c:v>11.121374685599546</c:v>
                </c:pt>
                <c:pt idx="52">
                  <c:v>11.010925380725279</c:v>
                </c:pt>
                <c:pt idx="53">
                  <c:v>10.952696887326164</c:v>
                </c:pt>
                <c:pt idx="54">
                  <c:v>10.952734858478689</c:v>
                </c:pt>
                <c:pt idx="55">
                  <c:v>11.014354761930157</c:v>
                </c:pt>
                <c:pt idx="56">
                  <c:v>11.137567640745063</c:v>
                </c:pt>
                <c:pt idx="57">
                  <c:v>11.318505873951473</c:v>
                </c:pt>
                <c:pt idx="58">
                  <c:v>11.548848937187394</c:v>
                </c:pt>
                <c:pt idx="59">
                  <c:v>11.815249163347172</c:v>
                </c:pt>
                <c:pt idx="60">
                  <c:v>12.098757503227866</c:v>
                </c:pt>
                <c:pt idx="61">
                  <c:v>12.374249286175623</c:v>
                </c:pt>
                <c:pt idx="62">
                  <c:v>12.609849980732056</c:v>
                </c:pt>
                <c:pt idx="63">
                  <c:v>12.76636095528065</c:v>
                </c:pt>
                <c:pt idx="64">
                  <c:v>12.796685238693104</c:v>
                </c:pt>
                <c:pt idx="65">
                  <c:v>12.645253280975748</c:v>
                </c:pt>
                <c:pt idx="66">
                  <c:v>12.24744871391589</c:v>
                </c:pt>
                <c:pt idx="67">
                  <c:v>0</c:v>
                </c:pt>
              </c:numCache>
            </c:numRef>
          </c:yVal>
          <c:smooth val="1"/>
          <c:extLst>
            <c:ext xmlns:c16="http://schemas.microsoft.com/office/drawing/2014/chart" uri="{C3380CC4-5D6E-409C-BE32-E72D297353CC}">
              <c16:uniqueId val="{00000000-D6F4-41DA-A25D-37EE26072906}"/>
            </c:ext>
          </c:extLst>
        </c:ser>
        <c:dLbls>
          <c:showLegendKey val="0"/>
          <c:showVal val="0"/>
          <c:showCatName val="0"/>
          <c:showSerName val="0"/>
          <c:showPercent val="0"/>
          <c:showBubbleSize val="0"/>
        </c:dLbls>
        <c:axId val="903516047"/>
        <c:axId val="903520623"/>
      </c:scatterChart>
      <c:valAx>
        <c:axId val="903516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0623"/>
        <c:crosses val="autoZero"/>
        <c:crossBetween val="midCat"/>
      </c:valAx>
      <c:valAx>
        <c:axId val="903520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1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43</xdr:row>
      <xdr:rowOff>4762</xdr:rowOff>
    </xdr:from>
    <xdr:to>
      <xdr:col>6</xdr:col>
      <xdr:colOff>0</xdr:colOff>
      <xdr:row>58</xdr:row>
      <xdr:rowOff>0</xdr:rowOff>
    </xdr:to>
    <xdr:graphicFrame macro="">
      <xdr:nvGraphicFramePr>
        <xdr:cNvPr id="3" name="Chart 2">
          <a:extLst>
            <a:ext uri="{FF2B5EF4-FFF2-40B4-BE49-F238E27FC236}">
              <a16:creationId xmlns:a16="http://schemas.microsoft.com/office/drawing/2014/main" id="{2810F91E-7CA1-4434-87A2-D26CAC67F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73"/>
  <sheetViews>
    <sheetView tabSelected="1" topLeftCell="A16" zoomScale="85" zoomScaleNormal="85" workbookViewId="0">
      <selection activeCell="A34" sqref="A34:XFD34"/>
    </sheetView>
  </sheetViews>
  <sheetFormatPr defaultRowHeight="14.4" x14ac:dyDescent="0.3"/>
  <cols>
    <col min="1" max="1" width="69.6640625" customWidth="1"/>
    <col min="2" max="2" width="10.5546875" bestFit="1" customWidth="1"/>
    <col min="3" max="3" width="10.6640625" customWidth="1"/>
    <col min="4" max="4" width="13.44140625" customWidth="1"/>
    <col min="5" max="5" width="10.5546875" bestFit="1" customWidth="1"/>
    <col min="6" max="6" width="10.109375" customWidth="1"/>
    <col min="7" max="7" width="13.33203125" customWidth="1"/>
    <col min="8" max="8" width="10.88671875" customWidth="1"/>
    <col min="9" max="9" width="9.5546875" customWidth="1"/>
    <col min="10" max="10" width="13.44140625" customWidth="1"/>
    <col min="11" max="62" width="12" customWidth="1"/>
    <col min="63" max="64" width="9.6640625" bestFit="1" customWidth="1"/>
    <col min="65" max="69" width="9.6640625" customWidth="1"/>
  </cols>
  <sheetData>
    <row r="1" spans="1:62" x14ac:dyDescent="0.3">
      <c r="A1" t="s">
        <v>32</v>
      </c>
    </row>
    <row r="2" spans="1:62" x14ac:dyDescent="0.3">
      <c r="A2" s="16" t="s">
        <v>58</v>
      </c>
    </row>
    <row r="3" spans="1:62" ht="15" thickBot="1" x14ac:dyDescent="0.35"/>
    <row r="4" spans="1:62" ht="15" thickBot="1" x14ac:dyDescent="0.35">
      <c r="A4" t="s">
        <v>31</v>
      </c>
      <c r="B4" s="43">
        <v>25</v>
      </c>
    </row>
    <row r="5" spans="1:62" x14ac:dyDescent="0.3">
      <c r="A5" s="16" t="s">
        <v>55</v>
      </c>
    </row>
    <row r="6" spans="1:62" ht="15" thickBot="1" x14ac:dyDescent="0.35"/>
    <row r="7" spans="1:62" ht="15" thickBot="1" x14ac:dyDescent="0.35">
      <c r="A7" s="3" t="s">
        <v>4</v>
      </c>
      <c r="B7" s="83" t="s">
        <v>9</v>
      </c>
      <c r="C7" s="84"/>
      <c r="D7" s="85"/>
      <c r="E7" s="86" t="s">
        <v>10</v>
      </c>
      <c r="F7" s="87"/>
      <c r="G7" s="88"/>
      <c r="H7" s="89" t="s">
        <v>11</v>
      </c>
      <c r="I7" s="89"/>
      <c r="J7" s="9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1"/>
      <c r="BJ7" s="11"/>
    </row>
    <row r="8" spans="1:62" ht="58.2" thickBot="1" x14ac:dyDescent="0.35">
      <c r="A8" s="4" t="s">
        <v>3</v>
      </c>
      <c r="B8" s="8" t="s">
        <v>12</v>
      </c>
      <c r="C8" s="9" t="s">
        <v>33</v>
      </c>
      <c r="D8" s="57" t="s">
        <v>39</v>
      </c>
      <c r="E8" s="5" t="s">
        <v>12</v>
      </c>
      <c r="F8" s="6" t="s">
        <v>33</v>
      </c>
      <c r="G8" s="51" t="s">
        <v>39</v>
      </c>
      <c r="H8" s="5" t="s">
        <v>12</v>
      </c>
      <c r="I8" s="6" t="s">
        <v>33</v>
      </c>
      <c r="J8" s="51" t="s">
        <v>39</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7"/>
      <c r="BJ8" s="7"/>
    </row>
    <row r="9" spans="1:62" x14ac:dyDescent="0.3">
      <c r="A9" s="12" t="s">
        <v>21</v>
      </c>
      <c r="B9" s="68">
        <v>-5</v>
      </c>
      <c r="C9" s="20">
        <v>1</v>
      </c>
      <c r="D9" s="58">
        <f>(((SUMIFS(C$9:C$16,B$9:B$16,"&gt;="&amp;($B9-(($B$18-$B$17)*(B$4/100))),B$9:B$16,"&lt;="&amp;($B9+(($B$18-$B$17)*(B$4/100)))))))</f>
        <v>5</v>
      </c>
      <c r="E9" s="21"/>
      <c r="F9" s="22"/>
      <c r="G9" s="56"/>
      <c r="H9" s="21"/>
      <c r="I9" s="22"/>
      <c r="J9" s="22"/>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row>
    <row r="10" spans="1:62" x14ac:dyDescent="0.3">
      <c r="A10" s="13" t="s">
        <v>22</v>
      </c>
      <c r="B10" s="69">
        <v>-5</v>
      </c>
      <c r="C10" s="23">
        <v>1</v>
      </c>
      <c r="D10" s="27">
        <f t="shared" ref="D10:D16" si="0">(((SUMIFS(C$9:C$16,B$9:B$16,"&gt;="&amp;($B10-(($B$18-$B$17)*(B$4/100))),B$9:B$16,"&lt;="&amp;($B10+(($B$18-$B$17)*(B$4/100)))))))</f>
        <v>5</v>
      </c>
      <c r="E10" s="24"/>
      <c r="F10" s="25"/>
      <c r="G10" s="55"/>
      <c r="H10" s="24"/>
      <c r="I10" s="25"/>
      <c r="J10" s="25"/>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row>
    <row r="11" spans="1:62" x14ac:dyDescent="0.3">
      <c r="A11" s="13" t="s">
        <v>23</v>
      </c>
      <c r="B11" s="69">
        <v>-3</v>
      </c>
      <c r="C11" s="23">
        <v>1</v>
      </c>
      <c r="D11" s="27">
        <f t="shared" si="0"/>
        <v>6</v>
      </c>
      <c r="E11" s="24"/>
      <c r="F11" s="25"/>
      <c r="G11" s="55"/>
      <c r="H11" s="24"/>
      <c r="I11" s="25"/>
      <c r="J11" s="25"/>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67"/>
    </row>
    <row r="12" spans="1:62" x14ac:dyDescent="0.3">
      <c r="A12" s="13" t="s">
        <v>24</v>
      </c>
      <c r="B12" s="69">
        <v>-3</v>
      </c>
      <c r="C12" s="23">
        <v>1</v>
      </c>
      <c r="D12" s="27">
        <f t="shared" si="0"/>
        <v>6</v>
      </c>
      <c r="E12" s="24"/>
      <c r="F12" s="25"/>
      <c r="G12" s="55"/>
      <c r="H12" s="24"/>
      <c r="I12" s="25"/>
      <c r="J12" s="25"/>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row>
    <row r="13" spans="1:62" x14ac:dyDescent="0.3">
      <c r="A13" s="13" t="s">
        <v>25</v>
      </c>
      <c r="B13" s="69">
        <v>-3</v>
      </c>
      <c r="C13" s="23">
        <v>1</v>
      </c>
      <c r="D13" s="27">
        <f t="shared" si="0"/>
        <v>6</v>
      </c>
      <c r="E13" s="26">
        <v>1</v>
      </c>
      <c r="F13" s="23">
        <v>1</v>
      </c>
      <c r="G13" s="27" t="s">
        <v>8</v>
      </c>
      <c r="H13" s="24"/>
      <c r="I13" s="25"/>
      <c r="J13" s="25"/>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row>
    <row r="14" spans="1:62" x14ac:dyDescent="0.3">
      <c r="A14" s="13" t="s">
        <v>26</v>
      </c>
      <c r="B14" s="69">
        <v>0</v>
      </c>
      <c r="C14" s="23">
        <v>1</v>
      </c>
      <c r="D14" s="27">
        <f t="shared" si="0"/>
        <v>5</v>
      </c>
      <c r="E14" s="26">
        <v>3</v>
      </c>
      <c r="F14" s="23">
        <v>1</v>
      </c>
      <c r="G14" s="27" t="s">
        <v>8</v>
      </c>
      <c r="H14" s="26">
        <v>1</v>
      </c>
      <c r="I14" s="23">
        <v>1</v>
      </c>
      <c r="J14" s="23" t="s">
        <v>8</v>
      </c>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row>
    <row r="15" spans="1:62" x14ac:dyDescent="0.3">
      <c r="A15" s="13" t="s">
        <v>27</v>
      </c>
      <c r="B15" s="69">
        <v>2</v>
      </c>
      <c r="C15" s="23">
        <v>1</v>
      </c>
      <c r="D15" s="27">
        <f t="shared" si="0"/>
        <v>2</v>
      </c>
      <c r="E15" s="26">
        <v>5</v>
      </c>
      <c r="F15" s="23">
        <v>1</v>
      </c>
      <c r="G15" s="27" t="s">
        <v>8</v>
      </c>
      <c r="H15" s="26">
        <v>5</v>
      </c>
      <c r="I15" s="23">
        <v>1</v>
      </c>
      <c r="J15" s="23" t="s">
        <v>8</v>
      </c>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row>
    <row r="16" spans="1:62" ht="15" thickBot="1" x14ac:dyDescent="0.35">
      <c r="A16" s="14" t="s">
        <v>28</v>
      </c>
      <c r="B16" s="71">
        <v>8</v>
      </c>
      <c r="C16" s="28">
        <v>1</v>
      </c>
      <c r="D16" s="59">
        <f t="shared" si="0"/>
        <v>1</v>
      </c>
      <c r="E16" s="29">
        <v>7</v>
      </c>
      <c r="F16" s="30">
        <v>1</v>
      </c>
      <c r="G16" s="31" t="s">
        <v>8</v>
      </c>
      <c r="H16" s="29">
        <v>9</v>
      </c>
      <c r="I16" s="30">
        <v>1</v>
      </c>
      <c r="J16" s="30" t="s">
        <v>8</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row>
    <row r="17" spans="1:69" x14ac:dyDescent="0.3">
      <c r="A17" s="64" t="s">
        <v>1</v>
      </c>
      <c r="B17" s="32">
        <f>MIN($B$9,$B$10,$B$11,$B$12,$B$13,$B$14,$B$15,$B$16)</f>
        <v>-5</v>
      </c>
      <c r="C17" s="33"/>
      <c r="D17" s="52"/>
      <c r="E17" s="34">
        <f>MIN($E$13,$E$14,$E$15,$E$16)</f>
        <v>1</v>
      </c>
      <c r="F17" s="35"/>
      <c r="G17" s="36"/>
      <c r="H17" s="48">
        <f>MIN($H$14,$H$15,$H$16)</f>
        <v>1</v>
      </c>
      <c r="I17" s="35"/>
      <c r="J17" s="36"/>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row>
    <row r="18" spans="1:69" x14ac:dyDescent="0.3">
      <c r="A18" s="65" t="s">
        <v>2</v>
      </c>
      <c r="B18" s="37">
        <f>MAX($B$9,$B$10,$B$11,$B$12,$B$13,$B$14,$B$15,$B$16)</f>
        <v>8</v>
      </c>
      <c r="C18" s="38"/>
      <c r="D18" s="53"/>
      <c r="E18" s="37">
        <f>MAX($E$13,$E$14,$E$15,$E$16)</f>
        <v>7</v>
      </c>
      <c r="F18" s="38"/>
      <c r="G18" s="39"/>
      <c r="H18" s="49">
        <f>MAX($H$14,$H$15,$H$16)</f>
        <v>9</v>
      </c>
      <c r="I18" s="38"/>
      <c r="J18" s="39"/>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row>
    <row r="19" spans="1:69" x14ac:dyDescent="0.3">
      <c r="A19" s="65" t="s">
        <v>0</v>
      </c>
      <c r="B19" s="37">
        <f>((SUM($B$9:$B$16)-(($B$17-1)*SUM($C$9:$C$16)))/SUM($C$9:$C$16))</f>
        <v>4.875</v>
      </c>
      <c r="C19" s="38"/>
      <c r="D19" s="53"/>
      <c r="E19" s="37">
        <f>((SUM($E$9:$E$16)-(($E$17-1)*SUM($F$9:$F$16)))/SUM($F$9:$F$16))</f>
        <v>4</v>
      </c>
      <c r="F19" s="38"/>
      <c r="G19" s="39"/>
      <c r="H19" s="49">
        <f>((SUM($H$9:$H$16)-(($H$17-1)*SUM($I$9:$I$16)))/SUM($I$9:$I$16))</f>
        <v>5</v>
      </c>
      <c r="I19" s="38"/>
      <c r="J19" s="39"/>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row>
    <row r="20" spans="1:69" x14ac:dyDescent="0.3">
      <c r="A20" s="65" t="s">
        <v>6</v>
      </c>
      <c r="B20" s="37">
        <f>(((SQRT((($B$9-($B$17-1))-$B$19)^2)+SQRT((($B$10-($B$17-1))-$B$19)^2)+SQRT((($B$11-($B$17-1))-$B$19)^2)+SQRT((($B$12-($B$17-1))-$B$19)^2)+SQRT((($B$13-($B$17-1))-$B$19)^2)+SQRT((($B$14-($B$17-1))-$B$19)^2)+SQRT((($B$15-($B$17-1))-$B$19)^2)+SQRT((($B$16-($B$17-1))-$B$19)^2))/SUM($C$9:$C$16))*100)</f>
        <v>334.375</v>
      </c>
      <c r="C20" s="38"/>
      <c r="D20" s="53"/>
      <c r="E20" s="37">
        <f>(((SQRT((($E$13-($E$17-1))-$E$19)^2)+SQRT((($E$14-($E$17-1))-$E$19)^2)+SQRT((($E$15-($E$17-1))-$E$19)^2)+SQRT((($E$16-($E$17-1))-$E$19)^2))/SUM($F$9:$F$16))*100)</f>
        <v>200</v>
      </c>
      <c r="F20" s="38"/>
      <c r="G20" s="39"/>
      <c r="H20" s="49">
        <f>(((SQRT((($H$14-($H$17-1))-$H$19)^2)+SQRT((($H$15-($H$17-1))-$H$19)^2)+SQRT((($H$16-($H$17-1))-$H$19)^2))/SUM($I$9:$I$16))*100)</f>
        <v>266.66666666666663</v>
      </c>
      <c r="I20" s="38"/>
      <c r="J20" s="39"/>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row>
    <row r="21" spans="1:69" ht="15" thickBot="1" x14ac:dyDescent="0.35">
      <c r="A21" s="66" t="s">
        <v>37</v>
      </c>
      <c r="B21" s="40">
        <f>(((B$20*(SUM($F$9:$F$16)+SUM($I$9:$I$16)))/SUM($C$9:$C$16))/SUM($I$9:$I$16))</f>
        <v>97.526041666666671</v>
      </c>
      <c r="C21" s="41"/>
      <c r="D21" s="54"/>
      <c r="E21" s="40">
        <f>(((E$20*(SUM($C$9:$C$16)+SUM($I$9:$I$16)))/SUM($F$9:$F$16))/SUM($I$9:$I$16))</f>
        <v>183.33333333333334</v>
      </c>
      <c r="F21" s="41"/>
      <c r="G21" s="42"/>
      <c r="H21" s="50">
        <f>(((H$20*(SUM($C$9:$C$16)+SUM($F$9:$F$16)))/SUM($I$9:$I$16))/SUM($I$9:$I$16))</f>
        <v>355.55555555555549</v>
      </c>
      <c r="I21" s="41"/>
      <c r="J21" s="42"/>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row>
    <row r="22" spans="1:69" x14ac:dyDescent="0.3">
      <c r="A22" s="17" t="s">
        <v>40</v>
      </c>
      <c r="B22" s="3"/>
      <c r="C22" s="3"/>
      <c r="D22" s="3"/>
      <c r="E22" s="3"/>
      <c r="F22" s="1"/>
    </row>
    <row r="23" spans="1:69" ht="15" thickBot="1" x14ac:dyDescent="0.35">
      <c r="A23" s="3"/>
      <c r="B23" s="3"/>
      <c r="C23" s="3"/>
      <c r="D23" s="3"/>
      <c r="E23" s="3"/>
      <c r="F23" s="1"/>
    </row>
    <row r="24" spans="1:69" ht="15" thickBot="1" x14ac:dyDescent="0.35">
      <c r="A24" s="3" t="s">
        <v>5</v>
      </c>
      <c r="B24" s="83" t="s">
        <v>9</v>
      </c>
      <c r="C24" s="84"/>
      <c r="D24" s="84"/>
      <c r="E24" s="84"/>
      <c r="F24" s="84"/>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c r="AG24" s="84"/>
      <c r="AH24" s="84"/>
      <c r="AI24" s="84"/>
      <c r="AJ24" s="84"/>
      <c r="AK24" s="84"/>
      <c r="AL24" s="84"/>
      <c r="AM24" s="84"/>
      <c r="AN24" s="84"/>
      <c r="AO24" s="84"/>
      <c r="AP24" s="84"/>
      <c r="AQ24" s="84"/>
      <c r="AR24" s="84"/>
      <c r="AS24" s="84"/>
      <c r="AT24" s="84"/>
      <c r="AU24" s="84"/>
      <c r="AV24" s="84"/>
      <c r="AW24" s="84"/>
      <c r="AX24" s="84"/>
      <c r="AY24" s="84"/>
      <c r="AZ24" s="84"/>
      <c r="BA24" s="84"/>
      <c r="BB24" s="84"/>
      <c r="BC24" s="84"/>
      <c r="BD24" s="84"/>
      <c r="BE24" s="84"/>
      <c r="BF24" s="84"/>
      <c r="BG24" s="84"/>
      <c r="BH24" s="84"/>
      <c r="BI24" s="84"/>
      <c r="BJ24" s="84"/>
      <c r="BK24" s="84"/>
      <c r="BL24" s="84"/>
      <c r="BM24" s="84"/>
      <c r="BN24" s="84"/>
      <c r="BO24" s="84"/>
      <c r="BP24" s="84"/>
      <c r="BQ24" s="85"/>
    </row>
    <row r="25" spans="1:69" ht="15" thickBot="1" x14ac:dyDescent="0.35">
      <c r="A25" s="72" t="s">
        <v>7</v>
      </c>
      <c r="B25" s="74">
        <v>-6</v>
      </c>
      <c r="C25" s="75">
        <v>-5</v>
      </c>
      <c r="D25" s="75">
        <v>-4.8</v>
      </c>
      <c r="E25" s="75">
        <v>-4.5999999999999996</v>
      </c>
      <c r="F25" s="75">
        <v>-4.4000000000000004</v>
      </c>
      <c r="G25" s="75">
        <v>-4.2</v>
      </c>
      <c r="H25" s="75">
        <v>-4</v>
      </c>
      <c r="I25" s="75">
        <v>-3.8</v>
      </c>
      <c r="J25" s="75">
        <v>-3.6</v>
      </c>
      <c r="K25" s="75">
        <v>-3.4</v>
      </c>
      <c r="L25" s="75">
        <v>-3.2</v>
      </c>
      <c r="M25" s="75">
        <v>-3</v>
      </c>
      <c r="N25" s="75">
        <v>-2.8</v>
      </c>
      <c r="O25" s="75">
        <v>-2.6</v>
      </c>
      <c r="P25" s="75">
        <v>-2.4</v>
      </c>
      <c r="Q25" s="75">
        <v>-2.2000000000000002</v>
      </c>
      <c r="R25" s="75">
        <v>-2</v>
      </c>
      <c r="S25" s="75">
        <v>-1.8</v>
      </c>
      <c r="T25" s="75">
        <v>-1.6</v>
      </c>
      <c r="U25" s="75">
        <v>-1.4</v>
      </c>
      <c r="V25" s="75">
        <v>-1.2</v>
      </c>
      <c r="W25" s="75">
        <v>-1</v>
      </c>
      <c r="X25" s="75">
        <v>-0.8</v>
      </c>
      <c r="Y25" s="75">
        <v>-0.6</v>
      </c>
      <c r="Z25" s="75">
        <v>-0.4</v>
      </c>
      <c r="AA25" s="75">
        <v>-0.2</v>
      </c>
      <c r="AB25" s="75">
        <v>0</v>
      </c>
      <c r="AC25" s="75">
        <v>0.2</v>
      </c>
      <c r="AD25" s="75">
        <v>0.4</v>
      </c>
      <c r="AE25" s="75">
        <v>0.6</v>
      </c>
      <c r="AF25" s="75">
        <v>0.80000000000001004</v>
      </c>
      <c r="AG25" s="75">
        <v>1.00000000000001</v>
      </c>
      <c r="AH25" s="75">
        <v>1.2000000000000099</v>
      </c>
      <c r="AI25" s="75">
        <v>1.4000000000000099</v>
      </c>
      <c r="AJ25" s="75">
        <v>1.6000000000000101</v>
      </c>
      <c r="AK25" s="75">
        <v>1.80000000000001</v>
      </c>
      <c r="AL25" s="75">
        <v>2.0000000000000102</v>
      </c>
      <c r="AM25" s="75">
        <v>2.2000000000000099</v>
      </c>
      <c r="AN25" s="75">
        <v>2.4000000000000101</v>
      </c>
      <c r="AO25" s="75">
        <v>2.6000000000000099</v>
      </c>
      <c r="AP25" s="75">
        <v>2.80000000000001</v>
      </c>
      <c r="AQ25" s="75">
        <v>3.0000000000000102</v>
      </c>
      <c r="AR25" s="75">
        <v>3.2000000000000099</v>
      </c>
      <c r="AS25" s="75">
        <v>3.4000000000000101</v>
      </c>
      <c r="AT25" s="75">
        <v>3.6000000000000099</v>
      </c>
      <c r="AU25" s="75">
        <v>3.80000000000001</v>
      </c>
      <c r="AV25" s="75">
        <v>4.0000000000000098</v>
      </c>
      <c r="AW25" s="75">
        <v>4.2000000000000099</v>
      </c>
      <c r="AX25" s="75">
        <v>4.4000000000000101</v>
      </c>
      <c r="AY25" s="75">
        <v>4.6000000000000103</v>
      </c>
      <c r="AZ25" s="75">
        <v>4.8000000000000096</v>
      </c>
      <c r="BA25" s="75">
        <v>5</v>
      </c>
      <c r="BB25" s="75">
        <v>5.2</v>
      </c>
      <c r="BC25" s="75">
        <v>5.4</v>
      </c>
      <c r="BD25" s="75">
        <v>5.6</v>
      </c>
      <c r="BE25" s="75">
        <v>5.8</v>
      </c>
      <c r="BF25" s="75">
        <v>6</v>
      </c>
      <c r="BG25" s="75">
        <v>6.2</v>
      </c>
      <c r="BH25" s="75">
        <v>6.4</v>
      </c>
      <c r="BI25" s="75">
        <v>6.6</v>
      </c>
      <c r="BJ25" s="75">
        <v>6.8</v>
      </c>
      <c r="BK25" s="75">
        <v>7</v>
      </c>
      <c r="BL25" s="75">
        <v>7.2</v>
      </c>
      <c r="BM25" s="75">
        <v>7.4</v>
      </c>
      <c r="BN25" s="75">
        <v>7.6</v>
      </c>
      <c r="BO25" s="75">
        <v>7.8</v>
      </c>
      <c r="BP25" s="75">
        <v>8</v>
      </c>
      <c r="BQ25" s="76">
        <v>9</v>
      </c>
    </row>
    <row r="26" spans="1:69" x14ac:dyDescent="0.3">
      <c r="A26" s="61" t="s">
        <v>14</v>
      </c>
      <c r="B26" s="77" t="str">
        <f t="shared" ref="B26:BQ26" si="1">(IF(B$25&gt;$B$18,"OOR",IF(B$25&lt;$B$17,"OOR",LARGE($B$9:$B$16,COUNTIF($B$9:$B$16,"&gt;"&amp;B$25)+1))))</f>
        <v>OOR</v>
      </c>
      <c r="C26" s="78">
        <f t="shared" si="1"/>
        <v>-5</v>
      </c>
      <c r="D26" s="78">
        <f t="shared" si="1"/>
        <v>-5</v>
      </c>
      <c r="E26" s="78">
        <f t="shared" si="1"/>
        <v>-5</v>
      </c>
      <c r="F26" s="78">
        <f t="shared" si="1"/>
        <v>-5</v>
      </c>
      <c r="G26" s="78">
        <f t="shared" si="1"/>
        <v>-5</v>
      </c>
      <c r="H26" s="78">
        <f t="shared" si="1"/>
        <v>-5</v>
      </c>
      <c r="I26" s="78">
        <f t="shared" si="1"/>
        <v>-5</v>
      </c>
      <c r="J26" s="78">
        <f t="shared" si="1"/>
        <v>-5</v>
      </c>
      <c r="K26" s="78">
        <f t="shared" si="1"/>
        <v>-5</v>
      </c>
      <c r="L26" s="78">
        <f t="shared" si="1"/>
        <v>-5</v>
      </c>
      <c r="M26" s="78">
        <f t="shared" si="1"/>
        <v>-3</v>
      </c>
      <c r="N26" s="78">
        <f t="shared" si="1"/>
        <v>-3</v>
      </c>
      <c r="O26" s="78">
        <f t="shared" si="1"/>
        <v>-3</v>
      </c>
      <c r="P26" s="78">
        <f t="shared" si="1"/>
        <v>-3</v>
      </c>
      <c r="Q26" s="78">
        <f t="shared" si="1"/>
        <v>-3</v>
      </c>
      <c r="R26" s="78">
        <f t="shared" si="1"/>
        <v>-3</v>
      </c>
      <c r="S26" s="78">
        <f t="shared" si="1"/>
        <v>-3</v>
      </c>
      <c r="T26" s="78">
        <f t="shared" si="1"/>
        <v>-3</v>
      </c>
      <c r="U26" s="78">
        <f t="shared" si="1"/>
        <v>-3</v>
      </c>
      <c r="V26" s="78">
        <f t="shared" si="1"/>
        <v>-3</v>
      </c>
      <c r="W26" s="78">
        <f t="shared" si="1"/>
        <v>-3</v>
      </c>
      <c r="X26" s="78">
        <f t="shared" si="1"/>
        <v>-3</v>
      </c>
      <c r="Y26" s="78">
        <f t="shared" si="1"/>
        <v>-3</v>
      </c>
      <c r="Z26" s="78">
        <f t="shared" si="1"/>
        <v>-3</v>
      </c>
      <c r="AA26" s="78">
        <f t="shared" si="1"/>
        <v>-3</v>
      </c>
      <c r="AB26" s="78">
        <f t="shared" si="1"/>
        <v>0</v>
      </c>
      <c r="AC26" s="78">
        <f t="shared" si="1"/>
        <v>0</v>
      </c>
      <c r="AD26" s="78">
        <f t="shared" si="1"/>
        <v>0</v>
      </c>
      <c r="AE26" s="78">
        <f t="shared" si="1"/>
        <v>0</v>
      </c>
      <c r="AF26" s="78">
        <f t="shared" si="1"/>
        <v>0</v>
      </c>
      <c r="AG26" s="78">
        <f t="shared" si="1"/>
        <v>0</v>
      </c>
      <c r="AH26" s="78">
        <f t="shared" si="1"/>
        <v>0</v>
      </c>
      <c r="AI26" s="78">
        <f t="shared" si="1"/>
        <v>0</v>
      </c>
      <c r="AJ26" s="78">
        <f t="shared" si="1"/>
        <v>0</v>
      </c>
      <c r="AK26" s="78">
        <f t="shared" si="1"/>
        <v>0</v>
      </c>
      <c r="AL26" s="78">
        <f t="shared" si="1"/>
        <v>2</v>
      </c>
      <c r="AM26" s="78">
        <f t="shared" si="1"/>
        <v>2</v>
      </c>
      <c r="AN26" s="78">
        <f t="shared" si="1"/>
        <v>2</v>
      </c>
      <c r="AO26" s="78">
        <f t="shared" si="1"/>
        <v>2</v>
      </c>
      <c r="AP26" s="78">
        <f t="shared" si="1"/>
        <v>2</v>
      </c>
      <c r="AQ26" s="78">
        <f t="shared" si="1"/>
        <v>2</v>
      </c>
      <c r="AR26" s="78">
        <f t="shared" si="1"/>
        <v>2</v>
      </c>
      <c r="AS26" s="78">
        <f t="shared" si="1"/>
        <v>2</v>
      </c>
      <c r="AT26" s="78">
        <f t="shared" si="1"/>
        <v>2</v>
      </c>
      <c r="AU26" s="78">
        <f t="shared" si="1"/>
        <v>2</v>
      </c>
      <c r="AV26" s="78">
        <f t="shared" si="1"/>
        <v>2</v>
      </c>
      <c r="AW26" s="78">
        <f t="shared" si="1"/>
        <v>2</v>
      </c>
      <c r="AX26" s="78">
        <f t="shared" si="1"/>
        <v>2</v>
      </c>
      <c r="AY26" s="78">
        <f t="shared" si="1"/>
        <v>2</v>
      </c>
      <c r="AZ26" s="78">
        <f t="shared" si="1"/>
        <v>2</v>
      </c>
      <c r="BA26" s="78">
        <f t="shared" si="1"/>
        <v>2</v>
      </c>
      <c r="BB26" s="78">
        <f t="shared" si="1"/>
        <v>2</v>
      </c>
      <c r="BC26" s="78">
        <f t="shared" si="1"/>
        <v>2</v>
      </c>
      <c r="BD26" s="78">
        <f t="shared" si="1"/>
        <v>2</v>
      </c>
      <c r="BE26" s="78">
        <f t="shared" si="1"/>
        <v>2</v>
      </c>
      <c r="BF26" s="78">
        <f t="shared" si="1"/>
        <v>2</v>
      </c>
      <c r="BG26" s="78">
        <f t="shared" si="1"/>
        <v>2</v>
      </c>
      <c r="BH26" s="78">
        <f t="shared" si="1"/>
        <v>2</v>
      </c>
      <c r="BI26" s="78">
        <f t="shared" si="1"/>
        <v>2</v>
      </c>
      <c r="BJ26" s="78">
        <f t="shared" si="1"/>
        <v>2</v>
      </c>
      <c r="BK26" s="78">
        <f t="shared" si="1"/>
        <v>2</v>
      </c>
      <c r="BL26" s="78">
        <f t="shared" si="1"/>
        <v>2</v>
      </c>
      <c r="BM26" s="78">
        <f t="shared" si="1"/>
        <v>2</v>
      </c>
      <c r="BN26" s="78">
        <f t="shared" si="1"/>
        <v>2</v>
      </c>
      <c r="BO26" s="78">
        <f t="shared" si="1"/>
        <v>2</v>
      </c>
      <c r="BP26" s="78">
        <f t="shared" si="1"/>
        <v>8</v>
      </c>
      <c r="BQ26" s="79" t="str">
        <f t="shared" si="1"/>
        <v>OOR</v>
      </c>
    </row>
    <row r="27" spans="1:69" x14ac:dyDescent="0.3">
      <c r="A27" s="62" t="s">
        <v>13</v>
      </c>
      <c r="B27" s="18" t="str">
        <f t="shared" ref="B27:BQ27" si="2">(IF(B$25&gt;$B$18,"OOR",IF(B$25&lt;$B$17,"OOR",SMALL($B$9:$B$16,COUNTIF($B$9:$B$16,"&lt;"&amp;B$25)+1))))</f>
        <v>OOR</v>
      </c>
      <c r="C27" s="44">
        <f t="shared" si="2"/>
        <v>-5</v>
      </c>
      <c r="D27" s="44">
        <f t="shared" si="2"/>
        <v>-3</v>
      </c>
      <c r="E27" s="44">
        <f t="shared" si="2"/>
        <v>-3</v>
      </c>
      <c r="F27" s="44">
        <f t="shared" si="2"/>
        <v>-3</v>
      </c>
      <c r="G27" s="44">
        <f t="shared" si="2"/>
        <v>-3</v>
      </c>
      <c r="H27" s="44">
        <f t="shared" si="2"/>
        <v>-3</v>
      </c>
      <c r="I27" s="44">
        <f t="shared" si="2"/>
        <v>-3</v>
      </c>
      <c r="J27" s="44">
        <f t="shared" si="2"/>
        <v>-3</v>
      </c>
      <c r="K27" s="44">
        <f t="shared" si="2"/>
        <v>-3</v>
      </c>
      <c r="L27" s="44">
        <f t="shared" si="2"/>
        <v>-3</v>
      </c>
      <c r="M27" s="44">
        <f t="shared" si="2"/>
        <v>-3</v>
      </c>
      <c r="N27" s="44">
        <f t="shared" si="2"/>
        <v>0</v>
      </c>
      <c r="O27" s="44">
        <f t="shared" si="2"/>
        <v>0</v>
      </c>
      <c r="P27" s="44">
        <f t="shared" si="2"/>
        <v>0</v>
      </c>
      <c r="Q27" s="44">
        <f t="shared" si="2"/>
        <v>0</v>
      </c>
      <c r="R27" s="44">
        <f t="shared" si="2"/>
        <v>0</v>
      </c>
      <c r="S27" s="44">
        <f t="shared" si="2"/>
        <v>0</v>
      </c>
      <c r="T27" s="44">
        <f t="shared" si="2"/>
        <v>0</v>
      </c>
      <c r="U27" s="44">
        <f t="shared" si="2"/>
        <v>0</v>
      </c>
      <c r="V27" s="44">
        <f t="shared" si="2"/>
        <v>0</v>
      </c>
      <c r="W27" s="44">
        <f t="shared" si="2"/>
        <v>0</v>
      </c>
      <c r="X27" s="44">
        <f t="shared" si="2"/>
        <v>0</v>
      </c>
      <c r="Y27" s="44">
        <f t="shared" si="2"/>
        <v>0</v>
      </c>
      <c r="Z27" s="44">
        <f t="shared" si="2"/>
        <v>0</v>
      </c>
      <c r="AA27" s="44">
        <f t="shared" si="2"/>
        <v>0</v>
      </c>
      <c r="AB27" s="44">
        <f t="shared" si="2"/>
        <v>0</v>
      </c>
      <c r="AC27" s="44">
        <f t="shared" si="2"/>
        <v>2</v>
      </c>
      <c r="AD27" s="44">
        <f t="shared" si="2"/>
        <v>2</v>
      </c>
      <c r="AE27" s="44">
        <f t="shared" si="2"/>
        <v>2</v>
      </c>
      <c r="AF27" s="44">
        <f t="shared" si="2"/>
        <v>2</v>
      </c>
      <c r="AG27" s="44">
        <f t="shared" si="2"/>
        <v>2</v>
      </c>
      <c r="AH27" s="44">
        <f t="shared" si="2"/>
        <v>2</v>
      </c>
      <c r="AI27" s="44">
        <f t="shared" si="2"/>
        <v>2</v>
      </c>
      <c r="AJ27" s="44">
        <f t="shared" si="2"/>
        <v>2</v>
      </c>
      <c r="AK27" s="44">
        <f t="shared" si="2"/>
        <v>2</v>
      </c>
      <c r="AL27" s="44">
        <f t="shared" si="2"/>
        <v>8</v>
      </c>
      <c r="AM27" s="44">
        <f t="shared" si="2"/>
        <v>8</v>
      </c>
      <c r="AN27" s="44">
        <f t="shared" si="2"/>
        <v>8</v>
      </c>
      <c r="AO27" s="44">
        <f t="shared" si="2"/>
        <v>8</v>
      </c>
      <c r="AP27" s="44">
        <f t="shared" si="2"/>
        <v>8</v>
      </c>
      <c r="AQ27" s="44">
        <f t="shared" si="2"/>
        <v>8</v>
      </c>
      <c r="AR27" s="44">
        <f t="shared" si="2"/>
        <v>8</v>
      </c>
      <c r="AS27" s="44">
        <f t="shared" si="2"/>
        <v>8</v>
      </c>
      <c r="AT27" s="44">
        <f t="shared" si="2"/>
        <v>8</v>
      </c>
      <c r="AU27" s="44">
        <f t="shared" si="2"/>
        <v>8</v>
      </c>
      <c r="AV27" s="44">
        <f t="shared" si="2"/>
        <v>8</v>
      </c>
      <c r="AW27" s="44">
        <f t="shared" si="2"/>
        <v>8</v>
      </c>
      <c r="AX27" s="44">
        <f t="shared" si="2"/>
        <v>8</v>
      </c>
      <c r="AY27" s="44">
        <f t="shared" si="2"/>
        <v>8</v>
      </c>
      <c r="AZ27" s="44">
        <f t="shared" si="2"/>
        <v>8</v>
      </c>
      <c r="BA27" s="44">
        <f t="shared" si="2"/>
        <v>8</v>
      </c>
      <c r="BB27" s="44">
        <f t="shared" si="2"/>
        <v>8</v>
      </c>
      <c r="BC27" s="44">
        <f t="shared" si="2"/>
        <v>8</v>
      </c>
      <c r="BD27" s="44">
        <f t="shared" si="2"/>
        <v>8</v>
      </c>
      <c r="BE27" s="44">
        <f t="shared" si="2"/>
        <v>8</v>
      </c>
      <c r="BF27" s="44">
        <f t="shared" si="2"/>
        <v>8</v>
      </c>
      <c r="BG27" s="44">
        <f t="shared" si="2"/>
        <v>8</v>
      </c>
      <c r="BH27" s="44">
        <f t="shared" si="2"/>
        <v>8</v>
      </c>
      <c r="BI27" s="44">
        <f t="shared" si="2"/>
        <v>8</v>
      </c>
      <c r="BJ27" s="44">
        <f t="shared" si="2"/>
        <v>8</v>
      </c>
      <c r="BK27" s="44">
        <f t="shared" si="2"/>
        <v>8</v>
      </c>
      <c r="BL27" s="44">
        <f t="shared" si="2"/>
        <v>8</v>
      </c>
      <c r="BM27" s="44">
        <f t="shared" si="2"/>
        <v>8</v>
      </c>
      <c r="BN27" s="44">
        <f t="shared" si="2"/>
        <v>8</v>
      </c>
      <c r="BO27" s="44">
        <f t="shared" si="2"/>
        <v>8</v>
      </c>
      <c r="BP27" s="44">
        <f t="shared" si="2"/>
        <v>8</v>
      </c>
      <c r="BQ27" s="45" t="str">
        <f t="shared" si="2"/>
        <v>OOR</v>
      </c>
    </row>
    <row r="28" spans="1:69" x14ac:dyDescent="0.3">
      <c r="A28" s="62" t="s">
        <v>16</v>
      </c>
      <c r="B28" s="18">
        <f>(SQRT((IF(B$25&gt;$B$18,0,IF(B$25&lt;$B$17,0,(50-(100/SUM($C$9:$C$16)))))*(IF(ISNUMBER(B$26),(VLOOKUP(B$26,$B$9:$D$16,3,FALSE)*IF(B$27=B$26,1,((B$25-B$26)/(B$27-B$26)))),0))^2)))</f>
        <v>0</v>
      </c>
      <c r="C28" s="44">
        <f>(SQRT((IF(C$25&gt;$B$18,0,IF(C$25&lt;$B$17,0,(50-(100/SUM($C$9:$C$16)))))*(IF(ISNUMBER(C$26),(VLOOKUP(C$26,$B$9:$D$16,3,FALSE)*IF(C$27=C$26,1,((C$25-C$26)/(C$27-C$26)))),0))^2)))</f>
        <v>30.618621784789728</v>
      </c>
      <c r="D28" s="44">
        <f t="shared" ref="D28:BO28" si="3">(SQRT((IF(D$25&gt;$B$18,0,IF(D$25&lt;$B$17,0,(50-(100/SUM($C$9:$C$16)))))*(IF(ISNUMBER(D$26),(VLOOKUP(D$26,$B$9:$D$16,3,FALSE)*IF(D$27=D$26,1,((D$25-D$26)/(D$27-D$26)))),0))^2)))</f>
        <v>3.0618621784789752</v>
      </c>
      <c r="E28" s="44">
        <f t="shared" si="3"/>
        <v>6.1237243569579505</v>
      </c>
      <c r="F28" s="44">
        <f t="shared" si="3"/>
        <v>9.1855865354369133</v>
      </c>
      <c r="G28" s="44">
        <f t="shared" si="3"/>
        <v>12.247448713915889</v>
      </c>
      <c r="H28" s="44">
        <f t="shared" si="3"/>
        <v>15.309310892394864</v>
      </c>
      <c r="I28" s="44">
        <f t="shared" si="3"/>
        <v>18.371173070873837</v>
      </c>
      <c r="J28" s="44">
        <f t="shared" si="3"/>
        <v>21.433035249352809</v>
      </c>
      <c r="K28" s="44">
        <f t="shared" si="3"/>
        <v>24.494897427831781</v>
      </c>
      <c r="L28" s="44">
        <f t="shared" si="3"/>
        <v>27.556759606310752</v>
      </c>
      <c r="M28" s="44">
        <f t="shared" si="3"/>
        <v>36.742346141747674</v>
      </c>
      <c r="N28" s="44">
        <f t="shared" si="3"/>
        <v>2.4494897427831801</v>
      </c>
      <c r="O28" s="44">
        <f t="shared" si="3"/>
        <v>4.8989794855663549</v>
      </c>
      <c r="P28" s="44">
        <f t="shared" si="3"/>
        <v>7.3484692283495354</v>
      </c>
      <c r="Q28" s="44">
        <f t="shared" si="3"/>
        <v>9.7979589711327097</v>
      </c>
      <c r="R28" s="44">
        <f t="shared" si="3"/>
        <v>12.24744871391589</v>
      </c>
      <c r="S28" s="44">
        <f t="shared" si="3"/>
        <v>14.696938456699069</v>
      </c>
      <c r="T28" s="44">
        <f t="shared" si="3"/>
        <v>17.146428199482244</v>
      </c>
      <c r="U28" s="44">
        <f t="shared" si="3"/>
        <v>19.595917942265427</v>
      </c>
      <c r="V28" s="44">
        <f t="shared" si="3"/>
        <v>22.045407685048602</v>
      </c>
      <c r="W28" s="44">
        <f t="shared" si="3"/>
        <v>24.494897427831781</v>
      </c>
      <c r="X28" s="44">
        <f t="shared" si="3"/>
        <v>26.944387170614963</v>
      </c>
      <c r="Y28" s="44">
        <f t="shared" si="3"/>
        <v>29.393876913398138</v>
      </c>
      <c r="Z28" s="44">
        <f t="shared" si="3"/>
        <v>31.843366656181317</v>
      </c>
      <c r="AA28" s="44">
        <f t="shared" si="3"/>
        <v>34.292856398964489</v>
      </c>
      <c r="AB28" s="44">
        <f t="shared" si="3"/>
        <v>30.618621784789728</v>
      </c>
      <c r="AC28" s="44">
        <f t="shared" si="3"/>
        <v>3.0618621784789726</v>
      </c>
      <c r="AD28" s="44">
        <f t="shared" si="3"/>
        <v>6.1237243569579451</v>
      </c>
      <c r="AE28" s="44">
        <f t="shared" si="3"/>
        <v>9.1855865354369186</v>
      </c>
      <c r="AF28" s="44">
        <f t="shared" si="3"/>
        <v>12.247448713916043</v>
      </c>
      <c r="AG28" s="44">
        <f t="shared" si="3"/>
        <v>15.309310892395015</v>
      </c>
      <c r="AH28" s="44">
        <f t="shared" si="3"/>
        <v>18.371173070873986</v>
      </c>
      <c r="AI28" s="44">
        <f t="shared" si="3"/>
        <v>21.433035249352962</v>
      </c>
      <c r="AJ28" s="44">
        <f t="shared" si="3"/>
        <v>24.494897427831933</v>
      </c>
      <c r="AK28" s="44">
        <f t="shared" si="3"/>
        <v>27.556759606310905</v>
      </c>
      <c r="AL28" s="44">
        <f t="shared" si="3"/>
        <v>2.0849345984494616E-14</v>
      </c>
      <c r="AM28" s="44">
        <f t="shared" si="3"/>
        <v>0.40824829046388333</v>
      </c>
      <c r="AN28" s="44">
        <f t="shared" si="3"/>
        <v>0.8164965809277468</v>
      </c>
      <c r="AO28" s="44">
        <f t="shared" si="3"/>
        <v>1.2247448713916091</v>
      </c>
      <c r="AP28" s="44">
        <f t="shared" si="3"/>
        <v>1.6329931618554725</v>
      </c>
      <c r="AQ28" s="44">
        <f t="shared" si="3"/>
        <v>2.0412414523193361</v>
      </c>
      <c r="AR28" s="44">
        <f t="shared" si="3"/>
        <v>2.4494897427831983</v>
      </c>
      <c r="AS28" s="44">
        <f t="shared" si="3"/>
        <v>2.8577380332470619</v>
      </c>
      <c r="AT28" s="44">
        <f t="shared" si="3"/>
        <v>3.2659863237109246</v>
      </c>
      <c r="AU28" s="44">
        <f t="shared" si="3"/>
        <v>3.6742346141747873</v>
      </c>
      <c r="AV28" s="44">
        <f t="shared" si="3"/>
        <v>4.0824829046386499</v>
      </c>
      <c r="AW28" s="44">
        <f t="shared" si="3"/>
        <v>4.4907311951025131</v>
      </c>
      <c r="AX28" s="44">
        <f t="shared" si="3"/>
        <v>4.8989794855663771</v>
      </c>
      <c r="AY28" s="44">
        <f t="shared" si="3"/>
        <v>5.3072277760302411</v>
      </c>
      <c r="AZ28" s="44">
        <f t="shared" si="3"/>
        <v>5.7154760664941016</v>
      </c>
      <c r="BA28" s="44">
        <f t="shared" si="3"/>
        <v>6.1237243569579451</v>
      </c>
      <c r="BB28" s="44">
        <f t="shared" si="3"/>
        <v>6.5319726474218083</v>
      </c>
      <c r="BC28" s="44">
        <f t="shared" si="3"/>
        <v>6.9402209378856723</v>
      </c>
      <c r="BD28" s="44">
        <f t="shared" si="3"/>
        <v>7.3484692283495345</v>
      </c>
      <c r="BE28" s="44">
        <f t="shared" si="3"/>
        <v>7.7567175188133968</v>
      </c>
      <c r="BF28" s="44">
        <f t="shared" si="3"/>
        <v>8.164965809277259</v>
      </c>
      <c r="BG28" s="44">
        <f t="shared" si="3"/>
        <v>8.5732140997411239</v>
      </c>
      <c r="BH28" s="44">
        <f t="shared" si="3"/>
        <v>8.981462390204987</v>
      </c>
      <c r="BI28" s="44">
        <f t="shared" si="3"/>
        <v>9.3897106806688484</v>
      </c>
      <c r="BJ28" s="44">
        <f t="shared" si="3"/>
        <v>9.7979589711327115</v>
      </c>
      <c r="BK28" s="44">
        <f t="shared" si="3"/>
        <v>10.206207261596576</v>
      </c>
      <c r="BL28" s="44">
        <f t="shared" si="3"/>
        <v>10.614455552060438</v>
      </c>
      <c r="BM28" s="44">
        <f t="shared" si="3"/>
        <v>11.022703842524303</v>
      </c>
      <c r="BN28" s="44">
        <f t="shared" si="3"/>
        <v>11.430952132988162</v>
      </c>
      <c r="BO28" s="44">
        <f t="shared" si="3"/>
        <v>11.839200423452027</v>
      </c>
      <c r="BP28" s="44">
        <f t="shared" ref="BP28:BQ28" si="4">(SQRT((IF(BP$25&gt;$B$18,0,IF(BP$25&lt;$B$17,0,(50-(100/SUM($C$9:$C$16)))))*(IF(ISNUMBER(BP$26),(VLOOKUP(BP$26,$B$9:$D$16,3,FALSE)*IF(BP$27=BP$26,1,((BP$25-BP$26)/(BP$27-BP$26)))),0))^2)))</f>
        <v>6.1237243569579451</v>
      </c>
      <c r="BQ28" s="45">
        <f t="shared" si="4"/>
        <v>0</v>
      </c>
    </row>
    <row r="29" spans="1:69" x14ac:dyDescent="0.3">
      <c r="A29" s="62" t="s">
        <v>18</v>
      </c>
      <c r="B29" s="18">
        <f>(SQRT((IF(B$25&gt;$B$18,0,IF(B$25&lt;$B$17,0,(50-((100/SUM($C$9:$C$16))))))*(IF(ISNUMBER(B$26),(VLOOKUP(B$27,$B$9:$D$16,3,FALSE)*IF(B$27=B$26,1,((B$25-B$26)/(B$27-B$26)))),0))^2)))</f>
        <v>0</v>
      </c>
      <c r="C29" s="44">
        <f>(SQRT((IF(C$25&gt;$B$18,0,IF(C$25&lt;$B$17,0,(50-((100/SUM($C$9:$C$16))))))*(IF(ISNUMBER(C$26),(VLOOKUP(C$27,$B$9:$D$16,3,FALSE)*IF(C$27=C$26,1,((C$25-C$26)/(C$27-C$26)))),0))^2)))</f>
        <v>30.618621784789728</v>
      </c>
      <c r="D29" s="44">
        <f t="shared" ref="D29:BO29" si="5">(SQRT((IF(D$25&gt;$B$18,0,IF(D$25&lt;$B$17,0,(50-((100/SUM($C$9:$C$16))))))*(IF(ISNUMBER(D$26),(VLOOKUP(D$27,$B$9:$D$16,3,FALSE)*IF(D$27=D$26,1,((D$25-D$26)/(D$27-D$26)))),0))^2)))</f>
        <v>3.6742346141747704</v>
      </c>
      <c r="E29" s="44">
        <f t="shared" si="5"/>
        <v>7.3484692283495407</v>
      </c>
      <c r="F29" s="44">
        <f t="shared" si="5"/>
        <v>11.022703842524296</v>
      </c>
      <c r="G29" s="44">
        <f t="shared" si="5"/>
        <v>14.696938456699066</v>
      </c>
      <c r="H29" s="44">
        <f t="shared" si="5"/>
        <v>18.371173070873837</v>
      </c>
      <c r="I29" s="44">
        <f t="shared" si="5"/>
        <v>22.045407685048605</v>
      </c>
      <c r="J29" s="44">
        <f t="shared" si="5"/>
        <v>25.719642299223366</v>
      </c>
      <c r="K29" s="44">
        <f t="shared" si="5"/>
        <v>29.393876913398142</v>
      </c>
      <c r="L29" s="44">
        <f t="shared" si="5"/>
        <v>33.068111527572903</v>
      </c>
      <c r="M29" s="44">
        <f t="shared" si="5"/>
        <v>36.742346141747674</v>
      </c>
      <c r="N29" s="44">
        <f t="shared" si="5"/>
        <v>2.0412414523193165</v>
      </c>
      <c r="O29" s="44">
        <f t="shared" si="5"/>
        <v>4.0824829046386295</v>
      </c>
      <c r="P29" s="44">
        <f t="shared" si="5"/>
        <v>6.123724356957946</v>
      </c>
      <c r="Q29" s="44">
        <f t="shared" si="5"/>
        <v>8.164965809277259</v>
      </c>
      <c r="R29" s="44">
        <f t="shared" si="5"/>
        <v>10.206207261596575</v>
      </c>
      <c r="S29" s="44">
        <f t="shared" si="5"/>
        <v>12.247448713915889</v>
      </c>
      <c r="T29" s="44">
        <f t="shared" si="5"/>
        <v>14.288690166235202</v>
      </c>
      <c r="U29" s="44">
        <f t="shared" si="5"/>
        <v>16.329931618554518</v>
      </c>
      <c r="V29" s="44">
        <f t="shared" si="5"/>
        <v>18.371173070873837</v>
      </c>
      <c r="W29" s="44">
        <f t="shared" si="5"/>
        <v>20.412414523193149</v>
      </c>
      <c r="X29" s="44">
        <f t="shared" si="5"/>
        <v>22.453655975512469</v>
      </c>
      <c r="Y29" s="44">
        <f t="shared" si="5"/>
        <v>24.494897427831777</v>
      </c>
      <c r="Z29" s="44">
        <f t="shared" si="5"/>
        <v>26.5361388801511</v>
      </c>
      <c r="AA29" s="44">
        <f t="shared" si="5"/>
        <v>28.577380332470405</v>
      </c>
      <c r="AB29" s="44">
        <f t="shared" si="5"/>
        <v>30.618621784789728</v>
      </c>
      <c r="AC29" s="44">
        <f t="shared" si="5"/>
        <v>1.2247448713915892</v>
      </c>
      <c r="AD29" s="44">
        <f t="shared" si="5"/>
        <v>2.4494897427831783</v>
      </c>
      <c r="AE29" s="44">
        <f t="shared" si="5"/>
        <v>3.6742346141747673</v>
      </c>
      <c r="AF29" s="44">
        <f t="shared" si="5"/>
        <v>4.8989794855664179</v>
      </c>
      <c r="AG29" s="44">
        <f t="shared" si="5"/>
        <v>6.1237243569580064</v>
      </c>
      <c r="AH29" s="44">
        <f t="shared" si="5"/>
        <v>7.3484692283495949</v>
      </c>
      <c r="AI29" s="44">
        <f t="shared" si="5"/>
        <v>8.5732140997411843</v>
      </c>
      <c r="AJ29" s="44">
        <f t="shared" si="5"/>
        <v>9.7979589711327755</v>
      </c>
      <c r="AK29" s="44">
        <f t="shared" si="5"/>
        <v>11.022703842524363</v>
      </c>
      <c r="AL29" s="44">
        <f t="shared" si="5"/>
        <v>1.0424672992247308E-14</v>
      </c>
      <c r="AM29" s="44">
        <f t="shared" si="5"/>
        <v>0.20412414523194167</v>
      </c>
      <c r="AN29" s="44">
        <f t="shared" si="5"/>
        <v>0.4082482904638734</v>
      </c>
      <c r="AO29" s="44">
        <f t="shared" si="5"/>
        <v>0.61237243569580457</v>
      </c>
      <c r="AP29" s="44">
        <f t="shared" si="5"/>
        <v>0.81649658092773625</v>
      </c>
      <c r="AQ29" s="44">
        <f t="shared" si="5"/>
        <v>1.020620726159668</v>
      </c>
      <c r="AR29" s="44">
        <f t="shared" si="5"/>
        <v>1.2247448713915992</v>
      </c>
      <c r="AS29" s="44">
        <f t="shared" si="5"/>
        <v>1.4288690166235309</v>
      </c>
      <c r="AT29" s="44">
        <f t="shared" si="5"/>
        <v>1.6329931618554623</v>
      </c>
      <c r="AU29" s="44">
        <f t="shared" si="5"/>
        <v>1.8371173070873936</v>
      </c>
      <c r="AV29" s="44">
        <f t="shared" si="5"/>
        <v>2.041241452319325</v>
      </c>
      <c r="AW29" s="44">
        <f t="shared" si="5"/>
        <v>2.2453655975512565</v>
      </c>
      <c r="AX29" s="44">
        <f t="shared" si="5"/>
        <v>2.4494897427831885</v>
      </c>
      <c r="AY29" s="44">
        <f t="shared" si="5"/>
        <v>2.6536138880151205</v>
      </c>
      <c r="AZ29" s="44">
        <f t="shared" si="5"/>
        <v>2.8577380332470508</v>
      </c>
      <c r="BA29" s="44">
        <f t="shared" si="5"/>
        <v>3.0618621784789726</v>
      </c>
      <c r="BB29" s="44">
        <f t="shared" si="5"/>
        <v>3.2659863237109041</v>
      </c>
      <c r="BC29" s="44">
        <f t="shared" si="5"/>
        <v>3.4701104689428361</v>
      </c>
      <c r="BD29" s="44">
        <f t="shared" si="5"/>
        <v>3.6742346141747673</v>
      </c>
      <c r="BE29" s="44">
        <f t="shared" si="5"/>
        <v>3.8783587594066984</v>
      </c>
      <c r="BF29" s="44">
        <f t="shared" si="5"/>
        <v>4.0824829046386295</v>
      </c>
      <c r="BG29" s="44">
        <f t="shared" si="5"/>
        <v>4.286607049870562</v>
      </c>
      <c r="BH29" s="44">
        <f t="shared" si="5"/>
        <v>4.4907311951024935</v>
      </c>
      <c r="BI29" s="44">
        <f t="shared" si="5"/>
        <v>4.6948553403344242</v>
      </c>
      <c r="BJ29" s="44">
        <f t="shared" si="5"/>
        <v>4.8989794855663558</v>
      </c>
      <c r="BK29" s="44">
        <f t="shared" si="5"/>
        <v>5.1031036307982882</v>
      </c>
      <c r="BL29" s="44">
        <f t="shared" si="5"/>
        <v>5.3072277760302189</v>
      </c>
      <c r="BM29" s="44">
        <f t="shared" si="5"/>
        <v>5.5113519212621513</v>
      </c>
      <c r="BN29" s="44">
        <f t="shared" si="5"/>
        <v>5.7154760664940811</v>
      </c>
      <c r="BO29" s="44">
        <f t="shared" si="5"/>
        <v>5.9196002117260136</v>
      </c>
      <c r="BP29" s="44">
        <f t="shared" ref="BP29:BQ29" si="6">(SQRT((IF(BP$25&gt;$B$18,0,IF(BP$25&lt;$B$17,0,(50-((100/SUM($C$9:$C$16))))))*(IF(ISNUMBER(BP$26),(VLOOKUP(BP$27,$B$9:$D$16,3,FALSE)*IF(BP$27=BP$26,1,((BP$25-BP$26)/(BP$27-BP$26)))),0))^2)))</f>
        <v>6.1237243569579451</v>
      </c>
      <c r="BQ29" s="45">
        <f t="shared" si="6"/>
        <v>0</v>
      </c>
    </row>
    <row r="30" spans="1:69" x14ac:dyDescent="0.3">
      <c r="A30" s="62" t="s">
        <v>17</v>
      </c>
      <c r="B30" s="18">
        <f>(SQRT((IF(B$25&gt;$B$18,0,IF(B$25&lt;$B$17,0,(50-((100/SUM($C$9:$C$16))))))*(IF(ISNUMBER(B$26),(VLOOKUP(B$26,$B$9:$D$16,3,FALSE)*IF(B$27=B$26,1,((B$27-B$25)/(B$27-B$26)))),0))^2)))</f>
        <v>0</v>
      </c>
      <c r="C30" s="44">
        <f>(SQRT((IF(C$25&gt;$B$18,0,IF(C$25&lt;$B$17,0,(50-((100/SUM($C$9:$C$16))))))*(IF(ISNUMBER(C$26),(VLOOKUP(C$26,$B$9:$D$16,3,FALSE)*IF(C$27=C$26,1,((C$27-C$25)/(C$27-C$26)))),0))^2)))</f>
        <v>30.618621784789728</v>
      </c>
      <c r="D30" s="44">
        <f t="shared" ref="D30:BO30" si="7">(SQRT((IF(D$25&gt;$B$18,0,IF(D$25&lt;$B$17,0,(50-((100/SUM($C$9:$C$16))))))*(IF(ISNUMBER(D$26),(VLOOKUP(D$26,$B$9:$D$16,3,FALSE)*IF(D$27=D$26,1,((D$27-D$25)/(D$27-D$26)))),0))^2)))</f>
        <v>27.556759606310752</v>
      </c>
      <c r="E30" s="44">
        <f t="shared" si="7"/>
        <v>24.494897427831777</v>
      </c>
      <c r="F30" s="44">
        <f t="shared" si="7"/>
        <v>21.433035249352816</v>
      </c>
      <c r="G30" s="44">
        <f t="shared" si="7"/>
        <v>18.371173070873837</v>
      </c>
      <c r="H30" s="44">
        <f t="shared" si="7"/>
        <v>15.309310892394864</v>
      </c>
      <c r="I30" s="44">
        <f t="shared" si="7"/>
        <v>12.247448713915889</v>
      </c>
      <c r="J30" s="44">
        <f t="shared" si="7"/>
        <v>9.1855865354369186</v>
      </c>
      <c r="K30" s="44">
        <f t="shared" si="7"/>
        <v>6.1237243569579443</v>
      </c>
      <c r="L30" s="44">
        <f t="shared" si="7"/>
        <v>3.0618621784789752</v>
      </c>
      <c r="M30" s="44">
        <f t="shared" si="7"/>
        <v>36.742346141747674</v>
      </c>
      <c r="N30" s="44">
        <f t="shared" si="7"/>
        <v>34.292856398964489</v>
      </c>
      <c r="O30" s="44">
        <f t="shared" si="7"/>
        <v>31.843366656181317</v>
      </c>
      <c r="P30" s="44">
        <f t="shared" si="7"/>
        <v>29.393876913398138</v>
      </c>
      <c r="Q30" s="44">
        <f t="shared" si="7"/>
        <v>26.944387170614963</v>
      </c>
      <c r="R30" s="44">
        <f t="shared" si="7"/>
        <v>24.494897427831781</v>
      </c>
      <c r="S30" s="44">
        <f t="shared" si="7"/>
        <v>22.045407685048602</v>
      </c>
      <c r="T30" s="44">
        <f t="shared" si="7"/>
        <v>19.595917942265427</v>
      </c>
      <c r="U30" s="44">
        <f t="shared" si="7"/>
        <v>17.146428199482244</v>
      </c>
      <c r="V30" s="44">
        <f t="shared" si="7"/>
        <v>14.696938456699069</v>
      </c>
      <c r="W30" s="44">
        <f t="shared" si="7"/>
        <v>12.24744871391589</v>
      </c>
      <c r="X30" s="44">
        <f t="shared" si="7"/>
        <v>9.7979589711327133</v>
      </c>
      <c r="Y30" s="44">
        <f t="shared" si="7"/>
        <v>7.3484692283495345</v>
      </c>
      <c r="Z30" s="44">
        <f t="shared" si="7"/>
        <v>4.8989794855663567</v>
      </c>
      <c r="AA30" s="44">
        <f t="shared" si="7"/>
        <v>2.4494897427831783</v>
      </c>
      <c r="AB30" s="44">
        <f t="shared" si="7"/>
        <v>30.618621784789728</v>
      </c>
      <c r="AC30" s="44">
        <f t="shared" si="7"/>
        <v>27.556759606310752</v>
      </c>
      <c r="AD30" s="44">
        <f t="shared" si="7"/>
        <v>24.494897427831781</v>
      </c>
      <c r="AE30" s="44">
        <f t="shared" si="7"/>
        <v>21.433035249352809</v>
      </c>
      <c r="AF30" s="44">
        <f t="shared" si="7"/>
        <v>18.371173070873684</v>
      </c>
      <c r="AG30" s="44">
        <f t="shared" si="7"/>
        <v>15.309310892394711</v>
      </c>
      <c r="AH30" s="44">
        <f t="shared" si="7"/>
        <v>12.247448713915739</v>
      </c>
      <c r="AI30" s="44">
        <f t="shared" si="7"/>
        <v>9.1855865354367658</v>
      </c>
      <c r="AJ30" s="44">
        <f t="shared" si="7"/>
        <v>6.1237243569577906</v>
      </c>
      <c r="AK30" s="44">
        <f t="shared" si="7"/>
        <v>3.0618621784788189</v>
      </c>
      <c r="AL30" s="44">
        <f t="shared" si="7"/>
        <v>12.247448713915869</v>
      </c>
      <c r="AM30" s="44">
        <f t="shared" si="7"/>
        <v>11.839200423452006</v>
      </c>
      <c r="AN30" s="44">
        <f t="shared" si="7"/>
        <v>11.430952132988144</v>
      </c>
      <c r="AO30" s="44">
        <f t="shared" si="7"/>
        <v>11.02270384252428</v>
      </c>
      <c r="AP30" s="44">
        <f t="shared" si="7"/>
        <v>10.614455552060418</v>
      </c>
      <c r="AQ30" s="44">
        <f t="shared" si="7"/>
        <v>10.206207261596553</v>
      </c>
      <c r="AR30" s="44">
        <f t="shared" si="7"/>
        <v>9.797958971132692</v>
      </c>
      <c r="AS30" s="44">
        <f t="shared" si="7"/>
        <v>9.3897106806688289</v>
      </c>
      <c r="AT30" s="44">
        <f t="shared" si="7"/>
        <v>8.9814623902049657</v>
      </c>
      <c r="AU30" s="44">
        <f t="shared" si="7"/>
        <v>8.5732140997411026</v>
      </c>
      <c r="AV30" s="44">
        <f t="shared" si="7"/>
        <v>8.1649658092772412</v>
      </c>
      <c r="AW30" s="44">
        <f t="shared" si="7"/>
        <v>7.7567175188133763</v>
      </c>
      <c r="AX30" s="44">
        <f t="shared" si="7"/>
        <v>7.3484692283495141</v>
      </c>
      <c r="AY30" s="44">
        <f t="shared" si="7"/>
        <v>6.940220937885651</v>
      </c>
      <c r="AZ30" s="44">
        <f t="shared" si="7"/>
        <v>6.5319726474217887</v>
      </c>
      <c r="BA30" s="44">
        <f t="shared" si="7"/>
        <v>6.1237243569579451</v>
      </c>
      <c r="BB30" s="44">
        <f t="shared" si="7"/>
        <v>5.7154760664940811</v>
      </c>
      <c r="BC30" s="44">
        <f t="shared" si="7"/>
        <v>5.3072277760302189</v>
      </c>
      <c r="BD30" s="44">
        <f t="shared" si="7"/>
        <v>4.8989794855663567</v>
      </c>
      <c r="BE30" s="44">
        <f t="shared" si="7"/>
        <v>4.4907311951024935</v>
      </c>
      <c r="BF30" s="44">
        <f t="shared" si="7"/>
        <v>4.0824829046386295</v>
      </c>
      <c r="BG30" s="44">
        <f t="shared" si="7"/>
        <v>3.6742346141747673</v>
      </c>
      <c r="BH30" s="44">
        <f t="shared" si="7"/>
        <v>3.2659863237109037</v>
      </c>
      <c r="BI30" s="44">
        <f t="shared" si="7"/>
        <v>2.8577380332470415</v>
      </c>
      <c r="BJ30" s="44">
        <f t="shared" si="7"/>
        <v>2.4494897427831783</v>
      </c>
      <c r="BK30" s="44">
        <f t="shared" si="7"/>
        <v>2.0412414523193148</v>
      </c>
      <c r="BL30" s="44">
        <f t="shared" si="7"/>
        <v>1.6329931618554518</v>
      </c>
      <c r="BM30" s="44">
        <f t="shared" si="7"/>
        <v>1.2247448713915883</v>
      </c>
      <c r="BN30" s="44">
        <f t="shared" si="7"/>
        <v>0.8164965809277267</v>
      </c>
      <c r="BO30" s="44">
        <f t="shared" si="7"/>
        <v>0.40824829046386335</v>
      </c>
      <c r="BP30" s="44">
        <f t="shared" ref="BP30:BQ30" si="8">(SQRT((IF(BP$25&gt;$B$18,0,IF(BP$25&lt;$B$17,0,(50-((100/SUM($C$9:$C$16))))))*(IF(ISNUMBER(BP$26),(VLOOKUP(BP$26,$B$9:$D$16,3,FALSE)*IF(BP$27=BP$26,1,((BP$27-BP$25)/(BP$27-BP$26)))),0))^2)))</f>
        <v>6.1237243569579451</v>
      </c>
      <c r="BQ30" s="45">
        <f t="shared" si="8"/>
        <v>0</v>
      </c>
    </row>
    <row r="31" spans="1:69" x14ac:dyDescent="0.3">
      <c r="A31" s="62" t="s">
        <v>19</v>
      </c>
      <c r="B31" s="18">
        <f>(SQRT((IF(B$25&gt;$B$18,0,IF(B$25&lt;$B$17,0,(50-((100/SUM($C$9:$C$16))))))*(IF(ISNUMBER(B$26),(VLOOKUP(B$27,$B$9:$D$16,3,FALSE)*IF(B$27=B$26,1,((B$27-B$25)/(B$27-B$26)))),0))^2)))</f>
        <v>0</v>
      </c>
      <c r="C31" s="44">
        <f>(SQRT((IF(C$25&gt;$B$18,0,IF(C$25&lt;$B$17,0,(50-((100/SUM($C$9:$C$16))))))*(IF(ISNUMBER(C$26),(VLOOKUP(C$27,$B$9:$D$16,3,FALSE)*IF(C$27=C$26,1,((C$27-C$25)/(C$27-C$26)))),0))^2)))</f>
        <v>30.618621784789728</v>
      </c>
      <c r="D31" s="44">
        <f t="shared" ref="D31:BO31" si="9">(SQRT((IF(D$25&gt;$B$18,0,IF(D$25&lt;$B$17,0,(50-((100/SUM($C$9:$C$16))))))*(IF(ISNUMBER(D$26),(VLOOKUP(D$27,$B$9:$D$16,3,FALSE)*IF(D$27=D$26,1,((D$27-D$25)/(D$27-D$26)))),0))^2)))</f>
        <v>33.068111527572903</v>
      </c>
      <c r="E31" s="44">
        <f t="shared" si="9"/>
        <v>29.393876913398131</v>
      </c>
      <c r="F31" s="44">
        <f t="shared" si="9"/>
        <v>25.719642299223377</v>
      </c>
      <c r="G31" s="44">
        <f t="shared" si="9"/>
        <v>22.045407685048605</v>
      </c>
      <c r="H31" s="44">
        <f t="shared" si="9"/>
        <v>18.371173070873837</v>
      </c>
      <c r="I31" s="44">
        <f t="shared" si="9"/>
        <v>14.696938456699066</v>
      </c>
      <c r="J31" s="44">
        <f t="shared" si="9"/>
        <v>11.022703842524303</v>
      </c>
      <c r="K31" s="44">
        <f t="shared" si="9"/>
        <v>7.3484692283495328</v>
      </c>
      <c r="L31" s="44">
        <f t="shared" si="9"/>
        <v>3.6742346141747704</v>
      </c>
      <c r="M31" s="44">
        <f t="shared" si="9"/>
        <v>36.742346141747674</v>
      </c>
      <c r="N31" s="44">
        <f t="shared" si="9"/>
        <v>28.577380332470405</v>
      </c>
      <c r="O31" s="44">
        <f t="shared" si="9"/>
        <v>26.5361388801511</v>
      </c>
      <c r="P31" s="44">
        <f t="shared" si="9"/>
        <v>24.494897427831777</v>
      </c>
      <c r="Q31" s="44">
        <f t="shared" si="9"/>
        <v>22.453655975512469</v>
      </c>
      <c r="R31" s="44">
        <f t="shared" si="9"/>
        <v>20.412414523193149</v>
      </c>
      <c r="S31" s="44">
        <f t="shared" si="9"/>
        <v>18.371173070873837</v>
      </c>
      <c r="T31" s="44">
        <f t="shared" si="9"/>
        <v>16.329931618554518</v>
      </c>
      <c r="U31" s="44">
        <f t="shared" si="9"/>
        <v>14.288690166235202</v>
      </c>
      <c r="V31" s="44">
        <f t="shared" si="9"/>
        <v>12.247448713915889</v>
      </c>
      <c r="W31" s="44">
        <f t="shared" si="9"/>
        <v>10.206207261596575</v>
      </c>
      <c r="X31" s="44">
        <f t="shared" si="9"/>
        <v>8.164965809277259</v>
      </c>
      <c r="Y31" s="44">
        <f t="shared" si="9"/>
        <v>6.1237243569579443</v>
      </c>
      <c r="Z31" s="44">
        <f t="shared" si="9"/>
        <v>4.0824829046386295</v>
      </c>
      <c r="AA31" s="44">
        <f t="shared" si="9"/>
        <v>2.0412414523193148</v>
      </c>
      <c r="AB31" s="44">
        <f t="shared" si="9"/>
        <v>30.618621784789728</v>
      </c>
      <c r="AC31" s="44">
        <f t="shared" si="9"/>
        <v>11.022703842524303</v>
      </c>
      <c r="AD31" s="44">
        <f t="shared" si="9"/>
        <v>9.7979589711327133</v>
      </c>
      <c r="AE31" s="44">
        <f t="shared" si="9"/>
        <v>8.5732140997411221</v>
      </c>
      <c r="AF31" s="44">
        <f t="shared" si="9"/>
        <v>7.3484692283494732</v>
      </c>
      <c r="AG31" s="44">
        <f t="shared" si="9"/>
        <v>6.1237243569578848</v>
      </c>
      <c r="AH31" s="44">
        <f t="shared" si="9"/>
        <v>4.8989794855662954</v>
      </c>
      <c r="AI31" s="44">
        <f t="shared" si="9"/>
        <v>3.6742346141747064</v>
      </c>
      <c r="AJ31" s="44">
        <f t="shared" si="9"/>
        <v>2.4494897427831162</v>
      </c>
      <c r="AK31" s="44">
        <f t="shared" si="9"/>
        <v>1.2247448713915277</v>
      </c>
      <c r="AL31" s="44">
        <f t="shared" si="9"/>
        <v>6.1237243569579345</v>
      </c>
      <c r="AM31" s="44">
        <f t="shared" si="9"/>
        <v>5.9196002117260029</v>
      </c>
      <c r="AN31" s="44">
        <f t="shared" si="9"/>
        <v>5.7154760664940722</v>
      </c>
      <c r="AO31" s="44">
        <f t="shared" si="9"/>
        <v>5.5113519212621398</v>
      </c>
      <c r="AP31" s="44">
        <f t="shared" si="9"/>
        <v>5.3072277760302091</v>
      </c>
      <c r="AQ31" s="44">
        <f t="shared" si="9"/>
        <v>5.1031036307982767</v>
      </c>
      <c r="AR31" s="44">
        <f t="shared" si="9"/>
        <v>4.898979485566346</v>
      </c>
      <c r="AS31" s="44">
        <f t="shared" si="9"/>
        <v>4.6948553403344144</v>
      </c>
      <c r="AT31" s="44">
        <f t="shared" si="9"/>
        <v>4.4907311951024829</v>
      </c>
      <c r="AU31" s="44">
        <f t="shared" si="9"/>
        <v>4.2866070498705513</v>
      </c>
      <c r="AV31" s="44">
        <f t="shared" si="9"/>
        <v>4.0824829046386206</v>
      </c>
      <c r="AW31" s="44">
        <f t="shared" si="9"/>
        <v>3.8783587594066882</v>
      </c>
      <c r="AX31" s="44">
        <f t="shared" si="9"/>
        <v>3.6742346141747571</v>
      </c>
      <c r="AY31" s="44">
        <f t="shared" si="9"/>
        <v>3.4701104689428255</v>
      </c>
      <c r="AZ31" s="44">
        <f t="shared" si="9"/>
        <v>3.2659863237108944</v>
      </c>
      <c r="BA31" s="44">
        <f t="shared" si="9"/>
        <v>3.0618621784789726</v>
      </c>
      <c r="BB31" s="44">
        <f t="shared" si="9"/>
        <v>2.8577380332470406</v>
      </c>
      <c r="BC31" s="44">
        <f t="shared" si="9"/>
        <v>2.6536138880151094</v>
      </c>
      <c r="BD31" s="44">
        <f t="shared" si="9"/>
        <v>2.4494897427831783</v>
      </c>
      <c r="BE31" s="44">
        <f t="shared" si="9"/>
        <v>2.2453655975512468</v>
      </c>
      <c r="BF31" s="44">
        <f t="shared" si="9"/>
        <v>2.0412414523193148</v>
      </c>
      <c r="BG31" s="44">
        <f t="shared" si="9"/>
        <v>1.8371173070873836</v>
      </c>
      <c r="BH31" s="44">
        <f t="shared" si="9"/>
        <v>1.6329931618554518</v>
      </c>
      <c r="BI31" s="44">
        <f t="shared" si="9"/>
        <v>1.4288690166235207</v>
      </c>
      <c r="BJ31" s="44">
        <f t="shared" si="9"/>
        <v>1.2247448713915892</v>
      </c>
      <c r="BK31" s="44">
        <f t="shared" si="9"/>
        <v>1.0206207261596574</v>
      </c>
      <c r="BL31" s="44">
        <f t="shared" si="9"/>
        <v>0.81649658092772592</v>
      </c>
      <c r="BM31" s="44">
        <f t="shared" si="9"/>
        <v>0.61237243569579414</v>
      </c>
      <c r="BN31" s="44">
        <f t="shared" si="9"/>
        <v>0.40824829046386335</v>
      </c>
      <c r="BO31" s="44">
        <f t="shared" si="9"/>
        <v>0.20412414523193168</v>
      </c>
      <c r="BP31" s="44">
        <f t="shared" ref="BP31:BQ31" si="10">(SQRT((IF(BP$25&gt;$B$18,0,IF(BP$25&lt;$B$17,0,(50-((100/SUM($C$9:$C$16))))))*(IF(ISNUMBER(BP$26),(VLOOKUP(BP$27,$B$9:$D$16,3,FALSE)*IF(BP$27=BP$26,1,((BP$27-BP$25)/(BP$27-BP$26)))),0))^2)))</f>
        <v>6.1237243569579451</v>
      </c>
      <c r="BQ31" s="45">
        <f t="shared" si="10"/>
        <v>0</v>
      </c>
    </row>
    <row r="32" spans="1:69" x14ac:dyDescent="0.3">
      <c r="A32" s="62" t="s">
        <v>48</v>
      </c>
      <c r="B32" s="18">
        <f t="shared" ref="B32:AG32" si="11">(IF(ISNUMBER(B$26),IF(B$26=B$27,B$28,(((B$28*(1-((B$26-B$26)/(B$27-B$26))))*((B$27-B$26)/(B$27-B$26)))+((B$29*(1-((B$27-B$26)/(B$27-B$26))))*((B$26-B$26)/(B$27-B$26)))+((B$30*(1-((B$26-B$26)/(B$27-B$26))))*((B$27-B$26)/(B$27-B$26)))+((B$31*(1-((B$27-B$26)/(B$27-B$26))))*((B$26-B$26)/(B$27-B$26))))),0))</f>
        <v>0</v>
      </c>
      <c r="C32" s="44">
        <f t="shared" si="11"/>
        <v>30.618621784789728</v>
      </c>
      <c r="D32" s="44">
        <f t="shared" si="11"/>
        <v>30.618621784789728</v>
      </c>
      <c r="E32" s="44">
        <f t="shared" si="11"/>
        <v>30.618621784789728</v>
      </c>
      <c r="F32" s="44">
        <f t="shared" si="11"/>
        <v>30.618621784789731</v>
      </c>
      <c r="G32" s="44">
        <f t="shared" si="11"/>
        <v>30.618621784789724</v>
      </c>
      <c r="H32" s="44">
        <f t="shared" si="11"/>
        <v>30.618621784789728</v>
      </c>
      <c r="I32" s="44">
        <f t="shared" si="11"/>
        <v>30.618621784789724</v>
      </c>
      <c r="J32" s="44">
        <f t="shared" si="11"/>
        <v>30.618621784789728</v>
      </c>
      <c r="K32" s="44">
        <f t="shared" si="11"/>
        <v>30.618621784789724</v>
      </c>
      <c r="L32" s="44">
        <f t="shared" si="11"/>
        <v>30.618621784789728</v>
      </c>
      <c r="M32" s="44">
        <f t="shared" si="11"/>
        <v>36.742346141747674</v>
      </c>
      <c r="N32" s="44">
        <f t="shared" si="11"/>
        <v>36.742346141747667</v>
      </c>
      <c r="O32" s="44">
        <f t="shared" si="11"/>
        <v>36.742346141747674</v>
      </c>
      <c r="P32" s="44">
        <f t="shared" si="11"/>
        <v>36.742346141747674</v>
      </c>
      <c r="Q32" s="44">
        <f t="shared" si="11"/>
        <v>36.742346141747674</v>
      </c>
      <c r="R32" s="44">
        <f t="shared" si="11"/>
        <v>36.742346141747674</v>
      </c>
      <c r="S32" s="44">
        <f t="shared" si="11"/>
        <v>36.742346141747674</v>
      </c>
      <c r="T32" s="44">
        <f t="shared" si="11"/>
        <v>36.742346141747674</v>
      </c>
      <c r="U32" s="44">
        <f t="shared" si="11"/>
        <v>36.742346141747674</v>
      </c>
      <c r="V32" s="44">
        <f t="shared" si="11"/>
        <v>36.742346141747674</v>
      </c>
      <c r="W32" s="44">
        <f t="shared" si="11"/>
        <v>36.742346141747674</v>
      </c>
      <c r="X32" s="44">
        <f t="shared" si="11"/>
        <v>36.742346141747674</v>
      </c>
      <c r="Y32" s="44">
        <f t="shared" si="11"/>
        <v>36.742346141747674</v>
      </c>
      <c r="Z32" s="44">
        <f t="shared" si="11"/>
        <v>36.742346141747674</v>
      </c>
      <c r="AA32" s="44">
        <f t="shared" si="11"/>
        <v>36.742346141747667</v>
      </c>
      <c r="AB32" s="44">
        <f t="shared" si="11"/>
        <v>30.618621784789728</v>
      </c>
      <c r="AC32" s="44">
        <f t="shared" si="11"/>
        <v>30.618621784789724</v>
      </c>
      <c r="AD32" s="44">
        <f t="shared" si="11"/>
        <v>30.618621784789724</v>
      </c>
      <c r="AE32" s="44">
        <f t="shared" si="11"/>
        <v>30.618621784789728</v>
      </c>
      <c r="AF32" s="44">
        <f t="shared" si="11"/>
        <v>30.618621784789728</v>
      </c>
      <c r="AG32" s="44">
        <f t="shared" si="11"/>
        <v>30.618621784789724</v>
      </c>
      <c r="AH32" s="44">
        <f t="shared" ref="AH32:BQ32" si="12">(IF(ISNUMBER(AH$26),IF(AH$26=AH$27,AH$28,(((AH$28*(1-((AH$26-AH$26)/(AH$27-AH$26))))*((AH$27-AH$26)/(AH$27-AH$26)))+((AH$29*(1-((AH$27-AH$26)/(AH$27-AH$26))))*((AH$26-AH$26)/(AH$27-AH$26)))+((AH$30*(1-((AH$26-AH$26)/(AH$27-AH$26))))*((AH$27-AH$26)/(AH$27-AH$26)))+((AH$31*(1-((AH$27-AH$26)/(AH$27-AH$26))))*((AH$26-AH$26)/(AH$27-AH$26))))),0))</f>
        <v>30.618621784789724</v>
      </c>
      <c r="AI32" s="44">
        <f t="shared" si="12"/>
        <v>30.618621784789728</v>
      </c>
      <c r="AJ32" s="44">
        <f t="shared" si="12"/>
        <v>30.618621784789724</v>
      </c>
      <c r="AK32" s="44">
        <f t="shared" si="12"/>
        <v>30.618621784789724</v>
      </c>
      <c r="AL32" s="44">
        <f t="shared" si="12"/>
        <v>12.24744871391589</v>
      </c>
      <c r="AM32" s="44">
        <f t="shared" si="12"/>
        <v>12.247448713915889</v>
      </c>
      <c r="AN32" s="44">
        <f t="shared" si="12"/>
        <v>12.247448713915892</v>
      </c>
      <c r="AO32" s="44">
        <f t="shared" si="12"/>
        <v>12.247448713915889</v>
      </c>
      <c r="AP32" s="44">
        <f t="shared" si="12"/>
        <v>12.24744871391589</v>
      </c>
      <c r="AQ32" s="44">
        <f t="shared" si="12"/>
        <v>12.24744871391589</v>
      </c>
      <c r="AR32" s="44">
        <f t="shared" si="12"/>
        <v>12.24744871391589</v>
      </c>
      <c r="AS32" s="44">
        <f t="shared" si="12"/>
        <v>12.24744871391589</v>
      </c>
      <c r="AT32" s="44">
        <f t="shared" si="12"/>
        <v>12.24744871391589</v>
      </c>
      <c r="AU32" s="44">
        <f t="shared" si="12"/>
        <v>12.24744871391589</v>
      </c>
      <c r="AV32" s="44">
        <f t="shared" si="12"/>
        <v>12.24744871391589</v>
      </c>
      <c r="AW32" s="44">
        <f t="shared" si="12"/>
        <v>12.24744871391589</v>
      </c>
      <c r="AX32" s="44">
        <f t="shared" si="12"/>
        <v>12.24744871391589</v>
      </c>
      <c r="AY32" s="44">
        <f t="shared" si="12"/>
        <v>12.247448713915892</v>
      </c>
      <c r="AZ32" s="44">
        <f t="shared" si="12"/>
        <v>12.24744871391589</v>
      </c>
      <c r="BA32" s="44">
        <f t="shared" si="12"/>
        <v>12.24744871391589</v>
      </c>
      <c r="BB32" s="44">
        <f t="shared" si="12"/>
        <v>12.24744871391589</v>
      </c>
      <c r="BC32" s="44">
        <f t="shared" si="12"/>
        <v>12.24744871391589</v>
      </c>
      <c r="BD32" s="44">
        <f t="shared" si="12"/>
        <v>12.24744871391589</v>
      </c>
      <c r="BE32" s="44">
        <f t="shared" si="12"/>
        <v>12.24744871391589</v>
      </c>
      <c r="BF32" s="44">
        <f t="shared" si="12"/>
        <v>12.247448713915889</v>
      </c>
      <c r="BG32" s="44">
        <f t="shared" si="12"/>
        <v>12.24744871391589</v>
      </c>
      <c r="BH32" s="44">
        <f t="shared" si="12"/>
        <v>12.24744871391589</v>
      </c>
      <c r="BI32" s="44">
        <f t="shared" si="12"/>
        <v>12.24744871391589</v>
      </c>
      <c r="BJ32" s="44">
        <f t="shared" si="12"/>
        <v>12.24744871391589</v>
      </c>
      <c r="BK32" s="44">
        <f t="shared" si="12"/>
        <v>12.24744871391589</v>
      </c>
      <c r="BL32" s="44">
        <f t="shared" si="12"/>
        <v>12.24744871391589</v>
      </c>
      <c r="BM32" s="44">
        <f t="shared" si="12"/>
        <v>12.24744871391589</v>
      </c>
      <c r="BN32" s="44">
        <f t="shared" si="12"/>
        <v>12.247448713915889</v>
      </c>
      <c r="BO32" s="44">
        <f t="shared" si="12"/>
        <v>12.24744871391589</v>
      </c>
      <c r="BP32" s="44">
        <f t="shared" si="12"/>
        <v>6.1237243569579451</v>
      </c>
      <c r="BQ32" s="45">
        <f t="shared" si="12"/>
        <v>0</v>
      </c>
    </row>
    <row r="33" spans="1:69" x14ac:dyDescent="0.3">
      <c r="A33" s="62" t="s">
        <v>49</v>
      </c>
      <c r="B33" s="18">
        <f t="shared" ref="B33:AG33" si="13">(IF(ISNUMBER(B$26),IF(B$26=B$27,B$28,(((B$28*(1-((B$27-B$26)/(B$27-B$26))))*((B$27-B$27)/(B$27-B$26)))+((B$29*(1-((B$27-B$27)/(B$27-B$26))))*((B$27-B$26)/(B$27-B$26)))+((B$30*(1-((B$27-B$26)/(B$27-B$26))))*((B$27-B$27)/(B$27-B$26)))+((B$31*(1-((B$27-B$27)/(B$27-B$26))))*((B$27-B$26)/(B$27-B$26))))),0))</f>
        <v>0</v>
      </c>
      <c r="C33" s="44">
        <f t="shared" si="13"/>
        <v>30.618621784789728</v>
      </c>
      <c r="D33" s="44">
        <f t="shared" si="13"/>
        <v>36.742346141747674</v>
      </c>
      <c r="E33" s="44">
        <f t="shared" si="13"/>
        <v>36.742346141747674</v>
      </c>
      <c r="F33" s="44">
        <f t="shared" si="13"/>
        <v>36.742346141747674</v>
      </c>
      <c r="G33" s="44">
        <f t="shared" si="13"/>
        <v>36.742346141747674</v>
      </c>
      <c r="H33" s="44">
        <f t="shared" si="13"/>
        <v>36.742346141747674</v>
      </c>
      <c r="I33" s="44">
        <f t="shared" si="13"/>
        <v>36.742346141747674</v>
      </c>
      <c r="J33" s="44">
        <f t="shared" si="13"/>
        <v>36.742346141747667</v>
      </c>
      <c r="K33" s="44">
        <f t="shared" si="13"/>
        <v>36.742346141747674</v>
      </c>
      <c r="L33" s="44">
        <f t="shared" si="13"/>
        <v>36.742346141747674</v>
      </c>
      <c r="M33" s="44">
        <f t="shared" si="13"/>
        <v>36.742346141747674</v>
      </c>
      <c r="N33" s="44">
        <f t="shared" si="13"/>
        <v>30.61862178478972</v>
      </c>
      <c r="O33" s="44">
        <f t="shared" si="13"/>
        <v>30.618621784789731</v>
      </c>
      <c r="P33" s="44">
        <f t="shared" si="13"/>
        <v>30.618621784789724</v>
      </c>
      <c r="Q33" s="44">
        <f t="shared" si="13"/>
        <v>30.618621784789728</v>
      </c>
      <c r="R33" s="44">
        <f t="shared" si="13"/>
        <v>30.618621784789724</v>
      </c>
      <c r="S33" s="44">
        <f t="shared" si="13"/>
        <v>30.618621784789724</v>
      </c>
      <c r="T33" s="44">
        <f t="shared" si="13"/>
        <v>30.61862178478972</v>
      </c>
      <c r="U33" s="44">
        <f t="shared" si="13"/>
        <v>30.61862178478972</v>
      </c>
      <c r="V33" s="44">
        <f t="shared" si="13"/>
        <v>30.618621784789724</v>
      </c>
      <c r="W33" s="44">
        <f t="shared" si="13"/>
        <v>30.618621784789724</v>
      </c>
      <c r="X33" s="44">
        <f t="shared" si="13"/>
        <v>30.618621784789728</v>
      </c>
      <c r="Y33" s="44">
        <f t="shared" si="13"/>
        <v>30.61862178478972</v>
      </c>
      <c r="Z33" s="44">
        <f t="shared" si="13"/>
        <v>30.618621784789731</v>
      </c>
      <c r="AA33" s="44">
        <f t="shared" si="13"/>
        <v>30.61862178478972</v>
      </c>
      <c r="AB33" s="44">
        <f t="shared" si="13"/>
        <v>30.618621784789728</v>
      </c>
      <c r="AC33" s="44">
        <f t="shared" si="13"/>
        <v>12.247448713915892</v>
      </c>
      <c r="AD33" s="44">
        <f t="shared" si="13"/>
        <v>12.247448713915892</v>
      </c>
      <c r="AE33" s="44">
        <f t="shared" si="13"/>
        <v>12.24744871391589</v>
      </c>
      <c r="AF33" s="44">
        <f t="shared" si="13"/>
        <v>12.24744871391589</v>
      </c>
      <c r="AG33" s="44">
        <f t="shared" si="13"/>
        <v>12.24744871391589</v>
      </c>
      <c r="AH33" s="44">
        <f t="shared" ref="AH33:BQ33" si="14">(IF(ISNUMBER(AH$26),IF(AH$26=AH$27,AH$28,(((AH$28*(1-((AH$27-AH$26)/(AH$27-AH$26))))*((AH$27-AH$27)/(AH$27-AH$26)))+((AH$29*(1-((AH$27-AH$27)/(AH$27-AH$26))))*((AH$27-AH$26)/(AH$27-AH$26)))+((AH$30*(1-((AH$27-AH$26)/(AH$27-AH$26))))*((AH$27-AH$27)/(AH$27-AH$26)))+((AH$31*(1-((AH$27-AH$27)/(AH$27-AH$26))))*((AH$27-AH$26)/(AH$27-AH$26))))),0))</f>
        <v>12.24744871391589</v>
      </c>
      <c r="AI33" s="44">
        <f t="shared" si="14"/>
        <v>12.24744871391589</v>
      </c>
      <c r="AJ33" s="44">
        <f t="shared" si="14"/>
        <v>12.247448713915892</v>
      </c>
      <c r="AK33" s="44">
        <f t="shared" si="14"/>
        <v>12.24744871391589</v>
      </c>
      <c r="AL33" s="44">
        <f t="shared" si="14"/>
        <v>6.1237243569579451</v>
      </c>
      <c r="AM33" s="44">
        <f t="shared" si="14"/>
        <v>6.1237243569579443</v>
      </c>
      <c r="AN33" s="44">
        <f t="shared" si="14"/>
        <v>6.123724356957946</v>
      </c>
      <c r="AO33" s="44">
        <f t="shared" si="14"/>
        <v>6.1237243569579443</v>
      </c>
      <c r="AP33" s="44">
        <f t="shared" si="14"/>
        <v>6.1237243569579451</v>
      </c>
      <c r="AQ33" s="44">
        <f t="shared" si="14"/>
        <v>6.1237243569579451</v>
      </c>
      <c r="AR33" s="44">
        <f t="shared" si="14"/>
        <v>6.1237243569579451</v>
      </c>
      <c r="AS33" s="44">
        <f t="shared" si="14"/>
        <v>6.1237243569579451</v>
      </c>
      <c r="AT33" s="44">
        <f t="shared" si="14"/>
        <v>6.1237243569579451</v>
      </c>
      <c r="AU33" s="44">
        <f t="shared" si="14"/>
        <v>6.1237243569579451</v>
      </c>
      <c r="AV33" s="44">
        <f t="shared" si="14"/>
        <v>6.1237243569579451</v>
      </c>
      <c r="AW33" s="44">
        <f t="shared" si="14"/>
        <v>6.1237243569579451</v>
      </c>
      <c r="AX33" s="44">
        <f t="shared" si="14"/>
        <v>6.1237243569579451</v>
      </c>
      <c r="AY33" s="44">
        <f t="shared" si="14"/>
        <v>6.123724356957946</v>
      </c>
      <c r="AZ33" s="44">
        <f t="shared" si="14"/>
        <v>6.1237243569579451</v>
      </c>
      <c r="BA33" s="44">
        <f t="shared" si="14"/>
        <v>6.1237243569579451</v>
      </c>
      <c r="BB33" s="44">
        <f t="shared" si="14"/>
        <v>6.1237243569579451</v>
      </c>
      <c r="BC33" s="44">
        <f t="shared" si="14"/>
        <v>6.1237243569579451</v>
      </c>
      <c r="BD33" s="44">
        <f t="shared" si="14"/>
        <v>6.1237243569579451</v>
      </c>
      <c r="BE33" s="44">
        <f t="shared" si="14"/>
        <v>6.1237243569579451</v>
      </c>
      <c r="BF33" s="44">
        <f t="shared" si="14"/>
        <v>6.1237243569579443</v>
      </c>
      <c r="BG33" s="44">
        <f t="shared" si="14"/>
        <v>6.1237243569579451</v>
      </c>
      <c r="BH33" s="44">
        <f t="shared" si="14"/>
        <v>6.1237243569579451</v>
      </c>
      <c r="BI33" s="44">
        <f t="shared" si="14"/>
        <v>6.1237243569579451</v>
      </c>
      <c r="BJ33" s="44">
        <f t="shared" si="14"/>
        <v>6.1237243569579451</v>
      </c>
      <c r="BK33" s="44">
        <f t="shared" si="14"/>
        <v>6.1237243569579451</v>
      </c>
      <c r="BL33" s="44">
        <f t="shared" si="14"/>
        <v>6.1237243569579451</v>
      </c>
      <c r="BM33" s="44">
        <f t="shared" si="14"/>
        <v>6.1237243569579451</v>
      </c>
      <c r="BN33" s="44">
        <f t="shared" si="14"/>
        <v>6.1237243569579443</v>
      </c>
      <c r="BO33" s="44">
        <f t="shared" si="14"/>
        <v>6.1237243569579451</v>
      </c>
      <c r="BP33" s="44">
        <f t="shared" si="14"/>
        <v>6.1237243569579451</v>
      </c>
      <c r="BQ33" s="45">
        <f t="shared" si="14"/>
        <v>0</v>
      </c>
    </row>
    <row r="34" spans="1:69" x14ac:dyDescent="0.3">
      <c r="A34" s="62" t="s">
        <v>50</v>
      </c>
      <c r="B34" s="18">
        <f>(IF(B$26="OOR",0,((B$32*(IF((B$27-B$25)=0,0.5,(B$27-B$25))/IF((B$27-B$26)=0,1,(B$27-B$26))))+(B$33*(IF((B$25-B$26)=0,0.5,(B$25-B$26))/IF((B$27-B$26)=0,1,(B$27-B$26)))))))</f>
        <v>0</v>
      </c>
      <c r="C34" s="44">
        <f>(IF(C$26="OOR",0,((C$32*(IF((C$27-C$25)=0,0.5,(C$27-C$25))/IF((C$27-C$26)=0,1,(C$27-C$26))))+(C$33*(IF((C$25-C$26)=0,0.5,(C$25-C$26))/IF((C$27-C$26)=0,1,(C$27-C$26)))))))</f>
        <v>30.618621784789728</v>
      </c>
      <c r="D34" s="44">
        <f>(IF(D$26="OOR",0,((D$32*(IF((D$27-D$25)=0,0.5,(D$27-D$25))/IF((D$27-D$26)=0,1,(D$27-D$26))))+(D$33*(IF((D$25-D$26)=0,0.5,(D$25-D$26))/IF((D$27-D$26)=0,1,(D$27-D$26)))))))</f>
        <v>31.230994220485524</v>
      </c>
      <c r="E34" s="44">
        <f>(IF(E$26="OOR",0,((E$32*(IF((E$27-E$25)=0,0.5,(E$27-E$25))/IF((E$27-E$26)=0,1,(E$27-E$26))))+(E$33*(IF((E$25-E$26)=0,0.5,(E$25-E$26))/IF((E$27-E$26)=0,1,(E$27-E$26)))))))</f>
        <v>31.843366656181317</v>
      </c>
      <c r="F34" s="44">
        <f>(IF(F$26="OOR",0,((F$32*(IF((F$27-F$25)=0,0.5,(F$27-F$25))/IF((F$27-F$26)=0,1,(F$27-F$26))))+(F$33*(IF((F$25-F$26)=0,0.5,(F$25-F$26))/IF((F$27-F$26)=0,1,(F$27-F$26)))))))</f>
        <v>32.455739091877113</v>
      </c>
      <c r="G34" s="44">
        <f>(IF(G$26="OOR",0,((G$32*(IF((G$27-G$25)=0,0.5,(G$27-G$25))/IF((G$27-G$26)=0,1,(G$27-G$26))))+(G$33*(IF((G$25-G$26)=0,0.5,(G$25-G$26))/IF((G$27-G$26)=0,1,(G$27-G$26)))))))</f>
        <v>33.068111527572903</v>
      </c>
      <c r="H34" s="44">
        <f>(IF(H$26="OOR",0,((H$32*(IF((H$27-H$25)=0,0.5,(H$27-H$25))/IF((H$27-H$26)=0,1,(H$27-H$26))))+(H$33*(IF((H$25-H$26)=0,0.5,(H$25-H$26))/IF((H$27-H$26)=0,1,(H$27-H$26)))))))</f>
        <v>33.680483963268699</v>
      </c>
      <c r="I34" s="44">
        <f>(IF(I$26="OOR",0,((I$32*(IF((I$27-I$25)=0,0.5,(I$27-I$25))/IF((I$27-I$26)=0,1,(I$27-I$26))))+(I$33*(IF((I$25-I$26)=0,0.5,(I$25-I$26))/IF((I$27-I$26)=0,1,(I$27-I$26)))))))</f>
        <v>34.292856398964496</v>
      </c>
      <c r="J34" s="44">
        <f>(IF(J$26="OOR",0,((J$32*(IF((J$27-J$25)=0,0.5,(J$27-J$25))/IF((J$27-J$26)=0,1,(J$27-J$26))))+(J$33*(IF((J$25-J$26)=0,0.5,(J$25-J$26))/IF((J$27-J$26)=0,1,(J$27-J$26)))))))</f>
        <v>34.905228834660285</v>
      </c>
      <c r="K34" s="44">
        <f>(IF(K$26="OOR",0,((K$32*(IF((K$27-K$25)=0,0.5,(K$27-K$25))/IF((K$27-K$26)=0,1,(K$27-K$26))))+(K$33*(IF((K$25-K$26)=0,0.5,(K$25-K$26))/IF((K$27-K$26)=0,1,(K$27-K$26)))))))</f>
        <v>35.517601270356081</v>
      </c>
      <c r="L34" s="44">
        <f>(IF(L$26="OOR",0,((L$32*(IF((L$27-L$25)=0,0.5,(L$27-L$25))/IF((L$27-L$26)=0,1,(L$27-L$26))))+(L$33*(IF((L$25-L$26)=0,0.5,(L$25-L$26))/IF((L$27-L$26)=0,1,(L$27-L$26)))))))</f>
        <v>36.129973706051878</v>
      </c>
      <c r="M34" s="44">
        <f>(IF(M$26="OOR",0,((M$32*(IF((M$27-M$25)=0,0.5,(M$27-M$25))/IF((M$27-M$26)=0,1,(M$27-M$26))))+(M$33*(IF((M$25-M$26)=0,0.5,(M$25-M$26))/IF((M$27-M$26)=0,1,(M$27-M$26)))))))</f>
        <v>36.742346141747674</v>
      </c>
      <c r="N34" s="44">
        <f>(IF(N$26="OOR",0,((N$32*(IF((N$27-N$25)=0,0.5,(N$27-N$25))/IF((N$27-N$26)=0,1,(N$27-N$26))))+(N$33*(IF((N$25-N$26)=0,0.5,(N$25-N$26))/IF((N$27-N$26)=0,1,(N$27-N$26)))))))</f>
        <v>36.334097851283808</v>
      </c>
      <c r="O34" s="44">
        <f>(IF(O$26="OOR",0,((O$32*(IF((O$27-O$25)=0,0.5,(O$27-O$25))/IF((O$27-O$26)=0,1,(O$27-O$26))))+(O$33*(IF((O$25-O$26)=0,0.5,(O$25-O$26))/IF((O$27-O$26)=0,1,(O$27-O$26)))))))</f>
        <v>35.925849560819948</v>
      </c>
      <c r="P34" s="44">
        <f>(IF(P$26="OOR",0,((P$32*(IF((P$27-P$25)=0,0.5,(P$27-P$25))/IF((P$27-P$26)=0,1,(P$27-P$26))))+(P$33*(IF((P$25-P$26)=0,0.5,(P$25-P$26))/IF((P$27-P$26)=0,1,(P$27-P$26)))))))</f>
        <v>35.517601270356081</v>
      </c>
      <c r="Q34" s="44">
        <f>(IF(Q$26="OOR",0,((Q$32*(IF((Q$27-Q$25)=0,0.5,(Q$27-Q$25))/IF((Q$27-Q$26)=0,1,(Q$27-Q$26))))+(Q$33*(IF((Q$25-Q$26)=0,0.5,(Q$25-Q$26))/IF((Q$27-Q$26)=0,1,(Q$27-Q$26)))))))</f>
        <v>35.109352979892222</v>
      </c>
      <c r="R34" s="44">
        <f>(IF(R$26="OOR",0,((R$32*(IF((R$27-R$25)=0,0.5,(R$27-R$25))/IF((R$27-R$26)=0,1,(R$27-R$26))))+(R$33*(IF((R$25-R$26)=0,0.5,(R$25-R$26))/IF((R$27-R$26)=0,1,(R$27-R$26)))))))</f>
        <v>34.701104689428355</v>
      </c>
      <c r="S34" s="44">
        <f>(IF(S$26="OOR",0,((S$32*(IF((S$27-S$25)=0,0.5,(S$27-S$25))/IF((S$27-S$26)=0,1,(S$27-S$26))))+(S$33*(IF((S$25-S$26)=0,0.5,(S$25-S$26))/IF((S$27-S$26)=0,1,(S$27-S$26)))))))</f>
        <v>34.292856398964496</v>
      </c>
      <c r="T34" s="44">
        <f>(IF(T$26="OOR",0,((T$32*(IF((T$27-T$25)=0,0.5,(T$27-T$25))/IF((T$27-T$26)=0,1,(T$27-T$26))))+(T$33*(IF((T$25-T$26)=0,0.5,(T$25-T$26))/IF((T$27-T$26)=0,1,(T$27-T$26)))))))</f>
        <v>33.884608108500629</v>
      </c>
      <c r="U34" s="44">
        <f>(IF(U$26="OOR",0,((U$32*(IF((U$27-U$25)=0,0.5,(U$27-U$25))/IF((U$27-U$26)=0,1,(U$27-U$26))))+(U$33*(IF((U$25-U$26)=0,0.5,(U$25-U$26))/IF((U$27-U$26)=0,1,(U$27-U$26)))))))</f>
        <v>33.476359818036769</v>
      </c>
      <c r="V34" s="44">
        <f>(IF(V$26="OOR",0,((V$32*(IF((V$27-V$25)=0,0.5,(V$27-V$25))/IF((V$27-V$26)=0,1,(V$27-V$26))))+(V$33*(IF((V$25-V$26)=0,0.5,(V$25-V$26))/IF((V$27-V$26)=0,1,(V$27-V$26)))))))</f>
        <v>33.068111527572903</v>
      </c>
      <c r="W34" s="44">
        <f>(IF(W$26="OOR",0,((W$32*(IF((W$27-W$25)=0,0.5,(W$27-W$25))/IF((W$27-W$26)=0,1,(W$27-W$26))))+(W$33*(IF((W$25-W$26)=0,0.5,(W$25-W$26))/IF((W$27-W$26)=0,1,(W$27-W$26)))))))</f>
        <v>32.659863237109036</v>
      </c>
      <c r="X34" s="44">
        <f>(IF(X$26="OOR",0,((X$32*(IF((X$27-X$25)=0,0.5,(X$27-X$25))/IF((X$27-X$26)=0,1,(X$27-X$26))))+(X$33*(IF((X$25-X$26)=0,0.5,(X$25-X$26))/IF((X$27-X$26)=0,1,(X$27-X$26)))))))</f>
        <v>32.251614946645184</v>
      </c>
      <c r="Y34" s="44">
        <f>(IF(Y$26="OOR",0,((Y$32*(IF((Y$27-Y$25)=0,0.5,(Y$27-Y$25))/IF((Y$27-Y$26)=0,1,(Y$27-Y$26))))+(Y$33*(IF((Y$25-Y$26)=0,0.5,(Y$25-Y$26))/IF((Y$27-Y$26)=0,1,(Y$27-Y$26)))))))</f>
        <v>31.84336665618131</v>
      </c>
      <c r="Z34" s="44">
        <f>(IF(Z$26="OOR",0,((Z$32*(IF((Z$27-Z$25)=0,0.5,(Z$27-Z$25))/IF((Z$27-Z$26)=0,1,(Z$27-Z$26))))+(Z$33*(IF((Z$25-Z$26)=0,0.5,(Z$25-Z$26))/IF((Z$27-Z$26)=0,1,(Z$27-Z$26)))))))</f>
        <v>31.435118365717457</v>
      </c>
      <c r="AA34" s="44">
        <f>(IF(AA$26="OOR",0,((AA$32*(IF((AA$27-AA$25)=0,0.5,(AA$27-AA$25))/IF((AA$27-AA$26)=0,1,(AA$27-AA$26))))+(AA$33*(IF((AA$25-AA$26)=0,0.5,(AA$25-AA$26))/IF((AA$27-AA$26)=0,1,(AA$27-AA$26)))))))</f>
        <v>31.02687007525358</v>
      </c>
      <c r="AB34" s="44">
        <f>(IF(AB$26="OOR",0,((AB$32*(IF((AB$27-AB$25)=0,0.5,(AB$27-AB$25))/IF((AB$27-AB$26)=0,1,(AB$27-AB$26))))+(AB$33*(IF((AB$25-AB$26)=0,0.5,(AB$25-AB$26))/IF((AB$27-AB$26)=0,1,(AB$27-AB$26)))))))</f>
        <v>30.618621784789728</v>
      </c>
      <c r="AC34" s="44">
        <f>(IF(AC$26="OOR",0,((AC$32*(IF((AC$27-AC$25)=0,0.5,(AC$27-AC$25))/IF((AC$27-AC$26)=0,1,(AC$27-AC$26))))+(AC$33*(IF((AC$25-AC$26)=0,0.5,(AC$25-AC$26))/IF((AC$27-AC$26)=0,1,(AC$27-AC$26)))))))</f>
        <v>28.781504477702342</v>
      </c>
      <c r="AD34" s="44">
        <f>(IF(AD$26="OOR",0,((AD$32*(IF((AD$27-AD$25)=0,0.5,(AD$27-AD$25))/IF((AD$27-AD$26)=0,1,(AD$27-AD$26))))+(AD$33*(IF((AD$25-AD$26)=0,0.5,(AD$25-AD$26))/IF((AD$27-AD$26)=0,1,(AD$27-AD$26)))))))</f>
        <v>26.944387170614959</v>
      </c>
      <c r="AE34" s="44">
        <f>(IF(AE$26="OOR",0,((AE$32*(IF((AE$27-AE$25)=0,0.5,(AE$27-AE$25))/IF((AE$27-AE$26)=0,1,(AE$27-AE$26))))+(AE$33*(IF((AE$25-AE$26)=0,0.5,(AE$25-AE$26))/IF((AE$27-AE$26)=0,1,(AE$27-AE$26)))))))</f>
        <v>25.107269863527577</v>
      </c>
      <c r="AF34" s="44">
        <f>(IF(AF$26="OOR",0,((AF$32*(IF((AF$27-AF$25)=0,0.5,(AF$27-AF$25))/IF((AF$27-AF$26)=0,1,(AF$27-AF$26))))+(AF$33*(IF((AF$25-AF$26)=0,0.5,(AF$25-AF$26))/IF((AF$27-AF$26)=0,1,(AF$27-AF$26)))))))</f>
        <v>23.270152556440102</v>
      </c>
      <c r="AG34" s="44">
        <f>(IF(AG$26="OOR",0,((AG$32*(IF((AG$27-AG$25)=0,0.5,(AG$27-AG$25))/IF((AG$27-AG$26)=0,1,(AG$27-AG$26))))+(AG$33*(IF((AG$25-AG$26)=0,0.5,(AG$25-AG$26))/IF((AG$27-AG$26)=0,1,(AG$27-AG$26)))))))</f>
        <v>21.433035249352717</v>
      </c>
      <c r="AH34" s="44">
        <f>(IF(AH$26="OOR",0,((AH$32*(IF((AH$27-AH$25)=0,0.5,(AH$27-AH$25))/IF((AH$27-AH$26)=0,1,(AH$27-AH$26))))+(AH$33*(IF((AH$25-AH$26)=0,0.5,(AH$25-AH$26))/IF((AH$27-AH$26)=0,1,(AH$27-AH$26)))))))</f>
        <v>19.595917942265331</v>
      </c>
      <c r="AI34" s="44">
        <f>(IF(AI$26="OOR",0,((AI$32*(IF((AI$27-AI$25)=0,0.5,(AI$27-AI$25))/IF((AI$27-AI$26)=0,1,(AI$27-AI$26))))+(AI$33*(IF((AI$25-AI$26)=0,0.5,(AI$25-AI$26))/IF((AI$27-AI$26)=0,1,(AI$27-AI$26)))))))</f>
        <v>17.758800635177948</v>
      </c>
      <c r="AJ34" s="44">
        <f>(IF(AJ$26="OOR",0,((AJ$32*(IF((AJ$27-AJ$25)=0,0.5,(AJ$27-AJ$25))/IF((AJ$27-AJ$26)=0,1,(AJ$27-AJ$26))))+(AJ$33*(IF((AJ$25-AJ$26)=0,0.5,(AJ$25-AJ$26))/IF((AJ$27-AJ$26)=0,1,(AJ$27-AJ$26)))))))</f>
        <v>15.921683328090566</v>
      </c>
      <c r="AK34" s="44">
        <f>(IF(AK$26="OOR",0,((AK$32*(IF((AK$27-AK$25)=0,0.5,(AK$27-AK$25))/IF((AK$27-AK$26)=0,1,(AK$27-AK$26))))+(AK$33*(IF((AK$25-AK$26)=0,0.5,(AK$25-AK$26))/IF((AK$27-AK$26)=0,1,(AK$27-AK$26)))))))</f>
        <v>14.084566021003182</v>
      </c>
      <c r="AL34" s="44">
        <f>(IF(AL$26="OOR",0,((AL$32*(IF((AL$27-AL$25)=0,0.5,(AL$27-AL$25))/IF((AL$27-AL$26)=0,1,(AL$27-AL$26))))+(AL$33*(IF((AL$25-AL$26)=0,0.5,(AL$25-AL$26))/IF((AL$27-AL$26)=0,1,(AL$27-AL$26)))))))</f>
        <v>12.24744871391588</v>
      </c>
      <c r="AM34" s="44">
        <f>(IF(AM$26="OOR",0,((AM$32*(IF((AM$27-AM$25)=0,0.5,(AM$27-AM$25))/IF((AM$27-AM$26)=0,1,(AM$27-AM$26))))+(AM$33*(IF((AM$25-AM$26)=0,0.5,(AM$25-AM$26))/IF((AM$27-AM$26)=0,1,(AM$27-AM$26)))))))</f>
        <v>12.043324568683948</v>
      </c>
      <c r="AN34" s="44">
        <f>(IF(AN$26="OOR",0,((AN$32*(IF((AN$27-AN$25)=0,0.5,(AN$27-AN$25))/IF((AN$27-AN$26)=0,1,(AN$27-AN$26))))+(AN$33*(IF((AN$25-AN$26)=0,0.5,(AN$25-AN$26))/IF((AN$27-AN$26)=0,1,(AN$27-AN$26)))))))</f>
        <v>11.83920042345202</v>
      </c>
      <c r="AO34" s="44">
        <f>(IF(AO$26="OOR",0,((AO$32*(IF((AO$27-AO$25)=0,0.5,(AO$27-AO$25))/IF((AO$27-AO$26)=0,1,(AO$27-AO$26))))+(AO$33*(IF((AO$25-AO$26)=0,0.5,(AO$25-AO$26))/IF((AO$27-AO$26)=0,1,(AO$27-AO$26)))))))</f>
        <v>11.635076278220083</v>
      </c>
      <c r="AP34" s="44">
        <f>(IF(AP$26="OOR",0,((AP$32*(IF((AP$27-AP$25)=0,0.5,(AP$27-AP$25))/IF((AP$27-AP$26)=0,1,(AP$27-AP$26))))+(AP$33*(IF((AP$25-AP$26)=0,0.5,(AP$25-AP$26))/IF((AP$27-AP$26)=0,1,(AP$27-AP$26)))))))</f>
        <v>11.430952132988155</v>
      </c>
      <c r="AQ34" s="44">
        <f>(IF(AQ$26="OOR",0,((AQ$32*(IF((AQ$27-AQ$25)=0,0.5,(AQ$27-AQ$25))/IF((AQ$27-AQ$26)=0,1,(AQ$27-AQ$26))))+(AQ$33*(IF((AQ$25-AQ$26)=0,0.5,(AQ$25-AQ$26))/IF((AQ$27-AQ$26)=0,1,(AQ$27-AQ$26)))))))</f>
        <v>11.226827987756222</v>
      </c>
      <c r="AR34" s="44">
        <f>(IF(AR$26="OOR",0,((AR$32*(IF((AR$27-AR$25)=0,0.5,(AR$27-AR$25))/IF((AR$27-AR$26)=0,1,(AR$27-AR$26))))+(AR$33*(IF((AR$25-AR$26)=0,0.5,(AR$25-AR$26))/IF((AR$27-AR$26)=0,1,(AR$27-AR$26)))))))</f>
        <v>11.02270384252429</v>
      </c>
      <c r="AS34" s="44">
        <f>(IF(AS$26="OOR",0,((AS$32*(IF((AS$27-AS$25)=0,0.5,(AS$27-AS$25))/IF((AS$27-AS$26)=0,1,(AS$27-AS$26))))+(AS$33*(IF((AS$25-AS$26)=0,0.5,(AS$25-AS$26))/IF((AS$27-AS$26)=0,1,(AS$27-AS$26)))))))</f>
        <v>10.81857969729236</v>
      </c>
      <c r="AT34" s="44">
        <f>(IF(AT$26="OOR",0,((AT$32*(IF((AT$27-AT$25)=0,0.5,(AT$27-AT$25))/IF((AT$27-AT$26)=0,1,(AT$27-AT$26))))+(AT$33*(IF((AT$25-AT$26)=0,0.5,(AT$25-AT$26))/IF((AT$27-AT$26)=0,1,(AT$27-AT$26)))))))</f>
        <v>10.614455552060427</v>
      </c>
      <c r="AU34" s="44">
        <f>(IF(AU$26="OOR",0,((AU$32*(IF((AU$27-AU$25)=0,0.5,(AU$27-AU$25))/IF((AU$27-AU$26)=0,1,(AU$27-AU$26))))+(AU$33*(IF((AU$25-AU$26)=0,0.5,(AU$25-AU$26))/IF((AU$27-AU$26)=0,1,(AU$27-AU$26)))))))</f>
        <v>10.410331406828497</v>
      </c>
      <c r="AV34" s="44">
        <f>(IF(AV$26="OOR",0,((AV$32*(IF((AV$27-AV$25)=0,0.5,(AV$27-AV$25))/IF((AV$27-AV$26)=0,1,(AV$27-AV$26))))+(AV$33*(IF((AV$25-AV$26)=0,0.5,(AV$25-AV$26))/IF((AV$27-AV$26)=0,1,(AV$27-AV$26)))))))</f>
        <v>10.206207261596566</v>
      </c>
      <c r="AW34" s="44">
        <f>(IF(AW$26="OOR",0,((AW$32*(IF((AW$27-AW$25)=0,0.5,(AW$27-AW$25))/IF((AW$27-AW$26)=0,1,(AW$27-AW$26))))+(AW$33*(IF((AW$25-AW$26)=0,0.5,(AW$25-AW$26))/IF((AW$27-AW$26)=0,1,(AW$27-AW$26)))))))</f>
        <v>10.002083116364632</v>
      </c>
      <c r="AX34" s="44">
        <f>(IF(AX$26="OOR",0,((AX$32*(IF((AX$27-AX$25)=0,0.5,(AX$27-AX$25))/IF((AX$27-AX$26)=0,1,(AX$27-AX$26))))+(AX$33*(IF((AX$25-AX$26)=0,0.5,(AX$25-AX$26))/IF((AX$27-AX$26)=0,1,(AX$27-AX$26)))))))</f>
        <v>9.7979589711327009</v>
      </c>
      <c r="AY34" s="44">
        <f>(IF(AY$26="OOR",0,((AY$32*(IF((AY$27-AY$25)=0,0.5,(AY$27-AY$25))/IF((AY$27-AY$26)=0,1,(AY$27-AY$26))))+(AY$33*(IF((AY$25-AY$26)=0,0.5,(AY$25-AY$26))/IF((AY$27-AY$26)=0,1,(AY$27-AY$26)))))))</f>
        <v>9.5938348259007729</v>
      </c>
      <c r="AZ34" s="44">
        <f>(IF(AZ$26="OOR",0,((AZ$32*(IF((AZ$27-AZ$25)=0,0.5,(AZ$27-AZ$25))/IF((AZ$27-AZ$26)=0,1,(AZ$27-AZ$26))))+(AZ$33*(IF((AZ$25-AZ$26)=0,0.5,(AZ$25-AZ$26))/IF((AZ$27-AZ$26)=0,1,(AZ$27-AZ$26)))))))</f>
        <v>9.3897106806688395</v>
      </c>
      <c r="BA34" s="44">
        <f>(IF(BA$26="OOR",0,((BA$32*(IF((BA$27-BA$25)=0,0.5,(BA$27-BA$25))/IF((BA$27-BA$26)=0,1,(BA$27-BA$26))))+(BA$33*(IF((BA$25-BA$26)=0,0.5,(BA$25-BA$26))/IF((BA$27-BA$26)=0,1,(BA$27-BA$26)))))))</f>
        <v>9.1855865354369186</v>
      </c>
      <c r="BB34" s="44">
        <f>(IF(BB$26="OOR",0,((BB$32*(IF((BB$27-BB$25)=0,0.5,(BB$27-BB$25))/IF((BB$27-BB$26)=0,1,(BB$27-BB$26))))+(BB$33*(IF((BB$25-BB$26)=0,0.5,(BB$25-BB$26))/IF((BB$27-BB$26)=0,1,(BB$27-BB$26)))))))</f>
        <v>8.9814623902049853</v>
      </c>
      <c r="BC34" s="44">
        <f>(IF(BC$26="OOR",0,((BC$32*(IF((BC$27-BC$25)=0,0.5,(BC$27-BC$25))/IF((BC$27-BC$26)=0,1,(BC$27-BC$26))))+(BC$33*(IF((BC$25-BC$26)=0,0.5,(BC$25-BC$26))/IF((BC$27-BC$26)=0,1,(BC$27-BC$26)))))))</f>
        <v>8.7773382449730555</v>
      </c>
      <c r="BD34" s="44">
        <f>(IF(BD$26="OOR",0,((BD$32*(IF((BD$27-BD$25)=0,0.5,(BD$27-BD$25))/IF((BD$27-BD$26)=0,1,(BD$27-BD$26))))+(BD$33*(IF((BD$25-BD$26)=0,0.5,(BD$25-BD$26))/IF((BD$27-BD$26)=0,1,(BD$27-BD$26)))))))</f>
        <v>8.5732140997411239</v>
      </c>
      <c r="BE34" s="44">
        <f>(IF(BE$26="OOR",0,((BE$32*(IF((BE$27-BE$25)=0,0.5,(BE$27-BE$25))/IF((BE$27-BE$26)=0,1,(BE$27-BE$26))))+(BE$33*(IF((BE$25-BE$26)=0,0.5,(BE$25-BE$26))/IF((BE$27-BE$26)=0,1,(BE$27-BE$26)))))))</f>
        <v>8.3690899545091924</v>
      </c>
      <c r="BF34" s="44">
        <f>(IF(BF$26="OOR",0,((BF$32*(IF((BF$27-BF$25)=0,0.5,(BF$27-BF$25))/IF((BF$27-BF$26)=0,1,(BF$27-BF$26))))+(BF$33*(IF((BF$25-BF$26)=0,0.5,(BF$25-BF$26))/IF((BF$27-BF$26)=0,1,(BF$27-BF$26)))))))</f>
        <v>8.164965809277259</v>
      </c>
      <c r="BG34" s="44">
        <f>(IF(BG$26="OOR",0,((BG$32*(IF((BG$27-BG$25)=0,0.5,(BG$27-BG$25))/IF((BG$27-BG$26)=0,1,(BG$27-BG$26))))+(BG$33*(IF((BG$25-BG$26)=0,0.5,(BG$25-BG$26))/IF((BG$27-BG$26)=0,1,(BG$27-BG$26)))))))</f>
        <v>7.9608416640453292</v>
      </c>
      <c r="BH34" s="44">
        <f>(IF(BH$26="OOR",0,((BH$32*(IF((BH$27-BH$25)=0,0.5,(BH$27-BH$25))/IF((BH$27-BH$26)=0,1,(BH$27-BH$26))))+(BH$33*(IF((BH$25-BH$26)=0,0.5,(BH$25-BH$26))/IF((BH$27-BH$26)=0,1,(BH$27-BH$26)))))))</f>
        <v>7.7567175188133968</v>
      </c>
      <c r="BI34" s="44">
        <f>(IF(BI$26="OOR",0,((BI$32*(IF((BI$27-BI$25)=0,0.5,(BI$27-BI$25))/IF((BI$27-BI$26)=0,1,(BI$27-BI$26))))+(BI$33*(IF((BI$25-BI$26)=0,0.5,(BI$25-BI$26))/IF((BI$27-BI$26)=0,1,(BI$27-BI$26)))))))</f>
        <v>7.5525933735814661</v>
      </c>
      <c r="BJ34" s="44">
        <f>(IF(BJ$26="OOR",0,((BJ$32*(IF((BJ$27-BJ$25)=0,0.5,(BJ$27-BJ$25))/IF((BJ$27-BJ$26)=0,1,(BJ$27-BJ$26))))+(BJ$33*(IF((BJ$25-BJ$26)=0,0.5,(BJ$25-BJ$26))/IF((BJ$27-BJ$26)=0,1,(BJ$27-BJ$26)))))))</f>
        <v>7.3484692283495345</v>
      </c>
      <c r="BK34" s="44">
        <f>(IF(BK$26="OOR",0,((BK$32*(IF((BK$27-BK$25)=0,0.5,(BK$27-BK$25))/IF((BK$27-BK$26)=0,1,(BK$27-BK$26))))+(BK$33*(IF((BK$25-BK$26)=0,0.5,(BK$25-BK$26))/IF((BK$27-BK$26)=0,1,(BK$27-BK$26)))))))</f>
        <v>7.144345083117603</v>
      </c>
      <c r="BL34" s="44">
        <f>(IF(BL$26="OOR",0,((BL$32*(IF((BL$27-BL$25)=0,0.5,(BL$27-BL$25))/IF((BL$27-BL$26)=0,1,(BL$27-BL$26))))+(BL$33*(IF((BL$25-BL$26)=0,0.5,(BL$25-BL$26))/IF((BL$27-BL$26)=0,1,(BL$27-BL$26)))))))</f>
        <v>6.9402209378856705</v>
      </c>
      <c r="BM34" s="44">
        <f>(IF(BM$26="OOR",0,((BM$32*(IF((BM$27-BM$25)=0,0.5,(BM$27-BM$25))/IF((BM$27-BM$26)=0,1,(BM$27-BM$26))))+(BM$33*(IF((BM$25-BM$26)=0,0.5,(BM$25-BM$26))/IF((BM$27-BM$26)=0,1,(BM$27-BM$26)))))))</f>
        <v>6.736096792653739</v>
      </c>
      <c r="BN34" s="44">
        <f>(IF(BN$26="OOR",0,((BN$32*(IF((BN$27-BN$25)=0,0.5,(BN$27-BN$25))/IF((BN$27-BN$26)=0,1,(BN$27-BN$26))))+(BN$33*(IF((BN$25-BN$26)=0,0.5,(BN$25-BN$26))/IF((BN$27-BN$26)=0,1,(BN$27-BN$26)))))))</f>
        <v>6.5319726474218074</v>
      </c>
      <c r="BO34" s="44">
        <f>(IF(BO$26="OOR",0,((BO$32*(IF((BO$27-BO$25)=0,0.5,(BO$27-BO$25))/IF((BO$27-BO$26)=0,1,(BO$27-BO$26))))+(BO$33*(IF((BO$25-BO$26)=0,0.5,(BO$25-BO$26))/IF((BO$27-BO$26)=0,1,(BO$27-BO$26)))))))</f>
        <v>6.3278485021898767</v>
      </c>
      <c r="BP34" s="44">
        <f>(IF(BP$26="OOR",0,((BP$32*(IF((BP$27-BP$25)=0,0.5,(BP$27-BP$25))/IF((BP$27-BP$26)=0,1,(BP$27-BP$26))))+(BP$33*(IF((BP$25-BP$26)=0,0.5,(BP$25-BP$26))/IF((BP$27-BP$26)=0,1,(BP$27-BP$26)))))))</f>
        <v>6.1237243569579451</v>
      </c>
      <c r="BQ34" s="45">
        <f>(IF(BQ$26="OOR",0,((BQ$32*(IF((BQ$27-BQ$25)=0,0.5,(BQ$27-BQ$25))/IF((BQ$27-BQ$26)=0,1,(BQ$27-BQ$26))))+(BQ$33*(IF((BQ$25-BQ$26)=0,0.5,(BQ$25-BQ$26))/IF((BQ$27-BQ$26)=0,1,(BQ$27-BQ$26)))))))</f>
        <v>0</v>
      </c>
    </row>
    <row r="35" spans="1:69" x14ac:dyDescent="0.3">
      <c r="A35" s="62" t="s">
        <v>51</v>
      </c>
      <c r="B35" s="18">
        <f>(IF(B$34&lt;0,0,(IF(B$34&gt;50,50,B$34))))</f>
        <v>0</v>
      </c>
      <c r="C35" s="44">
        <f>(IF(C$34&lt;0,0,(IF(C$34&gt;50,50,C$34))))</f>
        <v>30.618621784789728</v>
      </c>
      <c r="D35" s="44">
        <f t="shared" ref="D35:BO35" si="15">(IF(D$34&lt;0,0,(IF(D$34&gt;50,50,D$34))))</f>
        <v>31.230994220485524</v>
      </c>
      <c r="E35" s="44">
        <f t="shared" si="15"/>
        <v>31.843366656181317</v>
      </c>
      <c r="F35" s="44">
        <f t="shared" si="15"/>
        <v>32.455739091877113</v>
      </c>
      <c r="G35" s="44">
        <f t="shared" si="15"/>
        <v>33.068111527572903</v>
      </c>
      <c r="H35" s="44">
        <f t="shared" si="15"/>
        <v>33.680483963268699</v>
      </c>
      <c r="I35" s="44">
        <f t="shared" si="15"/>
        <v>34.292856398964496</v>
      </c>
      <c r="J35" s="44">
        <f t="shared" si="15"/>
        <v>34.905228834660285</v>
      </c>
      <c r="K35" s="44">
        <f t="shared" si="15"/>
        <v>35.517601270356081</v>
      </c>
      <c r="L35" s="44">
        <f t="shared" si="15"/>
        <v>36.129973706051878</v>
      </c>
      <c r="M35" s="44">
        <f t="shared" si="15"/>
        <v>36.742346141747674</v>
      </c>
      <c r="N35" s="44">
        <f t="shared" si="15"/>
        <v>36.334097851283808</v>
      </c>
      <c r="O35" s="44">
        <f t="shared" si="15"/>
        <v>35.925849560819948</v>
      </c>
      <c r="P35" s="44">
        <f t="shared" si="15"/>
        <v>35.517601270356081</v>
      </c>
      <c r="Q35" s="44">
        <f t="shared" si="15"/>
        <v>35.109352979892222</v>
      </c>
      <c r="R35" s="44">
        <f t="shared" si="15"/>
        <v>34.701104689428355</v>
      </c>
      <c r="S35" s="44">
        <f t="shared" si="15"/>
        <v>34.292856398964496</v>
      </c>
      <c r="T35" s="44">
        <f t="shared" si="15"/>
        <v>33.884608108500629</v>
      </c>
      <c r="U35" s="44">
        <f t="shared" si="15"/>
        <v>33.476359818036769</v>
      </c>
      <c r="V35" s="44">
        <f t="shared" si="15"/>
        <v>33.068111527572903</v>
      </c>
      <c r="W35" s="44">
        <f t="shared" si="15"/>
        <v>32.659863237109036</v>
      </c>
      <c r="X35" s="44">
        <f t="shared" si="15"/>
        <v>32.251614946645184</v>
      </c>
      <c r="Y35" s="44">
        <f t="shared" si="15"/>
        <v>31.84336665618131</v>
      </c>
      <c r="Z35" s="44">
        <f t="shared" si="15"/>
        <v>31.435118365717457</v>
      </c>
      <c r="AA35" s="44">
        <f t="shared" si="15"/>
        <v>31.02687007525358</v>
      </c>
      <c r="AB35" s="44">
        <f t="shared" si="15"/>
        <v>30.618621784789728</v>
      </c>
      <c r="AC35" s="44">
        <f t="shared" si="15"/>
        <v>28.781504477702342</v>
      </c>
      <c r="AD35" s="44">
        <f t="shared" si="15"/>
        <v>26.944387170614959</v>
      </c>
      <c r="AE35" s="44">
        <f t="shared" si="15"/>
        <v>25.107269863527577</v>
      </c>
      <c r="AF35" s="44">
        <f t="shared" si="15"/>
        <v>23.270152556440102</v>
      </c>
      <c r="AG35" s="44">
        <f t="shared" si="15"/>
        <v>21.433035249352717</v>
      </c>
      <c r="AH35" s="44">
        <f t="shared" si="15"/>
        <v>19.595917942265331</v>
      </c>
      <c r="AI35" s="44">
        <f t="shared" si="15"/>
        <v>17.758800635177948</v>
      </c>
      <c r="AJ35" s="44">
        <f t="shared" si="15"/>
        <v>15.921683328090566</v>
      </c>
      <c r="AK35" s="44">
        <f t="shared" si="15"/>
        <v>14.084566021003182</v>
      </c>
      <c r="AL35" s="44">
        <f t="shared" si="15"/>
        <v>12.24744871391588</v>
      </c>
      <c r="AM35" s="44">
        <f t="shared" si="15"/>
        <v>12.043324568683948</v>
      </c>
      <c r="AN35" s="44">
        <f t="shared" si="15"/>
        <v>11.83920042345202</v>
      </c>
      <c r="AO35" s="44">
        <f t="shared" si="15"/>
        <v>11.635076278220083</v>
      </c>
      <c r="AP35" s="44">
        <f t="shared" si="15"/>
        <v>11.430952132988155</v>
      </c>
      <c r="AQ35" s="44">
        <f t="shared" si="15"/>
        <v>11.226827987756222</v>
      </c>
      <c r="AR35" s="44">
        <f t="shared" si="15"/>
        <v>11.02270384252429</v>
      </c>
      <c r="AS35" s="44">
        <f t="shared" si="15"/>
        <v>10.81857969729236</v>
      </c>
      <c r="AT35" s="44">
        <f t="shared" si="15"/>
        <v>10.614455552060427</v>
      </c>
      <c r="AU35" s="44">
        <f t="shared" si="15"/>
        <v>10.410331406828497</v>
      </c>
      <c r="AV35" s="44">
        <f t="shared" si="15"/>
        <v>10.206207261596566</v>
      </c>
      <c r="AW35" s="44">
        <f t="shared" si="15"/>
        <v>10.002083116364632</v>
      </c>
      <c r="AX35" s="44">
        <f t="shared" si="15"/>
        <v>9.7979589711327009</v>
      </c>
      <c r="AY35" s="44">
        <f t="shared" si="15"/>
        <v>9.5938348259007729</v>
      </c>
      <c r="AZ35" s="44">
        <f t="shared" si="15"/>
        <v>9.3897106806688395</v>
      </c>
      <c r="BA35" s="44">
        <f t="shared" si="15"/>
        <v>9.1855865354369186</v>
      </c>
      <c r="BB35" s="44">
        <f t="shared" si="15"/>
        <v>8.9814623902049853</v>
      </c>
      <c r="BC35" s="44">
        <f t="shared" si="15"/>
        <v>8.7773382449730555</v>
      </c>
      <c r="BD35" s="44">
        <f t="shared" si="15"/>
        <v>8.5732140997411239</v>
      </c>
      <c r="BE35" s="44">
        <f t="shared" si="15"/>
        <v>8.3690899545091924</v>
      </c>
      <c r="BF35" s="44">
        <f t="shared" si="15"/>
        <v>8.164965809277259</v>
      </c>
      <c r="BG35" s="44">
        <f t="shared" si="15"/>
        <v>7.9608416640453292</v>
      </c>
      <c r="BH35" s="44">
        <f t="shared" si="15"/>
        <v>7.7567175188133968</v>
      </c>
      <c r="BI35" s="44">
        <f t="shared" si="15"/>
        <v>7.5525933735814661</v>
      </c>
      <c r="BJ35" s="44">
        <f t="shared" si="15"/>
        <v>7.3484692283495345</v>
      </c>
      <c r="BK35" s="44">
        <f t="shared" si="15"/>
        <v>7.144345083117603</v>
      </c>
      <c r="BL35" s="44">
        <f t="shared" si="15"/>
        <v>6.9402209378856705</v>
      </c>
      <c r="BM35" s="44">
        <f t="shared" si="15"/>
        <v>6.736096792653739</v>
      </c>
      <c r="BN35" s="44">
        <f t="shared" si="15"/>
        <v>6.5319726474218074</v>
      </c>
      <c r="BO35" s="44">
        <f t="shared" si="15"/>
        <v>6.3278485021898767</v>
      </c>
      <c r="BP35" s="44">
        <f t="shared" ref="BP35:BQ35" si="16">(IF(BP$34&lt;0,0,(IF(BP$34&gt;50,50,BP$34))))</f>
        <v>6.1237243569579451</v>
      </c>
      <c r="BQ35" s="45">
        <f t="shared" si="16"/>
        <v>0</v>
      </c>
    </row>
    <row r="36" spans="1:69" x14ac:dyDescent="0.3">
      <c r="A36" s="62" t="s">
        <v>20</v>
      </c>
      <c r="B36" s="18">
        <f t="shared" ref="B36:AG36" si="17">(IF(ISNUMBER(B$26),IF(B$26=B$27,B$28,(((B$28*(1-((B$25-B$26)/(B$27-B$26))))*((B$27-B$25)/(B$27-B$26)))+((B$29*(1-((B$27-B$25)/(B$27-B$26))))*((B$25-B$26)/(B$27-B$26)))+((B$30*(1-((B$25-B$26)/(B$27-B$26))))*((B$27-B$25)/(B$27-B$26)))+((B$31*(1-((B$27-B$25)/(B$27-B$26))))*((B$25-B$26)/(B$27-B$26))))),0))</f>
        <v>0</v>
      </c>
      <c r="C36" s="44">
        <f t="shared" si="17"/>
        <v>30.618621784789728</v>
      </c>
      <c r="D36" s="44">
        <f t="shared" si="17"/>
        <v>25.168507107097156</v>
      </c>
      <c r="E36" s="44">
        <f t="shared" si="17"/>
        <v>21.065611787935325</v>
      </c>
      <c r="F36" s="44">
        <f t="shared" si="17"/>
        <v>18.309935827304262</v>
      </c>
      <c r="G36" s="44">
        <f t="shared" si="17"/>
        <v>16.901479225203929</v>
      </c>
      <c r="H36" s="44">
        <f t="shared" si="17"/>
        <v>16.84024198163435</v>
      </c>
      <c r="I36" s="44">
        <f t="shared" si="17"/>
        <v>18.126224096595521</v>
      </c>
      <c r="J36" s="44">
        <f t="shared" si="17"/>
        <v>20.759425570087433</v>
      </c>
      <c r="K36" s="44">
        <f t="shared" si="17"/>
        <v>24.739846402110103</v>
      </c>
      <c r="L36" s="44">
        <f t="shared" si="17"/>
        <v>30.067486592663506</v>
      </c>
      <c r="M36" s="44">
        <f t="shared" si="17"/>
        <v>36.742346141747674</v>
      </c>
      <c r="N36" s="44">
        <f t="shared" si="17"/>
        <v>32.142748735854809</v>
      </c>
      <c r="O36" s="44">
        <f t="shared" si="17"/>
        <v>28.14191548930896</v>
      </c>
      <c r="P36" s="44">
        <f t="shared" si="17"/>
        <v>24.739846402110096</v>
      </c>
      <c r="Q36" s="44">
        <f t="shared" si="17"/>
        <v>21.936541474258242</v>
      </c>
      <c r="R36" s="44">
        <f t="shared" si="17"/>
        <v>19.732000705753379</v>
      </c>
      <c r="S36" s="44">
        <f t="shared" si="17"/>
        <v>18.126224096595521</v>
      </c>
      <c r="T36" s="44">
        <f t="shared" si="17"/>
        <v>17.119211646784656</v>
      </c>
      <c r="U36" s="44">
        <f t="shared" si="17"/>
        <v>16.710963356320793</v>
      </c>
      <c r="V36" s="44">
        <f t="shared" si="17"/>
        <v>16.901479225203932</v>
      </c>
      <c r="W36" s="44">
        <f t="shared" si="17"/>
        <v>17.690759253434067</v>
      </c>
      <c r="X36" s="44">
        <f t="shared" si="17"/>
        <v>19.0788034410112</v>
      </c>
      <c r="Y36" s="44">
        <f t="shared" si="17"/>
        <v>21.065611787935328</v>
      </c>
      <c r="Z36" s="44">
        <f t="shared" si="17"/>
        <v>23.65118429420647</v>
      </c>
      <c r="AA36" s="44">
        <f t="shared" si="17"/>
        <v>26.835520959824589</v>
      </c>
      <c r="AB36" s="44">
        <f t="shared" si="17"/>
        <v>30.618621784789728</v>
      </c>
      <c r="AC36" s="44">
        <f t="shared" si="17"/>
        <v>24.923558132818837</v>
      </c>
      <c r="AD36" s="44">
        <f t="shared" si="17"/>
        <v>20.085815890822065</v>
      </c>
      <c r="AE36" s="44">
        <f t="shared" si="17"/>
        <v>16.105395058799395</v>
      </c>
      <c r="AF36" s="44">
        <f t="shared" si="17"/>
        <v>12.98229563675071</v>
      </c>
      <c r="AG36" s="44">
        <f t="shared" si="17"/>
        <v>10.716517624676312</v>
      </c>
      <c r="AH36" s="44">
        <f t="shared" ref="AH36:BQ36" si="18">(IF(ISNUMBER(AH$26),IF(AH$26=AH$27,AH$28,(((AH$28*(1-((AH$25-AH$26)/(AH$27-AH$26))))*((AH$27-AH$25)/(AH$27-AH$26)))+((AH$29*(1-((AH$27-AH$25)/(AH$27-AH$26))))*((AH$25-AH$26)/(AH$27-AH$26)))+((AH$30*(1-((AH$25-AH$26)/(AH$27-AH$26))))*((AH$27-AH$25)/(AH$27-AH$26)))+((AH$31*(1-((AH$27-AH$25)/(AH$27-AH$26))))*((AH$25-AH$26)/(AH$27-AH$26))))),0))</f>
        <v>9.3080610225760285</v>
      </c>
      <c r="AI36" s="44">
        <f t="shared" si="18"/>
        <v>8.7569258304498554</v>
      </c>
      <c r="AJ36" s="44">
        <f t="shared" si="18"/>
        <v>9.0631120482977963</v>
      </c>
      <c r="AK36" s="44">
        <f t="shared" si="18"/>
        <v>10.226619676119849</v>
      </c>
      <c r="AL36" s="44">
        <f t="shared" si="18"/>
        <v>12.247448713915849</v>
      </c>
      <c r="AM36" s="44">
        <f t="shared" si="18"/>
        <v>11.451364547511316</v>
      </c>
      <c r="AN36" s="44">
        <f t="shared" si="18"/>
        <v>10.696105210153174</v>
      </c>
      <c r="AO36" s="44">
        <f t="shared" si="18"/>
        <v>9.9816707018414146</v>
      </c>
      <c r="AP36" s="44">
        <f t="shared" si="18"/>
        <v>9.3080610225760463</v>
      </c>
      <c r="AQ36" s="44">
        <f t="shared" si="18"/>
        <v>8.6752761723570568</v>
      </c>
      <c r="AR36" s="44">
        <f t="shared" si="18"/>
        <v>8.0833161511844587</v>
      </c>
      <c r="AS36" s="44">
        <f t="shared" si="18"/>
        <v>7.5321809590582456</v>
      </c>
      <c r="AT36" s="44">
        <f t="shared" si="18"/>
        <v>7.0218705959784176</v>
      </c>
      <c r="AU36" s="44">
        <f t="shared" si="18"/>
        <v>6.552385061944979</v>
      </c>
      <c r="AV36" s="44">
        <f t="shared" si="18"/>
        <v>6.1237243569579256</v>
      </c>
      <c r="AW36" s="44">
        <f t="shared" si="18"/>
        <v>5.7358884810172563</v>
      </c>
      <c r="AX36" s="44">
        <f t="shared" si="18"/>
        <v>5.3888774341229748</v>
      </c>
      <c r="AY36" s="44">
        <f t="shared" si="18"/>
        <v>5.0826912162750801</v>
      </c>
      <c r="AZ36" s="44">
        <f t="shared" si="18"/>
        <v>4.8173298274735714</v>
      </c>
      <c r="BA36" s="44">
        <f t="shared" si="18"/>
        <v>4.5927932677184593</v>
      </c>
      <c r="BB36" s="44">
        <f t="shared" si="18"/>
        <v>4.4090815370097198</v>
      </c>
      <c r="BC36" s="44">
        <f t="shared" si="18"/>
        <v>4.2661946353473681</v>
      </c>
      <c r="BD36" s="44">
        <f t="shared" si="18"/>
        <v>4.1641325627314023</v>
      </c>
      <c r="BE36" s="44">
        <f t="shared" si="18"/>
        <v>4.1028953191618225</v>
      </c>
      <c r="BF36" s="44">
        <f t="shared" si="18"/>
        <v>4.0824829046386295</v>
      </c>
      <c r="BG36" s="44">
        <f t="shared" si="18"/>
        <v>4.1028953191618234</v>
      </c>
      <c r="BH36" s="44">
        <f t="shared" si="18"/>
        <v>4.1641325627314032</v>
      </c>
      <c r="BI36" s="44">
        <f t="shared" si="18"/>
        <v>4.2661946353473681</v>
      </c>
      <c r="BJ36" s="44">
        <f t="shared" si="18"/>
        <v>4.4090815370097198</v>
      </c>
      <c r="BK36" s="44">
        <f t="shared" si="18"/>
        <v>4.5927932677184602</v>
      </c>
      <c r="BL36" s="44">
        <f t="shared" si="18"/>
        <v>4.817329827473583</v>
      </c>
      <c r="BM36" s="44">
        <f t="shared" si="18"/>
        <v>5.0826912162750952</v>
      </c>
      <c r="BN36" s="44">
        <f t="shared" si="18"/>
        <v>5.3888774341229899</v>
      </c>
      <c r="BO36" s="44">
        <f t="shared" si="18"/>
        <v>5.735888481017275</v>
      </c>
      <c r="BP36" s="44">
        <f t="shared" si="18"/>
        <v>6.1237243569579451</v>
      </c>
      <c r="BQ36" s="45">
        <f t="shared" si="18"/>
        <v>0</v>
      </c>
    </row>
    <row r="37" spans="1:69" x14ac:dyDescent="0.3">
      <c r="A37" s="62" t="s">
        <v>30</v>
      </c>
      <c r="B37" s="18">
        <f t="shared" ref="B37:AG37" si="19">(IF(ISNUMBER(B$26),IF(B$26=B$27,0,(((B$28*((B$25-B$26)/(B$27-B$26)))*((B$27-B$25)/(B$27-B$26)))+((B$29*((B$27-B$25)/(B$27-B$26)))*((B$25-B$26)/(B$27-B$26)))+((B$30*((B$25-B$26)/(B$27-B$26)))*((B$27-B$25)/(B$27-B$26)))+((B$31*((B$27-B$25)/(B$27-B$26)))*((B$25-B$26)/(B$27-B$26))))),0))</f>
        <v>0</v>
      </c>
      <c r="C37" s="44">
        <f t="shared" si="19"/>
        <v>0</v>
      </c>
      <c r="D37" s="44">
        <f t="shared" si="19"/>
        <v>6.0624871133883715</v>
      </c>
      <c r="E37" s="44">
        <f t="shared" si="19"/>
        <v>10.777754868245992</v>
      </c>
      <c r="F37" s="44">
        <f t="shared" si="19"/>
        <v>14.14580326457285</v>
      </c>
      <c r="G37" s="44">
        <f t="shared" si="19"/>
        <v>16.166632302368974</v>
      </c>
      <c r="H37" s="44">
        <f t="shared" si="19"/>
        <v>16.84024198163435</v>
      </c>
      <c r="I37" s="44">
        <f t="shared" si="19"/>
        <v>16.166632302368974</v>
      </c>
      <c r="J37" s="44">
        <f t="shared" si="19"/>
        <v>14.145803264572855</v>
      </c>
      <c r="K37" s="44">
        <f t="shared" si="19"/>
        <v>10.777754868245982</v>
      </c>
      <c r="L37" s="44">
        <f t="shared" si="19"/>
        <v>6.0624871133883707</v>
      </c>
      <c r="M37" s="44">
        <f t="shared" si="19"/>
        <v>0</v>
      </c>
      <c r="N37" s="44">
        <f t="shared" si="19"/>
        <v>4.1913491154289959</v>
      </c>
      <c r="O37" s="44">
        <f t="shared" si="19"/>
        <v>7.7839340715109877</v>
      </c>
      <c r="P37" s="44">
        <f t="shared" si="19"/>
        <v>10.777754868245985</v>
      </c>
      <c r="Q37" s="44">
        <f t="shared" si="19"/>
        <v>13.17281150563398</v>
      </c>
      <c r="R37" s="44">
        <f t="shared" si="19"/>
        <v>14.969103983674975</v>
      </c>
      <c r="S37" s="44">
        <f t="shared" si="19"/>
        <v>16.166632302368974</v>
      </c>
      <c r="T37" s="44">
        <f t="shared" si="19"/>
        <v>16.765396461715969</v>
      </c>
      <c r="U37" s="44">
        <f t="shared" si="19"/>
        <v>16.765396461715969</v>
      </c>
      <c r="V37" s="44">
        <f t="shared" si="19"/>
        <v>16.166632302368974</v>
      </c>
      <c r="W37" s="44">
        <f t="shared" si="19"/>
        <v>14.969103983674973</v>
      </c>
      <c r="X37" s="44">
        <f t="shared" si="19"/>
        <v>13.172811505633984</v>
      </c>
      <c r="Y37" s="44">
        <f t="shared" si="19"/>
        <v>10.77775486824598</v>
      </c>
      <c r="Z37" s="44">
        <f t="shared" si="19"/>
        <v>7.7839340715109886</v>
      </c>
      <c r="AA37" s="44">
        <f t="shared" si="19"/>
        <v>4.1913491154289932</v>
      </c>
      <c r="AB37" s="44">
        <f t="shared" si="19"/>
        <v>0</v>
      </c>
      <c r="AC37" s="44">
        <f t="shared" si="19"/>
        <v>3.8579463448835059</v>
      </c>
      <c r="AD37" s="44">
        <f t="shared" si="19"/>
        <v>6.8585712797928995</v>
      </c>
      <c r="AE37" s="44">
        <f t="shared" si="19"/>
        <v>9.0018748047281782</v>
      </c>
      <c r="AF37" s="44">
        <f t="shared" si="19"/>
        <v>10.287856919689393</v>
      </c>
      <c r="AG37" s="44">
        <f t="shared" si="19"/>
        <v>10.716517624676404</v>
      </c>
      <c r="AH37" s="44">
        <f t="shared" ref="AH37:BQ37" si="20">(IF(ISNUMBER(AH$26),IF(AH$26=AH$27,0,(((AH$28*((AH$25-AH$26)/(AH$27-AH$26)))*((AH$27-AH$25)/(AH$27-AH$26)))+((AH$29*((AH$27-AH$25)/(AH$27-AH$26)))*((AH$25-AH$26)/(AH$27-AH$26)))+((AH$30*((AH$25-AH$26)/(AH$27-AH$26)))*((AH$27-AH$25)/(AH$27-AH$26)))+((AH$31*((AH$27-AH$25)/(AH$27-AH$26)))*((AH$25-AH$26)/(AH$27-AH$26))))),0))</f>
        <v>10.287856919689304</v>
      </c>
      <c r="AI37" s="44">
        <f t="shared" si="20"/>
        <v>9.0018748047280948</v>
      </c>
      <c r="AJ37" s="44">
        <f t="shared" si="20"/>
        <v>6.8585712797927689</v>
      </c>
      <c r="AK37" s="44">
        <f t="shared" si="20"/>
        <v>3.8579463448833331</v>
      </c>
      <c r="AL37" s="44">
        <f t="shared" si="20"/>
        <v>3.1274018976741867E-14</v>
      </c>
      <c r="AM37" s="44">
        <f t="shared" si="20"/>
        <v>0.59196002117262969</v>
      </c>
      <c r="AN37" s="44">
        <f t="shared" si="20"/>
        <v>1.1430952132988434</v>
      </c>
      <c r="AO37" s="44">
        <f t="shared" si="20"/>
        <v>1.653405576378669</v>
      </c>
      <c r="AP37" s="44">
        <f t="shared" si="20"/>
        <v>2.1228911104121106</v>
      </c>
      <c r="AQ37" s="44">
        <f t="shared" si="20"/>
        <v>2.5515518153991645</v>
      </c>
      <c r="AR37" s="44">
        <f t="shared" si="20"/>
        <v>2.939387691339832</v>
      </c>
      <c r="AS37" s="44">
        <f t="shared" si="20"/>
        <v>3.286398738234114</v>
      </c>
      <c r="AT37" s="44">
        <f t="shared" si="20"/>
        <v>3.5925849560820082</v>
      </c>
      <c r="AU37" s="44">
        <f t="shared" si="20"/>
        <v>3.8579463448835178</v>
      </c>
      <c r="AV37" s="44">
        <f t="shared" si="20"/>
        <v>4.0824829046386411</v>
      </c>
      <c r="AW37" s="44">
        <f t="shared" si="20"/>
        <v>4.2661946353473761</v>
      </c>
      <c r="AX37" s="44">
        <f t="shared" si="20"/>
        <v>4.4090815370097269</v>
      </c>
      <c r="AY37" s="44">
        <f t="shared" si="20"/>
        <v>4.5111436096256909</v>
      </c>
      <c r="AZ37" s="44">
        <f t="shared" si="20"/>
        <v>4.5723808531952681</v>
      </c>
      <c r="BA37" s="44">
        <f t="shared" si="20"/>
        <v>4.5927932677184593</v>
      </c>
      <c r="BB37" s="44">
        <f t="shared" si="20"/>
        <v>4.5723808531952654</v>
      </c>
      <c r="BC37" s="44">
        <f t="shared" si="20"/>
        <v>4.5111436096256874</v>
      </c>
      <c r="BD37" s="44">
        <f t="shared" si="20"/>
        <v>4.4090815370097207</v>
      </c>
      <c r="BE37" s="44">
        <f t="shared" si="20"/>
        <v>4.2661946353473681</v>
      </c>
      <c r="BF37" s="44">
        <f t="shared" si="20"/>
        <v>4.0824829046386295</v>
      </c>
      <c r="BG37" s="44">
        <f t="shared" si="20"/>
        <v>3.8579463448835059</v>
      </c>
      <c r="BH37" s="44">
        <f t="shared" si="20"/>
        <v>3.592584956081994</v>
      </c>
      <c r="BI37" s="44">
        <f t="shared" si="20"/>
        <v>3.286398738234098</v>
      </c>
      <c r="BJ37" s="44">
        <f t="shared" si="20"/>
        <v>2.9393876913398138</v>
      </c>
      <c r="BK37" s="44">
        <f t="shared" si="20"/>
        <v>2.5515518153991441</v>
      </c>
      <c r="BL37" s="44">
        <f t="shared" si="20"/>
        <v>2.1228911104120871</v>
      </c>
      <c r="BM37" s="44">
        <f t="shared" si="20"/>
        <v>1.6534055763786444</v>
      </c>
      <c r="BN37" s="44">
        <f t="shared" si="20"/>
        <v>1.1430952132988172</v>
      </c>
      <c r="BO37" s="44">
        <f t="shared" si="20"/>
        <v>0.59196002117260182</v>
      </c>
      <c r="BP37" s="44">
        <f t="shared" si="20"/>
        <v>0</v>
      </c>
      <c r="BQ37" s="45">
        <f t="shared" si="20"/>
        <v>0</v>
      </c>
    </row>
    <row r="38" spans="1:69" x14ac:dyDescent="0.3">
      <c r="A38" s="62" t="s">
        <v>29</v>
      </c>
      <c r="B38" s="18">
        <f>(IF(ISNUMBER(B$26),(((IF(B$26=B$27, 1, IF(B$25&lt;=((B$26+(B$27-B$26)/2)), (1-(SQRT(((B$25-B$26)/(B$27-B$26))^2))), (SQRT(((B$25-B$26)/(B$27-B$26))^2)))))-0.5)*2),0))</f>
        <v>0</v>
      </c>
      <c r="C38" s="44">
        <f t="shared" ref="C38:BN38" si="21">(IF(ISNUMBER(C$26),(((IF(C$26=C$27, 1, IF(C$25&lt;=((C$26+(C$27-C$26)/2)), (1-(SQRT(((C$25-C$26)/(C$27-C$26))^2))), (SQRT(((C$25-C$26)/(C$27-C$26))^2)))))-0.5)*2),0))</f>
        <v>1</v>
      </c>
      <c r="D38" s="44">
        <f t="shared" si="21"/>
        <v>0.79999999999999982</v>
      </c>
      <c r="E38" s="44">
        <f t="shared" si="21"/>
        <v>0.59999999999999964</v>
      </c>
      <c r="F38" s="44">
        <f t="shared" si="21"/>
        <v>0.40000000000000036</v>
      </c>
      <c r="G38" s="44">
        <f t="shared" si="21"/>
        <v>0.20000000000000018</v>
      </c>
      <c r="H38" s="44">
        <f t="shared" si="21"/>
        <v>0</v>
      </c>
      <c r="I38" s="44">
        <f t="shared" si="21"/>
        <v>0.20000000000000018</v>
      </c>
      <c r="J38" s="44">
        <f t="shared" si="21"/>
        <v>0.39999999999999991</v>
      </c>
      <c r="K38" s="44">
        <f t="shared" si="21"/>
        <v>0.60000000000000009</v>
      </c>
      <c r="L38" s="44">
        <f t="shared" si="21"/>
        <v>0.79999999999999982</v>
      </c>
      <c r="M38" s="44">
        <f t="shared" si="21"/>
        <v>1</v>
      </c>
      <c r="N38" s="44">
        <f t="shared" si="21"/>
        <v>0.86666666666666647</v>
      </c>
      <c r="O38" s="44">
        <f t="shared" si="21"/>
        <v>0.73333333333333339</v>
      </c>
      <c r="P38" s="44">
        <f t="shared" si="21"/>
        <v>0.59999999999999987</v>
      </c>
      <c r="Q38" s="44">
        <f t="shared" si="21"/>
        <v>0.46666666666666679</v>
      </c>
      <c r="R38" s="44">
        <f t="shared" si="21"/>
        <v>0.33333333333333348</v>
      </c>
      <c r="S38" s="44">
        <f t="shared" si="21"/>
        <v>0.20000000000000018</v>
      </c>
      <c r="T38" s="44">
        <f t="shared" si="21"/>
        <v>6.6666666666666874E-2</v>
      </c>
      <c r="U38" s="44">
        <f t="shared" si="21"/>
        <v>6.6666666666666652E-2</v>
      </c>
      <c r="V38" s="44">
        <f t="shared" si="21"/>
        <v>0.19999999999999996</v>
      </c>
      <c r="W38" s="44">
        <f t="shared" si="21"/>
        <v>0.33333333333333326</v>
      </c>
      <c r="X38" s="44">
        <f t="shared" si="21"/>
        <v>0.46666666666666679</v>
      </c>
      <c r="Y38" s="44">
        <f t="shared" si="21"/>
        <v>0.59999999999999987</v>
      </c>
      <c r="Z38" s="44">
        <f t="shared" si="21"/>
        <v>0.73333333333333339</v>
      </c>
      <c r="AA38" s="44">
        <f t="shared" si="21"/>
        <v>0.86666666666666647</v>
      </c>
      <c r="AB38" s="44">
        <f t="shared" si="21"/>
        <v>1</v>
      </c>
      <c r="AC38" s="44">
        <f t="shared" si="21"/>
        <v>0.8</v>
      </c>
      <c r="AD38" s="44">
        <f t="shared" si="21"/>
        <v>0.60000000000000009</v>
      </c>
      <c r="AE38" s="44">
        <f t="shared" si="21"/>
        <v>0.39999999999999991</v>
      </c>
      <c r="AF38" s="44">
        <f t="shared" si="21"/>
        <v>0.19999999999998996</v>
      </c>
      <c r="AG38" s="44">
        <f t="shared" si="21"/>
        <v>9.9920072216264089E-15</v>
      </c>
      <c r="AH38" s="44">
        <f t="shared" si="21"/>
        <v>0.20000000000000995</v>
      </c>
      <c r="AI38" s="44">
        <f t="shared" si="21"/>
        <v>0.4000000000000099</v>
      </c>
      <c r="AJ38" s="44">
        <f t="shared" si="21"/>
        <v>0.60000000000001008</v>
      </c>
      <c r="AK38" s="44">
        <f t="shared" si="21"/>
        <v>0.80000000000001004</v>
      </c>
      <c r="AL38" s="44">
        <f t="shared" si="21"/>
        <v>0.99999999999999667</v>
      </c>
      <c r="AM38" s="44">
        <f t="shared" si="21"/>
        <v>0.93333333333333002</v>
      </c>
      <c r="AN38" s="44">
        <f t="shared" si="21"/>
        <v>0.86666666666666337</v>
      </c>
      <c r="AO38" s="44">
        <f t="shared" si="21"/>
        <v>0.79999999999999671</v>
      </c>
      <c r="AP38" s="44">
        <f t="shared" si="21"/>
        <v>0.73333333333333006</v>
      </c>
      <c r="AQ38" s="44">
        <f t="shared" si="21"/>
        <v>0.66666666666666319</v>
      </c>
      <c r="AR38" s="44">
        <f t="shared" si="21"/>
        <v>0.59999999999999676</v>
      </c>
      <c r="AS38" s="44">
        <f t="shared" si="21"/>
        <v>0.53333333333332988</v>
      </c>
      <c r="AT38" s="44">
        <f t="shared" si="21"/>
        <v>0.46666666666666323</v>
      </c>
      <c r="AU38" s="44">
        <f t="shared" si="21"/>
        <v>0.3999999999999968</v>
      </c>
      <c r="AV38" s="44">
        <f t="shared" si="21"/>
        <v>0.33333333333332993</v>
      </c>
      <c r="AW38" s="44">
        <f t="shared" si="21"/>
        <v>0.2666666666666635</v>
      </c>
      <c r="AX38" s="44">
        <f t="shared" si="21"/>
        <v>0.19999999999999662</v>
      </c>
      <c r="AY38" s="44">
        <f t="shared" si="21"/>
        <v>0.13333333333332975</v>
      </c>
      <c r="AZ38" s="44">
        <f t="shared" si="21"/>
        <v>6.6666666666663321E-2</v>
      </c>
      <c r="BA38" s="44">
        <f t="shared" si="21"/>
        <v>0</v>
      </c>
      <c r="BB38" s="44">
        <f t="shared" si="21"/>
        <v>6.6666666666666652E-2</v>
      </c>
      <c r="BC38" s="44">
        <f t="shared" si="21"/>
        <v>0.13333333333333353</v>
      </c>
      <c r="BD38" s="44">
        <f t="shared" si="21"/>
        <v>0.19999999999999996</v>
      </c>
      <c r="BE38" s="44">
        <f t="shared" si="21"/>
        <v>0.26666666666666661</v>
      </c>
      <c r="BF38" s="44">
        <f t="shared" si="21"/>
        <v>0.33333333333333326</v>
      </c>
      <c r="BG38" s="44">
        <f t="shared" si="21"/>
        <v>0.40000000000000013</v>
      </c>
      <c r="BH38" s="44">
        <f t="shared" si="21"/>
        <v>0.46666666666666679</v>
      </c>
      <c r="BI38" s="44">
        <f t="shared" si="21"/>
        <v>0.53333333333333321</v>
      </c>
      <c r="BJ38" s="44">
        <f t="shared" si="21"/>
        <v>0.59999999999999987</v>
      </c>
      <c r="BK38" s="44">
        <f t="shared" si="21"/>
        <v>0.66666666666666674</v>
      </c>
      <c r="BL38" s="44">
        <f t="shared" si="21"/>
        <v>0.73333333333333339</v>
      </c>
      <c r="BM38" s="44">
        <f t="shared" si="21"/>
        <v>0.8</v>
      </c>
      <c r="BN38" s="44">
        <f t="shared" si="21"/>
        <v>0.86666666666666647</v>
      </c>
      <c r="BO38" s="44">
        <f t="shared" ref="BO38:BQ38" si="22">(IF(ISNUMBER(BO$26),(((IF(BO$26=BO$27, 1, IF(BO$25&lt;=((BO$26+(BO$27-BO$26)/2)), (1-(SQRT(((BO$25-BO$26)/(BO$27-BO$26))^2))), (SQRT(((BO$25-BO$26)/(BO$27-BO$26))^2)))))-0.5)*2),0))</f>
        <v>0.93333333333333335</v>
      </c>
      <c r="BP38" s="44">
        <f t="shared" si="22"/>
        <v>1</v>
      </c>
      <c r="BQ38" s="45">
        <f t="shared" si="22"/>
        <v>0</v>
      </c>
    </row>
    <row r="39" spans="1:69" x14ac:dyDescent="0.3">
      <c r="A39" s="62" t="s">
        <v>34</v>
      </c>
      <c r="B39" s="18">
        <f>(IF(B$26="OOR",0,((((B$36*((1-B$38)*IF((1-((B$27-B$26)/($B$18-$B$17)))=0,1,(1-((B$27-B$26)/($B$18-$B$17))))))+((B$36+((B$37/IF((1-((B$27-B$26)/($B$18-$B$17)))=0,1,(1-((B$27-B$26)/($B$18-$B$17)))))*B38))*B$38))*(1-((1-B$38)*IF(((B$27-B$26)/($B18-$B17))=0,1,((B$27-B$26)/($B18-$B17))))))+((B$35-(((B$36*((1-B$38)*IF((1-((B$27-B$26)/($B$18-$B$17)))=0,1,(1-((B$27-B$26)/($B$18-$B$17))))))+((B$36+((B$37/IF((1-((B$27-B$26)/($B$18-$B$17)))=0,1,(1-((B$27-B$26)/($B$18-$B$17)))))*B38))*B$38))*(1-((1-B$38)*IF(((B$27-B$26)/($B18-$B17))=0,1,((B$27-B$26)/($B18-$B17)))))))*(1-((B$27-B$26)/($B$18-$B$17)))))))</f>
        <v>0</v>
      </c>
      <c r="C39" s="44">
        <f>(IF(C$26="OOR",0,((((C$36*((1-C$38)*IF((1-((C$27-C$26)/($B$18-$B$17)))=0,1,(1-((C$27-C$26)/($B$18-$B$17))))))+((C$36+((C$37/IF((1-((C$27-C$26)/($B$18-$B$17)))=0,1,(1-((C$27-C$26)/($B$18-$B$17)))))*C38))*C$38))*(1-((1-C$38)*IF(((C$27-C$26)/($B18-$B17))=0,1,((C$27-C$26)/($B18-$B17))))))+((C$35-(((C$36*((1-C$38)*IF((1-((C$27-C$26)/($B$18-$B$17)))=0,1,(1-((C$27-C$26)/($B$18-$B$17))))))+((C$36+((C$37/IF((1-((C$27-C$26)/($B$18-$B$17)))=0,1,(1-((C$27-C$26)/($B$18-$B$17)))))*C38))*C$38))*(1-((1-C$38)*IF(((C$27-C$26)/($B18-$B17))=0,1,((C$27-C$26)/($B18-$B17)))))))*(1-((C$27-C$26)/($B$18-$B$17)))))))</f>
        <v>30.618621784789728</v>
      </c>
      <c r="D39" s="44">
        <f>(IF(D$26="OOR",0,((((D$36*((1-D$38)*IF((1-((D$27-D$26)/($B$18-$B$17)))=0,1,(1-((D$27-D$26)/($B$18-$B$17))))))+((D$36+((D$37/IF((1-((D$27-D$26)/($B$18-$B$17)))=0,1,(1-((D$27-D$26)/($B$18-$B$17)))))*D38))*D$38))*(1-((1-D$38)*IF(((D$27-D$26)/($B18-$B17))=0,1,((D$27-D$26)/($B18-$B17))))))+((D$35-(((D$36*((1-D$38)*IF((1-((D$27-D$26)/($B$18-$B$17)))=0,1,(1-((D$27-D$26)/($B$18-$B$17))))))+((D$36+((D$37/IF((1-((D$27-D$26)/($B$18-$B$17)))=0,1,(1-((D$27-D$26)/($B$18-$B$17)))))*D38))*D$38))*(1-((1-D$38)*IF(((D$27-D$26)/($B18-$B17))=0,1,((D$27-D$26)/($B18-$B17)))))))*(1-((D$27-D$26)/($B$18-$B$17)))))))</f>
        <v>30.74743484229105</v>
      </c>
      <c r="E39" s="44">
        <f>(IF(E$26="OOR",0,((((E$36*((1-E$38)*IF((1-((E$27-E$26)/($B$18-$B$17)))=0,1,(1-((E$27-E$26)/($B$18-$B$17))))))+((E$36+((E$37/IF((1-((E$27-E$26)/($B$18-$B$17)))=0,1,(1-((E$27-E$26)/($B$18-$B$17)))))*E38))*E$38))*(1-((1-E$38)*IF(((E$27-E$26)/($B18-$B17))=0,1,((E$27-E$26)/($B18-$B17))))))+((E$35-(((E$36*((1-E$38)*IF((1-((E$27-E$26)/($B$18-$B$17)))=0,1,(1-((E$27-E$26)/($B$18-$B$17))))))+((E$36+((E$37/IF((1-((E$27-E$26)/($B$18-$B$17)))=0,1,(1-((E$27-E$26)/($B$18-$B$17)))))*E38))*E$38))*(1-((1-E$38)*IF(((E$27-E$26)/($B18-$B17))=0,1,((E$27-E$26)/($B18-$B17)))))))*(1-((E$27-E$26)/($B$18-$B$17)))))))</f>
        <v>30.4606886759011</v>
      </c>
      <c r="F39" s="44">
        <f>(IF(F$26="OOR",0,((((F$36*((1-F$38)*IF((1-((F$27-F$26)/($B$18-$B$17)))=0,1,(1-((F$27-F$26)/($B$18-$B$17))))))+((F$36+((F$37/IF((1-((F$27-F$26)/($B$18-$B$17)))=0,1,(1-((F$27-F$26)/($B$18-$B$17)))))*F38))*F$38))*(1-((1-F$38)*IF(((F$27-F$26)/($B18-$B17))=0,1,((F$27-F$26)/($B18-$B17))))))+((F$35-(((F$36*((1-F$38)*IF((1-((F$27-F$26)/($B$18-$B$17)))=0,1,(1-((F$27-F$26)/($B$18-$B$17))))))+((F$36+((F$37/IF((1-((F$27-F$26)/($B$18-$B$17)))=0,1,(1-((F$27-F$26)/($B$18-$B$17)))))*F38))*F$38))*(1-((1-F$38)*IF(((F$27-F$26)/($B18-$B17))=0,1,((F$27-F$26)/($B18-$B17)))))))*(1-((F$27-F$26)/($B$18-$B$17)))))))</f>
        <v>30.156946596157042</v>
      </c>
      <c r="G39" s="44">
        <f>(IF(G$26="OOR",0,((((G$36*((1-G$38)*IF((1-((G$27-G$26)/($B$18-$B$17)))=0,1,(1-((G$27-G$26)/($B$18-$B$17))))))+((G$36+((G$37/IF((1-((G$27-G$26)/($B$18-$B$17)))=0,1,(1-((G$27-G$26)/($B$18-$B$17)))))*G38))*G$38))*(1-((1-G$38)*IF(((G$27-G$26)/($B18-$B17))=0,1,((G$27-G$26)/($B18-$B17))))))+((G$35-(((G$36*((1-G$38)*IF((1-((G$27-G$26)/($B$18-$B$17)))=0,1,(1-((G$27-G$26)/($B$18-$B$17))))))+((G$36+((G$37/IF((1-((G$27-G$26)/($B$18-$B$17)))=0,1,(1-((G$27-G$26)/($B$18-$B$17)))))*G38))*G$38))*(1-((1-G$38)*IF(((G$27-G$26)/($B18-$B17))=0,1,((G$27-G$26)/($B18-$B17)))))))*(1-((G$27-G$26)/($B$18-$B$17)))))))</f>
        <v>30.083374047800838</v>
      </c>
      <c r="H39" s="44">
        <f>(IF(H$26="OOR",0,((((H$36*((1-H$38)*IF((1-((H$27-H$26)/($B$18-$B$17)))=0,1,(1-((H$27-H$26)/($B$18-$B$17))))))+((H$36+((H$37/IF((1-((H$27-H$26)/($B$18-$B$17)))=0,1,(1-((H$27-H$26)/($B$18-$B$17)))))*H38))*H$38))*(1-((1-H$38)*IF(((H$27-H$26)/($B18-$B17))=0,1,((H$27-H$26)/($B18-$B17))))))+((H$35-(((H$36*((1-H$38)*IF((1-((H$27-H$26)/($B$18-$B$17)))=0,1,(1-((H$27-H$26)/($B$18-$B$17))))))+((H$36+((H$37/IF((1-((H$27-H$26)/($B$18-$B$17)))=0,1,(1-((H$27-H$26)/($B$18-$B$17)))))*H38))*H$38))*(1-((1-H$38)*IF(((H$27-H$26)/($B18-$B17))=0,1,((H$27-H$26)/($B18-$B17)))))))*(1-((H$27-H$26)/($B$18-$B$17)))))))</f>
        <v>30.353827149418308</v>
      </c>
      <c r="I39" s="44">
        <f>(IF(I$26="OOR",0,((((I$36*((1-I$38)*IF((1-((I$27-I$26)/($B$18-$B$17)))=0,1,(1-((I$27-I$26)/($B$18-$B$17))))))+((I$36+((I$37/IF((1-((I$27-I$26)/($B$18-$B$17)))=0,1,(1-((I$27-I$26)/($B$18-$B$17)))))*I38))*I$38))*(1-((1-I$38)*IF(((I$27-I$26)/($B18-$B17))=0,1,((I$27-I$26)/($B18-$B17))))))+((I$35-(((I$36*((1-I$38)*IF((1-((I$27-I$26)/($B$18-$B$17)))=0,1,(1-((I$27-I$26)/($B$18-$B$17))))))+((I$36+((I$37/IF((1-((I$27-I$26)/($B$18-$B$17)))=0,1,(1-((I$27-I$26)/($B$18-$B$17)))))*I38))*I$38))*(1-((1-I$38)*IF(((I$27-I$26)/($B18-$B17))=0,1,((I$27-I$26)/($B18-$B17)))))))*(1-((I$27-I$26)/($B$18-$B$17)))))))</f>
        <v>31.264592255761272</v>
      </c>
      <c r="J39" s="44">
        <f>(IF(J$26="OOR",0,((((J$36*((1-J$38)*IF((1-((J$27-J$26)/($B$18-$B$17)))=0,1,(1-((J$27-J$26)/($B$18-$B$17))))))+((J$36+((J$37/IF((1-((J$27-J$26)/($B$18-$B$17)))=0,1,(1-((J$27-J$26)/($B$18-$B$17)))))*J38))*J$38))*(1-((1-J$38)*IF(((J$27-J$26)/($B18-$B17))=0,1,((J$27-J$26)/($B18-$B17))))))+((J$35-(((J$36*((1-J$38)*IF((1-((J$27-J$26)/($B$18-$B$17)))=0,1,(1-((J$27-J$26)/($B$18-$B$17))))))+((J$36+((J$37/IF((1-((J$27-J$26)/($B$18-$B$17)))=0,1,(1-((J$27-J$26)/($B$18-$B$17)))))*J38))*J$38))*(1-((1-J$38)*IF(((J$27-J$26)/($B18-$B17))=0,1,((J$27-J$26)/($B18-$B17)))))))*(1-((J$27-J$26)/($B$18-$B$17)))))))</f>
        <v>32.540076016004186</v>
      </c>
      <c r="K39" s="44">
        <f>(IF(K$26="OOR",0,((((K$36*((1-K$38)*IF((1-((K$27-K$26)/($B$18-$B$17)))=0,1,(1-((K$27-K$26)/($B$18-$B$17))))))+((K$36+((K$37/IF((1-((K$27-K$26)/($B$18-$B$17)))=0,1,(1-((K$27-K$26)/($B$18-$B$17)))))*K38))*K$38))*(1-((1-K$38)*IF(((K$27-K$26)/($B18-$B17))=0,1,((K$27-K$26)/($B18-$B17))))))+((K$35-(((K$36*((1-K$38)*IF((1-((K$27-K$26)/($B$18-$B$17)))=0,1,(1-((K$27-K$26)/($B$18-$B$17))))))+((K$36+((K$37/IF((1-((K$27-K$26)/($B$18-$B$17)))=0,1,(1-((K$27-K$26)/($B$18-$B$17)))))*K38))*K$38))*(1-((1-K$38)*IF(((K$27-K$26)/($B18-$B17))=0,1,((K$27-K$26)/($B18-$B17)))))))*(1-((K$27-K$26)/($B$18-$B$17)))))))</f>
        <v>34.067492639350547</v>
      </c>
      <c r="L39" s="44">
        <f>(IF(L$26="OOR",0,((((L$36*((1-L$38)*IF((1-((L$27-L$26)/($B$18-$B$17)))=0,1,(1-((L$27-L$26)/($B$18-$B$17))))))+((L$36+((L$37/IF((1-((L$27-L$26)/($B$18-$B$17)))=0,1,(1-((L$27-L$26)/($B$18-$B$17)))))*L38))*L$38))*(1-((1-L$38)*IF(((L$27-L$26)/($B18-$B17))=0,1,((L$27-L$26)/($B18-$B17))))))+((L$35-(((L$36*((1-L$38)*IF((1-((L$27-L$26)/($B$18-$B$17)))=0,1,(1-((L$27-L$26)/($B$18-$B$17))))))+((L$36+((L$37/IF((1-((L$27-L$26)/($B$18-$B$17)))=0,1,(1-((L$27-L$26)/($B$18-$B$17)))))*L38))*L$38))*(1-((1-L$38)*IF(((L$27-L$26)/($B18-$B17))=0,1,((L$27-L$26)/($B18-$B17)))))))*(1-((L$27-L$26)/($B$18-$B$17)))))))</f>
        <v>35.600747008847662</v>
      </c>
      <c r="M39" s="44">
        <f>(IF(M$26="OOR",0,((((M$36*((1-M$38)*IF((1-((M$27-M$26)/($B$18-$B$17)))=0,1,(1-((M$27-M$26)/($B$18-$B$17))))))+((M$36+((M$37/IF((1-((M$27-M$26)/($B$18-$B$17)))=0,1,(1-((M$27-M$26)/($B$18-$B$17)))))*M38))*M$38))*(1-((1-M$38)*IF(((M$27-M$26)/($B18-$B17))=0,1,((M$27-M$26)/($B18-$B17))))))+((M$35-(((M$36*((1-M$38)*IF((1-((M$27-M$26)/($B$18-$B$17)))=0,1,(1-((M$27-M$26)/($B$18-$B$17))))))+((M$36+((M$37/IF((1-((M$27-M$26)/($B$18-$B$17)))=0,1,(1-((M$27-M$26)/($B$18-$B$17)))))*M38))*M$38))*(1-((1-M$38)*IF(((M$27-M$26)/($B18-$B17))=0,1,((M$27-M$26)/($B18-$B17)))))))*(1-((M$27-M$26)/($B$18-$B$17)))))))</f>
        <v>36.742346141747674</v>
      </c>
      <c r="N39" s="44">
        <f>(IF(N$26="OOR",0,((((N$36*((1-N$38)*IF((1-((N$27-N$26)/($B$18-$B$17)))=0,1,(1-((N$27-N$26)/($B$18-$B$17))))))+((N$36+((N$37/IF((1-((N$27-N$26)/($B$18-$B$17)))=0,1,(1-((N$27-N$26)/($B$18-$B$17)))))*N38))*N$38))*(1-((1-N$38)*IF(((N$27-N$26)/($B18-$B17))=0,1,((N$27-N$26)/($B18-$B17))))))+((N$35-(((N$36*((1-N$38)*IF((1-((N$27-N$26)/($B$18-$B$17)))=0,1,(1-((N$27-N$26)/($B$18-$B$17))))))+((N$36+((N$37/IF((1-((N$27-N$26)/($B$18-$B$17)))=0,1,(1-((N$27-N$26)/($B$18-$B$17)))))*N38))*N$38))*(1-((1-N$38)*IF(((N$27-N$26)/($B18-$B17))=0,1,((N$27-N$26)/($B18-$B17)))))))*(1-((N$27-N$26)/($B$18-$B$17)))))))</f>
        <v>35.83281155558646</v>
      </c>
      <c r="O39" s="44">
        <f>(IF(O$26="OOR",0,((((O$36*((1-O$38)*IF((1-((O$27-O$26)/($B$18-$B$17)))=0,1,(1-((O$27-O$26)/($B$18-$B$17))))))+((O$36+((O$37/IF((1-((O$27-O$26)/($B$18-$B$17)))=0,1,(1-((O$27-O$26)/($B$18-$B$17)))))*O38))*O$38))*(1-((1-O$38)*IF(((O$27-O$26)/($B18-$B17))=0,1,((O$27-O$26)/($B18-$B17))))))+((O$35-(((O$36*((1-O$38)*IF((1-((O$27-O$26)/($B$18-$B$17)))=0,1,(1-((O$27-O$26)/($B$18-$B$17))))))+((O$36+((O$37/IF((1-((O$27-O$26)/($B$18-$B$17)))=0,1,(1-((O$27-O$26)/($B$18-$B$17)))))*O38))*O$38))*(1-((1-O$38)*IF(((O$27-O$26)/($B18-$B17))=0,1,((O$27-O$26)/($B18-$B17)))))))*(1-((O$27-O$26)/($B$18-$B$17)))))))</f>
        <v>34.533381364927671</v>
      </c>
      <c r="P39" s="44">
        <f>(IF(P$26="OOR",0,((((P$36*((1-P$38)*IF((1-((P$27-P$26)/($B$18-$B$17)))=0,1,(1-((P$27-P$26)/($B$18-$B$17))))))+((P$36+((P$37/IF((1-((P$27-P$26)/($B$18-$B$17)))=0,1,(1-((P$27-P$26)/($B$18-$B$17)))))*P38))*P$38))*(1-((1-P$38)*IF(((P$27-P$26)/($B18-$B17))=0,1,((P$27-P$26)/($B18-$B17))))))+((P$35-(((P$36*((1-P$38)*IF((1-((P$27-P$26)/($B$18-$B$17)))=0,1,(1-((P$27-P$26)/($B$18-$B$17))))))+((P$36+((P$37/IF((1-((P$27-P$26)/($B$18-$B$17)))=0,1,(1-((P$27-P$26)/($B$18-$B$17)))))*P38))*P$38))*(1-((1-P$38)*IF(((P$27-P$26)/($B18-$B17))=0,1,((P$27-P$26)/($B18-$B17)))))))*(1-((P$27-P$26)/($B$18-$B$17)))))))</f>
        <v>33.081619777825608</v>
      </c>
      <c r="Q39" s="44">
        <f>(IF(Q$26="OOR",0,((((Q$36*((1-Q$38)*IF((1-((Q$27-Q$26)/($B$18-$B$17)))=0,1,(1-((Q$27-Q$26)/($B$18-$B$17))))))+((Q$36+((Q$37/IF((1-((Q$27-Q$26)/($B$18-$B$17)))=0,1,(1-((Q$27-Q$26)/($B$18-$B$17)))))*Q38))*Q$38))*(1-((1-Q$38)*IF(((Q$27-Q$26)/($B18-$B17))=0,1,((Q$27-Q$26)/($B18-$B17))))))+((Q$35-(((Q$36*((1-Q$38)*IF((1-((Q$27-Q$26)/($B$18-$B$17)))=0,1,(1-((Q$27-Q$26)/($B$18-$B$17))))))+((Q$36+((Q$37/IF((1-((Q$27-Q$26)/($B$18-$B$17)))=0,1,(1-((Q$27-Q$26)/($B$18-$B$17)))))*Q38))*Q$38))*(1-((1-Q$38)*IF(((Q$27-Q$26)/($B18-$B17))=0,1,((Q$27-Q$26)/($B18-$B17)))))))*(1-((Q$27-Q$26)/($B$18-$B$17)))))))</f>
        <v>31.654757814105423</v>
      </c>
      <c r="R39" s="44">
        <f>(IF(R$26="OOR",0,((((R$36*((1-R$38)*IF((1-((R$27-R$26)/($B$18-$B$17)))=0,1,(1-((R$27-R$26)/($B$18-$B$17))))))+((R$36+((R$37/IF((1-((R$27-R$26)/($B$18-$B$17)))=0,1,(1-((R$27-R$26)/($B$18-$B$17)))))*R38))*R$38))*(1-((1-R$38)*IF(((R$27-R$26)/($B18-$B17))=0,1,((R$27-R$26)/($B18-$B17))))))+((R$35-(((R$36*((1-R$38)*IF((1-((R$27-R$26)/($B$18-$B$17)))=0,1,(1-((R$27-R$26)/($B$18-$B$17))))))+((R$36+((R$37/IF((1-((R$27-R$26)/($B$18-$B$17)))=0,1,(1-((R$27-R$26)/($B$18-$B$17)))))*R38))*R$38))*(1-((1-R$38)*IF(((R$27-R$26)/($B18-$B17))=0,1,((R$27-R$26)/($B18-$B17)))))))*(1-((R$27-R$26)/($B$18-$B$17)))))))</f>
        <v>30.375588829393472</v>
      </c>
      <c r="S39" s="44">
        <f>(IF(S$26="OOR",0,((((S$36*((1-S$38)*IF((1-((S$27-S$26)/($B$18-$B$17)))=0,1,(1-((S$27-S$26)/($B$18-$B$17))))))+((S$36+((S$37/IF((1-((S$27-S$26)/($B$18-$B$17)))=0,1,(1-((S$27-S$26)/($B$18-$B$17)))))*S38))*S$38))*(1-((1-S$38)*IF(((S$27-S$26)/($B18-$B17))=0,1,((S$27-S$26)/($B18-$B17))))))+((S$35-(((S$36*((1-S$38)*IF((1-((S$27-S$26)/($B$18-$B$17)))=0,1,(1-((S$27-S$26)/($B$18-$B$17))))))+((S$36+((S$37/IF((1-((S$27-S$26)/($B$18-$B$17)))=0,1,(1-((S$27-S$26)/($B$18-$B$17)))))*S38))*S$38))*(1-((1-S$38)*IF(((S$27-S$26)/($B18-$B17))=0,1,((S$27-S$26)/($B18-$B17)))))))*(1-((S$27-S$26)/($B$18-$B$17)))))))</f>
        <v>29.318364039147919</v>
      </c>
      <c r="T39" s="44">
        <f>(IF(T$26="OOR",0,((((T$36*((1-T$38)*IF((1-((T$27-T$26)/($B$18-$B$17)))=0,1,(1-((T$27-T$26)/($B$18-$B$17))))))+((T$36+((T$37/IF((1-((T$27-T$26)/($B$18-$B$17)))=0,1,(1-((T$27-T$26)/($B$18-$B$17)))))*T38))*T$38))*(1-((1-T$38)*IF(((T$27-T$26)/($B18-$B17))=0,1,((T$27-T$26)/($B18-$B17))))))+((T$35-(((T$36*((1-T$38)*IF((1-((T$27-T$26)/($B$18-$B$17)))=0,1,(1-((T$27-T$26)/($B$18-$B$17))))))+((T$36+((T$37/IF((1-((T$27-T$26)/($B$18-$B$17)))=0,1,(1-((T$27-T$26)/($B$18-$B$17)))))*T38))*T$38))*(1-((1-T$38)*IF(((T$27-T$26)/($B18-$B17))=0,1,((T$27-T$26)/($B18-$B17)))))))*(1-((T$27-T$26)/($B$18-$B$17)))))))</f>
        <v>28.514688042689166</v>
      </c>
      <c r="U39" s="44">
        <f>(IF(U$26="OOR",0,((((U$36*((1-U$38)*IF((1-((U$27-U$26)/($B$18-$B$17)))=0,1,(1-((U$27-U$26)/($B$18-$B$17))))))+((U$36+((U$37/IF((1-((U$27-U$26)/($B$18-$B$17)))=0,1,(1-((U$27-U$26)/($B$18-$B$17)))))*U38))*U$38))*(1-((1-U$38)*IF(((U$27-U$26)/($B18-$B17))=0,1,((U$27-U$26)/($B18-$B17))))))+((U$35-(((U$36*((1-U$38)*IF((1-((U$27-U$26)/($B$18-$B$17)))=0,1,(1-((U$27-U$26)/($B$18-$B$17))))))+((U$36+((U$37/IF((1-((U$27-U$26)/($B$18-$B$17)))=0,1,(1-((U$27-U$26)/($B$18-$B$17)))))*U38))*U$38))*(1-((1-U$38)*IF(((U$27-U$26)/($B18-$B17))=0,1,((U$27-U$26)/($B18-$B17)))))))*(1-((U$27-U$26)/($B$18-$B$17)))))))</f>
        <v>28.142652509096308</v>
      </c>
      <c r="V39" s="44">
        <f>(IF(V$26="OOR",0,((((V$36*((1-V$38)*IF((1-((V$27-V$26)/($B$18-$B$17)))=0,1,(1-((V$27-V$26)/($B$18-$B$17))))))+((V$36+((V$37/IF((1-((V$27-V$26)/($B$18-$B$17)))=0,1,(1-((V$27-V$26)/($B$18-$B$17)))))*V38))*V$38))*(1-((1-V$38)*IF(((V$27-V$26)/($B18-$B17))=0,1,((V$27-V$26)/($B18-$B17))))))+((V$35-(((V$36*((1-V$38)*IF((1-((V$27-V$26)/($B$18-$B$17)))=0,1,(1-((V$27-V$26)/($B$18-$B$17))))))+((V$36+((V$37/IF((1-((V$27-V$26)/($B$18-$B$17)))=0,1,(1-((V$27-V$26)/($B$18-$B$17)))))*V38))*V$38))*(1-((1-V$38)*IF(((V$27-V$26)/($B18-$B17))=0,1,((V$27-V$26)/($B18-$B17)))))))*(1-((V$27-V$26)/($B$18-$B$17)))))))</f>
        <v>28.18834317710856</v>
      </c>
      <c r="W39" s="44">
        <f>(IF(W$26="OOR",0,((((W$36*((1-W$38)*IF((1-((W$27-W$26)/($B$18-$B$17)))=0,1,(1-((W$27-W$26)/($B$18-$B$17))))))+((W$36+((W$37/IF((1-((W$27-W$26)/($B$18-$B$17)))=0,1,(1-((W$27-W$26)/($B$18-$B$17)))))*W38))*W$38))*(1-((1-W$38)*IF(((W$27-W$26)/($B18-$B17))=0,1,((W$27-W$26)/($B18-$B17))))))+((W$35-(((W$36*((1-W$38)*IF((1-((W$27-W$26)/($B$18-$B$17)))=0,1,(1-((W$27-W$26)/($B$18-$B$17))))))+((W$36+((W$37/IF((1-((W$27-W$26)/($B$18-$B$17)))=0,1,(1-((W$27-W$26)/($B$18-$B$17)))))*W38))*W$38))*(1-((1-W$38)*IF(((W$27-W$26)/($B18-$B17))=0,1,((W$27-W$26)/($B18-$B17)))))))*(1-((W$27-W$26)/($B$18-$B$17)))))))</f>
        <v>28.468138350735501</v>
      </c>
      <c r="X39" s="44">
        <f>(IF(X$26="OOR",0,((((X$36*((1-X$38)*IF((1-((X$27-X$26)/($B$18-$B$17)))=0,1,(1-((X$27-X$26)/($B$18-$B$17))))))+((X$36+((X$37/IF((1-((X$27-X$26)/($B$18-$B$17)))=0,1,(1-((X$27-X$26)/($B$18-$B$17)))))*X38))*X$38))*(1-((1-X$38)*IF(((X$27-X$26)/($B18-$B17))=0,1,((X$27-X$26)/($B18-$B17))))))+((X$35-(((X$36*((1-X$38)*IF((1-((X$27-X$26)/($B$18-$B$17)))=0,1,(1-((X$27-X$26)/($B$18-$B$17))))))+((X$36+((X$37/IF((1-((X$27-X$26)/($B$18-$B$17)))=0,1,(1-((X$27-X$26)/($B$18-$B$17)))))*X38))*X$38))*(1-((1-X$38)*IF(((X$27-X$26)/($B18-$B17))=0,1,((X$27-X$26)/($B18-$B17)))))))*(1-((X$27-X$26)/($B$18-$B$17)))))))</f>
        <v>28.949363102867437</v>
      </c>
      <c r="Y39" s="44">
        <f>(IF(Y$26="OOR",0,((((Y$36*((1-Y$38)*IF((1-((Y$27-Y$26)/($B$18-$B$17)))=0,1,(1-((Y$27-Y$26)/($B$18-$B$17))))))+((Y$36+((Y$37/IF((1-((Y$27-Y$26)/($B$18-$B$17)))=0,1,(1-((Y$27-Y$26)/($B$18-$B$17)))))*Y38))*Y$38))*(1-((1-Y$38)*IF(((Y$27-Y$26)/($B18-$B17))=0,1,((Y$27-Y$26)/($B18-$B17))))))+((Y$35-(((Y$36*((1-Y$38)*IF((1-((Y$27-Y$26)/($B$18-$B$17)))=0,1,(1-((Y$27-Y$26)/($B$18-$B$17))))))+((Y$36+((Y$37/IF((1-((Y$27-Y$26)/($B$18-$B$17)))=0,1,(1-((Y$27-Y$26)/($B$18-$B$17)))))*Y38))*Y$38))*(1-((1-Y$38)*IF(((Y$27-Y$26)/($B18-$B17))=0,1,((Y$27-Y$26)/($B18-$B17)))))))*(1-((Y$27-Y$26)/($B$18-$B$17)))))))</f>
        <v>29.556695890256904</v>
      </c>
      <c r="Z39" s="44">
        <f>(IF(Z$26="OOR",0,((((Z$36*((1-Z$38)*IF((1-((Z$27-Z$26)/($B$18-$B$17)))=0,1,(1-((Z$27-Z$26)/($B$18-$B$17))))))+((Z$36+((Z$37/IF((1-((Z$27-Z$26)/($B$18-$B$17)))=0,1,(1-((Z$27-Z$26)/($B$18-$B$17)))))*Z38))*Z$38))*(1-((1-Z$38)*IF(((Z$27-Z$26)/($B18-$B17))=0,1,((Z$27-Z$26)/($B18-$B17))))))+((Z$35-(((Z$36*((1-Z$38)*IF((1-((Z$27-Z$26)/($B$18-$B$17)))=0,1,(1-((Z$27-Z$26)/($B$18-$B$17))))))+((Z$36+((Z$37/IF((1-((Z$27-Z$26)/($B$18-$B$17)))=0,1,(1-((Z$27-Z$26)/($B$18-$B$17)))))*Z38))*Z$38))*(1-((1-Z$38)*IF(((Z$27-Z$26)/($B18-$B17))=0,1,((Z$27-Z$26)/($B18-$B17)))))))*(1-((Z$27-Z$26)/($B$18-$B$17)))))))</f>
        <v>30.166273029488263</v>
      </c>
      <c r="AA39" s="44">
        <f>(IF(AA$26="OOR",0,((((AA$36*((1-AA$38)*IF((1-((AA$27-AA$26)/($B$18-$B$17)))=0,1,(1-((AA$27-AA$26)/($B$18-$B$17))))))+((AA$36+((AA$37/IF((1-((AA$27-AA$26)/($B$18-$B$17)))=0,1,(1-((AA$27-AA$26)/($B$18-$B$17)))))*AA38))*AA$38))*(1-((1-AA$38)*IF(((AA$27-AA$26)/($B18-$B17))=0,1,((AA$27-AA$26)/($B18-$B17))))))+((AA$35-(((AA$36*((1-AA$38)*IF((1-((AA$27-AA$26)/($B$18-$B$17)))=0,1,(1-((AA$27-AA$26)/($B$18-$B$17))))))+((AA$36+((AA$37/IF((1-((AA$27-AA$26)/($B$18-$B$17)))=0,1,(1-((AA$27-AA$26)/($B$18-$B$17)))))*AA38))*AA$38))*(1-((1-AA$38)*IF(((AA$27-AA$26)/($B18-$B17))=0,1,((AA$27-AA$26)/($B18-$B17)))))))*(1-((AA$27-AA$26)/($B$18-$B$17)))))))</f>
        <v>30.599793172947063</v>
      </c>
      <c r="AB39" s="44">
        <f>(IF(AB$26="OOR",0,((((AB$36*((1-AB$38)*IF((1-((AB$27-AB$26)/($B$18-$B$17)))=0,1,(1-((AB$27-AB$26)/($B$18-$B$17))))))+((AB$36+((AB$37/IF((1-((AB$27-AB$26)/($B$18-$B$17)))=0,1,(1-((AB$27-AB$26)/($B$18-$B$17)))))*AB38))*AB$38))*(1-((1-AB$38)*IF(((AB$27-AB$26)/($B18-$B17))=0,1,((AB$27-AB$26)/($B18-$B17))))))+((AB$35-(((AB$36*((1-AB$38)*IF((1-((AB$27-AB$26)/($B$18-$B$17)))=0,1,(1-((AB$27-AB$26)/($B$18-$B$17))))))+((AB$36+((AB$37/IF((1-((AB$27-AB$26)/($B$18-$B$17)))=0,1,(1-((AB$27-AB$26)/($B$18-$B$17)))))*AB38))*AB$38))*(1-((1-AB$38)*IF(((AB$27-AB$26)/($B18-$B17))=0,1,((AB$27-AB$26)/($B18-$B17)))))))*(1-((AB$27-AB$26)/($B$18-$B$17)))))))</f>
        <v>30.618621784789728</v>
      </c>
      <c r="AC39" s="44">
        <f>(IF(AC$26="OOR",0,((((AC$36*((1-AC$38)*IF((1-((AC$27-AC$26)/($B$18-$B$17)))=0,1,(1-((AC$27-AC$26)/($B$18-$B$17))))))+((AC$36+((AC$37/IF((1-((AC$27-AC$26)/($B$18-$B$17)))=0,1,(1-((AC$27-AC$26)/($B$18-$B$17)))))*AC38))*AC$38))*(1-((1-AC$38)*IF(((AC$27-AC$26)/($B18-$B17))=0,1,((AC$27-AC$26)/($B18-$B17))))))+((AC$35-(((AC$36*((1-AC$38)*IF((1-((AC$27-AC$26)/($B$18-$B$17)))=0,1,(1-((AC$27-AC$26)/($B$18-$B$17))))))+((AC$36+((AC$37/IF((1-((AC$27-AC$26)/($B$18-$B$17)))=0,1,(1-((AC$27-AC$26)/($B$18-$B$17)))))*AC38))*AC$38))*(1-((1-AC$38)*IF(((AC$27-AC$26)/($B18-$B17))=0,1,((AC$27-AC$26)/($B18-$B17)))))))*(1-((AC$27-AC$26)/($B$18-$B$17)))))))</f>
        <v>28.39075338428815</v>
      </c>
      <c r="AD39" s="44">
        <f>(IF(AD$26="OOR",0,((((AD$36*((1-AD$38)*IF((1-((AD$27-AD$26)/($B$18-$B$17)))=0,1,(1-((AD$27-AD$26)/($B$18-$B$17))))))+((AD$36+((AD$37/IF((1-((AD$27-AD$26)/($B$18-$B$17)))=0,1,(1-((AD$27-AD$26)/($B$18-$B$17)))))*AD38))*AD$38))*(1-((1-AD$38)*IF(((AD$27-AD$26)/($B18-$B17))=0,1,((AD$27-AD$26)/($B18-$B17))))))+((AD$35-(((AD$36*((1-AD$38)*IF((1-((AD$27-AD$26)/($B$18-$B$17)))=0,1,(1-((AD$27-AD$26)/($B$18-$B$17))))))+((AD$36+((AD$37/IF((1-((AD$27-AD$26)/($B$18-$B$17)))=0,1,(1-((AD$27-AD$26)/($B$18-$B$17)))))*AD38))*AD$38))*(1-((1-AD$38)*IF(((AD$27-AD$26)/($B18-$B17))=0,1,((AD$27-AD$26)/($B18-$B17)))))))*(1-((AD$27-AD$26)/($B$18-$B$17)))))))</f>
        <v>25.941900000026969</v>
      </c>
      <c r="AE39" s="44">
        <f>(IF(AE$26="OOR",0,((((AE$36*((1-AE$38)*IF((1-((AE$27-AE$26)/($B$18-$B$17)))=0,1,(1-((AE$27-AE$26)/($B$18-$B$17))))))+((AE$36+((AE$37/IF((1-((AE$27-AE$26)/($B$18-$B$17)))=0,1,(1-((AE$27-AE$26)/($B$18-$B$17)))))*AE38))*AE$38))*(1-((1-AE$38)*IF(((AE$27-AE$26)/($B18-$B17))=0,1,((AE$27-AE$26)/($B18-$B17))))))+((AE$35-(((AE$36*((1-AE$38)*IF((1-((AE$27-AE$26)/($B$18-$B$17)))=0,1,(1-((AE$27-AE$26)/($B$18-$B$17))))))+((AE$36+((AE$37/IF((1-((AE$27-AE$26)/($B$18-$B$17)))=0,1,(1-((AE$27-AE$26)/($B$18-$B$17)))))*AE38))*AE$38))*(1-((1-AE$38)*IF(((AE$27-AE$26)/($B18-$B17))=0,1,((AE$27-AE$26)/($B18-$B17)))))))*(1-((AE$27-AE$26)/($B$18-$B$17)))))))</f>
        <v>23.523746779094751</v>
      </c>
      <c r="AF39" s="44">
        <f>(IF(AF$26="OOR",0,((((AF$36*((1-AF$38)*IF((1-((AF$27-AF$26)/($B$18-$B$17)))=0,1,(1-((AF$27-AF$26)/($B$18-$B$17))))))+((AF$36+((AF$37/IF((1-((AF$27-AF$26)/($B$18-$B$17)))=0,1,(1-((AF$27-AF$26)/($B$18-$B$17)))))*AF38))*AF$38))*(1-((1-AF$38)*IF(((AF$27-AF$26)/($B18-$B17))=0,1,((AF$27-AF$26)/($B18-$B17))))))+((AF$35-(((AF$36*((1-AF$38)*IF((1-((AF$27-AF$26)/($B$18-$B$17)))=0,1,(1-((AF$27-AF$26)/($B$18-$B$17))))))+((AF$36+((AF$37/IF((1-((AF$27-AF$26)/($B$18-$B$17)))=0,1,(1-((AF$27-AF$26)/($B$18-$B$17)))))*AF38))*AF$38))*(1-((1-AF$38)*IF(((AF$27-AF$26)/($B18-$B17))=0,1,((AF$27-AF$26)/($B18-$B17)))))))*(1-((AF$27-AF$26)/($B$18-$B$17)))))))</f>
        <v>21.291634772164848</v>
      </c>
      <c r="AG39" s="44">
        <f>(IF(AG$26="OOR",0,((((AG$36*((1-AG$38)*IF((1-((AG$27-AG$26)/($B$18-$B$17)))=0,1,(1-((AG$27-AG$26)/($B$18-$B$17))))))+((AG$36+((AG$37/IF((1-((AG$27-AG$26)/($B$18-$B$17)))=0,1,(1-((AG$27-AG$26)/($B$18-$B$17)))))*AG38))*AG$38))*(1-((1-AG$38)*IF(((AG$27-AG$26)/($B18-$B17))=0,1,((AG$27-AG$26)/($B18-$B17))))))+((AG$35-(((AG$36*((1-AG$38)*IF((1-((AG$27-AG$26)/($B$18-$B$17)))=0,1,(1-((AG$27-AG$26)/($B$18-$B$17))))))+((AG$36+((AG$37/IF((1-((AG$27-AG$26)/($B$18-$B$17)))=0,1,(1-((AG$27-AG$26)/($B$18-$B$17)))))*AG38))*AG$38))*(1-((1-AG$38)*IF(((AG$27-AG$26)/($B18-$B17))=0,1,((AG$27-AG$26)/($B18-$B17)))))))*(1-((AG$27-AG$26)/($B$18-$B$17)))))))</f>
        <v>19.316071822357024</v>
      </c>
      <c r="AH39" s="44">
        <f>(IF(AH$26="OOR",0,((((AH$36*((1-AH$38)*IF((1-((AH$27-AH$26)/($B$18-$B$17)))=0,1,(1-((AH$27-AH$26)/($B$18-$B$17))))))+((AH$36+((AH$37/IF((1-((AH$27-AH$26)/($B$18-$B$17)))=0,1,(1-((AH$27-AH$26)/($B$18-$B$17)))))*AH38))*AH$38))*(1-((1-AH$38)*IF(((AH$27-AH$26)/($B18-$B17))=0,1,((AH$27-AH$26)/($B18-$B17))))))+((AH$35-(((AH$36*((1-AH$38)*IF((1-((AH$27-AH$26)/($B$18-$B$17)))=0,1,(1-((AH$27-AH$26)/($B$18-$B$17))))))+((AH$36+((AH$37/IF((1-((AH$27-AH$26)/($B$18-$B$17)))=0,1,(1-((AH$27-AH$26)/($B$18-$B$17)))))*AH38))*AH$38))*(1-((1-AH$38)*IF(((AH$27-AH$26)/($B18-$B17))=0,1,((AH$27-AH$26)/($B18-$B17)))))))*(1-((AH$27-AH$26)/($B$18-$B$17)))))))</f>
        <v>17.747980148283588</v>
      </c>
      <c r="AI39" s="44">
        <f>(IF(AI$26="OOR",0,((((AI$36*((1-AI$38)*IF((1-((AI$27-AI$26)/($B$18-$B$17)))=0,1,(1-((AI$27-AI$26)/($B$18-$B$17))))))+((AI$36+((AI$37/IF((1-((AI$27-AI$26)/($B$18-$B$17)))=0,1,(1-((AI$27-AI$26)/($B$18-$B$17)))))*AI38))*AI$38))*(1-((1-AI$38)*IF(((AI$27-AI$26)/($B18-$B17))=0,1,((AI$27-AI$26)/($B18-$B17))))))+((AI$35-(((AI$36*((1-AI$38)*IF((1-((AI$27-AI$26)/($B$18-$B$17)))=0,1,(1-((AI$27-AI$26)/($B$18-$B$17))))))+((AI$36+((AI$37/IF((1-((AI$27-AI$26)/($B$18-$B$17)))=0,1,(1-((AI$27-AI$26)/($B$18-$B$17)))))*AI38))*AI$38))*(1-((1-AI$38)*IF(((AI$27-AI$26)/($B18-$B17))=0,1,((AI$27-AI$26)/($B18-$B17)))))))*(1-((AI$27-AI$26)/($B$18-$B$17)))))))</f>
        <v>16.374358519553237</v>
      </c>
      <c r="AJ39" s="44">
        <f>(IF(AJ$26="OOR",0,((((AJ$36*((1-AJ$38)*IF((1-((AJ$27-AJ$26)/($B$18-$B$17)))=0,1,(1-((AJ$27-AJ$26)/($B$18-$B$17))))))+((AJ$36+((AJ$37/IF((1-((AJ$27-AJ$26)/($B$18-$B$17)))=0,1,(1-((AJ$27-AJ$26)/($B$18-$B$17)))))*AJ38))*AJ$38))*(1-((1-AJ$38)*IF(((AJ$27-AJ$26)/($B18-$B17))=0,1,((AJ$27-AJ$26)/($B18-$B17))))))+((AJ$35-(((AJ$36*((1-AJ$38)*IF((1-((AJ$27-AJ$26)/($B$18-$B$17)))=0,1,(1-((AJ$27-AJ$26)/($B$18-$B$17))))))+((AJ$36+((AJ$37/IF((1-((AJ$27-AJ$26)/($B$18-$B$17)))=0,1,(1-((AJ$27-AJ$26)/($B$18-$B$17)))))*AJ38))*AJ$38))*(1-((1-AJ$38)*IF(((AJ$27-AJ$26)/($B18-$B17))=0,1,((AJ$27-AJ$26)/($B18-$B17)))))))*(1-((AJ$27-AJ$26)/($B$18-$B$17)))))))</f>
        <v>15.121488109678564</v>
      </c>
      <c r="AK39" s="44">
        <f>(IF(AK$26="OOR",0,((((AK$36*((1-AK$38)*IF((1-((AK$27-AK$26)/($B$18-$B$17)))=0,1,(1-((AK$27-AK$26)/($B$18-$B$17))))))+((AK$36+((AK$37/IF((1-((AK$27-AK$26)/($B$18-$B$17)))=0,1,(1-((AK$27-AK$26)/($B$18-$B$17)))))*AK38))*AK$38))*(1-((1-AK$38)*IF(((AK$27-AK$26)/($B18-$B17))=0,1,((AK$27-AK$26)/($B18-$B17))))))+((AK$35-(((AK$36*((1-AK$38)*IF((1-((AK$27-AK$26)/($B$18-$B$17)))=0,1,(1-((AK$27-AK$26)/($B$18-$B$17))))))+((AK$36+((AK$37/IF((1-((AK$27-AK$26)/($B$18-$B$17)))=0,1,(1-((AK$27-AK$26)/($B$18-$B$17)))))*AK38))*AK$38))*(1-((1-AK$38)*IF(((AK$27-AK$26)/($B18-$B17))=0,1,((AK$27-AK$26)/($B18-$B17)))))))*(1-((AK$27-AK$26)/($B$18-$B$17)))))))</f>
        <v>13.830816884618233</v>
      </c>
      <c r="AL39" s="44">
        <f>(IF(AL$26="OOR",0,((((AL$36*((1-AL$38)*IF((1-((AL$27-AL$26)/($B$18-$B$17)))=0,1,(1-((AL$27-AL$26)/($B$18-$B$17))))))+((AL$36+((AL$37/IF((1-((AL$27-AL$26)/($B$18-$B$17)))=0,1,(1-((AL$27-AL$26)/($B$18-$B$17)))))*AL38))*AL$38))*(1-((1-AL$38)*IF(((AL$27-AL$26)/($B18-$B17))=0,1,((AL$27-AL$26)/($B18-$B17))))))+((AL$35-(((AL$36*((1-AL$38)*IF((1-((AL$27-AL$26)/($B$18-$B$17)))=0,1,(1-((AL$27-AL$26)/($B$18-$B$17))))))+((AL$36+((AL$37/IF((1-((AL$27-AL$26)/($B$18-$B$17)))=0,1,(1-((AL$27-AL$26)/($B$18-$B$17)))))*AL38))*AL$38))*(1-((1-AL$38)*IF(((AL$27-AL$26)/($B18-$B17))=0,1,((AL$27-AL$26)/($B18-$B17)))))))*(1-((AL$27-AL$26)/($B$18-$B$17)))))))</f>
        <v>12.247448713915874</v>
      </c>
      <c r="AM39" s="44">
        <f>(IF(AM$26="OOR",0,((((AM$36*((1-AM$38)*IF((1-((AM$27-AM$26)/($B$18-$B$17)))=0,1,(1-((AM$27-AM$26)/($B$18-$B$17))))))+((AM$36+((AM$37/IF((1-((AM$27-AM$26)/($B$18-$B$17)))=0,1,(1-((AM$27-AM$26)/($B$18-$B$17)))))*AM38))*AM$38))*(1-((1-AM$38)*IF(((AM$27-AM$26)/($B18-$B17))=0,1,((AM$27-AM$26)/($B18-$B17))))))+((AM$35-(((AM$36*((1-AM$38)*IF((1-((AM$27-AM$26)/($B$18-$B$17)))=0,1,(1-((AM$27-AM$26)/($B$18-$B$17))))))+((AM$36+((AM$37/IF((1-((AM$27-AM$26)/($B$18-$B$17)))=0,1,(1-((AM$27-AM$26)/($B$18-$B$17)))))*AM38))*AM$38))*(1-((1-AM$38)*IF(((AM$27-AM$26)/($B18-$B17))=0,1,((AM$27-AM$26)/($B18-$B17)))))))*(1-((AM$27-AM$26)/($B$18-$B$17)))))))</f>
        <v>11.878267090447844</v>
      </c>
      <c r="AN39" s="44">
        <f>(IF(AN$26="OOR",0,((((AN$36*((1-AN$38)*IF((1-((AN$27-AN$26)/($B$18-$B$17)))=0,1,(1-((AN$27-AN$26)/($B$18-$B$17))))))+((AN$36+((AN$37/IF((1-((AN$27-AN$26)/($B$18-$B$17)))=0,1,(1-((AN$27-AN$26)/($B$18-$B$17)))))*AN38))*AN$38))*(1-((1-AN$38)*IF(((AN$27-AN$26)/($B18-$B17))=0,1,((AN$27-AN$26)/($B18-$B17))))))+((AN$35-(((AN$36*((1-AN$38)*IF((1-((AN$27-AN$26)/($B$18-$B$17)))=0,1,(1-((AN$27-AN$26)/($B$18-$B$17))))))+((AN$36+((AN$37/IF((1-((AN$27-AN$26)/($B$18-$B$17)))=0,1,(1-((AN$27-AN$26)/($B$18-$B$17)))))*AN38))*AN$38))*(1-((1-AN$38)*IF(((AN$27-AN$26)/($B18-$B17))=0,1,((AN$27-AN$26)/($B18-$B17)))))))*(1-((AN$27-AN$26)/($B$18-$B$17)))))))</f>
        <v>11.413370908900365</v>
      </c>
      <c r="AO39" s="44">
        <f>(IF(AO$26="OOR",0,((((AO$36*((1-AO$38)*IF((1-((AO$27-AO$26)/($B$18-$B$17)))=0,1,(1-((AO$27-AO$26)/($B$18-$B$17))))))+((AO$36+((AO$37/IF((1-((AO$27-AO$26)/($B$18-$B$17)))=0,1,(1-((AO$27-AO$26)/($B$18-$B$17)))))*AO38))*AO$38))*(1-((1-AO$38)*IF(((AO$27-AO$26)/($B18-$B17))=0,1,((AO$27-AO$26)/($B18-$B17))))))+((AO$35-(((AO$36*((1-AO$38)*IF((1-((AO$27-AO$26)/($B$18-$B$17)))=0,1,(1-((AO$27-AO$26)/($B$18-$B$17))))))+((AO$36+((AO$37/IF((1-((AO$27-AO$26)/($B$18-$B$17)))=0,1,(1-((AO$27-AO$26)/($B$18-$B$17)))))*AO38))*AO$38))*(1-((1-AO$38)*IF(((AO$27-AO$26)/($B18-$B17))=0,1,((AO$27-AO$26)/($B18-$B17)))))))*(1-((AO$27-AO$26)/($B$18-$B$17)))))))</f>
        <v>10.883998025590481</v>
      </c>
      <c r="AP39" s="44">
        <f>(IF(AP$26="OOR",0,((((AP$36*((1-AP$38)*IF((1-((AP$27-AP$26)/($B$18-$B$17)))=0,1,(1-((AP$27-AP$26)/($B$18-$B$17))))))+((AP$36+((AP$37/IF((1-((AP$27-AP$26)/($B$18-$B$17)))=0,1,(1-((AP$27-AP$26)/($B$18-$B$17)))))*AP38))*AP$38))*(1-((1-AP$38)*IF(((AP$27-AP$26)/($B18-$B17))=0,1,((AP$27-AP$26)/($B18-$B17))))))+((AP$35-(((AP$36*((1-AP$38)*IF((1-((AP$27-AP$26)/($B$18-$B$17)))=0,1,(1-((AP$27-AP$26)/($B$18-$B$17))))))+((AP$36+((AP$37/IF((1-((AP$27-AP$26)/($B$18-$B$17)))=0,1,(1-((AP$27-AP$26)/($B$18-$B$17)))))*AP38))*AP$38))*(1-((1-AP$38)*IF(((AP$27-AP$26)/($B18-$B17))=0,1,((AP$27-AP$26)/($B18-$B17)))))))*(1-((AP$27-AP$26)/($B$18-$B$17)))))))</f>
        <v>10.316862887725751</v>
      </c>
      <c r="AQ39" s="44">
        <f>(IF(AQ$26="OOR",0,((((AQ$36*((1-AQ$38)*IF((1-((AQ$27-AQ$26)/($B$18-$B$17)))=0,1,(1-((AQ$27-AQ$26)/($B$18-$B$17))))))+((AQ$36+((AQ$37/IF((1-((AQ$27-AQ$26)/($B$18-$B$17)))=0,1,(1-((AQ$27-AQ$26)/($B$18-$B$17)))))*AQ38))*AQ$38))*(1-((1-AQ$38)*IF(((AQ$27-AQ$26)/($B18-$B17))=0,1,((AQ$27-AQ$26)/($B18-$B17))))))+((AQ$35-(((AQ$36*((1-AQ$38)*IF((1-((AQ$27-AQ$26)/($B$18-$B$17)))=0,1,(1-((AQ$27-AQ$26)/($B$18-$B$17))))))+((AQ$36+((AQ$37/IF((1-((AQ$27-AQ$26)/($B$18-$B$17)))=0,1,(1-((AQ$27-AQ$26)/($B$18-$B$17)))))*AQ38))*AQ$38))*(1-((1-AQ$38)*IF(((AQ$27-AQ$26)/($B18-$B17))=0,1,((AQ$27-AQ$26)/($B18-$B17)))))))*(1-((AQ$27-AQ$26)/($B$18-$B$17)))))))</f>
        <v>9.7344436530810174</v>
      </c>
      <c r="AR39" s="44">
        <f>(IF(AR$26="OOR",0,((((AR$36*((1-AR$38)*IF((1-((AR$27-AR$26)/($B$18-$B$17)))=0,1,(1-((AR$27-AR$26)/($B$18-$B$17))))))+((AR$36+((AR$37/IF((1-((AR$27-AR$26)/($B$18-$B$17)))=0,1,(1-((AR$27-AR$26)/($B$18-$B$17)))))*AR38))*AR$38))*(1-((1-AR$38)*IF(((AR$27-AR$26)/($B18-$B17))=0,1,((AR$27-AR$26)/($B18-$B17))))))+((AR$35-(((AR$36*((1-AR$38)*IF((1-((AR$27-AR$26)/($B$18-$B$17)))=0,1,(1-((AR$27-AR$26)/($B$18-$B$17))))))+((AR$36+((AR$37/IF((1-((AR$27-AR$26)/($B$18-$B$17)))=0,1,(1-((AR$27-AR$26)/($B$18-$B$17)))))*AR38))*AR$38))*(1-((1-AR$38)*IF(((AR$27-AR$26)/($B18-$B17))=0,1,((AR$27-AR$26)/($B18-$B17)))))))*(1-((AR$27-AR$26)/($B$18-$B$17)))))))</f>
        <v>9.1552693096752655</v>
      </c>
      <c r="AS39" s="44">
        <f>(IF(AS$26="OOR",0,((((AS$36*((1-AS$38)*IF((1-((AS$27-AS$26)/($B$18-$B$17)))=0,1,(1-((AS$27-AS$26)/($B$18-$B$17))))))+((AS$36+((AS$37/IF((1-((AS$27-AS$26)/($B$18-$B$17)))=0,1,(1-((AS$27-AS$26)/($B$18-$B$17)))))*AS38))*AS$38))*(1-((1-AS$38)*IF(((AS$27-AS$26)/($B18-$B17))=0,1,((AS$27-AS$26)/($B18-$B17))))))+((AS$35-(((AS$36*((1-AS$38)*IF((1-((AS$27-AS$26)/($B$18-$B$17)))=0,1,(1-((AS$27-AS$26)/($B$18-$B$17))))))+((AS$36+((AS$37/IF((1-((AS$27-AS$26)/($B$18-$B$17)))=0,1,(1-((AS$27-AS$26)/($B$18-$B$17)))))*AS38))*AS$38))*(1-((1-AS$38)*IF(((AS$27-AS$26)/($B18-$B17))=0,1,((AS$27-AS$26)/($B18-$B17)))))))*(1-((AS$27-AS$26)/($B$18-$B$17)))))))</f>
        <v>8.5942067954483861</v>
      </c>
      <c r="AT39" s="44">
        <f>(IF(AT$26="OOR",0,((((AT$36*((1-AT$38)*IF((1-((AT$27-AT$26)/($B$18-$B$17)))=0,1,(1-((AT$27-AT$26)/($B$18-$B$17))))))+((AT$36+((AT$37/IF((1-((AT$27-AT$26)/($B$18-$B$17)))=0,1,(1-((AT$27-AT$26)/($B$18-$B$17)))))*AT38))*AT$38))*(1-((1-AT$38)*IF(((AT$27-AT$26)/($B18-$B17))=0,1,((AT$27-AT$26)/($B18-$B17))))))+((AT$35-(((AT$36*((1-AT$38)*IF((1-((AT$27-AT$26)/($B$18-$B$17)))=0,1,(1-((AT$27-AT$26)/($B$18-$B$17))))))+((AT$36+((AT$37/IF((1-((AT$27-AT$26)/($B$18-$B$17)))=0,1,(1-((AT$27-AT$26)/($B$18-$B$17)))))*AT38))*AT$38))*(1-((1-AT$38)*IF(((AT$27-AT$26)/($B18-$B17))=0,1,((AT$27-AT$26)/($B18-$B17)))))))*(1-((AT$27-AT$26)/($B$18-$B$17)))))))</f>
        <v>8.062748117938014</v>
      </c>
      <c r="AU39" s="44">
        <f>(IF(AU$26="OOR",0,((((AU$36*((1-AU$38)*IF((1-((AU$27-AU$26)/($B$18-$B$17)))=0,1,(1-((AU$27-AU$26)/($B$18-$B$17))))))+((AU$36+((AU$37/IF((1-((AU$27-AU$26)/($B$18-$B$17)))=0,1,(1-((AU$27-AU$26)/($B$18-$B$17)))))*AU38))*AU$38))*(1-((1-AU$38)*IF(((AU$27-AU$26)/($B18-$B17))=0,1,((AU$27-AU$26)/($B18-$B17))))))+((AU$35-(((AU$36*((1-AU$38)*IF((1-((AU$27-AU$26)/($B$18-$B$17)))=0,1,(1-((AU$27-AU$26)/($B$18-$B$17))))))+((AU$36+((AU$37/IF((1-((AU$27-AU$26)/($B$18-$B$17)))=0,1,(1-((AU$27-AU$26)/($B$18-$B$17)))))*AU38))*AU$38))*(1-((1-AU$38)*IF(((AU$27-AU$26)/($B18-$B17))=0,1,((AU$27-AU$26)/($B18-$B17)))))))*(1-((AU$27-AU$26)/($B$18-$B$17)))))))</f>
        <v>7.569297473956337</v>
      </c>
      <c r="AV39" s="44">
        <f>(IF(AV$26="OOR",0,((((AV$36*((1-AV$38)*IF((1-((AV$27-AV$26)/($B$18-$B$17)))=0,1,(1-((AV$27-AV$26)/($B$18-$B$17))))))+((AV$36+((AV$37/IF((1-((AV$27-AV$26)/($B$18-$B$17)))=0,1,(1-((AV$27-AV$26)/($B$18-$B$17)))))*AV38))*AV$38))*(1-((1-AV$38)*IF(((AV$27-AV$26)/($B18-$B17))=0,1,((AV$27-AV$26)/($B18-$B17))))))+((AV$35-(((AV$36*((1-AV$38)*IF((1-((AV$27-AV$26)/($B$18-$B$17)))=0,1,(1-((AV$27-AV$26)/($B$18-$B$17))))))+((AV$36+((AV$37/IF((1-((AV$27-AV$26)/($B$18-$B$17)))=0,1,(1-((AV$27-AV$26)/($B$18-$B$17)))))*AV38))*AV$38))*(1-((1-AV$38)*IF(((AV$27-AV$26)/($B18-$B17))=0,1,((AV$27-AV$26)/($B18-$B17)))))))*(1-((AV$27-AV$26)/($B$18-$B$17)))))))</f>
        <v>7.1194583692668845</v>
      </c>
      <c r="AW39" s="44">
        <f>(IF(AW$26="OOR",0,((((AW$36*((1-AW$38)*IF((1-((AW$27-AW$26)/($B$18-$B$17)))=0,1,(1-((AW$27-AW$26)/($B$18-$B$17))))))+((AW$36+((AW$37/IF((1-((AW$27-AW$26)/($B$18-$B$17)))=0,1,(1-((AW$27-AW$26)/($B$18-$B$17)))))*AW38))*AW$38))*(1-((1-AW$38)*IF(((AW$27-AW$26)/($B18-$B17))=0,1,((AW$27-AW$26)/($B18-$B17))))))+((AW$35-(((AW$36*((1-AW$38)*IF((1-((AW$27-AW$26)/($B$18-$B$17)))=0,1,(1-((AW$27-AW$26)/($B$18-$B$17))))))+((AW$36+((AW$37/IF((1-((AW$27-AW$26)/($B$18-$B$17)))=0,1,(1-((AW$27-AW$26)/($B$18-$B$17)))))*AW38))*AW$38))*(1-((1-AW$38)*IF(((AW$27-AW$26)/($B18-$B17))=0,1,((AW$27-AW$26)/($B18-$B17)))))))*(1-((AW$27-AW$26)/($B$18-$B$17)))))))</f>
        <v>6.716320738261361</v>
      </c>
      <c r="AX39" s="44">
        <f>(IF(AX$26="OOR",0,((((AX$36*((1-AX$38)*IF((1-((AX$27-AX$26)/($B$18-$B$17)))=0,1,(1-((AX$27-AX$26)/($B$18-$B$17))))))+((AX$36+((AX$37/IF((1-((AX$27-AX$26)/($B$18-$B$17)))=0,1,(1-((AX$27-AX$26)/($B$18-$B$17)))))*AX38))*AX$38))*(1-((1-AX$38)*IF(((AX$27-AX$26)/($B18-$B17))=0,1,((AX$27-AX$26)/($B18-$B17))))))+((AX$35-(((AX$36*((1-AX$38)*IF((1-((AX$27-AX$26)/($B$18-$B$17)))=0,1,(1-((AX$27-AX$26)/($B$18-$B$17))))))+((AX$36+((AX$37/IF((1-((AX$27-AX$26)/($B$18-$B$17)))=0,1,(1-((AX$27-AX$26)/($B$18-$B$17)))))*AX38))*AX$38))*(1-((1-AX$38)*IF(((AX$27-AX$26)/($B18-$B17))=0,1,((AX$27-AX$26)/($B18-$B17)))))))*(1-((AX$27-AX$26)/($B$18-$B$17)))))))</f>
        <v>6.3607480636364464</v>
      </c>
      <c r="AY39" s="44">
        <f>(IF(AY$26="OOR",0,((((AY$36*((1-AY$38)*IF((1-((AY$27-AY$26)/($B$18-$B$17)))=0,1,(1-((AY$27-AY$26)/($B$18-$B$17))))))+((AY$36+((AY$37/IF((1-((AY$27-AY$26)/($B$18-$B$17)))=0,1,(1-((AY$27-AY$26)/($B$18-$B$17)))))*AY38))*AY$38))*(1-((1-AY$38)*IF(((AY$27-AY$26)/($B18-$B17))=0,1,((AY$27-AY$26)/($B18-$B17))))))+((AY$35-(((AY$36*((1-AY$38)*IF((1-((AY$27-AY$26)/($B$18-$B$17)))=0,1,(1-((AY$27-AY$26)/($B$18-$B$17))))))+((AY$36+((AY$37/IF((1-((AY$27-AY$26)/($B$18-$B$17)))=0,1,(1-((AY$27-AY$26)/($B$18-$B$17)))))*AY38))*AY$38))*(1-((1-AY$38)*IF(((AY$27-AY$26)/($B18-$B17))=0,1,((AY$27-AY$26)/($B18-$B17)))))))*(1-((AY$27-AY$26)/($B$18-$B$17)))))))</f>
        <v>6.0516644960706039</v>
      </c>
      <c r="AZ39" s="44">
        <f>(IF(AZ$26="OOR",0,((((AZ$36*((1-AZ$38)*IF((1-((AZ$27-AZ$26)/($B$18-$B$17)))=0,1,(1-((AZ$27-AZ$26)/($B$18-$B$17))))))+((AZ$36+((AZ$37/IF((1-((AZ$27-AZ$26)/($B$18-$B$17)))=0,1,(1-((AZ$27-AZ$26)/($B$18-$B$17)))))*AZ38))*AZ$38))*(1-((1-AZ$38)*IF(((AZ$27-AZ$26)/($B18-$B17))=0,1,((AZ$27-AZ$26)/($B18-$B17))))))+((AZ$35-(((AZ$36*((1-AZ$38)*IF((1-((AZ$27-AZ$26)/($B$18-$B$17)))=0,1,(1-((AZ$27-AZ$26)/($B$18-$B$17))))))+((AZ$36+((AZ$37/IF((1-((AZ$27-AZ$26)/($B$18-$B$17)))=0,1,(1-((AZ$27-AZ$26)/($B$18-$B$17)))))*AZ38))*AZ$38))*(1-((1-AZ$38)*IF(((AZ$27-AZ$26)/($B18-$B17))=0,1,((AZ$27-AZ$26)/($B18-$B17)))))))*(1-((AZ$27-AZ$26)/($B$18-$B$17)))))))</f>
        <v>5.7863419739008881</v>
      </c>
      <c r="BA39" s="44">
        <f>(IF(BA$26="OOR",0,((((BA$36*((1-BA$38)*IF((1-((BA$27-BA$26)/($B$18-$B$17)))=0,1,(1-((BA$27-BA$26)/($B$18-$B$17))))))+((BA$36+((BA$37/IF((1-((BA$27-BA$26)/($B$18-$B$17)))=0,1,(1-((BA$27-BA$26)/($B$18-$B$17)))))*BA38))*BA$38))*(1-((1-BA$38)*IF(((BA$27-BA$26)/($B18-$B17))=0,1,((BA$27-BA$26)/($B18-$B17))))))+((BA$35-(((BA$36*((1-BA$38)*IF((1-((BA$27-BA$26)/($B$18-$B$17)))=0,1,(1-((BA$27-BA$26)/($B$18-$B$17))))))+((BA$36+((BA$37/IF((1-((BA$27-BA$26)/($B$18-$B$17)))=0,1,(1-((BA$27-BA$26)/($B$18-$B$17)))))*BA38))*BA$38))*(1-((1-BA$38)*IF(((BA$27-BA$26)/($B18-$B17))=0,1,((BA$27-BA$26)/($B18-$B17)))))))*(1-((BA$27-BA$26)/($B$18-$B$17)))))))</f>
        <v>5.5606873427997732</v>
      </c>
      <c r="BB39" s="44">
        <f>(IF(BB$26="OOR",0,((((BB$36*((1-BB$38)*IF((1-((BB$27-BB$26)/($B$18-$B$17)))=0,1,(1-((BB$27-BB$26)/($B$18-$B$17))))))+((BB$36+((BB$37/IF((1-((BB$27-BB$26)/($B$18-$B$17)))=0,1,(1-((BB$27-BB$26)/($B$18-$B$17)))))*BB38))*BB$38))*(1-((1-BB$38)*IF(((BB$27-BB$26)/($B18-$B17))=0,1,((BB$27-BB$26)/($B18-$B17))))))+((BB$35-(((BB$36*((1-BB$38)*IF((1-((BB$27-BB$26)/($B$18-$B$17)))=0,1,(1-((BB$27-BB$26)/($B$18-$B$17))))))+((BB$36+((BB$37/IF((1-((BB$27-BB$26)/($B$18-$B$17)))=0,1,(1-((BB$27-BB$26)/($B$18-$B$17)))))*BB38))*BB$38))*(1-((1-BB$38)*IF(((BB$27-BB$26)/($B18-$B17))=0,1,((BB$27-BB$26)/($B18-$B17)))))))*(1-((BB$27-BB$26)/($B$18-$B$17)))))))</f>
        <v>5.5054626903626396</v>
      </c>
      <c r="BC39" s="44">
        <f>(IF(BC$26="OOR",0,((((BC$36*((1-BC$38)*IF((1-((BC$27-BC$26)/($B$18-$B$17)))=0,1,(1-((BC$27-BC$26)/($B$18-$B$17))))))+((BC$36+((BC$37/IF((1-((BC$27-BC$26)/($B$18-$B$17)))=0,1,(1-((BC$27-BC$26)/($B$18-$B$17)))))*BC38))*BC$38))*(1-((1-BC$38)*IF(((BC$27-BC$26)/($B18-$B17))=0,1,((BC$27-BC$26)/($B18-$B17))))))+((BC$35-(((BC$36*((1-BC$38)*IF((1-((BC$27-BC$26)/($B$18-$B$17)))=0,1,(1-((BC$27-BC$26)/($B$18-$B$17))))))+((BC$36+((BC$37/IF((1-((BC$27-BC$26)/($B$18-$B$17)))=0,1,(1-((BC$27-BC$26)/($B$18-$B$17)))))*BC38))*BC$38))*(1-((1-BC$38)*IF(((BC$27-BC$26)/($B18-$B17))=0,1,((BC$27-BC$26)/($B18-$B17)))))))*(1-((BC$27-BC$26)/($B$18-$B$17)))))))</f>
        <v>5.476348443663082</v>
      </c>
      <c r="BD39" s="44">
        <f>(IF(BD$26="OOR",0,((((BD$36*((1-BD$38)*IF((1-((BD$27-BD$26)/($B$18-$B$17)))=0,1,(1-((BD$27-BD$26)/($B$18-$B$17))))))+((BD$36+((BD$37/IF((1-((BD$27-BD$26)/($B$18-$B$17)))=0,1,(1-((BD$27-BD$26)/($B$18-$B$17)))))*BD38))*BD$38))*(1-((1-BD$38)*IF(((BD$27-BD$26)/($B18-$B17))=0,1,((BD$27-BD$26)/($B18-$B17))))))+((BD$35-(((BD$36*((1-BD$38)*IF((1-((BD$27-BD$26)/($B$18-$B$17)))=0,1,(1-((BD$27-BD$26)/($B$18-$B$17))))))+((BD$36+((BD$37/IF((1-((BD$27-BD$26)/($B$18-$B$17)))=0,1,(1-((BD$27-BD$26)/($B$18-$B$17)))))*BD38))*BD$38))*(1-((1-BD$38)*IF(((BD$27-BD$26)/($B18-$B17))=0,1,((BD$27-BD$26)/($B18-$B17)))))))*(1-((BD$27-BD$26)/($B$18-$B$17)))))))</f>
        <v>5.4763674292393443</v>
      </c>
      <c r="BE39" s="44">
        <f>(IF(BE$26="OOR",0,((((BE$36*((1-BE$38)*IF((1-((BE$27-BE$26)/($B$18-$B$17)))=0,1,(1-((BE$27-BE$26)/($B$18-$B$17))))))+((BE$36+((BE$37/IF((1-((BE$27-BE$26)/($B$18-$B$17)))=0,1,(1-((BE$27-BE$26)/($B$18-$B$17)))))*BE38))*BE$38))*(1-((1-BE$38)*IF(((BE$27-BE$26)/($B18-$B17))=0,1,((BE$27-BE$26)/($B18-$B17))))))+((BE$35-(((BE$36*((1-BE$38)*IF((1-((BE$27-BE$26)/($B$18-$B$17)))=0,1,(1-((BE$27-BE$26)/($B$18-$B$17))))))+((BE$36+((BE$37/IF((1-((BE$27-BE$26)/($B$18-$B$17)))=0,1,(1-((BE$27-BE$26)/($B$18-$B$17)))))*BE38))*BE$38))*(1-((1-BE$38)*IF(((BE$27-BE$26)/($B18-$B17))=0,1,((BE$27-BE$26)/($B18-$B17)))))))*(1-((BE$27-BE$26)/($B$18-$B$17)))))))</f>
        <v>5.5071773809650786</v>
      </c>
      <c r="BF39" s="44">
        <f>(IF(BF$26="OOR",0,((((BF$36*((1-BF$38)*IF((1-((BF$27-BF$26)/($B$18-$B$17)))=0,1,(1-((BF$27-BF$26)/($B$18-$B$17))))))+((BF$36+((BF$37/IF((1-((BF$27-BF$26)/($B$18-$B$17)))=0,1,(1-((BF$27-BF$26)/($B$18-$B$17)))))*BF38))*BF$38))*(1-((1-BF$38)*IF(((BF$27-BF$26)/($B18-$B17))=0,1,((BF$27-BF$26)/($B18-$B17))))))+((BF$35-(((BF$36*((1-BF$38)*IF((1-((BF$27-BF$26)/($B$18-$B$17)))=0,1,(1-((BF$27-BF$26)/($B$18-$B$17))))))+((BF$36+((BF$37/IF((1-((BF$27-BF$26)/($B$18-$B$17)))=0,1,(1-((BF$27-BF$26)/($B$18-$B$17)))))*BF38))*BF$38))*(1-((1-BF$38)*IF(((BF$27-BF$26)/($B18-$B17))=0,1,((BF$27-BF$26)/($B18-$B17)))))))*(1-((BF$27-BF$26)/($B$18-$B$17)))))))</f>
        <v>5.5687838203725315</v>
      </c>
      <c r="BG39" s="44">
        <f>(IF(BG$26="OOR",0,((((BG$36*((1-BG$38)*IF((1-((BG$27-BG$26)/($B$18-$B$17)))=0,1,(1-((BG$27-BG$26)/($B$18-$B$17))))))+((BG$36+((BG$37/IF((1-((BG$27-BG$26)/($B$18-$B$17)))=0,1,(1-((BG$27-BG$26)/($B$18-$B$17)))))*BG38))*BG$38))*(1-((1-BG$38)*IF(((BG$27-BG$26)/($B18-$B17))=0,1,((BG$27-BG$26)/($B18-$B17))))))+((BG$35-(((BG$36*((1-BG$38)*IF((1-((BG$27-BG$26)/($B$18-$B$17)))=0,1,(1-((BG$27-BG$26)/($B$18-$B$17))))))+((BG$36+((BG$37/IF((1-((BG$27-BG$26)/($B$18-$B$17)))=0,1,(1-((BG$27-BG$26)/($B$18-$B$17)))))*BG38))*BG$38))*(1-((1-BG$38)*IF(((BG$27-BG$26)/($B18-$B17))=0,1,((BG$27-BG$26)/($B18-$B17)))))))*(1-((BG$27-BG$26)/($B$18-$B$17)))))))</f>
        <v>5.6592529369757365</v>
      </c>
      <c r="BH39" s="44">
        <f>(IF(BH$26="OOR",0,((((BH$36*((1-BH$38)*IF((1-((BH$27-BH$26)/($B$18-$B$17)))=0,1,(1-((BH$27-BH$26)/($B$18-$B$17))))))+((BH$36+((BH$37/IF((1-((BH$27-BH$26)/($B$18-$B$17)))=0,1,(1-((BH$27-BH$26)/($B$18-$B$17)))))*BH38))*BH$38))*(1-((1-BH$38)*IF(((BH$27-BH$26)/($B18-$B17))=0,1,((BH$27-BH$26)/($B18-$B17))))))+((BH$35-(((BH$36*((1-BH$38)*IF((1-((BH$27-BH$26)/($B$18-$B$17)))=0,1,(1-((BH$27-BH$26)/($B$18-$B$17))))))+((BH$36+((BH$37/IF((1-((BH$27-BH$26)/($B$18-$B$17)))=0,1,(1-((BH$27-BH$26)/($B$18-$B$17)))))*BH38))*BH$38))*(1-((1-BH$38)*IF(((BH$27-BH$26)/($B18-$B17))=0,1,((BH$27-BH$26)/($B18-$B17)))))))*(1-((BH$27-BH$26)/($B$18-$B$17)))))))</f>
        <v>5.774424468593697</v>
      </c>
      <c r="BI39" s="44">
        <f>(IF(BI$26="OOR",0,((((BI$36*((1-BI$38)*IF((1-((BI$27-BI$26)/($B$18-$B$17)))=0,1,(1-((BI$27-BI$26)/($B$18-$B$17))))))+((BI$36+((BI$37/IF((1-((BI$27-BI$26)/($B$18-$B$17)))=0,1,(1-((BI$27-BI$26)/($B$18-$B$17)))))*BI38))*BI$38))*(1-((1-BI$38)*IF(((BI$27-BI$26)/($B18-$B17))=0,1,((BI$27-BI$26)/($B18-$B17))))))+((BI$35-(((BI$36*((1-BI$38)*IF((1-((BI$27-BI$26)/($B$18-$B$17)))=0,1,(1-((BI$27-BI$26)/($B$18-$B$17))))))+((BI$36+((BI$37/IF((1-((BI$27-BI$26)/($B$18-$B$17)))=0,1,(1-((BI$27-BI$26)/($B$18-$B$17)))))*BI38))*BI$38))*(1-((1-BI$38)*IF(((BI$27-BI$26)/($B18-$B17))=0,1,((BI$27-BI$26)/($B18-$B17)))))))*(1-((BI$27-BI$26)/($B$18-$B$17)))))))</f>
        <v>5.907624581673586</v>
      </c>
      <c r="BJ39" s="44">
        <f>(IF(BJ$26="OOR",0,((((BJ$36*((1-BJ$38)*IF((1-((BJ$27-BJ$26)/($B$18-$B$17)))=0,1,(1-((BJ$27-BJ$26)/($B$18-$B$17))))))+((BJ$36+((BJ$37/IF((1-((BJ$27-BJ$26)/($B$18-$B$17)))=0,1,(1-((BJ$27-BJ$26)/($B$18-$B$17)))))*BJ38))*BJ$38))*(1-((1-BJ$38)*IF(((BJ$27-BJ$26)/($B18-$B17))=0,1,((BJ$27-BJ$26)/($B18-$B17))))))+((BJ$35-(((BJ$36*((1-BJ$38)*IF((1-((BJ$27-BJ$26)/($B$18-$B$17)))=0,1,(1-((BJ$27-BJ$26)/($B$18-$B$17))))))+((BJ$36+((BJ$37/IF((1-((BJ$27-BJ$26)/($B$18-$B$17)))=0,1,(1-((BJ$27-BJ$26)/($B$18-$B$17)))))*BJ38))*BJ$38))*(1-((1-BJ$38)*IF(((BJ$27-BJ$26)/($B18-$B17))=0,1,((BJ$27-BJ$26)/($B18-$B17)))))))*(1-((BJ$27-BJ$26)/($B$18-$B$17)))))))</f>
        <v>6.0493787516139328</v>
      </c>
      <c r="BK39" s="44">
        <f>(IF(BK$26="OOR",0,((((BK$36*((1-BK$38)*IF((1-((BK$27-BK$26)/($B$18-$B$17)))=0,1,(1-((BK$27-BK$26)/($B$18-$B$17))))))+((BK$36+((BK$37/IF((1-((BK$27-BK$26)/($B$18-$B$17)))=0,1,(1-((BK$27-BK$26)/($B$18-$B$17)))))*BK38))*BK$38))*(1-((1-BK$38)*IF(((BK$27-BK$26)/($B18-$B17))=0,1,((BK$27-BK$26)/($B18-$B17))))))+((BK$35-(((BK$36*((1-BK$38)*IF((1-((BK$27-BK$26)/($B$18-$B$17)))=0,1,(1-((BK$27-BK$26)/($B$18-$B$17))))))+((BK$36+((BK$37/IF((1-((BK$27-BK$26)/($B$18-$B$17)))=0,1,(1-((BK$27-BK$26)/($B$18-$B$17)))))*BK38))*BK$38))*(1-((1-BK$38)*IF(((BK$27-BK$26)/($B18-$B17))=0,1,((BK$27-BK$26)/($B18-$B17)))))))*(1-((BK$27-BK$26)/($B$18-$B$17)))))))</f>
        <v>6.1871246430878113</v>
      </c>
      <c r="BL39" s="44">
        <f>(IF(BL$26="OOR",0,((((BL$36*((1-BL$38)*IF((1-((BL$27-BL$26)/($B$18-$B$17)))=0,1,(1-((BL$27-BL$26)/($B$18-$B$17))))))+((BL$36+((BL$37/IF((1-((BL$27-BL$26)/($B$18-$B$17)))=0,1,(1-((BL$27-BL$26)/($B$18-$B$17)))))*BL38))*BL$38))*(1-((1-BL$38)*IF(((BL$27-BL$26)/($B18-$B17))=0,1,((BL$27-BL$26)/($B18-$B17))))))+((BL$35-(((BL$36*((1-BL$38)*IF((1-((BL$27-BL$26)/($B$18-$B$17)))=0,1,(1-((BL$27-BL$26)/($B$18-$B$17))))))+((BL$36+((BL$37/IF((1-((BL$27-BL$26)/($B$18-$B$17)))=0,1,(1-((BL$27-BL$26)/($B$18-$B$17)))))*BL38))*BL$38))*(1-((1-BL$38)*IF(((BL$27-BL$26)/($B18-$B17))=0,1,((BL$27-BL$26)/($B18-$B17)))))))*(1-((BL$27-BL$26)/($B$18-$B$17)))))))</f>
        <v>6.304924990366028</v>
      </c>
      <c r="BM39" s="44">
        <f>(IF(BM$26="OOR",0,((((BM$36*((1-BM$38)*IF((1-((BM$27-BM$26)/($B$18-$B$17)))=0,1,(1-((BM$27-BM$26)/($B$18-$B$17))))))+((BM$36+((BM$37/IF((1-((BM$27-BM$26)/($B$18-$B$17)))=0,1,(1-((BM$27-BM$26)/($B$18-$B$17)))))*BM38))*BM$38))*(1-((1-BM$38)*IF(((BM$27-BM$26)/($B18-$B17))=0,1,((BM$27-BM$26)/($B18-$B17))))))+((BM$35-(((BM$36*((1-BM$38)*IF((1-((BM$27-BM$26)/($B$18-$B$17)))=0,1,(1-((BM$27-BM$26)/($B$18-$B$17))))))+((BM$36+((BM$37/IF((1-((BM$27-BM$26)/($B$18-$B$17)))=0,1,(1-((BM$27-BM$26)/($B$18-$B$17)))))*BM38))*BM$38))*(1-((1-BM$38)*IF(((BM$27-BM$26)/($B18-$B17))=0,1,((BM$27-BM$26)/($B18-$B17)))))))*(1-((BM$27-BM$26)/($B$18-$B$17)))))))</f>
        <v>6.3831804776403249</v>
      </c>
      <c r="BN39" s="44">
        <f>(IF(BN$26="OOR",0,((((BN$36*((1-BN$38)*IF((1-((BN$27-BN$26)/($B$18-$B$17)))=0,1,(1-((BN$27-BN$26)/($B$18-$B$17))))))+((BN$36+((BN$37/IF((1-((BN$27-BN$26)/($B$18-$B$17)))=0,1,(1-((BN$27-BN$26)/($B$18-$B$17)))))*BN38))*BN$38))*(1-((1-BN$38)*IF(((BN$27-BN$26)/($B18-$B17))=0,1,((BN$27-BN$26)/($B18-$B17))))))+((BN$35-(((BN$36*((1-BN$38)*IF((1-((BN$27-BN$26)/($B$18-$B$17)))=0,1,(1-((BN$27-BN$26)/($B$18-$B$17))))))+((BN$36+((BN$37/IF((1-((BN$27-BN$26)/($B$18-$B$17)))=0,1,(1-((BN$27-BN$26)/($B$18-$B$17)))))*BN38))*BN$38))*(1-((1-BN$38)*IF(((BN$27-BN$26)/($B18-$B17))=0,1,((BN$27-BN$26)/($B18-$B17)))))))*(1-((BN$27-BN$26)/($B$18-$B$17)))))))</f>
        <v>6.3983426193465522</v>
      </c>
      <c r="BO39" s="44">
        <f>(IF(BO$26="OOR",0,((((BO$36*((1-BO$38)*IF((1-((BO$27-BO$26)/($B$18-$B$17)))=0,1,(1-((BO$27-BO$26)/($B$18-$B$17))))))+((BO$36+((BO$37/IF((1-((BO$27-BO$26)/($B$18-$B$17)))=0,1,(1-((BO$27-BO$26)/($B$18-$B$17)))))*BO38))*BO$38))*(1-((1-BO$38)*IF(((BO$27-BO$26)/($B18-$B17))=0,1,((BO$27-BO$26)/($B18-$B17))))))+((BO$35-(((BO$36*((1-BO$38)*IF((1-((BO$27-BO$26)/($B$18-$B$17)))=0,1,(1-((BO$27-BO$26)/($B$18-$B$17))))))+((BO$36+((BO$37/IF((1-((BO$27-BO$26)/($B$18-$B$17)))=0,1,(1-((BO$27-BO$26)/($B$18-$B$17)))))*BO38))*BO$38))*(1-((1-BO$38)*IF(((BO$27-BO$26)/($B18-$B17))=0,1,((BO$27-BO$26)/($B18-$B17)))))))*(1-((BO$27-BO$26)/($B$18-$B$17)))))))</f>
        <v>6.3226266404878739</v>
      </c>
      <c r="BP39" s="44">
        <f>(IF(BP$26="OOR",0,((((BP$36*((1-BP$38)*IF((1-((BP$27-BP$26)/($B$18-$B$17)))=0,1,(1-((BP$27-BP$26)/($B$18-$B$17))))))+((BP$36+((BP$37/IF((1-((BP$27-BP$26)/($B$18-$B$17)))=0,1,(1-((BP$27-BP$26)/($B$18-$B$17)))))*BP38))*BP$38))*(1-((1-BP$38)*IF(((BP$27-BP$26)/($B18-$B17))=0,1,((BP$27-BP$26)/($B18-$B17))))))+((BP$35-(((BP$36*((1-BP$38)*IF((1-((BP$27-BP$26)/($B$18-$B$17)))=0,1,(1-((BP$27-BP$26)/($B$18-$B$17))))))+((BP$36+((BP$37/IF((1-((BP$27-BP$26)/($B$18-$B$17)))=0,1,(1-((BP$27-BP$26)/($B$18-$B$17)))))*BP38))*BP$38))*(1-((1-BP$38)*IF(((BP$27-BP$26)/($B18-$B17))=0,1,((BP$27-BP$26)/($B18-$B17)))))))*(1-((BP$27-BP$26)/($B$18-$B$17)))))))</f>
        <v>6.1237243569579451</v>
      </c>
      <c r="BQ39" s="45">
        <f>(IF(BQ$26="OOR",0,((((BQ$36*((1-BQ$38)*IF((1-((BQ$27-BQ$26)/($B$18-$B$17)))=0,1,(1-((BQ$27-BQ$26)/($B$18-$B$17))))))+((BQ$36+((BQ$37/IF((1-((BQ$27-BQ$26)/($B$18-$B$17)))=0,1,(1-((BQ$27-BQ$26)/($B$18-$B$17)))))*BQ38))*BQ$38))*(1-((1-BQ$38)*IF(((BQ$27-BQ$26)/($B18-$B17))=0,1,((BQ$27-BQ$26)/($B18-$B17))))))+((BQ$35-(((BQ$36*((1-BQ$38)*IF((1-((BQ$27-BQ$26)/($B$18-$B$17)))=0,1,(1-((BQ$27-BQ$26)/($B$18-$B$17))))))+((BQ$36+((BQ$37/IF((1-((BQ$27-BQ$26)/($B$18-$B$17)))=0,1,(1-((BQ$27-BQ$26)/($B$18-$B$17)))))*BQ38))*BQ$38))*(1-((1-BQ$38)*IF(((BQ$27-BQ$26)/($B18-$B17))=0,1,((BQ$27-BQ$26)/($B18-$B17)))))))*(1-((BQ$27-BQ$26)/($B$18-$B$17)))))))</f>
        <v>0</v>
      </c>
    </row>
    <row r="40" spans="1:69" x14ac:dyDescent="0.3">
      <c r="A40" s="62" t="s">
        <v>35</v>
      </c>
      <c r="B40" s="18">
        <f>(2*IF(B$39&lt;0,0,(IF(B$39&gt;50,50,B$39))))</f>
        <v>0</v>
      </c>
      <c r="C40" s="44">
        <f>(2*IF(C$39&lt;0,0,(IF(C$39&gt;50,50,C$39))))</f>
        <v>61.237243569579455</v>
      </c>
      <c r="D40" s="44">
        <f t="shared" ref="D40:BO40" si="23">(2*IF(D$39&lt;0,0,(IF(D$39&gt;50,50,D$39))))</f>
        <v>61.494869684582099</v>
      </c>
      <c r="E40" s="44">
        <f t="shared" si="23"/>
        <v>60.921377351802199</v>
      </c>
      <c r="F40" s="44">
        <f t="shared" si="23"/>
        <v>60.313893192314083</v>
      </c>
      <c r="G40" s="44">
        <f t="shared" si="23"/>
        <v>60.166748095601676</v>
      </c>
      <c r="H40" s="44">
        <f t="shared" si="23"/>
        <v>60.707654298836616</v>
      </c>
      <c r="I40" s="44">
        <f t="shared" si="23"/>
        <v>62.529184511522544</v>
      </c>
      <c r="J40" s="44">
        <f t="shared" si="23"/>
        <v>65.080152032008371</v>
      </c>
      <c r="K40" s="44">
        <f t="shared" si="23"/>
        <v>68.134985278701095</v>
      </c>
      <c r="L40" s="44">
        <f t="shared" si="23"/>
        <v>71.201494017695325</v>
      </c>
      <c r="M40" s="44">
        <f t="shared" si="23"/>
        <v>73.484692283495349</v>
      </c>
      <c r="N40" s="44">
        <f t="shared" si="23"/>
        <v>71.66562311117292</v>
      </c>
      <c r="O40" s="44">
        <f t="shared" si="23"/>
        <v>69.066762729855341</v>
      </c>
      <c r="P40" s="44">
        <f t="shared" si="23"/>
        <v>66.163239555651217</v>
      </c>
      <c r="Q40" s="44">
        <f t="shared" si="23"/>
        <v>63.309515628210846</v>
      </c>
      <c r="R40" s="44">
        <f t="shared" si="23"/>
        <v>60.751177658786943</v>
      </c>
      <c r="S40" s="44">
        <f t="shared" si="23"/>
        <v>58.636728078295839</v>
      </c>
      <c r="T40" s="44">
        <f t="shared" si="23"/>
        <v>57.029376085378331</v>
      </c>
      <c r="U40" s="44">
        <f t="shared" si="23"/>
        <v>56.285305018192616</v>
      </c>
      <c r="V40" s="44">
        <f t="shared" si="23"/>
        <v>56.376686354217121</v>
      </c>
      <c r="W40" s="44">
        <f t="shared" si="23"/>
        <v>56.936276701471002</v>
      </c>
      <c r="X40" s="44">
        <f t="shared" si="23"/>
        <v>57.898726205734874</v>
      </c>
      <c r="Y40" s="44">
        <f t="shared" si="23"/>
        <v>59.113391780513808</v>
      </c>
      <c r="Z40" s="44">
        <f t="shared" si="23"/>
        <v>60.332546058976526</v>
      </c>
      <c r="AA40" s="44">
        <f t="shared" si="23"/>
        <v>61.199586345894126</v>
      </c>
      <c r="AB40" s="44">
        <f t="shared" si="23"/>
        <v>61.237243569579455</v>
      </c>
      <c r="AC40" s="44">
        <f t="shared" si="23"/>
        <v>56.7815067685763</v>
      </c>
      <c r="AD40" s="44">
        <f t="shared" si="23"/>
        <v>51.883800000053938</v>
      </c>
      <c r="AE40" s="44">
        <f t="shared" si="23"/>
        <v>47.047493558189501</v>
      </c>
      <c r="AF40" s="44">
        <f t="shared" si="23"/>
        <v>42.583269544329696</v>
      </c>
      <c r="AG40" s="44">
        <f t="shared" si="23"/>
        <v>38.632143644714048</v>
      </c>
      <c r="AH40" s="44">
        <f t="shared" si="23"/>
        <v>35.495960296567176</v>
      </c>
      <c r="AI40" s="44">
        <f t="shared" si="23"/>
        <v>32.748717039106474</v>
      </c>
      <c r="AJ40" s="44">
        <f t="shared" si="23"/>
        <v>30.242976219357129</v>
      </c>
      <c r="AK40" s="44">
        <f t="shared" si="23"/>
        <v>27.661633769236467</v>
      </c>
      <c r="AL40" s="44">
        <f t="shared" si="23"/>
        <v>24.494897427831749</v>
      </c>
      <c r="AM40" s="44">
        <f t="shared" si="23"/>
        <v>23.756534180895688</v>
      </c>
      <c r="AN40" s="44">
        <f t="shared" si="23"/>
        <v>22.82674181780073</v>
      </c>
      <c r="AO40" s="44">
        <f t="shared" si="23"/>
        <v>21.767996051180962</v>
      </c>
      <c r="AP40" s="44">
        <f t="shared" si="23"/>
        <v>20.633725775451502</v>
      </c>
      <c r="AQ40" s="44">
        <f t="shared" si="23"/>
        <v>19.468887306162035</v>
      </c>
      <c r="AR40" s="44">
        <f t="shared" si="23"/>
        <v>18.310538619350531</v>
      </c>
      <c r="AS40" s="44">
        <f t="shared" si="23"/>
        <v>17.188413590896772</v>
      </c>
      <c r="AT40" s="44">
        <f t="shared" si="23"/>
        <v>16.125496235876028</v>
      </c>
      <c r="AU40" s="44">
        <f t="shared" si="23"/>
        <v>15.138594947912674</v>
      </c>
      <c r="AV40" s="44">
        <f t="shared" si="23"/>
        <v>14.238916738533769</v>
      </c>
      <c r="AW40" s="44">
        <f t="shared" si="23"/>
        <v>13.432641476522722</v>
      </c>
      <c r="AX40" s="44">
        <f t="shared" si="23"/>
        <v>12.721496127272893</v>
      </c>
      <c r="AY40" s="44">
        <f t="shared" si="23"/>
        <v>12.103328992141208</v>
      </c>
      <c r="AZ40" s="44">
        <f t="shared" si="23"/>
        <v>11.572683947801776</v>
      </c>
      <c r="BA40" s="44">
        <f t="shared" si="23"/>
        <v>11.121374685599546</v>
      </c>
      <c r="BB40" s="44">
        <f t="shared" si="23"/>
        <v>11.010925380725279</v>
      </c>
      <c r="BC40" s="44">
        <f t="shared" si="23"/>
        <v>10.952696887326164</v>
      </c>
      <c r="BD40" s="44">
        <f t="shared" si="23"/>
        <v>10.952734858478689</v>
      </c>
      <c r="BE40" s="44">
        <f t="shared" si="23"/>
        <v>11.014354761930157</v>
      </c>
      <c r="BF40" s="44">
        <f t="shared" si="23"/>
        <v>11.137567640745063</v>
      </c>
      <c r="BG40" s="44">
        <f t="shared" si="23"/>
        <v>11.318505873951473</v>
      </c>
      <c r="BH40" s="44">
        <f t="shared" si="23"/>
        <v>11.548848937187394</v>
      </c>
      <c r="BI40" s="44">
        <f t="shared" si="23"/>
        <v>11.815249163347172</v>
      </c>
      <c r="BJ40" s="44">
        <f t="shared" si="23"/>
        <v>12.098757503227866</v>
      </c>
      <c r="BK40" s="44">
        <f t="shared" si="23"/>
        <v>12.374249286175623</v>
      </c>
      <c r="BL40" s="44">
        <f t="shared" si="23"/>
        <v>12.609849980732056</v>
      </c>
      <c r="BM40" s="44">
        <f t="shared" si="23"/>
        <v>12.76636095528065</v>
      </c>
      <c r="BN40" s="44">
        <f t="shared" si="23"/>
        <v>12.796685238693104</v>
      </c>
      <c r="BO40" s="44">
        <f t="shared" si="23"/>
        <v>12.645253280975748</v>
      </c>
      <c r="BP40" s="44">
        <f t="shared" ref="BP40:BQ40" si="24">(2*IF(BP$39&lt;0,0,(IF(BP$39&gt;50,50,BP$39))))</f>
        <v>12.24744871391589</v>
      </c>
      <c r="BQ40" s="45">
        <f t="shared" si="24"/>
        <v>0</v>
      </c>
    </row>
    <row r="41" spans="1:69" ht="15" thickBot="1" x14ac:dyDescent="0.35">
      <c r="A41" s="63" t="s">
        <v>36</v>
      </c>
      <c r="B41" s="19">
        <f>(100-B$40)</f>
        <v>100</v>
      </c>
      <c r="C41" s="46">
        <f>(100-C$40)</f>
        <v>38.762756430420545</v>
      </c>
      <c r="D41" s="46">
        <f t="shared" ref="D41:BO41" si="25">(100-D$40)</f>
        <v>38.505130315417901</v>
      </c>
      <c r="E41" s="46">
        <f t="shared" si="25"/>
        <v>39.078622648197801</v>
      </c>
      <c r="F41" s="46">
        <f t="shared" si="25"/>
        <v>39.686106807685917</v>
      </c>
      <c r="G41" s="46">
        <f t="shared" si="25"/>
        <v>39.833251904398324</v>
      </c>
      <c r="H41" s="46">
        <f t="shared" si="25"/>
        <v>39.292345701163384</v>
      </c>
      <c r="I41" s="46">
        <f t="shared" si="25"/>
        <v>37.470815488477456</v>
      </c>
      <c r="J41" s="46">
        <f t="shared" si="25"/>
        <v>34.919847967991629</v>
      </c>
      <c r="K41" s="46">
        <f t="shared" si="25"/>
        <v>31.865014721298905</v>
      </c>
      <c r="L41" s="46">
        <f t="shared" si="25"/>
        <v>28.798505982304675</v>
      </c>
      <c r="M41" s="46">
        <f t="shared" si="25"/>
        <v>26.515307716504651</v>
      </c>
      <c r="N41" s="46">
        <f t="shared" si="25"/>
        <v>28.33437688882708</v>
      </c>
      <c r="O41" s="46">
        <f t="shared" si="25"/>
        <v>30.933237270144659</v>
      </c>
      <c r="P41" s="46">
        <f t="shared" si="25"/>
        <v>33.836760444348783</v>
      </c>
      <c r="Q41" s="46">
        <f t="shared" si="25"/>
        <v>36.690484371789154</v>
      </c>
      <c r="R41" s="46">
        <f t="shared" si="25"/>
        <v>39.248822341213057</v>
      </c>
      <c r="S41" s="46">
        <f t="shared" si="25"/>
        <v>41.363271921704161</v>
      </c>
      <c r="T41" s="46">
        <f t="shared" si="25"/>
        <v>42.970623914621669</v>
      </c>
      <c r="U41" s="46">
        <f t="shared" si="25"/>
        <v>43.714694981807384</v>
      </c>
      <c r="V41" s="46">
        <f t="shared" si="25"/>
        <v>43.623313645782879</v>
      </c>
      <c r="W41" s="46">
        <f t="shared" si="25"/>
        <v>43.063723298528998</v>
      </c>
      <c r="X41" s="46">
        <f t="shared" si="25"/>
        <v>42.101273794265126</v>
      </c>
      <c r="Y41" s="46">
        <f t="shared" si="25"/>
        <v>40.886608219486192</v>
      </c>
      <c r="Z41" s="46">
        <f t="shared" si="25"/>
        <v>39.667453941023474</v>
      </c>
      <c r="AA41" s="46">
        <f t="shared" si="25"/>
        <v>38.800413654105874</v>
      </c>
      <c r="AB41" s="46">
        <f t="shared" si="25"/>
        <v>38.762756430420545</v>
      </c>
      <c r="AC41" s="46">
        <f t="shared" si="25"/>
        <v>43.2184932314237</v>
      </c>
      <c r="AD41" s="46">
        <f t="shared" si="25"/>
        <v>48.116199999946062</v>
      </c>
      <c r="AE41" s="46">
        <f t="shared" si="25"/>
        <v>52.952506441810499</v>
      </c>
      <c r="AF41" s="46">
        <f t="shared" si="25"/>
        <v>57.416730455670304</v>
      </c>
      <c r="AG41" s="46">
        <f t="shared" si="25"/>
        <v>61.367856355285952</v>
      </c>
      <c r="AH41" s="46">
        <f t="shared" si="25"/>
        <v>64.504039703432824</v>
      </c>
      <c r="AI41" s="46">
        <f t="shared" si="25"/>
        <v>67.251282960893519</v>
      </c>
      <c r="AJ41" s="46">
        <f t="shared" si="25"/>
        <v>69.757023780642868</v>
      </c>
      <c r="AK41" s="46">
        <f t="shared" si="25"/>
        <v>72.33836623076354</v>
      </c>
      <c r="AL41" s="46">
        <f t="shared" si="25"/>
        <v>75.505102572168255</v>
      </c>
      <c r="AM41" s="46">
        <f t="shared" si="25"/>
        <v>76.243465819104316</v>
      </c>
      <c r="AN41" s="46">
        <f t="shared" si="25"/>
        <v>77.173258182199277</v>
      </c>
      <c r="AO41" s="46">
        <f t="shared" si="25"/>
        <v>78.232003948819042</v>
      </c>
      <c r="AP41" s="46">
        <f t="shared" si="25"/>
        <v>79.366274224548505</v>
      </c>
      <c r="AQ41" s="46">
        <f t="shared" si="25"/>
        <v>80.531112693837969</v>
      </c>
      <c r="AR41" s="46">
        <f t="shared" si="25"/>
        <v>81.689461380649476</v>
      </c>
      <c r="AS41" s="46">
        <f t="shared" si="25"/>
        <v>82.811586409103228</v>
      </c>
      <c r="AT41" s="46">
        <f t="shared" si="25"/>
        <v>83.874503764123972</v>
      </c>
      <c r="AU41" s="46">
        <f t="shared" si="25"/>
        <v>84.861405052087321</v>
      </c>
      <c r="AV41" s="46">
        <f t="shared" si="25"/>
        <v>85.761083261466226</v>
      </c>
      <c r="AW41" s="46">
        <f t="shared" si="25"/>
        <v>86.567358523477282</v>
      </c>
      <c r="AX41" s="46">
        <f t="shared" si="25"/>
        <v>87.2785038727271</v>
      </c>
      <c r="AY41" s="46">
        <f t="shared" si="25"/>
        <v>87.896671007858799</v>
      </c>
      <c r="AZ41" s="46">
        <f t="shared" si="25"/>
        <v>88.427316052198222</v>
      </c>
      <c r="BA41" s="46">
        <f t="shared" si="25"/>
        <v>88.878625314400452</v>
      </c>
      <c r="BB41" s="46">
        <f t="shared" si="25"/>
        <v>88.989074619274717</v>
      </c>
      <c r="BC41" s="46">
        <f t="shared" si="25"/>
        <v>89.047303112673831</v>
      </c>
      <c r="BD41" s="46">
        <f t="shared" si="25"/>
        <v>89.047265141521308</v>
      </c>
      <c r="BE41" s="46">
        <f t="shared" si="25"/>
        <v>88.98564523806985</v>
      </c>
      <c r="BF41" s="46">
        <f t="shared" si="25"/>
        <v>88.862432359254939</v>
      </c>
      <c r="BG41" s="46">
        <f t="shared" si="25"/>
        <v>88.681494126048534</v>
      </c>
      <c r="BH41" s="46">
        <f t="shared" si="25"/>
        <v>88.451151062812613</v>
      </c>
      <c r="BI41" s="46">
        <f t="shared" si="25"/>
        <v>88.184750836652825</v>
      </c>
      <c r="BJ41" s="46">
        <f t="shared" si="25"/>
        <v>87.901242496772142</v>
      </c>
      <c r="BK41" s="46">
        <f t="shared" si="25"/>
        <v>87.625750713824374</v>
      </c>
      <c r="BL41" s="46">
        <f t="shared" si="25"/>
        <v>87.390150019267949</v>
      </c>
      <c r="BM41" s="46">
        <f t="shared" si="25"/>
        <v>87.233639044719354</v>
      </c>
      <c r="BN41" s="46">
        <f t="shared" si="25"/>
        <v>87.203314761306899</v>
      </c>
      <c r="BO41" s="46">
        <f t="shared" si="25"/>
        <v>87.354746719024249</v>
      </c>
      <c r="BP41" s="46">
        <f t="shared" ref="BP41:BQ41" si="26">(100-BP$40)</f>
        <v>87.752551286084113</v>
      </c>
      <c r="BQ41" s="47">
        <f t="shared" si="26"/>
        <v>100</v>
      </c>
    </row>
    <row r="42" spans="1:69" x14ac:dyDescent="0.3">
      <c r="A42" s="17" t="s">
        <v>56</v>
      </c>
      <c r="B42" s="1"/>
      <c r="C42" s="1"/>
      <c r="D42" s="1"/>
      <c r="E42" s="1"/>
      <c r="F42" s="1"/>
      <c r="BK42" s="10"/>
      <c r="BL42" s="10"/>
      <c r="BM42" s="10"/>
      <c r="BN42" s="10"/>
      <c r="BO42" s="10"/>
      <c r="BP42" s="10"/>
      <c r="BQ42" s="10"/>
    </row>
    <row r="43" spans="1:69" x14ac:dyDescent="0.3">
      <c r="B43" s="1"/>
      <c r="C43" s="1"/>
      <c r="D43" s="1"/>
      <c r="E43" s="1"/>
      <c r="BK43" s="10"/>
      <c r="BL43" s="10"/>
      <c r="BM43" s="10"/>
      <c r="BN43" s="10"/>
      <c r="BO43" s="10"/>
      <c r="BP43" s="10"/>
      <c r="BQ43" s="10"/>
    </row>
    <row r="44" spans="1:69" x14ac:dyDescent="0.3">
      <c r="A44" s="1"/>
      <c r="B44" s="1"/>
      <c r="C44" s="1"/>
      <c r="D44" s="1"/>
      <c r="E44" s="1"/>
    </row>
    <row r="45" spans="1:69" ht="15" customHeight="1" x14ac:dyDescent="0.3">
      <c r="A45" s="2"/>
      <c r="B45" s="1"/>
      <c r="C45" s="1"/>
      <c r="D45" s="1"/>
      <c r="E45" s="1"/>
      <c r="H45" s="73"/>
      <c r="I45" s="73"/>
      <c r="J45" s="73"/>
      <c r="K45" s="73"/>
      <c r="L45" s="73"/>
      <c r="M45" s="73"/>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70"/>
    </row>
    <row r="46" spans="1:69" x14ac:dyDescent="0.3">
      <c r="A46" s="1"/>
      <c r="H46" s="73"/>
      <c r="I46" s="73"/>
      <c r="J46" s="73"/>
      <c r="K46" s="73"/>
      <c r="L46" s="73"/>
      <c r="M46" s="73"/>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row>
    <row r="47" spans="1:69" x14ac:dyDescent="0.3">
      <c r="H47" s="73"/>
      <c r="I47" s="73"/>
      <c r="J47" s="73"/>
      <c r="K47" s="73"/>
      <c r="L47" s="73"/>
      <c r="M47" s="73"/>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row>
    <row r="48" spans="1:69" x14ac:dyDescent="0.3">
      <c r="H48" s="73"/>
      <c r="I48" s="73"/>
      <c r="J48" s="73"/>
      <c r="K48" s="73"/>
      <c r="L48" s="73"/>
      <c r="M48" s="73"/>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row>
    <row r="49" spans="1:60" x14ac:dyDescent="0.3">
      <c r="H49" s="73"/>
      <c r="I49" s="73"/>
      <c r="J49" s="73"/>
      <c r="K49" s="73"/>
      <c r="L49" s="73"/>
      <c r="M49" s="73"/>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row>
    <row r="50" spans="1:60" x14ac:dyDescent="0.3">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row>
    <row r="51" spans="1:60" x14ac:dyDescent="0.3">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row>
    <row r="52" spans="1:60" x14ac:dyDescent="0.3">
      <c r="H52" s="15"/>
    </row>
    <row r="53" spans="1:60" x14ac:dyDescent="0.3">
      <c r="H53" s="15"/>
    </row>
    <row r="54" spans="1:60" x14ac:dyDescent="0.3">
      <c r="H54" s="15"/>
    </row>
    <row r="55" spans="1:60" x14ac:dyDescent="0.3">
      <c r="H55" s="15"/>
    </row>
    <row r="56" spans="1:60" x14ac:dyDescent="0.3">
      <c r="H56" s="15"/>
    </row>
    <row r="57" spans="1:60" x14ac:dyDescent="0.3">
      <c r="H57" s="15"/>
    </row>
    <row r="58" spans="1:60" x14ac:dyDescent="0.3">
      <c r="H58" s="15"/>
    </row>
    <row r="59" spans="1:60" x14ac:dyDescent="0.3">
      <c r="A59" s="17" t="s">
        <v>38</v>
      </c>
      <c r="H59" s="15"/>
    </row>
    <row r="60" spans="1:60" x14ac:dyDescent="0.3">
      <c r="A60" s="60"/>
      <c r="H60" s="15"/>
    </row>
    <row r="61" spans="1:60" ht="15" thickBot="1" x14ac:dyDescent="0.35"/>
    <row r="62" spans="1:60" ht="18.600000000000001" thickBot="1" x14ac:dyDescent="0.4">
      <c r="A62" s="94" t="s">
        <v>15</v>
      </c>
      <c r="B62" s="95"/>
      <c r="C62" s="95"/>
      <c r="D62" s="95"/>
      <c r="E62" s="95"/>
      <c r="F62" s="95"/>
      <c r="G62" s="95"/>
      <c r="H62" s="95"/>
      <c r="I62" s="95"/>
      <c r="J62" s="95"/>
      <c r="K62" s="95"/>
      <c r="L62" s="95"/>
      <c r="M62" s="95"/>
      <c r="N62" s="95"/>
      <c r="O62" s="96"/>
    </row>
    <row r="63" spans="1:60" x14ac:dyDescent="0.3">
      <c r="A63" s="91" t="s">
        <v>46</v>
      </c>
      <c r="B63" s="92"/>
      <c r="C63" s="92"/>
      <c r="D63" s="92"/>
      <c r="E63" s="92"/>
      <c r="F63" s="92"/>
      <c r="G63" s="92"/>
      <c r="H63" s="92"/>
      <c r="I63" s="92"/>
      <c r="J63" s="92"/>
      <c r="K63" s="92"/>
      <c r="L63" s="92"/>
      <c r="M63" s="92"/>
      <c r="N63" s="92"/>
      <c r="O63" s="93"/>
    </row>
    <row r="64" spans="1:60" ht="15" customHeight="1" x14ac:dyDescent="0.3">
      <c r="A64" s="80" t="s">
        <v>57</v>
      </c>
      <c r="B64" s="81"/>
      <c r="C64" s="81"/>
      <c r="D64" s="81"/>
      <c r="E64" s="81"/>
      <c r="F64" s="81"/>
      <c r="G64" s="81"/>
      <c r="H64" s="81"/>
      <c r="I64" s="81"/>
      <c r="J64" s="81"/>
      <c r="K64" s="81"/>
      <c r="L64" s="81"/>
      <c r="M64" s="81"/>
      <c r="N64" s="81"/>
      <c r="O64" s="82"/>
    </row>
    <row r="65" spans="1:15" ht="15" customHeight="1" x14ac:dyDescent="0.3">
      <c r="A65" s="80" t="s">
        <v>45</v>
      </c>
      <c r="B65" s="81"/>
      <c r="C65" s="81"/>
      <c r="D65" s="81"/>
      <c r="E65" s="81"/>
      <c r="F65" s="81"/>
      <c r="G65" s="81"/>
      <c r="H65" s="81"/>
      <c r="I65" s="81"/>
      <c r="J65" s="81"/>
      <c r="K65" s="81"/>
      <c r="L65" s="81"/>
      <c r="M65" s="81"/>
      <c r="N65" s="81"/>
      <c r="O65" s="82"/>
    </row>
    <row r="66" spans="1:15" ht="15" customHeight="1" x14ac:dyDescent="0.3">
      <c r="A66" s="80" t="s">
        <v>44</v>
      </c>
      <c r="B66" s="81"/>
      <c r="C66" s="81"/>
      <c r="D66" s="81"/>
      <c r="E66" s="81"/>
      <c r="F66" s="81"/>
      <c r="G66" s="81"/>
      <c r="H66" s="81"/>
      <c r="I66" s="81"/>
      <c r="J66" s="81"/>
      <c r="K66" s="81"/>
      <c r="L66" s="81"/>
      <c r="M66" s="81"/>
      <c r="N66" s="81"/>
      <c r="O66" s="82"/>
    </row>
    <row r="67" spans="1:15" x14ac:dyDescent="0.3">
      <c r="A67" s="80" t="s">
        <v>43</v>
      </c>
      <c r="B67" s="81"/>
      <c r="C67" s="81"/>
      <c r="D67" s="81"/>
      <c r="E67" s="81"/>
      <c r="F67" s="81"/>
      <c r="G67" s="81"/>
      <c r="H67" s="81"/>
      <c r="I67" s="81"/>
      <c r="J67" s="81"/>
      <c r="K67" s="81"/>
      <c r="L67" s="81"/>
      <c r="M67" s="81"/>
      <c r="N67" s="81"/>
      <c r="O67" s="82"/>
    </row>
    <row r="68" spans="1:15" x14ac:dyDescent="0.3">
      <c r="A68" s="80" t="s">
        <v>52</v>
      </c>
      <c r="B68" s="81"/>
      <c r="C68" s="81"/>
      <c r="D68" s="81"/>
      <c r="E68" s="81"/>
      <c r="F68" s="81"/>
      <c r="G68" s="81"/>
      <c r="H68" s="81"/>
      <c r="I68" s="81"/>
      <c r="J68" s="81"/>
      <c r="K68" s="81"/>
      <c r="L68" s="81"/>
      <c r="M68" s="81"/>
      <c r="N68" s="81"/>
      <c r="O68" s="82"/>
    </row>
    <row r="69" spans="1:15" x14ac:dyDescent="0.3">
      <c r="A69" s="100" t="s">
        <v>47</v>
      </c>
      <c r="B69" s="101"/>
      <c r="C69" s="101"/>
      <c r="D69" s="101"/>
      <c r="E69" s="101"/>
      <c r="F69" s="101"/>
      <c r="G69" s="101"/>
      <c r="H69" s="101"/>
      <c r="I69" s="101"/>
      <c r="J69" s="101"/>
      <c r="K69" s="101"/>
      <c r="L69" s="101"/>
      <c r="M69" s="101"/>
      <c r="N69" s="101"/>
      <c r="O69" s="102"/>
    </row>
    <row r="70" spans="1:15" ht="15" customHeight="1" x14ac:dyDescent="0.3">
      <c r="A70" s="80" t="s">
        <v>42</v>
      </c>
      <c r="B70" s="81"/>
      <c r="C70" s="81"/>
      <c r="D70" s="81"/>
      <c r="E70" s="81"/>
      <c r="F70" s="81"/>
      <c r="G70" s="81"/>
      <c r="H70" s="81"/>
      <c r="I70" s="81"/>
      <c r="J70" s="81"/>
      <c r="K70" s="81"/>
      <c r="L70" s="81"/>
      <c r="M70" s="81"/>
      <c r="N70" s="81"/>
      <c r="O70" s="82"/>
    </row>
    <row r="71" spans="1:15" ht="15" customHeight="1" x14ac:dyDescent="0.3">
      <c r="A71" s="80" t="s">
        <v>53</v>
      </c>
      <c r="B71" s="81"/>
      <c r="C71" s="81"/>
      <c r="D71" s="81"/>
      <c r="E71" s="81"/>
      <c r="F71" s="81"/>
      <c r="G71" s="81"/>
      <c r="H71" s="81"/>
      <c r="I71" s="81"/>
      <c r="J71" s="81"/>
      <c r="K71" s="81"/>
      <c r="L71" s="81"/>
      <c r="M71" s="81"/>
      <c r="N71" s="81"/>
      <c r="O71" s="82"/>
    </row>
    <row r="72" spans="1:15" ht="15" customHeight="1" x14ac:dyDescent="0.3">
      <c r="A72" s="80" t="s">
        <v>54</v>
      </c>
      <c r="B72" s="81"/>
      <c r="C72" s="81"/>
      <c r="D72" s="81"/>
      <c r="E72" s="81"/>
      <c r="F72" s="81"/>
      <c r="G72" s="81"/>
      <c r="H72" s="81"/>
      <c r="I72" s="81"/>
      <c r="J72" s="81"/>
      <c r="K72" s="81"/>
      <c r="L72" s="81"/>
      <c r="M72" s="81"/>
      <c r="N72" s="81"/>
      <c r="O72" s="82"/>
    </row>
    <row r="73" spans="1:15" ht="15.75" customHeight="1" thickBot="1" x14ac:dyDescent="0.35">
      <c r="A73" s="97" t="s">
        <v>41</v>
      </c>
      <c r="B73" s="98"/>
      <c r="C73" s="98"/>
      <c r="D73" s="98"/>
      <c r="E73" s="98"/>
      <c r="F73" s="98"/>
      <c r="G73" s="98"/>
      <c r="H73" s="98"/>
      <c r="I73" s="98"/>
      <c r="J73" s="98"/>
      <c r="K73" s="98"/>
      <c r="L73" s="98"/>
      <c r="M73" s="98"/>
      <c r="N73" s="98"/>
      <c r="O73" s="99"/>
    </row>
  </sheetData>
  <mergeCells count="16">
    <mergeCell ref="A72:O72"/>
    <mergeCell ref="A73:O73"/>
    <mergeCell ref="A71:O71"/>
    <mergeCell ref="A70:O70"/>
    <mergeCell ref="A68:O68"/>
    <mergeCell ref="A69:O69"/>
    <mergeCell ref="A67:O67"/>
    <mergeCell ref="B7:D7"/>
    <mergeCell ref="E7:G7"/>
    <mergeCell ref="H7:J7"/>
    <mergeCell ref="A66:O66"/>
    <mergeCell ref="A65:O65"/>
    <mergeCell ref="A64:O64"/>
    <mergeCell ref="A63:O63"/>
    <mergeCell ref="A62:O62"/>
    <mergeCell ref="B24:BQ24"/>
  </mergeCells>
  <phoneticPr fontId="1" type="noConversion"/>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Michaelian_Proability_Theory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2021-11-28T15:20:44Z</dcterms:modified>
</cp:coreProperties>
</file>