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8_{F88F7B3E-D0DC-4A5B-972C-2C76B3745333}"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c r="E5" i="1" s="1"/>
  <c r="C6" i="1"/>
  <c r="C7" i="1"/>
  <c r="D7" i="1" s="1"/>
  <c r="C8" i="1"/>
  <c r="D8" i="1" s="1"/>
  <c r="C9" i="1"/>
  <c r="D9" i="1" s="1"/>
  <c r="C10" i="1"/>
  <c r="C3" i="1"/>
  <c r="E3" i="1" s="1"/>
  <c r="D10" i="1"/>
  <c r="D4" i="1"/>
  <c r="E6" i="1"/>
  <c r="D3" i="1" l="1"/>
  <c r="D5" i="1"/>
  <c r="D6" i="1"/>
  <c r="E10" i="1"/>
  <c r="E4" i="1"/>
  <c r="B12" i="1"/>
  <c r="F12" i="1"/>
  <c r="J12" i="1"/>
  <c r="J11" i="1"/>
  <c r="F11" i="1"/>
  <c r="B11" i="1"/>
  <c r="E20" i="1" s="1"/>
  <c r="E9" i="1" l="1"/>
  <c r="E8" i="1"/>
  <c r="E7" i="1"/>
  <c r="F13" i="1"/>
  <c r="F14" i="1" s="1"/>
  <c r="F15" i="1" s="1"/>
  <c r="B13" i="1"/>
  <c r="J13" i="1"/>
  <c r="J14" i="1" s="1"/>
  <c r="J15" i="1" s="1"/>
  <c r="C20" i="1"/>
  <c r="D20" i="1"/>
  <c r="F20" i="1"/>
  <c r="B20" i="1"/>
  <c r="H18" i="1" l="1"/>
  <c r="B21" i="1"/>
  <c r="E21" i="1"/>
  <c r="D21" i="1"/>
  <c r="C21" i="1"/>
  <c r="F21" i="1"/>
  <c r="B14" i="1"/>
  <c r="D22" i="1" l="1"/>
  <c r="D23" i="1" s="1"/>
  <c r="F22" i="1"/>
  <c r="F23" i="1" s="1"/>
  <c r="C22" i="1"/>
  <c r="C23" i="1" s="1"/>
  <c r="E22" i="1"/>
  <c r="E23" i="1" s="1"/>
  <c r="B22" i="1"/>
  <c r="B23" i="1" s="1"/>
  <c r="B15" i="1"/>
</calcChain>
</file>

<file path=xl/sharedStrings.xml><?xml version="1.0" encoding="utf-8"?>
<sst xmlns="http://schemas.openxmlformats.org/spreadsheetml/2006/main" count="61" uniqueCount="32">
  <si>
    <t>Normalised Mean Average</t>
  </si>
  <si>
    <t>Minimum Sample</t>
  </si>
  <si>
    <t>Maximum Sample</t>
  </si>
  <si>
    <t>Variable</t>
  </si>
  <si>
    <t>SIGNIFICANCE (Of Deviation From the Mean Average)</t>
  </si>
  <si>
    <t>CONFIDENCE (Of Convergence On the Mean Average)</t>
  </si>
  <si>
    <t>Significance Of Deviation /%</t>
  </si>
  <si>
    <t>Dataset Cross-Normalised Significance Of Deviation /%</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</si>
  <si>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</si>
  <si>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Normalised Scenario Mean Average</t>
  </si>
  <si>
    <t>Scenario Projection Datapoint</t>
  </si>
  <si>
    <t>Normalised Scenario (Spot) Confidence /%</t>
  </si>
  <si>
    <t>&lt;= Cumulative Duplicate Count</t>
  </si>
  <si>
    <t>Nota Bene 3: These calculations would be so much easier to implement in T-SQL… I will get to this over the coming weeks and months hopefully.</t>
  </si>
  <si>
    <t>No Example</t>
  </si>
  <si>
    <t>Dataset 1</t>
  </si>
  <si>
    <t>Dataset 2</t>
  </si>
  <si>
    <t>Dataset 3</t>
  </si>
  <si>
    <t>Parameter</t>
  </si>
  <si>
    <t>Duplicate Count</t>
  </si>
  <si>
    <t>&gt;= Duplicate Count</t>
  </si>
  <si>
    <t>Percentile (Spread) Confidence /%</t>
  </si>
  <si>
    <t>Mean Or Closest Outer Sample</t>
  </si>
  <si>
    <t>Nota Bene 2: If you are calculating normalised confidence, you need to expand the original significance dataset to include the extra scenario projection datapoint. You also need to assign a mean or closest outer sample to each projection datapoint, in order to deal with duplicate values properly. Then you calculate and use a new normalised scenario mean average in order to calculate expanded significance. This significance is subtracted from 50, because we want to invert the distribution, such that the normalised scenario mean average has the greatest spot confidence %. You multiply by 100 in order to convert this value into a percentage scale. You also need to proportionally normalise the output value by dividing by expanded dataset sample count. This value is then divided by 2, because we only want to model one half of the distribution at a time, owing to the fact that we are calculating spot confidence % for an individual datapoint in each case. Additionally, you have to 'inject' synthetic duplicate data (this is because otherwise the confidence % calculated will be too low due to 'effective' sample loss where duplicate-to-duplicate divergence can't otherwise be modelled). Then you multiply by (Significance divided by 100) in order to maintain a 100% scale no matter what size or range of dataset you apply the calculation to. Penultimately, you divide the overall output by 2, in order to compensate for the duplication boosting effect. Finally, you must make sure that you give all out-of-dataset range projections a confidence of 0%.</t>
  </si>
  <si>
    <t>Sample 1 - In Parameter Ascending Order</t>
  </si>
  <si>
    <t>Sample 2 - In Parameter Ascending Order</t>
  </si>
  <si>
    <t>Sample 3 - In Parameter Ascending Order</t>
  </si>
  <si>
    <t>Sample 4 - In Parameter Ascending Order</t>
  </si>
  <si>
    <t>Sample 5 - In Parameter Ascending Order</t>
  </si>
  <si>
    <t>Sample 6 - In Parameter Ascending Order</t>
  </si>
  <si>
    <t>Sample 7 - In Parameter Ascending Order</t>
  </si>
  <si>
    <t>Sample 8 - In Parameter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</si>
</sst>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81">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16"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2" fillId="0" borderId="0" xfId="0" applyFont="1" applyAlignment="1">
      <alignment horizontal="left" vertical="top"/>
    </xf>
    <xf numFmtId="0" fontId="0" fillId="0" borderId="14" xfId="0" applyBorder="1" applyAlignment="1">
      <alignment horizontal="left" vertical="top"/>
    </xf>
    <xf numFmtId="0" fontId="0" fillId="0" borderId="0"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0" fillId="3" borderId="18" xfId="0" applyFill="1" applyBorder="1" applyAlignment="1">
      <alignment horizontal="left" vertical="top" wrapText="1"/>
    </xf>
    <xf numFmtId="0" fontId="0" fillId="3" borderId="20" xfId="0" applyFill="1" applyBorder="1"/>
    <xf numFmtId="0" fontId="0" fillId="3" borderId="3" xfId="0" applyFill="1" applyBorder="1" applyAlignment="1">
      <alignment horizontal="left" vertical="top" wrapText="1"/>
    </xf>
    <xf numFmtId="0" fontId="0" fillId="3" borderId="4" xfId="0" applyFill="1" applyBorder="1"/>
    <xf numFmtId="0" fontId="0" fillId="2" borderId="7" xfId="0" applyFill="1" applyBorder="1"/>
    <xf numFmtId="0" fontId="0" fillId="3" borderId="7" xfId="0" applyFill="1" applyBorder="1"/>
    <xf numFmtId="0" fontId="3" fillId="3" borderId="7" xfId="0" applyFont="1" applyFill="1" applyBorder="1"/>
    <xf numFmtId="0" fontId="3" fillId="3" borderId="9" xfId="0" applyFont="1" applyFill="1" applyBorder="1"/>
    <xf numFmtId="0" fontId="0" fillId="3" borderId="19" xfId="0" applyFill="1" applyBorder="1"/>
    <xf numFmtId="0" fontId="0" fillId="3" borderId="9" xfId="0" applyFill="1" applyBorder="1"/>
    <xf numFmtId="0" fontId="0" fillId="3" borderId="6" xfId="0" applyFill="1" applyBorder="1"/>
    <xf numFmtId="0" fontId="0" fillId="2" borderId="7"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2" borderId="4" xfId="0" applyFill="1" applyBorder="1"/>
    <xf numFmtId="0" fontId="0" fillId="0" borderId="28" xfId="0" applyBorder="1" applyAlignment="1">
      <alignment horizontal="left" vertical="top" wrapText="1"/>
    </xf>
    <xf numFmtId="0" fontId="0" fillId="2" borderId="29" xfId="0" applyFill="1" applyBorder="1"/>
    <xf numFmtId="0" fontId="0" fillId="2" borderId="30" xfId="0" applyFill="1" applyBorder="1"/>
    <xf numFmtId="0" fontId="3" fillId="2" borderId="1" xfId="0" applyFont="1" applyFill="1" applyBorder="1" applyAlignment="1">
      <alignment horizontal="left" vertical="top" wrapText="1"/>
    </xf>
    <xf numFmtId="0" fontId="3" fillId="3" borderId="8" xfId="0" applyFont="1" applyFill="1" applyBorder="1"/>
    <xf numFmtId="0" fontId="0" fillId="3" borderId="8" xfId="0" applyFill="1" applyBorder="1"/>
    <xf numFmtId="0" fontId="0" fillId="3" borderId="2" xfId="0" applyFill="1" applyBorder="1"/>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3" fillId="2" borderId="18" xfId="0" applyFont="1" applyFill="1" applyBorder="1" applyAlignment="1">
      <alignment horizontal="left" vertical="top" wrapText="1"/>
    </xf>
    <xf numFmtId="0" fontId="3" fillId="3" borderId="19" xfId="0" applyFont="1" applyFill="1" applyBorder="1"/>
    <xf numFmtId="0" fontId="0" fillId="0" borderId="1" xfId="0" applyBorder="1" applyAlignment="1">
      <alignment horizontal="left" vertical="top" wrapText="1"/>
    </xf>
    <xf numFmtId="0" fontId="0" fillId="2" borderId="8" xfId="0" applyFill="1" applyBorder="1"/>
    <xf numFmtId="0" fontId="0" fillId="0" borderId="5" xfId="0" applyBorder="1" applyAlignment="1">
      <alignment horizontal="left" vertical="top" wrapText="1"/>
    </xf>
    <xf numFmtId="0" fontId="0" fillId="2" borderId="9" xfId="0" applyFill="1" applyBorder="1"/>
    <xf numFmtId="0" fontId="0" fillId="5" borderId="9" xfId="0" applyFill="1" applyBorder="1"/>
    <xf numFmtId="0" fontId="0" fillId="2" borderId="6" xfId="0" applyFill="1" applyBorder="1"/>
    <xf numFmtId="0" fontId="0" fillId="5" borderId="2" xfId="0" applyFill="1" applyBorder="1"/>
    <xf numFmtId="0" fontId="0" fillId="2" borderId="12" xfId="0" applyFill="1" applyBorder="1" applyAlignment="1">
      <alignment horizontal="left" vertical="top"/>
    </xf>
    <xf numFmtId="0" fontId="0" fillId="0" borderId="3" xfId="0" applyFill="1" applyBorder="1" applyAlignment="1">
      <alignment horizontal="left" vertical="top" wrapText="1"/>
    </xf>
    <xf numFmtId="0" fontId="2" fillId="0" borderId="0" xfId="0" applyFont="1" applyFill="1" applyAlignment="1">
      <alignment horizontal="left" vertical="top"/>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7" xfId="0" applyFill="1" applyBorder="1" applyAlignment="1">
      <alignment horizontal="left" vertical="top" wrapText="1"/>
    </xf>
    <xf numFmtId="0" fontId="0" fillId="4" borderId="25" xfId="0" applyFill="1" applyBorder="1" applyAlignment="1">
      <alignment horizontal="center" vertical="top" wrapText="1"/>
    </xf>
    <xf numFmtId="0" fontId="0" fillId="4" borderId="26" xfId="0" applyFill="1" applyBorder="1" applyAlignment="1">
      <alignment horizontal="center" vertical="top" wrapText="1"/>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24"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Sheet1!$B$19:$F$19</c:f>
              <c:numCache>
                <c:formatCode>General</c:formatCode>
                <c:ptCount val="5"/>
                <c:pt idx="0">
                  <c:v>1</c:v>
                </c:pt>
                <c:pt idx="1">
                  <c:v>2</c:v>
                </c:pt>
                <c:pt idx="2">
                  <c:v>4.5</c:v>
                </c:pt>
                <c:pt idx="3">
                  <c:v>7</c:v>
                </c:pt>
                <c:pt idx="4">
                  <c:v>8</c:v>
                </c:pt>
              </c:numCache>
            </c:numRef>
          </c:xVal>
          <c:yVal>
            <c:numRef>
              <c:f>Sheet1!$B$22:$F$22</c:f>
              <c:numCache>
                <c:formatCode>General</c:formatCode>
                <c:ptCount val="5"/>
                <c:pt idx="0">
                  <c:v>13.203017832647461</c:v>
                </c:pt>
                <c:pt idx="1">
                  <c:v>13.751714677640603</c:v>
                </c:pt>
                <c:pt idx="2">
                  <c:v>15.123456790123457</c:v>
                </c:pt>
                <c:pt idx="3">
                  <c:v>13.751714677640605</c:v>
                </c:pt>
                <c:pt idx="4">
                  <c:v>13.203017832647461</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26</xdr:row>
      <xdr:rowOff>4762</xdr:rowOff>
    </xdr:from>
    <xdr:to>
      <xdr:col>6</xdr:col>
      <xdr:colOff>0</xdr:colOff>
      <xdr:row>40</xdr:row>
      <xdr:rowOff>80962</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85" zoomScaleNormal="85" workbookViewId="0">
      <selection activeCell="A3" sqref="A3"/>
    </sheetView>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 min="8" max="13" width="12" customWidth="1"/>
  </cols>
  <sheetData>
    <row r="1" spans="1:13" ht="15.75" thickBot="1" x14ac:dyDescent="0.3">
      <c r="A1" s="3" t="s">
        <v>4</v>
      </c>
      <c r="B1" s="72" t="s">
        <v>15</v>
      </c>
      <c r="C1" s="73"/>
      <c r="D1" s="73"/>
      <c r="E1" s="73"/>
      <c r="F1" s="74" t="s">
        <v>16</v>
      </c>
      <c r="G1" s="75"/>
      <c r="H1" s="75"/>
      <c r="I1" s="76"/>
      <c r="J1" s="77" t="s">
        <v>17</v>
      </c>
      <c r="K1" s="78"/>
      <c r="L1" s="78"/>
      <c r="M1" s="79"/>
    </row>
    <row r="2" spans="1:13" ht="60.75" thickBot="1" x14ac:dyDescent="0.3">
      <c r="A2" s="11" t="s">
        <v>3</v>
      </c>
      <c r="B2" s="54" t="s">
        <v>18</v>
      </c>
      <c r="C2" s="55" t="s">
        <v>19</v>
      </c>
      <c r="D2" s="55" t="s">
        <v>12</v>
      </c>
      <c r="E2" s="56" t="s">
        <v>20</v>
      </c>
      <c r="F2" s="15" t="s">
        <v>18</v>
      </c>
      <c r="G2" s="16" t="s">
        <v>19</v>
      </c>
      <c r="H2" s="16" t="s">
        <v>12</v>
      </c>
      <c r="I2" s="17" t="s">
        <v>20</v>
      </c>
      <c r="J2" s="15" t="s">
        <v>18</v>
      </c>
      <c r="K2" s="16" t="s">
        <v>19</v>
      </c>
      <c r="L2" s="16" t="s">
        <v>12</v>
      </c>
      <c r="M2" s="17" t="s">
        <v>20</v>
      </c>
    </row>
    <row r="3" spans="1:13" x14ac:dyDescent="0.25">
      <c r="A3" s="69" t="s">
        <v>24</v>
      </c>
      <c r="B3" s="59">
        <v>1</v>
      </c>
      <c r="C3" s="60">
        <f>(COUNTIF($B$3:$B$10,$B3))</f>
        <v>1</v>
      </c>
      <c r="D3" s="60">
        <f>IF($B4-$B3=0,0,IF($C3=0,0,$C3))</f>
        <v>1</v>
      </c>
      <c r="E3" s="65">
        <f>IF($B4-$B3=0,0,IF($C3=0,0,$C3))</f>
        <v>1</v>
      </c>
      <c r="F3" s="50"/>
      <c r="G3" s="34"/>
      <c r="H3" s="34"/>
      <c r="I3" s="27"/>
      <c r="J3" s="26"/>
      <c r="K3" s="34"/>
      <c r="L3" s="34"/>
      <c r="M3" s="27"/>
    </row>
    <row r="4" spans="1:13" x14ac:dyDescent="0.25">
      <c r="A4" s="70" t="s">
        <v>25</v>
      </c>
      <c r="B4" s="4">
        <v>2</v>
      </c>
      <c r="C4" s="30">
        <f t="shared" ref="C4:C10" si="0">(COUNTIF($B$3:$B$10,$B4))</f>
        <v>1</v>
      </c>
      <c r="D4" s="30">
        <f t="shared" ref="D4:D9" si="1">IF($B5-$B4=0,0,IF($C4=0,0,$C4))</f>
        <v>1</v>
      </c>
      <c r="E4" s="42">
        <f t="shared" ref="E4:E9" si="2">IF($B3-$B4=0,0,IF($C4=0,0,$C4))</f>
        <v>1</v>
      </c>
      <c r="F4" s="51"/>
      <c r="G4" s="31"/>
      <c r="H4" s="31"/>
      <c r="I4" s="29"/>
      <c r="J4" s="28"/>
      <c r="K4" s="31"/>
      <c r="L4" s="31"/>
      <c r="M4" s="29"/>
    </row>
    <row r="5" spans="1:13" x14ac:dyDescent="0.25">
      <c r="A5" s="70" t="s">
        <v>26</v>
      </c>
      <c r="B5" s="4">
        <v>3</v>
      </c>
      <c r="C5" s="30">
        <f t="shared" si="0"/>
        <v>1</v>
      </c>
      <c r="D5" s="30">
        <f t="shared" si="1"/>
        <v>1</v>
      </c>
      <c r="E5" s="42">
        <f t="shared" si="2"/>
        <v>1</v>
      </c>
      <c r="F5" s="51"/>
      <c r="G5" s="31"/>
      <c r="H5" s="31"/>
      <c r="I5" s="29"/>
      <c r="J5" s="28"/>
      <c r="K5" s="31"/>
      <c r="L5" s="31"/>
      <c r="M5" s="29"/>
    </row>
    <row r="6" spans="1:13" x14ac:dyDescent="0.25">
      <c r="A6" s="70" t="s">
        <v>27</v>
      </c>
      <c r="B6" s="4">
        <v>4</v>
      </c>
      <c r="C6" s="30">
        <f t="shared" si="0"/>
        <v>1</v>
      </c>
      <c r="D6" s="30">
        <f t="shared" si="1"/>
        <v>1</v>
      </c>
      <c r="E6" s="42">
        <f t="shared" si="2"/>
        <v>1</v>
      </c>
      <c r="F6" s="51"/>
      <c r="G6" s="31"/>
      <c r="H6" s="31"/>
      <c r="I6" s="29"/>
      <c r="J6" s="28"/>
      <c r="K6" s="31"/>
      <c r="L6" s="31"/>
      <c r="M6" s="29"/>
    </row>
    <row r="7" spans="1:13" x14ac:dyDescent="0.25">
      <c r="A7" s="70" t="s">
        <v>28</v>
      </c>
      <c r="B7" s="4">
        <v>5</v>
      </c>
      <c r="C7" s="30">
        <f t="shared" si="0"/>
        <v>1</v>
      </c>
      <c r="D7" s="30">
        <f t="shared" si="1"/>
        <v>1</v>
      </c>
      <c r="E7" s="42">
        <f t="shared" si="2"/>
        <v>1</v>
      </c>
      <c r="F7" s="52">
        <v>1</v>
      </c>
      <c r="G7" s="30" t="s">
        <v>14</v>
      </c>
      <c r="H7" s="30" t="s">
        <v>14</v>
      </c>
      <c r="I7" s="42" t="s">
        <v>14</v>
      </c>
      <c r="J7" s="28"/>
      <c r="K7" s="31"/>
      <c r="L7" s="31"/>
      <c r="M7" s="29"/>
    </row>
    <row r="8" spans="1:13" x14ac:dyDescent="0.25">
      <c r="A8" s="70" t="s">
        <v>29</v>
      </c>
      <c r="B8" s="4">
        <v>6</v>
      </c>
      <c r="C8" s="30">
        <f t="shared" si="0"/>
        <v>1</v>
      </c>
      <c r="D8" s="30">
        <f t="shared" si="1"/>
        <v>1</v>
      </c>
      <c r="E8" s="42">
        <f t="shared" si="2"/>
        <v>1</v>
      </c>
      <c r="F8" s="52">
        <v>3</v>
      </c>
      <c r="G8" s="30" t="s">
        <v>14</v>
      </c>
      <c r="H8" s="30" t="s">
        <v>14</v>
      </c>
      <c r="I8" s="42" t="s">
        <v>14</v>
      </c>
      <c r="J8" s="4">
        <v>1</v>
      </c>
      <c r="K8" s="30" t="s">
        <v>14</v>
      </c>
      <c r="L8" s="30" t="s">
        <v>14</v>
      </c>
      <c r="M8" s="42" t="s">
        <v>14</v>
      </c>
    </row>
    <row r="9" spans="1:13" x14ac:dyDescent="0.25">
      <c r="A9" s="70" t="s">
        <v>30</v>
      </c>
      <c r="B9" s="67">
        <v>7</v>
      </c>
      <c r="C9" s="30">
        <f t="shared" si="0"/>
        <v>1</v>
      </c>
      <c r="D9" s="30">
        <f t="shared" si="1"/>
        <v>1</v>
      </c>
      <c r="E9" s="42">
        <f t="shared" si="2"/>
        <v>1</v>
      </c>
      <c r="F9" s="52">
        <v>5</v>
      </c>
      <c r="G9" s="30" t="s">
        <v>14</v>
      </c>
      <c r="H9" s="30" t="s">
        <v>14</v>
      </c>
      <c r="I9" s="42" t="s">
        <v>14</v>
      </c>
      <c r="J9" s="4">
        <v>5</v>
      </c>
      <c r="K9" s="30" t="s">
        <v>14</v>
      </c>
      <c r="L9" s="30" t="s">
        <v>14</v>
      </c>
      <c r="M9" s="42" t="s">
        <v>14</v>
      </c>
    </row>
    <row r="10" spans="1:13" ht="15.75" thickBot="1" x14ac:dyDescent="0.3">
      <c r="A10" s="71" t="s">
        <v>31</v>
      </c>
      <c r="B10" s="61">
        <v>8</v>
      </c>
      <c r="C10" s="62">
        <f t="shared" si="0"/>
        <v>1</v>
      </c>
      <c r="D10" s="63">
        <f>IF($B9-$B10=0,0,IF($C10=0,0,$C10))</f>
        <v>1</v>
      </c>
      <c r="E10" s="64">
        <f>IF($B9-$B10=0,0,IF($C10=0,0,$C10))</f>
        <v>1</v>
      </c>
      <c r="F10" s="53">
        <v>7</v>
      </c>
      <c r="G10" s="44" t="s">
        <v>14</v>
      </c>
      <c r="H10" s="44" t="s">
        <v>14</v>
      </c>
      <c r="I10" s="45" t="s">
        <v>14</v>
      </c>
      <c r="J10" s="43">
        <v>9</v>
      </c>
      <c r="K10" s="44" t="s">
        <v>14</v>
      </c>
      <c r="L10" s="44" t="s">
        <v>14</v>
      </c>
      <c r="M10" s="45" t="s">
        <v>14</v>
      </c>
    </row>
    <row r="11" spans="1:13" x14ac:dyDescent="0.25">
      <c r="A11" s="21" t="s">
        <v>1</v>
      </c>
      <c r="B11" s="57">
        <f>MIN($B$3,$B$4,$B$5,$B$6,$B$7,$B$8,$B$9,$B$10)</f>
        <v>1</v>
      </c>
      <c r="C11" s="58"/>
      <c r="D11" s="34"/>
      <c r="E11" s="27"/>
      <c r="F11" s="46">
        <f>MIN($F$7,$F$8,$F$9,$F$10)</f>
        <v>1</v>
      </c>
      <c r="G11" s="47"/>
      <c r="H11" s="48"/>
      <c r="I11" s="49"/>
      <c r="J11" s="46">
        <f>MIN($J$8,$J$9,$J$10)</f>
        <v>1</v>
      </c>
      <c r="K11" s="47"/>
      <c r="L11" s="48"/>
      <c r="M11" s="49"/>
    </row>
    <row r="12" spans="1:13" x14ac:dyDescent="0.25">
      <c r="A12" s="22" t="s">
        <v>2</v>
      </c>
      <c r="B12" s="24">
        <f>MAX($B$3,$B$4,$B$5,$B$6,$B$7,$B$8,$B$9,$B$10)</f>
        <v>8</v>
      </c>
      <c r="C12" s="32"/>
      <c r="D12" s="31"/>
      <c r="E12" s="29"/>
      <c r="F12" s="24">
        <f>MAX($F$7,$F$8,$F$9,$F$10)</f>
        <v>7</v>
      </c>
      <c r="G12" s="32"/>
      <c r="H12" s="31"/>
      <c r="I12" s="29"/>
      <c r="J12" s="24">
        <f>MAX($J$8,$J$9,$J$10)</f>
        <v>9</v>
      </c>
      <c r="K12" s="32"/>
      <c r="L12" s="31"/>
      <c r="M12" s="29"/>
    </row>
    <row r="13" spans="1:13" x14ac:dyDescent="0.25">
      <c r="A13" s="22" t="s">
        <v>0</v>
      </c>
      <c r="B13" s="24">
        <f>(SUM($B$3:$B$10)-(($B$11-1)*8))/8</f>
        <v>4.5</v>
      </c>
      <c r="C13" s="32"/>
      <c r="D13" s="31"/>
      <c r="E13" s="29"/>
      <c r="F13" s="24">
        <f>(SUM($F$7:$F$10)-(($F$11-1)*4))/4</f>
        <v>4</v>
      </c>
      <c r="G13" s="32"/>
      <c r="H13" s="31"/>
      <c r="I13" s="29"/>
      <c r="J13" s="24">
        <f>(SUM($J$3:$J$10)-(($J$11-1)*3))/3</f>
        <v>5</v>
      </c>
      <c r="K13" s="32"/>
      <c r="L13" s="31"/>
      <c r="M13" s="29"/>
    </row>
    <row r="14" spans="1:13" x14ac:dyDescent="0.25">
      <c r="A14" s="22" t="s">
        <v>6</v>
      </c>
      <c r="B14" s="24">
        <f>(((SQRT((($B$3-($B$11-1))-$B$13)^2)+SQRT((($B$4-($B$11-1))-$B$13)^2)+SQRT((($B$5-($B$11-1))-$B$13)^2)+SQRT((($B$6-($B$11-1))-$B$13)^2)+SQRT((($B$7-($B$11-1))-$B$13)^2)+SQRT((($B$8-($B$11-1))-$B$13)^2)+SQRT((($B$9-($B$11-1))-$B$13)^2)+SQRT((($B$10-($B$11-1))-$B$13)^2))/8)*100)</f>
        <v>200</v>
      </c>
      <c r="C14" s="32"/>
      <c r="D14" s="31"/>
      <c r="E14" s="29"/>
      <c r="F14" s="24">
        <f>(((SQRT((($F$7-($F$11-1))-$F$13)^2)+SQRT((($F$8-($F$11-1))-$F$13)^2)+SQRT((($F$9-($F$11-1))-$F$13)^2)+SQRT((($F$10-($F$11-1))-$F$13)^2))/4)*100)</f>
        <v>200</v>
      </c>
      <c r="G14" s="32"/>
      <c r="H14" s="31"/>
      <c r="I14" s="29"/>
      <c r="J14" s="24">
        <f>(((SQRT((($J$8-($J$11-1))-$J$13)^2)+SQRT((($J$9-($J$11-1))-$J$13)^2)+SQRT((($J$10-($J$11-1))-$J$13)^2))/3)*100)</f>
        <v>266.66666666666663</v>
      </c>
      <c r="K14" s="32"/>
      <c r="L14" s="31"/>
      <c r="M14" s="29"/>
    </row>
    <row r="15" spans="1:13" ht="15.75" thickBot="1" x14ac:dyDescent="0.3">
      <c r="A15" s="23" t="s">
        <v>7</v>
      </c>
      <c r="B15" s="25">
        <f>(((B$14*(4+3))/8)/3)</f>
        <v>58.333333333333336</v>
      </c>
      <c r="C15" s="33"/>
      <c r="D15" s="35"/>
      <c r="E15" s="36"/>
      <c r="F15" s="25">
        <f>(((F$14*(8+3))/4)/3)</f>
        <v>183.33333333333334</v>
      </c>
      <c r="G15" s="33"/>
      <c r="H15" s="35"/>
      <c r="I15" s="36"/>
      <c r="J15" s="25">
        <f>(((J$14*(8+4))/3)/3)</f>
        <v>355.55555555555549</v>
      </c>
      <c r="K15" s="33"/>
      <c r="L15" s="35"/>
      <c r="M15" s="36"/>
    </row>
    <row r="16" spans="1:13" x14ac:dyDescent="0.25">
      <c r="A16" s="18" t="s">
        <v>8</v>
      </c>
      <c r="B16" s="3"/>
      <c r="C16" s="3"/>
      <c r="D16" s="3"/>
      <c r="E16" s="3"/>
      <c r="F16" s="1"/>
    </row>
    <row r="17" spans="1:10" ht="15.75" thickBot="1" x14ac:dyDescent="0.3">
      <c r="A17" s="3"/>
      <c r="B17" s="3"/>
      <c r="C17" s="3"/>
      <c r="D17" s="3"/>
      <c r="E17" s="3"/>
      <c r="F17" s="1"/>
    </row>
    <row r="18" spans="1:10" ht="15.75" thickBot="1" x14ac:dyDescent="0.3">
      <c r="A18" s="3" t="s">
        <v>5</v>
      </c>
      <c r="B18" s="72" t="s">
        <v>15</v>
      </c>
      <c r="C18" s="73"/>
      <c r="D18" s="73"/>
      <c r="E18" s="73"/>
      <c r="F18" s="80"/>
      <c r="H18" s="20">
        <f>MAX(D3:E10)</f>
        <v>1</v>
      </c>
      <c r="I18" s="20"/>
      <c r="J18" s="20"/>
    </row>
    <row r="19" spans="1:10" ht="15.75" thickBot="1" x14ac:dyDescent="0.3">
      <c r="A19" s="11" t="s">
        <v>10</v>
      </c>
      <c r="B19" s="5">
        <v>1</v>
      </c>
      <c r="C19" s="6">
        <v>2</v>
      </c>
      <c r="D19" s="19">
        <v>4.5</v>
      </c>
      <c r="E19" s="6">
        <v>7</v>
      </c>
      <c r="F19" s="7">
        <v>8</v>
      </c>
    </row>
    <row r="20" spans="1:10" x14ac:dyDescent="0.25">
      <c r="A20" s="12" t="s">
        <v>9</v>
      </c>
      <c r="B20" s="8">
        <f>((SUM($B$3:$B$10)+B$19)-(($B$11-1)*9))/9</f>
        <v>4.1111111111111107</v>
      </c>
      <c r="C20" s="13">
        <f t="shared" ref="C20:F20" si="3">((SUM($B$3:$B$10)+C$19)-(($B$11-1)*9))/9</f>
        <v>4.2222222222222223</v>
      </c>
      <c r="D20" s="13">
        <f t="shared" si="3"/>
        <v>4.5</v>
      </c>
      <c r="E20" s="13">
        <f t="shared" si="3"/>
        <v>4.7777777777777777</v>
      </c>
      <c r="F20" s="9">
        <f t="shared" si="3"/>
        <v>4.8888888888888893</v>
      </c>
    </row>
    <row r="21" spans="1:10" x14ac:dyDescent="0.25">
      <c r="A21" s="14" t="s">
        <v>22</v>
      </c>
      <c r="B21" s="10">
        <f t="shared" ref="B21:C21" si="4">IF(B$19&lt;$B$13,LARGE($B$3:$B$10,COUNTIF($B$3:$B$10,"&gt;"&amp;B$19)+1),IF(B$19=$B$13,B$19,SMALL($B$3:$B$10,COUNTIF($B$3:$B$10,"&lt;"&amp;B$19)+1)))</f>
        <v>1</v>
      </c>
      <c r="C21" s="37">
        <f t="shared" si="4"/>
        <v>2</v>
      </c>
      <c r="D21" s="37">
        <f>IF(D$19&lt;$B$13,LARGE($B$3:$B$10,COUNTIF($B$3:$B$10,"&gt;"&amp;D$19)+1),IF(D$19=$B$13,D$19,SMALL($B$3:$B$10,COUNTIF($B$3:$B$10,"&lt;"&amp;D$19)+1)))</f>
        <v>4.5</v>
      </c>
      <c r="E21" s="37">
        <f t="shared" ref="E21:F21" si="5">IF(E$19&lt;$B$13,LARGE($B$3:$B$10,COUNTIF($B$3:$B$10,"&gt;"&amp;E$19)+1),IF(E$19=$B$13,E$19,SMALL($B$3:$B$10,COUNTIF($B$3:$B$10,"&lt;"&amp;E$19)+1)))</f>
        <v>7</v>
      </c>
      <c r="F21" s="38">
        <f t="shared" si="5"/>
        <v>8</v>
      </c>
    </row>
    <row r="22" spans="1:10" x14ac:dyDescent="0.25">
      <c r="A22" s="14" t="s">
        <v>11</v>
      </c>
      <c r="B22" s="10">
        <f>(((SQRT((IF(B$19&gt;$B$12,0,IF(B$19&lt;$B$11,0,(50-((((SQRT((($B$3-($B$11-1))-B$20)^2)+SQRT((($B$4-($B$11-1))-B$20)^2)+SQRT((($B$5-($B$11-1))-B$20)^2)+SQRT((($B$6-($B$11-1))-B$20)^2)+SQRT((($B$7-($B$11-1))-B$20)^2)+SQRT((($B$8-($B$11-1))-B$20)^2)+SQRT((($B$9-($B$11-1))-B$20)^2)+SQRT((($B$10-($B$11-1))-B$20)^2)+SQRT(((B$19-($B$11-1))-B$20)^2))/9)*100)/9)))))^2))/2)*(IF(B$21=$B$13, ((MAX($D$3:$D$10)+MAX($E$3:$E$10))/2),IF(B$21&lt;$B$13, VLOOKUP(B$21,$B$3:$E$10,3,TRUE), VLOOKUP(B$21,$B$3:$E$10,4,FALSE))))*($B$14/100))/2</f>
        <v>13.203017832647461</v>
      </c>
      <c r="C22" s="37">
        <f t="shared" ref="C22:F22" si="6">(((SQRT((IF(C$19&gt;$B$12,0,IF(C$19&lt;$B$11,0,(50-((((SQRT((($B$3-($B$11-1))-C$20)^2)+SQRT((($B$4-($B$11-1))-C$20)^2)+SQRT((($B$5-($B$11-1))-C$20)^2)+SQRT((($B$6-($B$11-1))-C$20)^2)+SQRT((($B$7-($B$11-1))-C$20)^2)+SQRT((($B$8-($B$11-1))-C$20)^2)+SQRT((($B$9-($B$11-1))-C$20)^2)+SQRT((($B$10-($B$11-1))-C$20)^2)+SQRT(((C$19-($B$11-1))-C$20)^2))/9)*100)/9)))))^2))/2)*(IF(C$21=$B$13, ((MAX($D$3:$D$10)+MAX($E$3:$E$10))/2),IF(C$21&lt;$B$13, VLOOKUP(C$21,$B$3:$E$10,3,TRUE), VLOOKUP(C$21,$B$3:$E$10,4,FALSE))))*($B$14/100))/2</f>
        <v>13.751714677640603</v>
      </c>
      <c r="D22" s="37">
        <f t="shared" si="6"/>
        <v>15.123456790123457</v>
      </c>
      <c r="E22" s="37">
        <f t="shared" si="6"/>
        <v>13.751714677640605</v>
      </c>
      <c r="F22" s="38">
        <f t="shared" si="6"/>
        <v>13.203017832647461</v>
      </c>
      <c r="G22" s="20"/>
    </row>
    <row r="23" spans="1:10" ht="15.75" thickBot="1" x14ac:dyDescent="0.3">
      <c r="A23" s="66" t="s">
        <v>21</v>
      </c>
      <c r="B23" s="39">
        <f>(100-B$22)</f>
        <v>86.796982167352539</v>
      </c>
      <c r="C23" s="40">
        <f t="shared" ref="C23:F23" si="7">(100-C$22)</f>
        <v>86.248285322359393</v>
      </c>
      <c r="D23" s="40">
        <f t="shared" si="7"/>
        <v>84.876543209876544</v>
      </c>
      <c r="E23" s="40">
        <f t="shared" si="7"/>
        <v>86.248285322359393</v>
      </c>
      <c r="F23" s="41">
        <f t="shared" si="7"/>
        <v>86.796982167352539</v>
      </c>
    </row>
    <row r="24" spans="1:10" x14ac:dyDescent="0.25">
      <c r="A24" s="68" t="s">
        <v>23</v>
      </c>
      <c r="B24" s="1"/>
      <c r="C24" s="1"/>
      <c r="D24" s="1"/>
      <c r="E24" s="1"/>
      <c r="F24" s="1"/>
    </row>
    <row r="25" spans="1:10" x14ac:dyDescent="0.25">
      <c r="A25" s="18" t="s">
        <v>13</v>
      </c>
      <c r="B25" s="1"/>
      <c r="C25" s="1"/>
      <c r="D25" s="1"/>
      <c r="E25" s="1"/>
    </row>
    <row r="26" spans="1:10" x14ac:dyDescent="0.25">
      <c r="A26" s="1"/>
      <c r="B26" s="1"/>
      <c r="C26" s="1"/>
      <c r="D26" s="1"/>
      <c r="E26" s="1"/>
    </row>
    <row r="27" spans="1:10" x14ac:dyDescent="0.25">
      <c r="A27" s="2"/>
      <c r="B27" s="1"/>
      <c r="C27" s="1"/>
      <c r="D27" s="1"/>
      <c r="E27" s="1"/>
    </row>
    <row r="28" spans="1:10" x14ac:dyDescent="0.25">
      <c r="A28" s="1"/>
    </row>
  </sheetData>
  <mergeCells count="4">
    <mergeCell ref="B1:E1"/>
    <mergeCell ref="F1:I1"/>
    <mergeCell ref="J1:M1"/>
    <mergeCell ref="B18:F1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2021-03-02T11:30:04Z</dcterms:modified>
</cp:coreProperties>
</file>