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micha\Dropbox\Projects - Personal\Sanctum\Michael Sinyangwe\Books\The Science of Artificial Intelligence - Part 5 - Mastering the Probabilistic Learning Surface\"/>
    </mc:Choice>
  </mc:AlternateContent>
  <xr:revisionPtr revIDLastSave="0" documentId="8_{FC5383A6-943D-4529-8D4B-B0AE569CFBD8}" xr6:coauthVersionLast="46" xr6:coauthVersionMax="46" xr10:uidLastSave="{00000000-0000-0000-0000-000000000000}"/>
  <bookViews>
    <workbookView xWindow="-120" yWindow="-120" windowWidth="21840" windowHeight="13140" xr2:uid="{00000000-000D-0000-FFFF-FFFF00000000}"/>
  </bookViews>
  <sheets>
    <sheet name="Michaelian_Proability_Theory" sheetId="1" r:id="rId1"/>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Q53" i="1" l="1"/>
  <c r="D53" i="1"/>
  <c r="E53" i="1"/>
  <c r="F53" i="1"/>
  <c r="G53" i="1"/>
  <c r="H53" i="1"/>
  <c r="I53" i="1"/>
  <c r="J53" i="1"/>
  <c r="K53" i="1"/>
  <c r="L53" i="1"/>
  <c r="M53" i="1"/>
  <c r="N53" i="1"/>
  <c r="O53" i="1"/>
  <c r="P53" i="1"/>
  <c r="Q53" i="1"/>
  <c r="R53" i="1"/>
  <c r="S53" i="1"/>
  <c r="T53" i="1"/>
  <c r="U53" i="1"/>
  <c r="V53" i="1"/>
  <c r="W53" i="1"/>
  <c r="X53" i="1"/>
  <c r="Y53" i="1"/>
  <c r="Z53" i="1"/>
  <c r="AA53" i="1"/>
  <c r="AB53" i="1"/>
  <c r="AC53" i="1"/>
  <c r="AD53" i="1"/>
  <c r="AE53" i="1"/>
  <c r="AF53" i="1"/>
  <c r="AG53" i="1"/>
  <c r="AH53" i="1"/>
  <c r="AI53" i="1"/>
  <c r="AJ53" i="1"/>
  <c r="AK53" i="1"/>
  <c r="AL53" i="1"/>
  <c r="AM53" i="1"/>
  <c r="AN53" i="1"/>
  <c r="AO53" i="1"/>
  <c r="AP53" i="1"/>
  <c r="AQ53" i="1"/>
  <c r="AR53" i="1"/>
  <c r="AS53" i="1"/>
  <c r="AT53" i="1"/>
  <c r="AU53" i="1"/>
  <c r="AV53" i="1"/>
  <c r="AW53" i="1"/>
  <c r="AX53" i="1"/>
  <c r="AY53" i="1"/>
  <c r="AZ53" i="1"/>
  <c r="BA53" i="1"/>
  <c r="BB53" i="1"/>
  <c r="BC53" i="1"/>
  <c r="BD53" i="1"/>
  <c r="BE53" i="1"/>
  <c r="BF53" i="1"/>
  <c r="BG53" i="1"/>
  <c r="BH53" i="1"/>
  <c r="BI53" i="1"/>
  <c r="BJ53" i="1"/>
  <c r="BK53" i="1"/>
  <c r="BL53" i="1"/>
  <c r="BM53" i="1"/>
  <c r="BN53" i="1"/>
  <c r="BO53" i="1"/>
  <c r="BP53" i="1"/>
  <c r="C53" i="1"/>
  <c r="B53" i="1"/>
  <c r="BQ52" i="1"/>
  <c r="D52" i="1"/>
  <c r="E52" i="1"/>
  <c r="F52" i="1"/>
  <c r="G52" i="1"/>
  <c r="H52" i="1"/>
  <c r="I52" i="1"/>
  <c r="J52" i="1"/>
  <c r="K52" i="1"/>
  <c r="L52" i="1"/>
  <c r="M52" i="1"/>
  <c r="N52" i="1"/>
  <c r="O52" i="1"/>
  <c r="P52" i="1"/>
  <c r="Q52" i="1"/>
  <c r="R52" i="1"/>
  <c r="S52" i="1"/>
  <c r="T52" i="1"/>
  <c r="U52" i="1"/>
  <c r="V52" i="1"/>
  <c r="W52" i="1"/>
  <c r="X52" i="1"/>
  <c r="Y52" i="1"/>
  <c r="Z52" i="1"/>
  <c r="AA52" i="1"/>
  <c r="AB52" i="1"/>
  <c r="AC52" i="1"/>
  <c r="AD52" i="1"/>
  <c r="AE52" i="1"/>
  <c r="AF52" i="1"/>
  <c r="AG52" i="1"/>
  <c r="AH52" i="1"/>
  <c r="AI52" i="1"/>
  <c r="AJ52" i="1"/>
  <c r="AK52" i="1"/>
  <c r="AL52" i="1"/>
  <c r="AM52" i="1"/>
  <c r="AN52" i="1"/>
  <c r="AO52" i="1"/>
  <c r="AP52" i="1"/>
  <c r="AQ52" i="1"/>
  <c r="AR52" i="1"/>
  <c r="AS52" i="1"/>
  <c r="AT52" i="1"/>
  <c r="AU52" i="1"/>
  <c r="AV52" i="1"/>
  <c r="AW52" i="1"/>
  <c r="AX52" i="1"/>
  <c r="AY52" i="1"/>
  <c r="AZ52" i="1"/>
  <c r="BA52" i="1"/>
  <c r="BB52" i="1"/>
  <c r="BC52" i="1"/>
  <c r="BD52" i="1"/>
  <c r="BE52" i="1"/>
  <c r="BF52" i="1"/>
  <c r="BG52" i="1"/>
  <c r="BH52" i="1"/>
  <c r="BI52" i="1"/>
  <c r="BJ52" i="1"/>
  <c r="BK52" i="1"/>
  <c r="BL52" i="1"/>
  <c r="BM52" i="1"/>
  <c r="BN52" i="1"/>
  <c r="BO52" i="1"/>
  <c r="BP52" i="1"/>
  <c r="C52" i="1"/>
  <c r="B52" i="1"/>
  <c r="B18" i="1"/>
  <c r="BJ27" i="1" s="1"/>
  <c r="B17" i="1"/>
  <c r="B19" i="1" s="1"/>
  <c r="B20" i="1" s="1"/>
  <c r="B21" i="1" s="1"/>
  <c r="E18" i="1"/>
  <c r="H18" i="1"/>
  <c r="H17" i="1"/>
  <c r="E17" i="1"/>
  <c r="E19" i="1"/>
  <c r="E20" i="1"/>
  <c r="E21" i="1"/>
  <c r="H19" i="1"/>
  <c r="H20" i="1"/>
  <c r="H21" i="1"/>
  <c r="BN26" i="1" l="1"/>
  <c r="AB26" i="1"/>
  <c r="AO26" i="1"/>
  <c r="V26" i="1"/>
  <c r="E26" i="1"/>
  <c r="AN27" i="1"/>
  <c r="AS26" i="1"/>
  <c r="BF26" i="1"/>
  <c r="X26" i="1"/>
  <c r="R26" i="1"/>
  <c r="BL26" i="1"/>
  <c r="BL27" i="1"/>
  <c r="BL50" i="1" s="1"/>
  <c r="D11" i="1"/>
  <c r="AP26" i="1"/>
  <c r="BQ26" i="1"/>
  <c r="Y26" i="1"/>
  <c r="AV26" i="1"/>
  <c r="AY26" i="1"/>
  <c r="BE27" i="1"/>
  <c r="D15" i="1"/>
  <c r="AL26" i="1"/>
  <c r="BI26" i="1"/>
  <c r="U26" i="1"/>
  <c r="AR26" i="1"/>
  <c r="AQ26" i="1"/>
  <c r="BM27" i="1"/>
  <c r="D13" i="1"/>
  <c r="D16" i="1"/>
  <c r="AY30" i="1" s="1"/>
  <c r="BB26" i="1"/>
  <c r="AH26" i="1"/>
  <c r="J26" i="1"/>
  <c r="BE26" i="1"/>
  <c r="BE47" i="1" s="1"/>
  <c r="AK26" i="1"/>
  <c r="M26" i="1"/>
  <c r="BH26" i="1"/>
  <c r="AN26" i="1"/>
  <c r="L26" i="1"/>
  <c r="K26" i="1"/>
  <c r="BO27" i="1"/>
  <c r="J27" i="1"/>
  <c r="J38" i="1" s="1"/>
  <c r="D14" i="1"/>
  <c r="D9" i="1"/>
  <c r="AX26" i="1"/>
  <c r="Z26" i="1"/>
  <c r="F26" i="1"/>
  <c r="BA26" i="1"/>
  <c r="AC26" i="1"/>
  <c r="I26" i="1"/>
  <c r="BD26" i="1"/>
  <c r="AF26" i="1"/>
  <c r="D26" i="1"/>
  <c r="C26" i="1"/>
  <c r="Q27" i="1"/>
  <c r="Z27" i="1"/>
  <c r="D10" i="1"/>
  <c r="D12" i="1"/>
  <c r="BJ26" i="1"/>
  <c r="AT26" i="1"/>
  <c r="AD26" i="1"/>
  <c r="N26" i="1"/>
  <c r="BM26" i="1"/>
  <c r="AW26" i="1"/>
  <c r="AG26" i="1"/>
  <c r="Q26" i="1"/>
  <c r="BP26" i="1"/>
  <c r="AZ26" i="1"/>
  <c r="AJ26" i="1"/>
  <c r="T26" i="1"/>
  <c r="BO26" i="1"/>
  <c r="AI26" i="1"/>
  <c r="X27" i="1"/>
  <c r="X46" i="1" s="1"/>
  <c r="G27" i="1"/>
  <c r="Y27" i="1"/>
  <c r="AI27" i="1"/>
  <c r="AP27" i="1"/>
  <c r="P26" i="1"/>
  <c r="BK26" i="1"/>
  <c r="S26" i="1"/>
  <c r="AF27" i="1"/>
  <c r="AM27" i="1"/>
  <c r="AW27" i="1"/>
  <c r="BC27" i="1"/>
  <c r="AX27" i="1"/>
  <c r="H26" i="1"/>
  <c r="BG26" i="1"/>
  <c r="AA26" i="1"/>
  <c r="H27" i="1"/>
  <c r="BD27" i="1"/>
  <c r="BD44" i="1" s="1"/>
  <c r="AY27" i="1"/>
  <c r="AG27" i="1"/>
  <c r="S27" i="1"/>
  <c r="R27" i="1"/>
  <c r="BF27" i="1"/>
  <c r="BQ51" i="1"/>
  <c r="BQ47" i="1"/>
  <c r="BQ50" i="1"/>
  <c r="P27" i="1"/>
  <c r="AV27" i="1"/>
  <c r="W27" i="1"/>
  <c r="I27" i="1"/>
  <c r="AO27" i="1"/>
  <c r="C27" i="1"/>
  <c r="B27" i="1"/>
  <c r="AH27" i="1"/>
  <c r="BN27" i="1"/>
  <c r="AU26" i="1"/>
  <c r="AE26" i="1"/>
  <c r="O26" i="1"/>
  <c r="B26" i="1"/>
  <c r="T27" i="1"/>
  <c r="AJ27" i="1"/>
  <c r="AZ27" i="1"/>
  <c r="BP27" i="1"/>
  <c r="AE27" i="1"/>
  <c r="BG27" i="1"/>
  <c r="M27" i="1"/>
  <c r="AC27" i="1"/>
  <c r="AS27" i="1"/>
  <c r="BI27" i="1"/>
  <c r="K27" i="1"/>
  <c r="AQ27" i="1"/>
  <c r="F27" i="1"/>
  <c r="F45" i="1" s="1"/>
  <c r="V27" i="1"/>
  <c r="AL27" i="1"/>
  <c r="BB27" i="1"/>
  <c r="D27" i="1"/>
  <c r="D47" i="1" s="1"/>
  <c r="BC26" i="1"/>
  <c r="AM26" i="1"/>
  <c r="W26" i="1"/>
  <c r="G26" i="1"/>
  <c r="L27" i="1"/>
  <c r="L31" i="1" s="1"/>
  <c r="AB27" i="1"/>
  <c r="AR27" i="1"/>
  <c r="BH27" i="1"/>
  <c r="O27" i="1"/>
  <c r="AU27" i="1"/>
  <c r="E27" i="1"/>
  <c r="E45" i="1" s="1"/>
  <c r="U27" i="1"/>
  <c r="U50" i="1" s="1"/>
  <c r="AK27" i="1"/>
  <c r="BA27" i="1"/>
  <c r="BQ27" i="1"/>
  <c r="AA27" i="1"/>
  <c r="BK27" i="1"/>
  <c r="N27" i="1"/>
  <c r="AD27" i="1"/>
  <c r="AT27" i="1"/>
  <c r="BJ36" i="1" l="1"/>
  <c r="AX45" i="1"/>
  <c r="BN31" i="1"/>
  <c r="BO31" i="1"/>
  <c r="BF37" i="1"/>
  <c r="X31" i="1"/>
  <c r="F29" i="1"/>
  <c r="BM38" i="1"/>
  <c r="AY44" i="1"/>
  <c r="BL45" i="1"/>
  <c r="Y38" i="1"/>
  <c r="BJ28" i="1"/>
  <c r="AH50" i="1"/>
  <c r="C33" i="1"/>
  <c r="AN31" i="1"/>
  <c r="Y29" i="1"/>
  <c r="AA29" i="1"/>
  <c r="AS30" i="1"/>
  <c r="BO50" i="1"/>
  <c r="AP38" i="1"/>
  <c r="AG36" i="1"/>
  <c r="K46" i="1"/>
  <c r="AB47" i="1"/>
  <c r="K47" i="1"/>
  <c r="M47" i="1"/>
  <c r="AY50" i="1"/>
  <c r="AW38" i="1"/>
  <c r="BM29" i="1"/>
  <c r="BF46" i="1"/>
  <c r="BJ37" i="1"/>
  <c r="BO28" i="1"/>
  <c r="X45" i="1"/>
  <c r="BE36" i="1"/>
  <c r="AP31" i="1"/>
  <c r="Y47" i="1"/>
  <c r="AG30" i="1"/>
  <c r="X47" i="1"/>
  <c r="X50" i="1"/>
  <c r="AX36" i="1"/>
  <c r="AN38" i="1"/>
  <c r="AX50" i="1"/>
  <c r="AN37" i="1"/>
  <c r="BO29" i="1"/>
  <c r="AX35" i="1"/>
  <c r="AX30" i="1"/>
  <c r="BJ46" i="1"/>
  <c r="L50" i="1"/>
  <c r="BJ29" i="1"/>
  <c r="BJ30" i="1"/>
  <c r="BO47" i="1"/>
  <c r="BM50" i="1"/>
  <c r="BO38" i="1"/>
  <c r="BO45" i="1"/>
  <c r="BO40" i="1" s="1"/>
  <c r="BO35" i="1"/>
  <c r="BF31" i="1"/>
  <c r="AA46" i="1"/>
  <c r="U29" i="1"/>
  <c r="AY36" i="1"/>
  <c r="M29" i="1"/>
  <c r="BL44" i="1"/>
  <c r="C31" i="1"/>
  <c r="BJ44" i="1"/>
  <c r="Y36" i="1"/>
  <c r="F31" i="1"/>
  <c r="BM46" i="1"/>
  <c r="AG31" i="1"/>
  <c r="BL46" i="1"/>
  <c r="BL35" i="1"/>
  <c r="BJ38" i="1"/>
  <c r="BJ35" i="1"/>
  <c r="BL30" i="1"/>
  <c r="BM36" i="1"/>
  <c r="BO30" i="1"/>
  <c r="BO46" i="1"/>
  <c r="BL29" i="1"/>
  <c r="BF44" i="1"/>
  <c r="BL47" i="1"/>
  <c r="BL38" i="1"/>
  <c r="AY29" i="1"/>
  <c r="C50" i="1"/>
  <c r="BO37" i="1"/>
  <c r="Y50" i="1"/>
  <c r="F47" i="1"/>
  <c r="BJ31" i="1"/>
  <c r="BM45" i="1"/>
  <c r="BO36" i="1"/>
  <c r="BO44" i="1"/>
  <c r="BF38" i="1"/>
  <c r="BL31" i="1"/>
  <c r="BL36" i="1"/>
  <c r="Y31" i="1"/>
  <c r="Y45" i="1"/>
  <c r="BL37" i="1"/>
  <c r="BL28" i="1"/>
  <c r="BF45" i="1"/>
  <c r="H29" i="1"/>
  <c r="H46" i="1"/>
  <c r="H44" i="1"/>
  <c r="H36" i="1"/>
  <c r="H31" i="1"/>
  <c r="H45" i="1"/>
  <c r="H37" i="1"/>
  <c r="H28" i="1"/>
  <c r="H47" i="1"/>
  <c r="H35" i="1"/>
  <c r="AI44" i="1"/>
  <c r="R44" i="1"/>
  <c r="M30" i="1"/>
  <c r="V30" i="1"/>
  <c r="F30" i="1"/>
  <c r="Y46" i="1"/>
  <c r="I46" i="1"/>
  <c r="E46" i="1"/>
  <c r="Y35" i="1"/>
  <c r="C44" i="1"/>
  <c r="C32" i="1" s="1"/>
  <c r="V46" i="1"/>
  <c r="U30" i="1"/>
  <c r="X30" i="1"/>
  <c r="E28" i="1"/>
  <c r="D30" i="1"/>
  <c r="Y28" i="1"/>
  <c r="V28" i="1"/>
  <c r="Y44" i="1"/>
  <c r="AA44" i="1"/>
  <c r="U28" i="1"/>
  <c r="U44" i="1"/>
  <c r="J28" i="1"/>
  <c r="V44" i="1"/>
  <c r="Y30" i="1"/>
  <c r="I30" i="1"/>
  <c r="C46" i="1"/>
  <c r="C28" i="1"/>
  <c r="C30" i="1"/>
  <c r="E30" i="1"/>
  <c r="X28" i="1"/>
  <c r="X44" i="1"/>
  <c r="V47" i="1"/>
  <c r="V31" i="1"/>
  <c r="V50" i="1"/>
  <c r="V29" i="1"/>
  <c r="V45" i="1"/>
  <c r="C45" i="1"/>
  <c r="BD29" i="1"/>
  <c r="H30" i="1"/>
  <c r="BD50" i="1"/>
  <c r="U46" i="1"/>
  <c r="R46" i="1"/>
  <c r="I28" i="1"/>
  <c r="F44" i="1"/>
  <c r="I44" i="1"/>
  <c r="L45" i="1"/>
  <c r="K44" i="1"/>
  <c r="BE38" i="1"/>
  <c r="R35" i="1"/>
  <c r="R29" i="1"/>
  <c r="R45" i="1"/>
  <c r="R37" i="1"/>
  <c r="R47" i="1"/>
  <c r="R31" i="1"/>
  <c r="R50" i="1"/>
  <c r="H50" i="1"/>
  <c r="BD31" i="1"/>
  <c r="R38" i="1"/>
  <c r="F46" i="1"/>
  <c r="F39" i="1" s="1"/>
  <c r="L30" i="1"/>
  <c r="M46" i="1"/>
  <c r="M28" i="1"/>
  <c r="J44" i="1"/>
  <c r="BM35" i="1"/>
  <c r="BM37" i="1"/>
  <c r="BM28" i="1"/>
  <c r="BM31" i="1"/>
  <c r="BM44" i="1"/>
  <c r="BM47" i="1"/>
  <c r="BM30" i="1"/>
  <c r="BD37" i="1"/>
  <c r="BD28" i="1"/>
  <c r="BD38" i="1"/>
  <c r="BD46" i="1"/>
  <c r="BD36" i="1"/>
  <c r="BD30" i="1"/>
  <c r="BD47" i="1"/>
  <c r="BD35" i="1"/>
  <c r="BD45" i="1"/>
  <c r="Z38" i="1"/>
  <c r="Z29" i="1"/>
  <c r="E50" i="1"/>
  <c r="E31" i="1"/>
  <c r="E47" i="1"/>
  <c r="E29" i="1"/>
  <c r="Z37" i="1"/>
  <c r="R30" i="1"/>
  <c r="H38" i="1"/>
  <c r="R28" i="1"/>
  <c r="R36" i="1"/>
  <c r="E44" i="1"/>
  <c r="Y37" i="1"/>
  <c r="M44" i="1"/>
  <c r="M48" i="1" s="1"/>
  <c r="J29" i="1"/>
  <c r="J36" i="1"/>
  <c r="J47" i="1"/>
  <c r="J37" i="1"/>
  <c r="J35" i="1"/>
  <c r="AN45" i="1"/>
  <c r="AN35" i="1"/>
  <c r="AN30" i="1"/>
  <c r="AN44" i="1"/>
  <c r="AN28" i="1"/>
  <c r="AN46" i="1"/>
  <c r="AN50" i="1"/>
  <c r="AN36" i="1"/>
  <c r="AN29" i="1"/>
  <c r="AN47" i="1"/>
  <c r="BE35" i="1"/>
  <c r="BE30" i="1"/>
  <c r="BE29" i="1"/>
  <c r="BE50" i="1"/>
  <c r="BE46" i="1"/>
  <c r="BE28" i="1"/>
  <c r="BE44" i="1"/>
  <c r="BE31" i="1"/>
  <c r="BE45" i="1"/>
  <c r="BQ32" i="1"/>
  <c r="BQ48" i="1"/>
  <c r="BQ42" i="1"/>
  <c r="BQ43" i="1" s="1"/>
  <c r="U31" i="1"/>
  <c r="BQ45" i="1"/>
  <c r="BQ31" i="1"/>
  <c r="C40" i="1"/>
  <c r="C49" i="1"/>
  <c r="BQ28" i="1"/>
  <c r="I47" i="1"/>
  <c r="AF30" i="1"/>
  <c r="AP37" i="1"/>
  <c r="X37" i="1"/>
  <c r="AG28" i="1"/>
  <c r="M45" i="1"/>
  <c r="F28" i="1"/>
  <c r="U45" i="1"/>
  <c r="BQ46" i="1"/>
  <c r="BE37" i="1"/>
  <c r="BQ49" i="1"/>
  <c r="I29" i="1"/>
  <c r="I45" i="1"/>
  <c r="F50" i="1"/>
  <c r="AA31" i="1"/>
  <c r="M50" i="1"/>
  <c r="M31" i="1"/>
  <c r="Z45" i="1"/>
  <c r="X29" i="1"/>
  <c r="BQ44" i="1"/>
  <c r="BQ40" i="1"/>
  <c r="BQ33" i="1"/>
  <c r="BQ30" i="1"/>
  <c r="BQ29" i="1"/>
  <c r="C47" i="1"/>
  <c r="U47" i="1"/>
  <c r="I31" i="1"/>
  <c r="BQ39" i="1"/>
  <c r="Z47" i="1"/>
  <c r="D45" i="1"/>
  <c r="Z36" i="1"/>
  <c r="AX38" i="1"/>
  <c r="AG38" i="1"/>
  <c r="AG46" i="1"/>
  <c r="AA30" i="1"/>
  <c r="AX46" i="1"/>
  <c r="AX28" i="1"/>
  <c r="AP47" i="1"/>
  <c r="AG45" i="1"/>
  <c r="AP45" i="1"/>
  <c r="AI37" i="1"/>
  <c r="AW50" i="1"/>
  <c r="AC30" i="1"/>
  <c r="Z35" i="1"/>
  <c r="AG47" i="1"/>
  <c r="AG44" i="1"/>
  <c r="AG29" i="1"/>
  <c r="AA50" i="1"/>
  <c r="X35" i="1"/>
  <c r="X38" i="1"/>
  <c r="X36" i="1"/>
  <c r="AX37" i="1"/>
  <c r="AP29" i="1"/>
  <c r="AI46" i="1"/>
  <c r="AG35" i="1"/>
  <c r="AP35" i="1"/>
  <c r="AP36" i="1"/>
  <c r="C29" i="1"/>
  <c r="I50" i="1"/>
  <c r="Z44" i="1"/>
  <c r="Z31" i="1"/>
  <c r="Z28" i="1"/>
  <c r="Z50" i="1"/>
  <c r="Z30" i="1"/>
  <c r="Z46" i="1"/>
  <c r="J31" i="1"/>
  <c r="J50" i="1"/>
  <c r="J46" i="1"/>
  <c r="J30" i="1"/>
  <c r="J45" i="1"/>
  <c r="AG50" i="1"/>
  <c r="AG37" i="1"/>
  <c r="AA28" i="1"/>
  <c r="AA47" i="1"/>
  <c r="AX44" i="1"/>
  <c r="AX31" i="1"/>
  <c r="L29" i="1"/>
  <c r="L44" i="1"/>
  <c r="L28" i="1"/>
  <c r="L47" i="1"/>
  <c r="L46" i="1"/>
  <c r="D31" i="1"/>
  <c r="D28" i="1"/>
  <c r="D46" i="1"/>
  <c r="D50" i="1"/>
  <c r="D29" i="1"/>
  <c r="D44" i="1"/>
  <c r="K30" i="1"/>
  <c r="K28" i="1"/>
  <c r="K29" i="1"/>
  <c r="K50" i="1"/>
  <c r="K31" i="1"/>
  <c r="K45" i="1"/>
  <c r="S31" i="1"/>
  <c r="S44" i="1"/>
  <c r="S46" i="1"/>
  <c r="S50" i="1"/>
  <c r="S29" i="1"/>
  <c r="S28" i="1"/>
  <c r="S47" i="1"/>
  <c r="S30" i="1"/>
  <c r="S45" i="1"/>
  <c r="AI47" i="1"/>
  <c r="AI29" i="1"/>
  <c r="AC29" i="1"/>
  <c r="AC31" i="1"/>
  <c r="AC28" i="1"/>
  <c r="AC45" i="1"/>
  <c r="AC44" i="1"/>
  <c r="AC50" i="1"/>
  <c r="BF50" i="1"/>
  <c r="BF36" i="1"/>
  <c r="BF28" i="1"/>
  <c r="AY45" i="1"/>
  <c r="AW45" i="1"/>
  <c r="AW47" i="1"/>
  <c r="AB29" i="1"/>
  <c r="AW44" i="1"/>
  <c r="AY37" i="1"/>
  <c r="AX47" i="1"/>
  <c r="AI31" i="1"/>
  <c r="AI28" i="1"/>
  <c r="AB46" i="1"/>
  <c r="AB50" i="1"/>
  <c r="S38" i="1"/>
  <c r="AY31" i="1"/>
  <c r="BJ47" i="1"/>
  <c r="BJ45" i="1"/>
  <c r="BJ50" i="1"/>
  <c r="AB28" i="1"/>
  <c r="AW30" i="1"/>
  <c r="BF30" i="1"/>
  <c r="BF47" i="1"/>
  <c r="BF35" i="1"/>
  <c r="AX29" i="1"/>
  <c r="AY38" i="1"/>
  <c r="AY47" i="1"/>
  <c r="BF29" i="1"/>
  <c r="AW37" i="1"/>
  <c r="AB45" i="1"/>
  <c r="AI50" i="1"/>
  <c r="AI35" i="1"/>
  <c r="AY28" i="1"/>
  <c r="S37" i="1"/>
  <c r="AY46" i="1"/>
  <c r="AI38" i="1"/>
  <c r="AI36" i="1"/>
  <c r="AB30" i="1"/>
  <c r="AB44" i="1"/>
  <c r="S36" i="1"/>
  <c r="AY35" i="1"/>
  <c r="S35" i="1"/>
  <c r="P30" i="1"/>
  <c r="P44" i="1"/>
  <c r="P46" i="1"/>
  <c r="P29" i="1"/>
  <c r="P50" i="1"/>
  <c r="P31" i="1"/>
  <c r="P47" i="1"/>
  <c r="P28" i="1"/>
  <c r="P45" i="1"/>
  <c r="T29" i="1"/>
  <c r="T46" i="1"/>
  <c r="T28" i="1"/>
  <c r="T31" i="1"/>
  <c r="T50" i="1"/>
  <c r="T47" i="1"/>
  <c r="T30" i="1"/>
  <c r="T45" i="1"/>
  <c r="T44" i="1"/>
  <c r="Q28" i="1"/>
  <c r="Q44" i="1"/>
  <c r="Q38" i="1"/>
  <c r="Q29" i="1"/>
  <c r="Q45" i="1"/>
  <c r="Q35" i="1"/>
  <c r="Q50" i="1"/>
  <c r="Q47" i="1"/>
  <c r="Q36" i="1"/>
  <c r="Q31" i="1"/>
  <c r="Q46" i="1"/>
  <c r="Q30" i="1"/>
  <c r="N30" i="1"/>
  <c r="N47" i="1"/>
  <c r="N28" i="1"/>
  <c r="N29" i="1"/>
  <c r="N46" i="1"/>
  <c r="N45" i="1"/>
  <c r="N31" i="1"/>
  <c r="N50" i="1"/>
  <c r="N44" i="1"/>
  <c r="AP28" i="1"/>
  <c r="AP44" i="1"/>
  <c r="AP46" i="1"/>
  <c r="AP50" i="1"/>
  <c r="Q37" i="1"/>
  <c r="AC47" i="1"/>
  <c r="AW31" i="1"/>
  <c r="AW36" i="1"/>
  <c r="AW29" i="1"/>
  <c r="AI30" i="1"/>
  <c r="AW28" i="1"/>
  <c r="AW46" i="1"/>
  <c r="AW35" i="1"/>
  <c r="AI45" i="1"/>
  <c r="AB31" i="1"/>
  <c r="AF37" i="1"/>
  <c r="AF31" i="1"/>
  <c r="AF35" i="1"/>
  <c r="AF46" i="1"/>
  <c r="AF29" i="1"/>
  <c r="AF28" i="1"/>
  <c r="AF38" i="1"/>
  <c r="AF45" i="1"/>
  <c r="AF44" i="1"/>
  <c r="AF36" i="1"/>
  <c r="AF47" i="1"/>
  <c r="AF50" i="1"/>
  <c r="AD31" i="1"/>
  <c r="AD29" i="1"/>
  <c r="AD30" i="1"/>
  <c r="AD50" i="1"/>
  <c r="AD47" i="1"/>
  <c r="AD45" i="1"/>
  <c r="AD46" i="1"/>
  <c r="AD28" i="1"/>
  <c r="AD44" i="1"/>
  <c r="AP30" i="1"/>
  <c r="AC46" i="1"/>
  <c r="AA45" i="1"/>
  <c r="AH45" i="1"/>
  <c r="AH35" i="1"/>
  <c r="AH37" i="1"/>
  <c r="AH36" i="1"/>
  <c r="AH47" i="1"/>
  <c r="AH38" i="1"/>
  <c r="AH44" i="1"/>
  <c r="I37" i="1"/>
  <c r="I36" i="1"/>
  <c r="I38" i="1"/>
  <c r="I35" i="1"/>
  <c r="AH30" i="1"/>
  <c r="BN50" i="1"/>
  <c r="AH29" i="1"/>
  <c r="AH28" i="1"/>
  <c r="BN35" i="1"/>
  <c r="BN37" i="1"/>
  <c r="BN36" i="1"/>
  <c r="BN38" i="1"/>
  <c r="BN47" i="1"/>
  <c r="BN44" i="1"/>
  <c r="BN30" i="1"/>
  <c r="P36" i="1"/>
  <c r="P37" i="1"/>
  <c r="P35" i="1"/>
  <c r="P38" i="1"/>
  <c r="BN29" i="1"/>
  <c r="AH31" i="1"/>
  <c r="BN46" i="1"/>
  <c r="AO29" i="1"/>
  <c r="AO37" i="1"/>
  <c r="AO46" i="1"/>
  <c r="AO50" i="1"/>
  <c r="AO45" i="1"/>
  <c r="AO28" i="1"/>
  <c r="AO36" i="1"/>
  <c r="AO31" i="1"/>
  <c r="AO38" i="1"/>
  <c r="AO47" i="1"/>
  <c r="AO44" i="1"/>
  <c r="AO30" i="1"/>
  <c r="AO35" i="1"/>
  <c r="C36" i="1"/>
  <c r="C35" i="1"/>
  <c r="C38" i="1"/>
  <c r="C37" i="1"/>
  <c r="AV36" i="1"/>
  <c r="AV28" i="1"/>
  <c r="AV47" i="1"/>
  <c r="AV50" i="1"/>
  <c r="AV37" i="1"/>
  <c r="AV31" i="1"/>
  <c r="AV38" i="1"/>
  <c r="AV30" i="1"/>
  <c r="AV46" i="1"/>
  <c r="AV35" i="1"/>
  <c r="AV45" i="1"/>
  <c r="AV29" i="1"/>
  <c r="AV44" i="1"/>
  <c r="AH46" i="1"/>
  <c r="BN45" i="1"/>
  <c r="BN28" i="1"/>
  <c r="AA36" i="1"/>
  <c r="AA35" i="1"/>
  <c r="AA37" i="1"/>
  <c r="AA38" i="1"/>
  <c r="AR30" i="1"/>
  <c r="AR38" i="1"/>
  <c r="AR28" i="1"/>
  <c r="AR36" i="1"/>
  <c r="AR29" i="1"/>
  <c r="AR35" i="1"/>
  <c r="AR31" i="1"/>
  <c r="AR37" i="1"/>
  <c r="AR50" i="1"/>
  <c r="AR45" i="1"/>
  <c r="AR44" i="1"/>
  <c r="AR46" i="1"/>
  <c r="AR47" i="1"/>
  <c r="W36" i="1"/>
  <c r="W31" i="1"/>
  <c r="W35" i="1"/>
  <c r="W29" i="1"/>
  <c r="W38" i="1"/>
  <c r="W28" i="1"/>
  <c r="W37" i="1"/>
  <c r="W30" i="1"/>
  <c r="W46" i="1"/>
  <c r="W47" i="1"/>
  <c r="W50" i="1"/>
  <c r="W45" i="1"/>
  <c r="W44" i="1"/>
  <c r="AQ36" i="1"/>
  <c r="AQ35" i="1"/>
  <c r="AQ37" i="1"/>
  <c r="AQ38" i="1"/>
  <c r="AQ29" i="1"/>
  <c r="AQ45" i="1"/>
  <c r="AQ30" i="1"/>
  <c r="AQ46" i="1"/>
  <c r="AQ28" i="1"/>
  <c r="AQ44" i="1"/>
  <c r="AQ31" i="1"/>
  <c r="AQ47" i="1"/>
  <c r="AQ50" i="1"/>
  <c r="AC36" i="1"/>
  <c r="AC37" i="1"/>
  <c r="AC35" i="1"/>
  <c r="AC38" i="1"/>
  <c r="N37" i="1"/>
  <c r="N35" i="1"/>
  <c r="N38" i="1"/>
  <c r="N36" i="1"/>
  <c r="BA38" i="1"/>
  <c r="BA28" i="1"/>
  <c r="BA37" i="1"/>
  <c r="BA29" i="1"/>
  <c r="BA35" i="1"/>
  <c r="BA31" i="1"/>
  <c r="BA36" i="1"/>
  <c r="BA30" i="1"/>
  <c r="BA45" i="1"/>
  <c r="BA50" i="1"/>
  <c r="BA46" i="1"/>
  <c r="BA47" i="1"/>
  <c r="BA44" i="1"/>
  <c r="AU37" i="1"/>
  <c r="AU35" i="1"/>
  <c r="AU38" i="1"/>
  <c r="AU36" i="1"/>
  <c r="AB38" i="1"/>
  <c r="AB36" i="1"/>
  <c r="AB35" i="1"/>
  <c r="AB37" i="1"/>
  <c r="AM36" i="1"/>
  <c r="AM31" i="1"/>
  <c r="AM35" i="1"/>
  <c r="AM29" i="1"/>
  <c r="AM38" i="1"/>
  <c r="AM28" i="1"/>
  <c r="AM37" i="1"/>
  <c r="AM30" i="1"/>
  <c r="AM46" i="1"/>
  <c r="AM45" i="1"/>
  <c r="AM44" i="1"/>
  <c r="AM47" i="1"/>
  <c r="AM50" i="1"/>
  <c r="AL30" i="1"/>
  <c r="AL38" i="1"/>
  <c r="AL28" i="1"/>
  <c r="AL35" i="1"/>
  <c r="AL29" i="1"/>
  <c r="AL37" i="1"/>
  <c r="AL31" i="1"/>
  <c r="AL36" i="1"/>
  <c r="AL46" i="1"/>
  <c r="AL44" i="1"/>
  <c r="AL45" i="1"/>
  <c r="AL50" i="1"/>
  <c r="AL47" i="1"/>
  <c r="K38" i="1"/>
  <c r="K35" i="1"/>
  <c r="K37" i="1"/>
  <c r="K36" i="1"/>
  <c r="M36" i="1"/>
  <c r="M37" i="1"/>
  <c r="M38" i="1"/>
  <c r="M35" i="1"/>
  <c r="AZ37" i="1"/>
  <c r="AZ36" i="1"/>
  <c r="AZ35" i="1"/>
  <c r="AZ29" i="1"/>
  <c r="AZ38" i="1"/>
  <c r="AZ31" i="1"/>
  <c r="AZ50" i="1"/>
  <c r="AZ28" i="1"/>
  <c r="AZ47" i="1"/>
  <c r="AZ30" i="1"/>
  <c r="AZ44" i="1"/>
  <c r="AZ46" i="1"/>
  <c r="AZ45" i="1"/>
  <c r="O31" i="1"/>
  <c r="O29" i="1"/>
  <c r="O28" i="1"/>
  <c r="O30" i="1"/>
  <c r="O46" i="1"/>
  <c r="O50" i="1"/>
  <c r="O47" i="1"/>
  <c r="O44" i="1"/>
  <c r="O45" i="1"/>
  <c r="AT38" i="1"/>
  <c r="AT30" i="1"/>
  <c r="AT35" i="1"/>
  <c r="AT28" i="1"/>
  <c r="AT36" i="1"/>
  <c r="AT29" i="1"/>
  <c r="AT37" i="1"/>
  <c r="AT31" i="1"/>
  <c r="AT50" i="1"/>
  <c r="AT44" i="1"/>
  <c r="AT45" i="1"/>
  <c r="AT47" i="1"/>
  <c r="AT46" i="1"/>
  <c r="U38" i="1"/>
  <c r="U37" i="1"/>
  <c r="U35" i="1"/>
  <c r="U36" i="1"/>
  <c r="AD38" i="1"/>
  <c r="AD35" i="1"/>
  <c r="AD36" i="1"/>
  <c r="AD37" i="1"/>
  <c r="BQ38" i="1"/>
  <c r="BQ37" i="1"/>
  <c r="BQ35" i="1"/>
  <c r="BQ36" i="1"/>
  <c r="E38" i="1"/>
  <c r="E37" i="1"/>
  <c r="E35" i="1"/>
  <c r="E36" i="1"/>
  <c r="BB30" i="1"/>
  <c r="BB36" i="1"/>
  <c r="BB28" i="1"/>
  <c r="BB35" i="1"/>
  <c r="BB29" i="1"/>
  <c r="BB37" i="1"/>
  <c r="BB31" i="1"/>
  <c r="BB38" i="1"/>
  <c r="BB50" i="1"/>
  <c r="BB46" i="1"/>
  <c r="BB45" i="1"/>
  <c r="BB44" i="1"/>
  <c r="BB47" i="1"/>
  <c r="BP37" i="1"/>
  <c r="BP30" i="1"/>
  <c r="BP36" i="1"/>
  <c r="BP35" i="1"/>
  <c r="BP29" i="1"/>
  <c r="BP38" i="1"/>
  <c r="BP31" i="1"/>
  <c r="BP28" i="1"/>
  <c r="BP47" i="1"/>
  <c r="BP40" i="1"/>
  <c r="BP44" i="1"/>
  <c r="BP32" i="1" s="1"/>
  <c r="BP50" i="1"/>
  <c r="BP45" i="1"/>
  <c r="BP46" i="1"/>
  <c r="BP33" i="1"/>
  <c r="BP49" i="1"/>
  <c r="B42" i="1"/>
  <c r="B43" i="1" s="1"/>
  <c r="B31" i="1"/>
  <c r="B29" i="1"/>
  <c r="B30" i="1"/>
  <c r="B51" i="1"/>
  <c r="B28" i="1"/>
  <c r="B38" i="1"/>
  <c r="B46" i="1"/>
  <c r="B33" i="1"/>
  <c r="B32" i="1"/>
  <c r="B35" i="1"/>
  <c r="B37" i="1"/>
  <c r="B44" i="1"/>
  <c r="B40" i="1"/>
  <c r="B50" i="1"/>
  <c r="B49" i="1"/>
  <c r="B48" i="1"/>
  <c r="B36" i="1"/>
  <c r="B39" i="1"/>
  <c r="B45" i="1"/>
  <c r="B47" i="1"/>
  <c r="BK31" i="1"/>
  <c r="BK37" i="1"/>
  <c r="BK29" i="1"/>
  <c r="BK35" i="1"/>
  <c r="BK28" i="1"/>
  <c r="BK38" i="1"/>
  <c r="BK30" i="1"/>
  <c r="BK36" i="1"/>
  <c r="BK44" i="1"/>
  <c r="BK45" i="1"/>
  <c r="BK47" i="1"/>
  <c r="BK50" i="1"/>
  <c r="BK46" i="1"/>
  <c r="AK38" i="1"/>
  <c r="AK28" i="1"/>
  <c r="AK37" i="1"/>
  <c r="AK29" i="1"/>
  <c r="AK35" i="1"/>
  <c r="AK31" i="1"/>
  <c r="AK36" i="1"/>
  <c r="AK30" i="1"/>
  <c r="AK46" i="1"/>
  <c r="AK45" i="1"/>
  <c r="AK50" i="1"/>
  <c r="AK44" i="1"/>
  <c r="AK47" i="1"/>
  <c r="O37" i="1"/>
  <c r="O35" i="1"/>
  <c r="O36" i="1"/>
  <c r="O38" i="1"/>
  <c r="L38" i="1"/>
  <c r="L36" i="1"/>
  <c r="L35" i="1"/>
  <c r="L37" i="1"/>
  <c r="BC31" i="1"/>
  <c r="BC36" i="1"/>
  <c r="BC29" i="1"/>
  <c r="BC35" i="1"/>
  <c r="BC28" i="1"/>
  <c r="BC38" i="1"/>
  <c r="BC30" i="1"/>
  <c r="BC37" i="1"/>
  <c r="BC44" i="1"/>
  <c r="BC45" i="1"/>
  <c r="BC46" i="1"/>
  <c r="BC50" i="1"/>
  <c r="BC47" i="1"/>
  <c r="V38" i="1"/>
  <c r="V35" i="1"/>
  <c r="V37" i="1"/>
  <c r="V36" i="1"/>
  <c r="BI28" i="1"/>
  <c r="BI36" i="1"/>
  <c r="BI29" i="1"/>
  <c r="BI37" i="1"/>
  <c r="BI31" i="1"/>
  <c r="BI35" i="1"/>
  <c r="BI30" i="1"/>
  <c r="BI38" i="1"/>
  <c r="BI44" i="1"/>
  <c r="BI45" i="1"/>
  <c r="BI50" i="1"/>
  <c r="BI47" i="1"/>
  <c r="BI46" i="1"/>
  <c r="BG36" i="1"/>
  <c r="BG35" i="1"/>
  <c r="BG37" i="1"/>
  <c r="BG38" i="1"/>
  <c r="BG28" i="1"/>
  <c r="BG45" i="1"/>
  <c r="BG50" i="1"/>
  <c r="BG29" i="1"/>
  <c r="BG47" i="1"/>
  <c r="BG30" i="1"/>
  <c r="BG46" i="1"/>
  <c r="BG31" i="1"/>
  <c r="BG44" i="1"/>
  <c r="AJ37" i="1"/>
  <c r="AJ36" i="1"/>
  <c r="AJ35" i="1"/>
  <c r="AJ29" i="1"/>
  <c r="AJ38" i="1"/>
  <c r="AJ31" i="1"/>
  <c r="AJ30" i="1"/>
  <c r="AJ47" i="1"/>
  <c r="AJ50" i="1"/>
  <c r="AJ44" i="1"/>
  <c r="AJ46" i="1"/>
  <c r="AJ28" i="1"/>
  <c r="AJ45" i="1"/>
  <c r="AE31" i="1"/>
  <c r="AE29" i="1"/>
  <c r="AE28" i="1"/>
  <c r="AE30" i="1"/>
  <c r="AE47" i="1"/>
  <c r="AE46" i="1"/>
  <c r="AE50" i="1"/>
  <c r="AE44" i="1"/>
  <c r="AE45" i="1"/>
  <c r="BH30" i="1"/>
  <c r="BH38" i="1"/>
  <c r="BH28" i="1"/>
  <c r="BH36" i="1"/>
  <c r="BH29" i="1"/>
  <c r="BH35" i="1"/>
  <c r="BH31" i="1"/>
  <c r="BH37" i="1"/>
  <c r="BH50" i="1"/>
  <c r="BH47" i="1"/>
  <c r="BH44" i="1"/>
  <c r="BH46" i="1"/>
  <c r="BH45" i="1"/>
  <c r="G31" i="1"/>
  <c r="G38" i="1"/>
  <c r="G29" i="1"/>
  <c r="G36" i="1"/>
  <c r="G28" i="1"/>
  <c r="G35" i="1"/>
  <c r="G30" i="1"/>
  <c r="G37" i="1"/>
  <c r="G44" i="1"/>
  <c r="G45" i="1"/>
  <c r="G46" i="1"/>
  <c r="G50" i="1"/>
  <c r="G47" i="1"/>
  <c r="D37" i="1"/>
  <c r="D36" i="1"/>
  <c r="D35" i="1"/>
  <c r="D38" i="1"/>
  <c r="F36" i="1"/>
  <c r="F35" i="1"/>
  <c r="F38" i="1"/>
  <c r="F37" i="1"/>
  <c r="AS28" i="1"/>
  <c r="AS36" i="1"/>
  <c r="AS29" i="1"/>
  <c r="AS37" i="1"/>
  <c r="AS31" i="1"/>
  <c r="AS35" i="1"/>
  <c r="AS38" i="1"/>
  <c r="AS45" i="1"/>
  <c r="AS44" i="1"/>
  <c r="AS46" i="1"/>
  <c r="AS50" i="1"/>
  <c r="AS47" i="1"/>
  <c r="AE37" i="1"/>
  <c r="AE35" i="1"/>
  <c r="AE38" i="1"/>
  <c r="AE36" i="1"/>
  <c r="T37" i="1"/>
  <c r="T36" i="1"/>
  <c r="T35" i="1"/>
  <c r="T38" i="1"/>
  <c r="AU31" i="1"/>
  <c r="AU29" i="1"/>
  <c r="AU28" i="1"/>
  <c r="AU30" i="1"/>
  <c r="AU50" i="1"/>
  <c r="AU46" i="1"/>
  <c r="AU44" i="1"/>
  <c r="AU45" i="1"/>
  <c r="AU47" i="1"/>
  <c r="BF49" i="1" l="1"/>
  <c r="BL49" i="1"/>
  <c r="X48" i="1"/>
  <c r="BF40" i="1"/>
  <c r="BO32" i="1"/>
  <c r="F33" i="1"/>
  <c r="V39" i="1"/>
  <c r="J32" i="1"/>
  <c r="V48" i="1"/>
  <c r="H33" i="1"/>
  <c r="BF33" i="1"/>
  <c r="BL32" i="1"/>
  <c r="AB49" i="1"/>
  <c r="K49" i="1"/>
  <c r="BM39" i="1"/>
  <c r="W33" i="1"/>
  <c r="I39" i="1"/>
  <c r="AA33" i="1"/>
  <c r="T32" i="1"/>
  <c r="BL48" i="1"/>
  <c r="D39" i="1"/>
  <c r="AX32" i="1"/>
  <c r="AG49" i="1"/>
  <c r="BE33" i="1"/>
  <c r="E39" i="1"/>
  <c r="F48" i="1"/>
  <c r="BL39" i="1"/>
  <c r="BE39" i="1"/>
  <c r="Q39" i="1"/>
  <c r="S40" i="1"/>
  <c r="L33" i="1"/>
  <c r="X40" i="1"/>
  <c r="X33" i="1"/>
  <c r="E32" i="1"/>
  <c r="BD39" i="1"/>
  <c r="U39" i="1"/>
  <c r="Y48" i="1"/>
  <c r="BL33" i="1"/>
  <c r="G33" i="1"/>
  <c r="BE48" i="1"/>
  <c r="AH39" i="1"/>
  <c r="AB33" i="1"/>
  <c r="X49" i="1"/>
  <c r="BE40" i="1"/>
  <c r="E33" i="1"/>
  <c r="BO39" i="1"/>
  <c r="O33" i="1"/>
  <c r="H40" i="1"/>
  <c r="AN40" i="1"/>
  <c r="K48" i="1"/>
  <c r="G32" i="1"/>
  <c r="G48" i="1"/>
  <c r="W40" i="1"/>
  <c r="BD33" i="1"/>
  <c r="BM32" i="1"/>
  <c r="BF39" i="1"/>
  <c r="BM40" i="1"/>
  <c r="AA49" i="1"/>
  <c r="AA48" i="1"/>
  <c r="N40" i="1"/>
  <c r="Q32" i="1"/>
  <c r="T48" i="1"/>
  <c r="P32" i="1"/>
  <c r="AY49" i="1"/>
  <c r="BO48" i="1"/>
  <c r="S32" i="1"/>
  <c r="S39" i="1"/>
  <c r="M39" i="1"/>
  <c r="K32" i="1"/>
  <c r="L48" i="1"/>
  <c r="AI49" i="1"/>
  <c r="AG40" i="1"/>
  <c r="U32" i="1"/>
  <c r="E49" i="1"/>
  <c r="V33" i="1"/>
  <c r="BL40" i="1"/>
  <c r="AA40" i="1"/>
  <c r="R40" i="1"/>
  <c r="G49" i="1"/>
  <c r="W48" i="1"/>
  <c r="BD49" i="1"/>
  <c r="BF48" i="1"/>
  <c r="AX33" i="1"/>
  <c r="BO33" i="1"/>
  <c r="AA32" i="1"/>
  <c r="Q48" i="1"/>
  <c r="AB39" i="1"/>
  <c r="AB40" i="1"/>
  <c r="BE32" i="1"/>
  <c r="BE49" i="1"/>
  <c r="S33" i="1"/>
  <c r="D32" i="1"/>
  <c r="L40" i="1"/>
  <c r="AN39" i="1"/>
  <c r="E48" i="1"/>
  <c r="BD48" i="1"/>
  <c r="J33" i="1"/>
  <c r="R49" i="1"/>
  <c r="K39" i="1"/>
  <c r="H48" i="1"/>
  <c r="BF32" i="1"/>
  <c r="BO49" i="1"/>
  <c r="T49" i="1"/>
  <c r="T40" i="1"/>
  <c r="BJ48" i="1"/>
  <c r="AW32" i="1"/>
  <c r="S48" i="1"/>
  <c r="Z32" i="1"/>
  <c r="M33" i="1"/>
  <c r="H49" i="1"/>
  <c r="Z33" i="1"/>
  <c r="Z48" i="1"/>
  <c r="U48" i="1"/>
  <c r="I33" i="1"/>
  <c r="I48" i="1"/>
  <c r="Y33" i="1"/>
  <c r="Y40" i="1"/>
  <c r="Y49" i="1"/>
  <c r="Y32" i="1"/>
  <c r="Y39" i="1"/>
  <c r="G40" i="1"/>
  <c r="O48" i="1"/>
  <c r="O32" i="1"/>
  <c r="W49" i="1"/>
  <c r="W32" i="1"/>
  <c r="W39" i="1"/>
  <c r="AG39" i="1"/>
  <c r="AG33" i="1"/>
  <c r="AG48" i="1"/>
  <c r="BM49" i="1"/>
  <c r="BD32" i="1"/>
  <c r="AA39" i="1"/>
  <c r="AI33" i="1"/>
  <c r="N33" i="1"/>
  <c r="Q33" i="1"/>
  <c r="P39" i="1"/>
  <c r="P33" i="1"/>
  <c r="P48" i="1"/>
  <c r="BJ40" i="1"/>
  <c r="AN33" i="1"/>
  <c r="M49" i="1"/>
  <c r="D48" i="1"/>
  <c r="AN48" i="1"/>
  <c r="L32" i="1"/>
  <c r="M32" i="1"/>
  <c r="F32" i="1"/>
  <c r="I40" i="1"/>
  <c r="E40" i="1"/>
  <c r="R39" i="1"/>
  <c r="R33" i="1"/>
  <c r="F40" i="1"/>
  <c r="F49" i="1"/>
  <c r="V32" i="1"/>
  <c r="V40" i="1"/>
  <c r="U49" i="1"/>
  <c r="N39" i="1"/>
  <c r="P49" i="1"/>
  <c r="Z39" i="1"/>
  <c r="O40" i="1"/>
  <c r="O39" i="1"/>
  <c r="AY48" i="1"/>
  <c r="AO40" i="1"/>
  <c r="AX39" i="1"/>
  <c r="BD40" i="1"/>
  <c r="AD40" i="1"/>
  <c r="N48" i="1"/>
  <c r="N49" i="1"/>
  <c r="Q40" i="1"/>
  <c r="Q49" i="1"/>
  <c r="T39" i="1"/>
  <c r="T33" i="1"/>
  <c r="P40" i="1"/>
  <c r="AN49" i="1"/>
  <c r="D33" i="1"/>
  <c r="D40" i="1"/>
  <c r="J40" i="1"/>
  <c r="I32" i="1"/>
  <c r="L49" i="1"/>
  <c r="L39" i="1"/>
  <c r="U40" i="1"/>
  <c r="C39" i="1"/>
  <c r="C42" i="1" s="1"/>
  <c r="C43" i="1" s="1"/>
  <c r="U33" i="1"/>
  <c r="I49" i="1"/>
  <c r="AN32" i="1"/>
  <c r="J49" i="1"/>
  <c r="R48" i="1"/>
  <c r="H39" i="1"/>
  <c r="G39" i="1"/>
  <c r="O49" i="1"/>
  <c r="AR40" i="1"/>
  <c r="AY32" i="1"/>
  <c r="BM33" i="1"/>
  <c r="AG32" i="1"/>
  <c r="N32" i="1"/>
  <c r="S49" i="1"/>
  <c r="K40" i="1"/>
  <c r="K33" i="1"/>
  <c r="D49" i="1"/>
  <c r="J39" i="1"/>
  <c r="Z49" i="1"/>
  <c r="Z40" i="1"/>
  <c r="C48" i="1"/>
  <c r="J48" i="1"/>
  <c r="M40" i="1"/>
  <c r="BM48" i="1"/>
  <c r="R32" i="1"/>
  <c r="X39" i="1"/>
  <c r="X32" i="1"/>
  <c r="V49" i="1"/>
  <c r="H32" i="1"/>
  <c r="AY39" i="1"/>
  <c r="AY33" i="1"/>
  <c r="AX49" i="1"/>
  <c r="AD49" i="1"/>
  <c r="AD39" i="1"/>
  <c r="AX40" i="1"/>
  <c r="AC49" i="1"/>
  <c r="AE49" i="1"/>
  <c r="AE40" i="1"/>
  <c r="AY40" i="1"/>
  <c r="AX48" i="1"/>
  <c r="AC40" i="1"/>
  <c r="AF39" i="1"/>
  <c r="AC32" i="1"/>
  <c r="AE33" i="1"/>
  <c r="AI39" i="1"/>
  <c r="AD48" i="1"/>
  <c r="AW39" i="1"/>
  <c r="AE48" i="1"/>
  <c r="AE32" i="1"/>
  <c r="BK48" i="1"/>
  <c r="AF32" i="1"/>
  <c r="AP39" i="1"/>
  <c r="AP49" i="1"/>
  <c r="AP40" i="1"/>
  <c r="AP32" i="1"/>
  <c r="AP48" i="1"/>
  <c r="AP33" i="1"/>
  <c r="AW40" i="1"/>
  <c r="AE39" i="1"/>
  <c r="BG33" i="1"/>
  <c r="AI40" i="1"/>
  <c r="AI48" i="1"/>
  <c r="AD33" i="1"/>
  <c r="AD32" i="1"/>
  <c r="AF48" i="1"/>
  <c r="AF33" i="1"/>
  <c r="AC39" i="1"/>
  <c r="AB48" i="1"/>
  <c r="AW48" i="1"/>
  <c r="AF49" i="1"/>
  <c r="AB32" i="1"/>
  <c r="BJ33" i="1"/>
  <c r="BJ49" i="1"/>
  <c r="BJ39" i="1"/>
  <c r="BJ32" i="1"/>
  <c r="AI32" i="1"/>
  <c r="AC33" i="1"/>
  <c r="AC48" i="1"/>
  <c r="AW33" i="1"/>
  <c r="AW49" i="1"/>
  <c r="AF40" i="1"/>
  <c r="BH48" i="1"/>
  <c r="BC40" i="1"/>
  <c r="AR32" i="1"/>
  <c r="BH33" i="1"/>
  <c r="BG40" i="1"/>
  <c r="BB39" i="1"/>
  <c r="AZ32" i="1"/>
  <c r="AL32" i="1"/>
  <c r="BI40" i="1"/>
  <c r="AL39" i="1"/>
  <c r="AS40" i="1"/>
  <c r="BH39" i="1"/>
  <c r="AJ33" i="1"/>
  <c r="AQ49" i="1"/>
  <c r="AR33" i="1"/>
  <c r="BN49" i="1"/>
  <c r="AQ32" i="1"/>
  <c r="AV39" i="1"/>
  <c r="AV49" i="1"/>
  <c r="AV32" i="1"/>
  <c r="AV40" i="1"/>
  <c r="BH49" i="1"/>
  <c r="BG32" i="1"/>
  <c r="BC48" i="1"/>
  <c r="AK32" i="1"/>
  <c r="BK49" i="1"/>
  <c r="AR48" i="1"/>
  <c r="AV33" i="1"/>
  <c r="AO39" i="1"/>
  <c r="AO33" i="1"/>
  <c r="BN48" i="1"/>
  <c r="AH48" i="1"/>
  <c r="AH32" i="1"/>
  <c r="AH33" i="1"/>
  <c r="AH40" i="1"/>
  <c r="AH49" i="1"/>
  <c r="BN33" i="1"/>
  <c r="AU32" i="1"/>
  <c r="AJ32" i="1"/>
  <c r="AT49" i="1"/>
  <c r="AZ40" i="1"/>
  <c r="AL48" i="1"/>
  <c r="BA40" i="1"/>
  <c r="BA49" i="1"/>
  <c r="AQ33" i="1"/>
  <c r="AV48" i="1"/>
  <c r="AO48" i="1"/>
  <c r="AO32" i="1"/>
  <c r="BN32" i="1"/>
  <c r="BN40" i="1"/>
  <c r="BN39" i="1"/>
  <c r="AO49" i="1"/>
  <c r="AU33" i="1"/>
  <c r="AU40" i="1"/>
  <c r="AJ48" i="1"/>
  <c r="AJ39" i="1"/>
  <c r="AK39" i="1"/>
  <c r="BK39" i="1"/>
  <c r="BK32" i="1"/>
  <c r="AT39" i="1"/>
  <c r="AZ48" i="1"/>
  <c r="AL40" i="1"/>
  <c r="AM49" i="1"/>
  <c r="AQ39" i="1"/>
  <c r="AQ40" i="1"/>
  <c r="BB33" i="1"/>
  <c r="AM32" i="1"/>
  <c r="AM40" i="1"/>
  <c r="AS32" i="1"/>
  <c r="AZ33" i="1"/>
  <c r="AL49" i="1"/>
  <c r="AL33" i="1"/>
  <c r="AM39" i="1"/>
  <c r="AM48" i="1"/>
  <c r="BA39" i="1"/>
  <c r="BC49" i="1"/>
  <c r="AT33" i="1"/>
  <c r="BA33" i="1"/>
  <c r="BH40" i="1"/>
  <c r="BG48" i="1"/>
  <c r="BC32" i="1"/>
  <c r="BK40" i="1"/>
  <c r="BK33" i="1"/>
  <c r="BP48" i="1"/>
  <c r="AS39" i="1"/>
  <c r="AS48" i="1"/>
  <c r="AJ49" i="1"/>
  <c r="BG39" i="1"/>
  <c r="BI49" i="1"/>
  <c r="BI48" i="1"/>
  <c r="BC33" i="1"/>
  <c r="BC39" i="1"/>
  <c r="AK49" i="1"/>
  <c r="AK40" i="1"/>
  <c r="AK48" i="1"/>
  <c r="BP39" i="1"/>
  <c r="BP42" i="1" s="1"/>
  <c r="BP43" i="1" s="1"/>
  <c r="BB40" i="1"/>
  <c r="BB48" i="1"/>
  <c r="AT40" i="1"/>
  <c r="AT48" i="1"/>
  <c r="AZ39" i="1"/>
  <c r="AM33" i="1"/>
  <c r="BA48" i="1"/>
  <c r="BA32" i="1"/>
  <c r="AR39" i="1"/>
  <c r="AR49" i="1"/>
  <c r="AS33" i="1"/>
  <c r="BI39" i="1"/>
  <c r="BI33" i="1"/>
  <c r="AU39" i="1"/>
  <c r="AU49" i="1"/>
  <c r="AS49" i="1"/>
  <c r="AK33" i="1"/>
  <c r="BB49" i="1"/>
  <c r="AU48" i="1"/>
  <c r="BH32" i="1"/>
  <c r="AJ40" i="1"/>
  <c r="BG49" i="1"/>
  <c r="BI32" i="1"/>
  <c r="BB32" i="1"/>
  <c r="AT32" i="1"/>
  <c r="AZ49" i="1"/>
  <c r="AQ48" i="1"/>
  <c r="BE42" i="1" l="1"/>
  <c r="BE43" i="1" s="1"/>
  <c r="AG42" i="1"/>
  <c r="AG43" i="1" s="1"/>
  <c r="BF42" i="1"/>
  <c r="BF43" i="1" s="1"/>
  <c r="AA42" i="1"/>
  <c r="AA43" i="1" s="1"/>
  <c r="AA51" i="1" s="1"/>
  <c r="AY42" i="1"/>
  <c r="AY43" i="1" s="1"/>
  <c r="BL42" i="1"/>
  <c r="BL43" i="1" s="1"/>
  <c r="BL51" i="1" s="1"/>
  <c r="BF51" i="1"/>
  <c r="BE51" i="1"/>
  <c r="AI42" i="1"/>
  <c r="AI43" i="1" s="1"/>
  <c r="AI51" i="1" s="1"/>
  <c r="AW42" i="1"/>
  <c r="AW43" i="1" s="1"/>
  <c r="AB42" i="1"/>
  <c r="AB43" i="1" s="1"/>
  <c r="AB51" i="1" s="1"/>
  <c r="AY51" i="1"/>
  <c r="G42" i="1"/>
  <c r="G43" i="1" s="1"/>
  <c r="G51" i="1" s="1"/>
  <c r="AN42" i="1"/>
  <c r="AN43" i="1" s="1"/>
  <c r="E42" i="1"/>
  <c r="E43" i="1" s="1"/>
  <c r="E51" i="1" s="1"/>
  <c r="BO42" i="1"/>
  <c r="BO43" i="1" s="1"/>
  <c r="BO51" i="1" s="1"/>
  <c r="T42" i="1"/>
  <c r="T43" i="1" s="1"/>
  <c r="T51" i="1" s="1"/>
  <c r="AX42" i="1"/>
  <c r="AX43" i="1" s="1"/>
  <c r="Q42" i="1"/>
  <c r="Q43" i="1" s="1"/>
  <c r="Q51" i="1" s="1"/>
  <c r="K42" i="1"/>
  <c r="K43" i="1" s="1"/>
  <c r="K51" i="1" s="1"/>
  <c r="U42" i="1"/>
  <c r="U43" i="1" s="1"/>
  <c r="U51" i="1" s="1"/>
  <c r="D42" i="1"/>
  <c r="D43" i="1" s="1"/>
  <c r="D51" i="1" s="1"/>
  <c r="Z42" i="1"/>
  <c r="Z43" i="1" s="1"/>
  <c r="Z51" i="1" s="1"/>
  <c r="F42" i="1"/>
  <c r="F43" i="1" s="1"/>
  <c r="F51" i="1" s="1"/>
  <c r="BM42" i="1"/>
  <c r="BM43" i="1" s="1"/>
  <c r="BM51" i="1" s="1"/>
  <c r="V42" i="1"/>
  <c r="V43" i="1" s="1"/>
  <c r="V51" i="1" s="1"/>
  <c r="M42" i="1"/>
  <c r="M43" i="1" s="1"/>
  <c r="M51" i="1" s="1"/>
  <c r="P42" i="1"/>
  <c r="P43" i="1" s="1"/>
  <c r="P51" i="1" s="1"/>
  <c r="W42" i="1"/>
  <c r="W43" i="1" s="1"/>
  <c r="W51" i="1" s="1"/>
  <c r="BH42" i="1"/>
  <c r="BH43" i="1" s="1"/>
  <c r="BH51" i="1" s="1"/>
  <c r="J42" i="1"/>
  <c r="J43" i="1" s="1"/>
  <c r="J51" i="1" s="1"/>
  <c r="AN51" i="1"/>
  <c r="BD42" i="1"/>
  <c r="BD43" i="1" s="1"/>
  <c r="BD51" i="1" s="1"/>
  <c r="S42" i="1"/>
  <c r="S43" i="1" s="1"/>
  <c r="S51" i="1" s="1"/>
  <c r="H42" i="1"/>
  <c r="H43" i="1" s="1"/>
  <c r="H51" i="1" s="1"/>
  <c r="R42" i="1"/>
  <c r="R43" i="1" s="1"/>
  <c r="R51" i="1" s="1"/>
  <c r="L42" i="1"/>
  <c r="L43" i="1" s="1"/>
  <c r="L51" i="1" s="1"/>
  <c r="BB42" i="1"/>
  <c r="BB43" i="1" s="1"/>
  <c r="BB51" i="1" s="1"/>
  <c r="AW51" i="1"/>
  <c r="C51" i="1"/>
  <c r="N42" i="1"/>
  <c r="N43" i="1" s="1"/>
  <c r="N51" i="1" s="1"/>
  <c r="O42" i="1"/>
  <c r="O43" i="1" s="1"/>
  <c r="O51" i="1" s="1"/>
  <c r="AQ42" i="1"/>
  <c r="AQ43" i="1" s="1"/>
  <c r="AG51" i="1"/>
  <c r="X42" i="1"/>
  <c r="X43" i="1" s="1"/>
  <c r="X51" i="1" s="1"/>
  <c r="I42" i="1"/>
  <c r="I43" i="1" s="1"/>
  <c r="I51" i="1" s="1"/>
  <c r="Y42" i="1"/>
  <c r="Y43" i="1" s="1"/>
  <c r="Y51" i="1" s="1"/>
  <c r="AX51" i="1"/>
  <c r="AR42" i="1"/>
  <c r="AR43" i="1" s="1"/>
  <c r="AR51" i="1" s="1"/>
  <c r="AZ42" i="1"/>
  <c r="AZ43" i="1" s="1"/>
  <c r="AZ51" i="1" s="1"/>
  <c r="AC42" i="1"/>
  <c r="AC43" i="1" s="1"/>
  <c r="AC51" i="1" s="1"/>
  <c r="AD42" i="1"/>
  <c r="AD43" i="1" s="1"/>
  <c r="AD51" i="1" s="1"/>
  <c r="BA42" i="1"/>
  <c r="BA43" i="1" s="1"/>
  <c r="BA51" i="1" s="1"/>
  <c r="AL42" i="1"/>
  <c r="AL43" i="1" s="1"/>
  <c r="AL51" i="1" s="1"/>
  <c r="AP42" i="1"/>
  <c r="AP43" i="1" s="1"/>
  <c r="AP51" i="1" s="1"/>
  <c r="AF42" i="1"/>
  <c r="AF43" i="1" s="1"/>
  <c r="AF51" i="1" s="1"/>
  <c r="BG42" i="1"/>
  <c r="BG43" i="1" s="1"/>
  <c r="BG51" i="1" s="1"/>
  <c r="AU42" i="1"/>
  <c r="AU43" i="1" s="1"/>
  <c r="AU51" i="1" s="1"/>
  <c r="AQ51" i="1"/>
  <c r="AJ42" i="1"/>
  <c r="AJ43" i="1" s="1"/>
  <c r="AJ51" i="1" s="1"/>
  <c r="AK42" i="1"/>
  <c r="AK43" i="1" s="1"/>
  <c r="AK51" i="1" s="1"/>
  <c r="BJ42" i="1"/>
  <c r="BJ43" i="1" s="1"/>
  <c r="BJ51" i="1" s="1"/>
  <c r="AE42" i="1"/>
  <c r="AE43" i="1" s="1"/>
  <c r="AE51" i="1" s="1"/>
  <c r="AT42" i="1"/>
  <c r="AT43" i="1" s="1"/>
  <c r="AT51" i="1" s="1"/>
  <c r="AO42" i="1"/>
  <c r="AO43" i="1" s="1"/>
  <c r="AO51" i="1" s="1"/>
  <c r="BK42" i="1"/>
  <c r="BK43" i="1" s="1"/>
  <c r="BK51" i="1" s="1"/>
  <c r="BI42" i="1"/>
  <c r="BI43" i="1" s="1"/>
  <c r="BI51" i="1" s="1"/>
  <c r="BC42" i="1"/>
  <c r="BC43" i="1" s="1"/>
  <c r="BC51" i="1" s="1"/>
  <c r="BN42" i="1"/>
  <c r="BN43" i="1" s="1"/>
  <c r="BN51" i="1" s="1"/>
  <c r="AH42" i="1"/>
  <c r="AH43" i="1" s="1"/>
  <c r="AH51" i="1" s="1"/>
  <c r="AV42" i="1"/>
  <c r="AV43" i="1" s="1"/>
  <c r="AV51" i="1" s="1"/>
  <c r="BP51" i="1"/>
  <c r="AS42" i="1"/>
  <c r="AS43" i="1" s="1"/>
  <c r="AS51" i="1" s="1"/>
  <c r="AM42" i="1"/>
  <c r="AM43" i="1" s="1"/>
  <c r="AM51" i="1" s="1"/>
</calcChain>
</file>

<file path=xl/sharedStrings.xml><?xml version="1.0" encoding="utf-8"?>
<sst xmlns="http://schemas.openxmlformats.org/spreadsheetml/2006/main" count="84" uniqueCount="71">
  <si>
    <t>Normalised Mean Average</t>
  </si>
  <si>
    <t>Minimum Sample</t>
  </si>
  <si>
    <t>Maximum Sample</t>
  </si>
  <si>
    <t>Variable</t>
  </si>
  <si>
    <t>SIGNIFICANCE (Of Deviation From the Mean Average)</t>
  </si>
  <si>
    <t>CONFIDENCE (Of Convergence On the Mean Average)</t>
  </si>
  <si>
    <t>Significance Of Deviation /%</t>
  </si>
  <si>
    <t>Scenario Projection Datapoint</t>
  </si>
  <si>
    <t>No Example</t>
  </si>
  <si>
    <t>Dataset 1</t>
  </si>
  <si>
    <t>Dataset 2</t>
  </si>
  <si>
    <t>Dataset 3</t>
  </si>
  <si>
    <t>Parameter</t>
  </si>
  <si>
    <t>Mean Or Closest Greater Sample</t>
  </si>
  <si>
    <t>Mean Or Closest Lesser Sample</t>
  </si>
  <si>
    <t>Unit Tests To Be Carried Out By Each Developer In Order To Satisfy That the Theory Has Been Correctly Applied</t>
  </si>
  <si>
    <t>Outer Sigmoid Alpha Density Confidence /%</t>
  </si>
  <si>
    <t>Outer Sigmoid Beta Density Confidence /%</t>
  </si>
  <si>
    <t>Inner Sigmoid Alpha Density Confidence /%</t>
  </si>
  <si>
    <t>Inner Sigmoid Beta Density Confidence /%</t>
  </si>
  <si>
    <t>Projection Convex (Spot) Confidence /%</t>
  </si>
  <si>
    <t>Sample 1 - Non-Null</t>
  </si>
  <si>
    <t>Sample 2 - Non-Null</t>
  </si>
  <si>
    <t>Sample 3 - Non-Null</t>
  </si>
  <si>
    <t>Sample 4 - Non-Null</t>
  </si>
  <si>
    <t>Sample 5 - Non-Null</t>
  </si>
  <si>
    <t>Sample 6 - Non-Null</t>
  </si>
  <si>
    <t>Sample 7 - Non-Null</t>
  </si>
  <si>
    <t>Sample 8 - Non-Null</t>
  </si>
  <si>
    <t>Split Polarity Of Density Depression</t>
  </si>
  <si>
    <t>Projection Concave (Spot) Confidence /%</t>
  </si>
  <si>
    <t>PARAMETER GRANULARITY GLOBAL VARIABLE /%</t>
  </si>
  <si>
    <t>MICHAELIAN PROBABILITY THEORY</t>
  </si>
  <si>
    <t>Count</t>
  </si>
  <si>
    <t>Raw Projection (Spot) Confidence /%</t>
  </si>
  <si>
    <t>Normalised Projection (Spot) Confidence /%</t>
  </si>
  <si>
    <t>Normalised Percentile (Spread) Confidence /%</t>
  </si>
  <si>
    <t>Dataset Cross-Normalised Significance /%</t>
  </si>
  <si>
    <t>Nota Bene 1: Traditional probability theory assumes an un-skewed distribution. This outdated probability theory also omits the reality of parameter density. As such, my following probability theory is superior. It both handles distribution skew and density with ease, and should outperform traditional probability on the vast majority of applied real-world solutions, which usually deal with skewed and mostly sparse datasets!</t>
  </si>
  <si>
    <t>Nota Bene 5: Please remember to sufficiently search the dataset range distribution space. Your set of scenario projection datapoints should start at the range minima, finish at the range maxima, and have no more than a 10% dataset range gap between any two members, and ideally a lot less. If you do not sufficiently search the probability space, then the resulting confidence percentages will be sub-optimal.</t>
  </si>
  <si>
    <t>Scale- Granularised Duplicate Count</t>
  </si>
  <si>
    <t>Nota Bene 3: The scale-granularised duplicate count column calculates parameter duplicate counts within a previously set parameter granularity percentage range either side of the parameter. This count is then also scaled using the dataset parameter weighting, in order to properly handle dataset scaling. If you are comparing multiple dataset significances, make sure they are derived from the same number of samples. Alternatively, if this is not feasible, or if you want to improve algorithm efficiency, cross-normalise the significances by multiplying each significance value by all other sample counts, and then dividing by that particular dataset's own sample count, and then dividing by the total count of datasets.</t>
  </si>
  <si>
    <t>Your code produces the same values as those in the tables above, given the same variable parameters as the input dataset, and the same global variables, because I am correct.</t>
  </si>
  <si>
    <t>When median and mean are the same, i.e. where no skew exists, that mean confidence is a distribution maxima, because the dataset is fundamentally symmetrical, and so the mean should be the maxima given a 50% granularity.</t>
  </si>
  <si>
    <t>Large low density sub-ranges &gt;=0%.</t>
  </si>
  <si>
    <t>Correctly skewed density peaks (parameters) and troughs (gaps).</t>
  </si>
  <si>
    <t>Correct distribution profile for smaller and larger datasets e.g. 80 samples and 800 samples aswell.</t>
  </si>
  <si>
    <t>Handles negative and zero parameters appropriately.</t>
  </si>
  <si>
    <t>Density depressions should have a severity which is relative to the density depression range.</t>
  </si>
  <si>
    <t>Lower Boundary Outer Sigmoid Alpha Density Confidence /%</t>
  </si>
  <si>
    <t>Lower Boundary Inner Sigmoid Alpha Density Confidence /%</t>
  </si>
  <si>
    <t>Lower Boundary Outer Sigmoid Beta Density Confidence /%</t>
  </si>
  <si>
    <t>Lower Boundary Inner Sigmoid Beta Density Confidence /%</t>
  </si>
  <si>
    <t>Lower Boundary Projection Convex (Spot) Confidence /%</t>
  </si>
  <si>
    <t>Lower Boundary Projection Concave (Spot) Confidence /%</t>
  </si>
  <si>
    <t>Lower Boundary Split Polarity Of Density Depression</t>
  </si>
  <si>
    <t>Upper Boundary Outer Sigmoid Alpha Density Confidence /%</t>
  </si>
  <si>
    <t>Upper Boundary Inner Sigmoid Alpha Density Confidence /%</t>
  </si>
  <si>
    <t>Upper Boundary Outer Sigmoid Beta Density Confidence /%</t>
  </si>
  <si>
    <t>Upper Boundary Inner Sigmoid Beta Density Confidence /%</t>
  </si>
  <si>
    <t>Upper Boundary Projection Convex (Spot) Confidence /%</t>
  </si>
  <si>
    <t>Upper Boundary Projection Concave (Spot) Confidence /%</t>
  </si>
  <si>
    <t>Upper Boundary Split Polarity Of Density Depression</t>
  </si>
  <si>
    <t>Raw Depression Polarised Boundary Minima (Spot) Confidence /%</t>
  </si>
  <si>
    <t>Normalised Depression Polarised Boundary Minima (Spot) Confidence /%</t>
  </si>
  <si>
    <t>Incorporation of overall distribution skewness.</t>
  </si>
  <si>
    <t>As sample dataset becomes more diverse (i.e. as significance increases), so total integral should increase, because the distribution is essentially spreading out more, and therefore covering a greater 2-dimensional area.</t>
  </si>
  <si>
    <t>Zero trough confidence point when only two unique parameter values exist across the samples (pseudo-binary probability), because essentially there is not really a distribution unless you have a minimum of 3 unique parameter values.</t>
  </si>
  <si>
    <t>Nota Bene 2: This parameter granularity global variable must be restricted to (0 =&lt; x &lt;= 100), and is used in order to set the duplicate count lookup range. It thereby effectively broadens curve peaks as desired for a given application of the theory. For example, you would want wider normal distribution curve peaks if you need greater accuracy of probability. This can be achieved by using a higher parameter granularity percentage. On the other hand, you would want narrower normal distribution curve peaks if you instead need greater precision of probability. This can be achieved by using a lower parameter granularity percentage. The recommended value for this global variable is anywhere between 12.5% and 50%. A value of 25% would nominally simulate the classical normal distribution curve either side of the mean, which originates from the older Bayesian probability theory.</t>
  </si>
  <si>
    <t>Nota Bene 4: 100% is the core value you must calculate from. In addition to this, you need to assign a mean or closest lesser sample, and a mean or closest greater sample to each projection datapoint, in order to deal with duplicate values properly. The significance is subtracted from 50, because we want to invert the distribution, such that the normalised scenario mean average has the greatest base distribution spot confidence %. You also need to proportionally normalise the output value by dividing by dataset sample count. Additionally, you have to 'inject' synthetic duplicate data. This is because otherwise the confidence % calculated will be too low due to the 'effective' sample loss where duplicate-to-duplicate divergence can't otherwise be modelled. As you can see, the synthesis of the duplicate data requires the application of a sample parameter duplication granularity range. On top of this, you must apply a total of 8 complex concave and convex sigmoid methods in order to generate smooth s-curve confidence percentages for projection datapoints which are not contained within the sample dataset. You must naturalise these sigmoid confidence percentages. Make sure to also include depression softening within the raw confidence method, which relies on the realtionship between depression range and dataset range, given a polarised boundary minima and maxima confidence. Additionally, you need to split polarise these convex and concave spot confidence methods, so that they form curves across density depression ranges where there are no sample parameters present. This has been done in the raw confidence % row. Then, you also need to correct the highest modal peak to 50%, and the lowest modal trough to 0%, by setting upper and lower limits. In effect, these two limits (50% and 0 %) act by squashing the intrinsic sigmoidal peak and trough exaggeration, and therefore the algorithm avoids overshoot and undershoot errors. Penultimately, multiply by 2, in order to normalise onto a 100% scale. Finally, you must make sure that you give all out-of-dataset range projections a confidence of 0%.</t>
  </si>
  <si>
    <t>Maximal confidence of &lt;=100%, and minimal confidence &gt;=0%, where there is actually a fundamental distribution (i.e. where there are more than 2 unique parameter values in the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</si>
</sst>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i/>
      <sz val="11"/>
      <color theme="1"/>
      <name val="Calibri"/>
      <family val="2"/>
      <scheme val="minor"/>
    </font>
    <font>
      <sz val="11"/>
      <name val="Calibri"/>
      <family val="2"/>
      <scheme val="minor"/>
    </font>
    <font>
      <b/>
      <sz val="14"/>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rgb="FFFFC000"/>
        <bgColor indexed="64"/>
      </patternFill>
    </fill>
    <fill>
      <patternFill patternType="solid">
        <fgColor rgb="FFFFFF00"/>
        <bgColor indexed="64"/>
      </patternFill>
    </fill>
  </fills>
  <borders count="41">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03">
    <xf numFmtId="0" fontId="0" fillId="0" borderId="0" xfId="0"/>
    <xf numFmtId="0" fontId="0" fillId="0" borderId="0" xfId="0" applyAlignment="1">
      <alignment horizontal="left" vertical="top"/>
    </xf>
    <xf numFmtId="0" fontId="0" fillId="0" borderId="0" xfId="0" applyFill="1" applyBorder="1" applyAlignment="1">
      <alignment horizontal="left" vertical="top"/>
    </xf>
    <xf numFmtId="0" fontId="0" fillId="0" borderId="0" xfId="0" applyAlignment="1">
      <alignment horizontal="left" vertical="top" wrapText="1"/>
    </xf>
    <xf numFmtId="0" fontId="0" fillId="0" borderId="15"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0" xfId="0" applyFill="1" applyBorder="1" applyAlignment="1">
      <alignment horizontal="left" vertical="top" wrapText="1"/>
    </xf>
    <xf numFmtId="0" fontId="0" fillId="0" borderId="13" xfId="0" applyFill="1" applyBorder="1" applyAlignment="1">
      <alignment horizontal="left" vertical="top" wrapText="1"/>
    </xf>
    <xf numFmtId="0" fontId="0" fillId="0" borderId="14" xfId="0" applyFill="1" applyBorder="1" applyAlignment="1">
      <alignment horizontal="left" vertical="top" wrapText="1"/>
    </xf>
    <xf numFmtId="0" fontId="0" fillId="0" borderId="0" xfId="0" applyFill="1" applyBorder="1"/>
    <xf numFmtId="0" fontId="0" fillId="0" borderId="0" xfId="0" applyFill="1" applyBorder="1" applyAlignment="1"/>
    <xf numFmtId="0" fontId="0" fillId="6" borderId="10" xfId="0" applyFill="1" applyBorder="1" applyAlignment="1">
      <alignment horizontal="left" vertical="top" wrapText="1"/>
    </xf>
    <xf numFmtId="0" fontId="0" fillId="6" borderId="11" xfId="0" applyFill="1" applyBorder="1" applyAlignment="1">
      <alignment horizontal="left" vertical="top" wrapText="1"/>
    </xf>
    <xf numFmtId="0" fontId="0" fillId="6" borderId="16" xfId="0" applyFill="1" applyBorder="1" applyAlignment="1">
      <alignment horizontal="left" vertical="top" wrapText="1"/>
    </xf>
    <xf numFmtId="0" fontId="0" fillId="0" borderId="0" xfId="0" applyFill="1"/>
    <xf numFmtId="0" fontId="2" fillId="6" borderId="0" xfId="0" applyFont="1" applyFill="1"/>
    <xf numFmtId="0" fontId="2" fillId="6" borderId="0" xfId="0" applyFont="1" applyFill="1" applyAlignment="1">
      <alignment horizontal="left" vertical="top"/>
    </xf>
    <xf numFmtId="2" fontId="0" fillId="2" borderId="3" xfId="0" applyNumberFormat="1" applyFill="1" applyBorder="1" applyAlignment="1">
      <alignment horizontal="left" vertical="top" wrapText="1"/>
    </xf>
    <xf numFmtId="2" fontId="0" fillId="2" borderId="5" xfId="0" applyNumberFormat="1" applyFill="1" applyBorder="1" applyAlignment="1">
      <alignment horizontal="left" vertical="top"/>
    </xf>
    <xf numFmtId="2" fontId="0" fillId="2" borderId="8" xfId="0" applyNumberFormat="1" applyFill="1" applyBorder="1"/>
    <xf numFmtId="2" fontId="0" fillId="3" borderId="25" xfId="0" applyNumberFormat="1" applyFill="1" applyBorder="1" applyAlignment="1">
      <alignment horizontal="left" vertical="top" wrapText="1"/>
    </xf>
    <xf numFmtId="2" fontId="0" fillId="3" borderId="18" xfId="0" applyNumberFormat="1" applyFill="1" applyBorder="1"/>
    <xf numFmtId="2" fontId="0" fillId="2" borderId="7" xfId="0" applyNumberFormat="1" applyFill="1" applyBorder="1"/>
    <xf numFmtId="2" fontId="0" fillId="3" borderId="26" xfId="0" applyNumberFormat="1" applyFill="1" applyBorder="1" applyAlignment="1">
      <alignment horizontal="left" vertical="top" wrapText="1"/>
    </xf>
    <xf numFmtId="2" fontId="0" fillId="3" borderId="7" xfId="0" applyNumberFormat="1" applyFill="1" applyBorder="1"/>
    <xf numFmtId="2" fontId="0" fillId="0" borderId="26" xfId="0" applyNumberFormat="1" applyBorder="1" applyAlignment="1">
      <alignment horizontal="left" vertical="top" wrapText="1"/>
    </xf>
    <xf numFmtId="2" fontId="0" fillId="2" borderId="4" xfId="0" applyNumberFormat="1" applyFill="1" applyBorder="1"/>
    <xf numFmtId="2" fontId="0" fillId="2" borderId="9" xfId="0" applyNumberFormat="1" applyFill="1" applyBorder="1"/>
    <xf numFmtId="2" fontId="0" fillId="0" borderId="27" xfId="0" applyNumberFormat="1" applyBorder="1" applyAlignment="1">
      <alignment horizontal="left" vertical="top" wrapText="1"/>
    </xf>
    <xf numFmtId="2" fontId="0" fillId="2" borderId="23" xfId="0" applyNumberFormat="1" applyFill="1" applyBorder="1"/>
    <xf numFmtId="2" fontId="0" fillId="2" borderId="24" xfId="0" applyNumberFormat="1" applyFill="1" applyBorder="1"/>
    <xf numFmtId="2" fontId="3" fillId="2" borderId="17" xfId="0" applyNumberFormat="1" applyFont="1" applyFill="1" applyBorder="1" applyAlignment="1">
      <alignment horizontal="left" vertical="top" wrapText="1"/>
    </xf>
    <xf numFmtId="2" fontId="3" fillId="3" borderId="18" xfId="0" applyNumberFormat="1" applyFont="1" applyFill="1" applyBorder="1"/>
    <xf numFmtId="2" fontId="3" fillId="2" borderId="1" xfId="0" applyNumberFormat="1" applyFont="1" applyFill="1" applyBorder="1" applyAlignment="1">
      <alignment horizontal="left" vertical="top" wrapText="1"/>
    </xf>
    <xf numFmtId="2" fontId="3" fillId="3" borderId="8" xfId="0" applyNumberFormat="1" applyFont="1" applyFill="1" applyBorder="1"/>
    <xf numFmtId="2" fontId="3" fillId="3" borderId="2" xfId="0" applyNumberFormat="1" applyFont="1" applyFill="1" applyBorder="1"/>
    <xf numFmtId="2" fontId="3" fillId="2" borderId="3" xfId="0" applyNumberFormat="1" applyFont="1" applyFill="1" applyBorder="1" applyAlignment="1">
      <alignment horizontal="left" vertical="top" wrapText="1"/>
    </xf>
    <xf numFmtId="2" fontId="3" fillId="3" borderId="7" xfId="0" applyNumberFormat="1" applyFont="1" applyFill="1" applyBorder="1"/>
    <xf numFmtId="2" fontId="3" fillId="3" borderId="4" xfId="0" applyNumberFormat="1" applyFont="1" applyFill="1" applyBorder="1"/>
    <xf numFmtId="2" fontId="3" fillId="2" borderId="5" xfId="0" applyNumberFormat="1" applyFont="1" applyFill="1" applyBorder="1" applyAlignment="1">
      <alignment horizontal="left" vertical="top" wrapText="1"/>
    </xf>
    <xf numFmtId="2" fontId="3" fillId="3" borderId="9" xfId="0" applyNumberFormat="1" applyFont="1" applyFill="1" applyBorder="1"/>
    <xf numFmtId="2" fontId="3" fillId="3" borderId="6" xfId="0" applyNumberFormat="1" applyFont="1" applyFill="1" applyBorder="1"/>
    <xf numFmtId="0" fontId="0" fillId="0" borderId="30" xfId="0" applyBorder="1"/>
    <xf numFmtId="2" fontId="0" fillId="2" borderId="7" xfId="0" applyNumberFormat="1" applyFill="1" applyBorder="1" applyAlignment="1">
      <alignment horizontal="left" vertical="top" wrapText="1"/>
    </xf>
    <xf numFmtId="2" fontId="0" fillId="2" borderId="4" xfId="0" applyNumberFormat="1" applyFill="1" applyBorder="1" applyAlignment="1">
      <alignment horizontal="left" vertical="top" wrapText="1"/>
    </xf>
    <xf numFmtId="2" fontId="0" fillId="2" borderId="9" xfId="0" applyNumberFormat="1" applyFill="1" applyBorder="1" applyAlignment="1">
      <alignment horizontal="left" vertical="top"/>
    </xf>
    <xf numFmtId="2" fontId="0" fillId="2" borderId="6" xfId="0" applyNumberFormat="1" applyFill="1" applyBorder="1" applyAlignment="1">
      <alignment horizontal="left" vertical="top"/>
    </xf>
    <xf numFmtId="2" fontId="3" fillId="2" borderId="31" xfId="0" applyNumberFormat="1" applyFont="1" applyFill="1" applyBorder="1" applyAlignment="1">
      <alignment horizontal="left" vertical="top" wrapText="1"/>
    </xf>
    <xf numFmtId="2" fontId="3" fillId="2" borderId="26" xfId="0" applyNumberFormat="1" applyFont="1" applyFill="1" applyBorder="1" applyAlignment="1">
      <alignment horizontal="left" vertical="top" wrapText="1"/>
    </xf>
    <xf numFmtId="2" fontId="3" fillId="2" borderId="32" xfId="0" applyNumberFormat="1" applyFont="1" applyFill="1" applyBorder="1" applyAlignment="1">
      <alignment horizontal="left" vertical="top" wrapText="1"/>
    </xf>
    <xf numFmtId="0" fontId="0" fillId="0" borderId="22" xfId="0" applyFill="1" applyBorder="1" applyAlignment="1">
      <alignment horizontal="left" vertical="top" wrapText="1"/>
    </xf>
    <xf numFmtId="2" fontId="3" fillId="3" borderId="35" xfId="0" applyNumberFormat="1" applyFont="1" applyFill="1" applyBorder="1"/>
    <xf numFmtId="2" fontId="3" fillId="3" borderId="33" xfId="0" applyNumberFormat="1" applyFont="1" applyFill="1" applyBorder="1"/>
    <xf numFmtId="2" fontId="3" fillId="3" borderId="34" xfId="0" applyNumberFormat="1" applyFont="1" applyFill="1" applyBorder="1"/>
    <xf numFmtId="2" fontId="0" fillId="3" borderId="4" xfId="0" applyNumberFormat="1" applyFill="1" applyBorder="1" applyAlignment="1">
      <alignment horizontal="left" vertical="top" wrapText="1"/>
    </xf>
    <xf numFmtId="2" fontId="0" fillId="3" borderId="19" xfId="0" applyNumberFormat="1" applyFill="1" applyBorder="1" applyAlignment="1">
      <alignment horizontal="left" vertical="top" wrapText="1"/>
    </xf>
    <xf numFmtId="0" fontId="0" fillId="0" borderId="36" xfId="0" applyFill="1" applyBorder="1" applyAlignment="1">
      <alignment horizontal="left" vertical="top" wrapText="1"/>
    </xf>
    <xf numFmtId="2" fontId="0" fillId="2" borderId="2" xfId="0" applyNumberFormat="1" applyFill="1" applyBorder="1"/>
    <xf numFmtId="2" fontId="0" fillId="2" borderId="6" xfId="0" applyNumberFormat="1" applyFill="1" applyBorder="1"/>
    <xf numFmtId="0" fontId="2" fillId="0" borderId="0" xfId="0" applyFont="1" applyFill="1" applyAlignment="1">
      <alignment horizontal="left" vertical="top"/>
    </xf>
    <xf numFmtId="0" fontId="0" fillId="0" borderId="37" xfId="0" applyFill="1" applyBorder="1" applyAlignment="1">
      <alignment horizontal="left" vertical="top" wrapText="1"/>
    </xf>
    <xf numFmtId="0" fontId="0" fillId="0" borderId="11" xfId="0" applyFill="1" applyBorder="1" applyAlignment="1">
      <alignment horizontal="left" vertical="top" wrapText="1"/>
    </xf>
    <xf numFmtId="0" fontId="0" fillId="0" borderId="12" xfId="0" applyFill="1" applyBorder="1" applyAlignment="1">
      <alignment horizontal="left" vertical="top"/>
    </xf>
    <xf numFmtId="0" fontId="3" fillId="0" borderId="10" xfId="0" applyFont="1" applyFill="1" applyBorder="1" applyAlignment="1">
      <alignment horizontal="left" vertical="top" wrapText="1"/>
    </xf>
    <xf numFmtId="0" fontId="3" fillId="0" borderId="11" xfId="0" applyFont="1" applyFill="1" applyBorder="1" applyAlignment="1">
      <alignment horizontal="left" vertical="top" wrapText="1"/>
    </xf>
    <xf numFmtId="0" fontId="3" fillId="0" borderId="12" xfId="0" applyFont="1" applyFill="1" applyBorder="1" applyAlignment="1">
      <alignment horizontal="left" vertical="top" wrapText="1"/>
    </xf>
    <xf numFmtId="16" fontId="0" fillId="0" borderId="0" xfId="0" applyNumberFormat="1" applyFill="1" applyBorder="1"/>
    <xf numFmtId="2" fontId="0" fillId="0" borderId="1" xfId="0" applyNumberFormat="1" applyFont="1" applyBorder="1" applyAlignment="1">
      <alignment horizontal="left" vertical="top" wrapText="1"/>
    </xf>
    <xf numFmtId="2" fontId="0" fillId="0" borderId="3" xfId="0" applyNumberFormat="1" applyFont="1" applyBorder="1" applyAlignment="1">
      <alignment horizontal="left" vertical="top" wrapText="1"/>
    </xf>
    <xf numFmtId="2" fontId="0" fillId="0" borderId="0" xfId="0" applyNumberFormat="1" applyFill="1"/>
    <xf numFmtId="2" fontId="0" fillId="0" borderId="5" xfId="0" applyNumberFormat="1" applyFont="1" applyBorder="1" applyAlignment="1">
      <alignment horizontal="left" vertical="top" wrapText="1"/>
    </xf>
    <xf numFmtId="0" fontId="0" fillId="0" borderId="38" xfId="0" applyBorder="1" applyAlignment="1">
      <alignment horizontal="left" vertical="top" wrapText="1"/>
    </xf>
    <xf numFmtId="0" fontId="0" fillId="0" borderId="0" xfId="0" applyFill="1" applyAlignment="1">
      <alignment wrapText="1"/>
    </xf>
    <xf numFmtId="2" fontId="0" fillId="2" borderId="17" xfId="0" applyNumberFormat="1" applyFill="1" applyBorder="1" applyAlignment="1">
      <alignment horizontal="left" vertical="top" wrapText="1"/>
    </xf>
    <xf numFmtId="2" fontId="0" fillId="2" borderId="18" xfId="0" applyNumberFormat="1" applyFill="1" applyBorder="1" applyAlignment="1">
      <alignment horizontal="left" vertical="top" wrapText="1"/>
    </xf>
    <xf numFmtId="2" fontId="0" fillId="2" borderId="19" xfId="0" applyNumberFormat="1" applyFill="1" applyBorder="1" applyAlignment="1">
      <alignment horizontal="left" vertical="top" wrapText="1"/>
    </xf>
    <xf numFmtId="2" fontId="0" fillId="0" borderId="20" xfId="0" applyNumberFormat="1" applyBorder="1" applyAlignment="1">
      <alignment horizontal="left" vertical="top" wrapText="1"/>
    </xf>
    <xf numFmtId="2" fontId="0" fillId="0" borderId="21" xfId="0" applyNumberFormat="1" applyBorder="1" applyAlignment="1">
      <alignment horizontal="left" vertical="top" wrapText="1"/>
    </xf>
    <xf numFmtId="2" fontId="0" fillId="0" borderId="22" xfId="0" applyNumberFormat="1" applyBorder="1" applyAlignment="1">
      <alignment horizontal="left" vertical="top" wrapText="1"/>
    </xf>
    <xf numFmtId="0" fontId="0" fillId="5" borderId="3" xfId="0" applyFill="1" applyBorder="1" applyAlignment="1">
      <alignment horizontal="center" wrapText="1"/>
    </xf>
    <xf numFmtId="0" fontId="0" fillId="5" borderId="7" xfId="0" applyFill="1" applyBorder="1" applyAlignment="1">
      <alignment horizontal="center" wrapText="1"/>
    </xf>
    <xf numFmtId="0" fontId="0" fillId="5" borderId="4" xfId="0" applyFill="1" applyBorder="1" applyAlignment="1">
      <alignment horizontal="center" wrapText="1"/>
    </xf>
    <xf numFmtId="0" fontId="0" fillId="4" borderId="15" xfId="0" applyFill="1" applyBorder="1" applyAlignment="1">
      <alignment horizontal="center" vertical="top" wrapText="1"/>
    </xf>
    <xf numFmtId="0" fontId="0" fillId="4" borderId="28" xfId="0" applyFill="1" applyBorder="1" applyAlignment="1">
      <alignment horizontal="center" vertical="top" wrapText="1"/>
    </xf>
    <xf numFmtId="0" fontId="0" fillId="4" borderId="29" xfId="0" applyFill="1" applyBorder="1" applyAlignment="1">
      <alignment horizontal="center" vertical="top" wrapText="1"/>
    </xf>
    <xf numFmtId="0" fontId="0" fillId="0" borderId="15" xfId="0" applyBorder="1" applyAlignment="1">
      <alignment horizontal="center" vertical="top"/>
    </xf>
    <xf numFmtId="0" fontId="0" fillId="0" borderId="28" xfId="0" applyBorder="1" applyAlignment="1">
      <alignment horizontal="center" vertical="top"/>
    </xf>
    <xf numFmtId="0" fontId="0" fillId="0" borderId="29" xfId="0" applyBorder="1" applyAlignment="1">
      <alignment horizontal="center" vertical="top"/>
    </xf>
    <xf numFmtId="0" fontId="0" fillId="0" borderId="28" xfId="0" applyBorder="1" applyAlignment="1">
      <alignment horizontal="center"/>
    </xf>
    <xf numFmtId="0" fontId="0" fillId="0" borderId="29" xfId="0" applyBorder="1" applyAlignment="1">
      <alignment horizontal="center"/>
    </xf>
    <xf numFmtId="0" fontId="0" fillId="5" borderId="17" xfId="0" applyFill="1" applyBorder="1" applyAlignment="1">
      <alignment horizontal="center" wrapText="1"/>
    </xf>
    <xf numFmtId="0" fontId="0" fillId="5" borderId="18" xfId="0" applyFill="1" applyBorder="1" applyAlignment="1">
      <alignment horizontal="center" wrapText="1"/>
    </xf>
    <xf numFmtId="0" fontId="0" fillId="5" borderId="19" xfId="0" applyFill="1" applyBorder="1" applyAlignment="1">
      <alignment horizontal="center" wrapText="1"/>
    </xf>
    <xf numFmtId="0" fontId="4" fillId="5" borderId="20" xfId="0" applyFont="1" applyFill="1" applyBorder="1" applyAlignment="1">
      <alignment horizontal="center"/>
    </xf>
    <xf numFmtId="0" fontId="4" fillId="5" borderId="21" xfId="0" applyFont="1" applyFill="1" applyBorder="1" applyAlignment="1">
      <alignment horizontal="center"/>
    </xf>
    <xf numFmtId="0" fontId="4" fillId="5" borderId="22" xfId="0" applyFont="1" applyFill="1" applyBorder="1" applyAlignment="1">
      <alignment horizontal="center"/>
    </xf>
    <xf numFmtId="0" fontId="0" fillId="5" borderId="5" xfId="0" applyFill="1" applyBorder="1" applyAlignment="1">
      <alignment horizontal="center" wrapText="1"/>
    </xf>
    <xf numFmtId="0" fontId="0" fillId="5" borderId="9" xfId="0" applyFill="1" applyBorder="1" applyAlignment="1">
      <alignment horizontal="center" wrapText="1"/>
    </xf>
    <xf numFmtId="0" fontId="0" fillId="5" borderId="6" xfId="0" applyFill="1" applyBorder="1" applyAlignment="1">
      <alignment horizontal="center" wrapText="1"/>
    </xf>
    <xf numFmtId="0" fontId="0" fillId="5" borderId="11" xfId="0" applyFill="1" applyBorder="1" applyAlignment="1">
      <alignment horizontal="center" wrapText="1"/>
    </xf>
    <xf numFmtId="0" fontId="0" fillId="5" borderId="39" xfId="0" applyFill="1" applyBorder="1" applyAlignment="1">
      <alignment horizontal="center" wrapText="1"/>
    </xf>
    <xf numFmtId="0" fontId="0" fillId="5" borderId="40"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Dataset</a:t>
            </a:r>
            <a:r>
              <a:rPr lang="en-GB" baseline="0"/>
              <a:t> 1 - Normalised Projection Spot Confidence % Distribution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Michaelian_Proability_Theory!$B$25:$BQ$25</c:f>
              <c:numCache>
                <c:formatCode>0.00</c:formatCode>
                <c:ptCount val="68"/>
                <c:pt idx="0">
                  <c:v>-6</c:v>
                </c:pt>
                <c:pt idx="1">
                  <c:v>-5</c:v>
                </c:pt>
                <c:pt idx="2">
                  <c:v>-4.8</c:v>
                </c:pt>
                <c:pt idx="3">
                  <c:v>-4.5999999999999996</c:v>
                </c:pt>
                <c:pt idx="4">
                  <c:v>-4.4000000000000004</c:v>
                </c:pt>
                <c:pt idx="5">
                  <c:v>-4.2</c:v>
                </c:pt>
                <c:pt idx="6">
                  <c:v>-4</c:v>
                </c:pt>
                <c:pt idx="7">
                  <c:v>-3.8</c:v>
                </c:pt>
                <c:pt idx="8">
                  <c:v>-3.6</c:v>
                </c:pt>
                <c:pt idx="9">
                  <c:v>-3.4</c:v>
                </c:pt>
                <c:pt idx="10">
                  <c:v>-3.2</c:v>
                </c:pt>
                <c:pt idx="11">
                  <c:v>-3</c:v>
                </c:pt>
                <c:pt idx="12">
                  <c:v>-2.8</c:v>
                </c:pt>
                <c:pt idx="13">
                  <c:v>-2.6</c:v>
                </c:pt>
                <c:pt idx="14">
                  <c:v>-2.4</c:v>
                </c:pt>
                <c:pt idx="15">
                  <c:v>-2.2000000000000002</c:v>
                </c:pt>
                <c:pt idx="16">
                  <c:v>-2</c:v>
                </c:pt>
                <c:pt idx="17">
                  <c:v>-1.8</c:v>
                </c:pt>
                <c:pt idx="18">
                  <c:v>-1.6</c:v>
                </c:pt>
                <c:pt idx="19">
                  <c:v>-1.4</c:v>
                </c:pt>
                <c:pt idx="20">
                  <c:v>-1.2</c:v>
                </c:pt>
                <c:pt idx="21">
                  <c:v>-1</c:v>
                </c:pt>
                <c:pt idx="22">
                  <c:v>-0.8</c:v>
                </c:pt>
                <c:pt idx="23">
                  <c:v>-0.6</c:v>
                </c:pt>
                <c:pt idx="24">
                  <c:v>-0.4</c:v>
                </c:pt>
                <c:pt idx="25">
                  <c:v>-0.2</c:v>
                </c:pt>
                <c:pt idx="26">
                  <c:v>0</c:v>
                </c:pt>
                <c:pt idx="27">
                  <c:v>0.2</c:v>
                </c:pt>
                <c:pt idx="28">
                  <c:v>0.4</c:v>
                </c:pt>
                <c:pt idx="29">
                  <c:v>0.6</c:v>
                </c:pt>
                <c:pt idx="30">
                  <c:v>0.80000000000001004</c:v>
                </c:pt>
                <c:pt idx="31">
                  <c:v>1.00000000000001</c:v>
                </c:pt>
                <c:pt idx="32">
                  <c:v>1.2000000000000099</c:v>
                </c:pt>
                <c:pt idx="33">
                  <c:v>1.4000000000000099</c:v>
                </c:pt>
                <c:pt idx="34">
                  <c:v>1.6000000000000101</c:v>
                </c:pt>
                <c:pt idx="35">
                  <c:v>1.80000000000001</c:v>
                </c:pt>
                <c:pt idx="36">
                  <c:v>2.0000000000000102</c:v>
                </c:pt>
                <c:pt idx="37">
                  <c:v>2.2000000000000099</c:v>
                </c:pt>
                <c:pt idx="38">
                  <c:v>2.4000000000000101</c:v>
                </c:pt>
                <c:pt idx="39">
                  <c:v>2.6000000000000099</c:v>
                </c:pt>
                <c:pt idx="40">
                  <c:v>2.80000000000001</c:v>
                </c:pt>
                <c:pt idx="41">
                  <c:v>3.0000000000000102</c:v>
                </c:pt>
                <c:pt idx="42">
                  <c:v>3.2000000000000099</c:v>
                </c:pt>
                <c:pt idx="43">
                  <c:v>3.4000000000000101</c:v>
                </c:pt>
                <c:pt idx="44">
                  <c:v>3.6000000000000099</c:v>
                </c:pt>
                <c:pt idx="45">
                  <c:v>3.80000000000001</c:v>
                </c:pt>
                <c:pt idx="46">
                  <c:v>4.0000000000000098</c:v>
                </c:pt>
                <c:pt idx="47">
                  <c:v>4.2000000000000099</c:v>
                </c:pt>
                <c:pt idx="48">
                  <c:v>4.4000000000000101</c:v>
                </c:pt>
                <c:pt idx="49">
                  <c:v>4.6000000000000103</c:v>
                </c:pt>
                <c:pt idx="50">
                  <c:v>4.8000000000000096</c:v>
                </c:pt>
                <c:pt idx="51">
                  <c:v>5</c:v>
                </c:pt>
                <c:pt idx="52">
                  <c:v>5.2</c:v>
                </c:pt>
                <c:pt idx="53">
                  <c:v>5.4</c:v>
                </c:pt>
                <c:pt idx="54">
                  <c:v>5.6</c:v>
                </c:pt>
                <c:pt idx="55">
                  <c:v>5.8</c:v>
                </c:pt>
                <c:pt idx="56">
                  <c:v>6</c:v>
                </c:pt>
                <c:pt idx="57">
                  <c:v>6.2</c:v>
                </c:pt>
                <c:pt idx="58">
                  <c:v>6.4</c:v>
                </c:pt>
                <c:pt idx="59">
                  <c:v>6.6</c:v>
                </c:pt>
                <c:pt idx="60">
                  <c:v>6.8</c:v>
                </c:pt>
                <c:pt idx="61">
                  <c:v>7</c:v>
                </c:pt>
                <c:pt idx="62">
                  <c:v>7.2</c:v>
                </c:pt>
                <c:pt idx="63">
                  <c:v>7.4</c:v>
                </c:pt>
                <c:pt idx="64">
                  <c:v>7.6</c:v>
                </c:pt>
                <c:pt idx="65">
                  <c:v>7.8</c:v>
                </c:pt>
                <c:pt idx="66">
                  <c:v>8</c:v>
                </c:pt>
                <c:pt idx="67">
                  <c:v>9</c:v>
                </c:pt>
              </c:numCache>
            </c:numRef>
          </c:xVal>
          <c:yVal>
            <c:numRef>
              <c:f>Michaelian_Proability_Theory!$B$52:$BQ$52</c:f>
              <c:numCache>
                <c:formatCode>0.00</c:formatCode>
                <c:ptCount val="68"/>
                <c:pt idx="0">
                  <c:v>0</c:v>
                </c:pt>
                <c:pt idx="1">
                  <c:v>64.299105748058423</c:v>
                </c:pt>
                <c:pt idx="2">
                  <c:v>64.36340354123594</c:v>
                </c:pt>
                <c:pt idx="3">
                  <c:v>63.572052210253318</c:v>
                </c:pt>
                <c:pt idx="4">
                  <c:v>62.749182867936824</c:v>
                </c:pt>
                <c:pt idx="5">
                  <c:v>62.405808313763615</c:v>
                </c:pt>
                <c:pt idx="6">
                  <c:v>62.777233422660579</c:v>
                </c:pt>
                <c:pt idx="7">
                  <c:v>64.472940177694383</c:v>
                </c:pt>
                <c:pt idx="8">
                  <c:v>66.919659352669356</c:v>
                </c:pt>
                <c:pt idx="9">
                  <c:v>69.883959146289854</c:v>
                </c:pt>
                <c:pt idx="10">
                  <c:v>72.856699832710021</c:v>
                </c:pt>
                <c:pt idx="11">
                  <c:v>75.015623372734822</c:v>
                </c:pt>
                <c:pt idx="12">
                  <c:v>73.27624370181573</c:v>
                </c:pt>
                <c:pt idx="13">
                  <c:v>70.726544224098689</c:v>
                </c:pt>
                <c:pt idx="14">
                  <c:v>67.858021194753405</c:v>
                </c:pt>
                <c:pt idx="15">
                  <c:v>65.03739086602107</c:v>
                </c:pt>
                <c:pt idx="16">
                  <c:v>62.518782502822717</c:v>
                </c:pt>
                <c:pt idx="17">
                  <c:v>60.455931398367838</c:v>
                </c:pt>
                <c:pt idx="18">
                  <c:v>58.914371889762833</c:v>
                </c:pt>
                <c:pt idx="19">
                  <c:v>58.263309705975317</c:v>
                </c:pt>
                <c:pt idx="20">
                  <c:v>58.478394889798963</c:v>
                </c:pt>
                <c:pt idx="21">
                  <c:v>59.180744165171276</c:v>
                </c:pt>
                <c:pt idx="22">
                  <c:v>60.302950121354598</c:v>
                </c:pt>
                <c:pt idx="23">
                  <c:v>61.68940439150817</c:v>
                </c:pt>
                <c:pt idx="24">
                  <c:v>63.084104637079712</c:v>
                </c:pt>
                <c:pt idx="25">
                  <c:v>64.11846153219679</c:v>
                </c:pt>
                <c:pt idx="26">
                  <c:v>64.299105748058423</c:v>
                </c:pt>
                <c:pt idx="27">
                  <c:v>60.239210989730886</c:v>
                </c:pt>
                <c:pt idx="28">
                  <c:v>55.664172027473597</c:v>
                </c:pt>
                <c:pt idx="29">
                  <c:v>51.141083188077822</c:v>
                </c:pt>
                <c:pt idx="30">
                  <c:v>47.020264581400625</c:v>
                </c:pt>
                <c:pt idx="31">
                  <c:v>43.461161600303342</c:v>
                </c:pt>
                <c:pt idx="32">
                  <c:v>40.818868989608447</c:v>
                </c:pt>
                <c:pt idx="33">
                  <c:v>38.62965373388019</c:v>
                </c:pt>
                <c:pt idx="34">
                  <c:v>36.72845121936389</c:v>
                </c:pt>
                <c:pt idx="35">
                  <c:v>34.759322115308528</c:v>
                </c:pt>
                <c:pt idx="36">
                  <c:v>32.14955287402919</c:v>
                </c:pt>
                <c:pt idx="37">
                  <c:v>31.404155417996236</c:v>
                </c:pt>
                <c:pt idx="38">
                  <c:v>30.363565315386339</c:v>
                </c:pt>
                <c:pt idx="39">
                  <c:v>29.119517338334642</c:v>
                </c:pt>
                <c:pt idx="40">
                  <c:v>27.750552982406933</c:v>
                </c:pt>
                <c:pt idx="41">
                  <c:v>26.322857898990261</c:v>
                </c:pt>
                <c:pt idx="42">
                  <c:v>24.891099327683744</c:v>
                </c:pt>
                <c:pt idx="43">
                  <c:v>23.499263528689148</c:v>
                </c:pt>
                <c:pt idx="44">
                  <c:v>22.181493215201684</c:v>
                </c:pt>
                <c:pt idx="45">
                  <c:v>20.962924985800633</c:v>
                </c:pt>
                <c:pt idx="46">
                  <c:v>19.860526756840038</c:v>
                </c:pt>
                <c:pt idx="47">
                  <c:v>18.883935194839474</c:v>
                </c:pt>
                <c:pt idx="48">
                  <c:v>18.036293148874663</c:v>
                </c:pt>
                <c:pt idx="49">
                  <c:v>17.315087082968205</c:v>
                </c:pt>
                <c:pt idx="50">
                  <c:v>16.712984508480282</c:v>
                </c:pt>
                <c:pt idx="51">
                  <c:v>16.218671416499337</c:v>
                </c:pt>
                <c:pt idx="52">
                  <c:v>16.221445762288351</c:v>
                </c:pt>
                <c:pt idx="53">
                  <c:v>16.308283991255053</c:v>
                </c:pt>
                <c:pt idx="54">
                  <c:v>16.488627038679745</c:v>
                </c:pt>
                <c:pt idx="55">
                  <c:v>16.76793431957099</c:v>
                </c:pt>
                <c:pt idx="56">
                  <c:v>17.146846296274934</c:v>
                </c:pt>
                <c:pt idx="57">
                  <c:v>17.620347046084596</c:v>
                </c:pt>
                <c:pt idx="58">
                  <c:v>18.176926828849151</c:v>
                </c:pt>
                <c:pt idx="59">
                  <c:v>18.797744654583276</c:v>
                </c:pt>
                <c:pt idx="60">
                  <c:v>19.455790851076429</c:v>
                </c:pt>
                <c:pt idx="61">
                  <c:v>20.115049631502171</c:v>
                </c:pt>
                <c:pt idx="62">
                  <c:v>20.729661662027439</c:v>
                </c:pt>
                <c:pt idx="63">
                  <c:v>21.243086629421889</c:v>
                </c:pt>
                <c:pt idx="64">
                  <c:v>21.587265808667183</c:v>
                </c:pt>
                <c:pt idx="65">
                  <c:v>21.681784630566298</c:v>
                </c:pt>
                <c:pt idx="66">
                  <c:v>21.433035249352809</c:v>
                </c:pt>
                <c:pt idx="67">
                  <c:v>0</c:v>
                </c:pt>
              </c:numCache>
            </c:numRef>
          </c:yVal>
          <c:smooth val="1"/>
          <c:extLst>
            <c:ext xmlns:c16="http://schemas.microsoft.com/office/drawing/2014/chart" uri="{C3380CC4-5D6E-409C-BE32-E72D297353CC}">
              <c16:uniqueId val="{00000000-D6F4-41DA-A25D-37EE26072906}"/>
            </c:ext>
          </c:extLst>
        </c:ser>
        <c:dLbls>
          <c:showLegendKey val="0"/>
          <c:showVal val="0"/>
          <c:showCatName val="0"/>
          <c:showSerName val="0"/>
          <c:showPercent val="0"/>
          <c:showBubbleSize val="0"/>
        </c:dLbls>
        <c:axId val="903516047"/>
        <c:axId val="903520623"/>
      </c:scatterChart>
      <c:valAx>
        <c:axId val="90351604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20623"/>
        <c:crosses val="autoZero"/>
        <c:crossBetween val="midCat"/>
      </c:valAx>
      <c:valAx>
        <c:axId val="9035206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160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55</xdr:row>
      <xdr:rowOff>4762</xdr:rowOff>
    </xdr:from>
    <xdr:to>
      <xdr:col>6</xdr:col>
      <xdr:colOff>0</xdr:colOff>
      <xdr:row>70</xdr:row>
      <xdr:rowOff>0</xdr:rowOff>
    </xdr:to>
    <xdr:graphicFrame macro="">
      <xdr:nvGraphicFramePr>
        <xdr:cNvPr id="3" name="Chart 2">
          <a:extLst>
            <a:ext uri="{FF2B5EF4-FFF2-40B4-BE49-F238E27FC236}">
              <a16:creationId xmlns:a16="http://schemas.microsoft.com/office/drawing/2014/main" id="{2810F91E-7CA1-4434-87A2-D26CAC67F0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Q85"/>
  <sheetViews>
    <sheetView tabSelected="1" topLeftCell="A64" zoomScale="85" zoomScaleNormal="85" workbookViewId="0">
      <selection activeCell="A77" sqref="A77:O77"/>
    </sheetView>
  </sheetViews>
  <sheetFormatPr defaultRowHeight="15" x14ac:dyDescent="0.25"/>
  <cols>
    <col min="1" max="1" width="69.7109375" customWidth="1"/>
    <col min="2" max="2" width="10.5703125" bestFit="1" customWidth="1"/>
    <col min="3" max="3" width="10.7109375" customWidth="1"/>
    <col min="4" max="4" width="13.42578125" customWidth="1"/>
    <col min="5" max="5" width="10.5703125" bestFit="1" customWidth="1"/>
    <col min="6" max="6" width="10.140625" customWidth="1"/>
    <col min="7" max="7" width="13.28515625" customWidth="1"/>
    <col min="8" max="8" width="10.85546875" customWidth="1"/>
    <col min="9" max="9" width="9.5703125" customWidth="1"/>
    <col min="10" max="10" width="13.42578125" customWidth="1"/>
    <col min="11" max="62" width="12" customWidth="1"/>
    <col min="63" max="64" width="9.7109375" bestFit="1" customWidth="1"/>
    <col min="65" max="69" width="9.7109375" customWidth="1"/>
  </cols>
  <sheetData>
    <row r="1" spans="1:62" x14ac:dyDescent="0.25">
      <c r="A1" t="s">
        <v>32</v>
      </c>
    </row>
    <row r="2" spans="1:62" x14ac:dyDescent="0.25">
      <c r="A2" s="16" t="s">
        <v>38</v>
      </c>
    </row>
    <row r="3" spans="1:62" ht="15.75" thickBot="1" x14ac:dyDescent="0.3"/>
    <row r="4" spans="1:62" ht="15.75" thickBot="1" x14ac:dyDescent="0.3">
      <c r="A4" t="s">
        <v>31</v>
      </c>
      <c r="B4" s="43">
        <v>25</v>
      </c>
    </row>
    <row r="5" spans="1:62" x14ac:dyDescent="0.25">
      <c r="A5" s="16" t="s">
        <v>68</v>
      </c>
    </row>
    <row r="6" spans="1:62" ht="15.75" thickBot="1" x14ac:dyDescent="0.3"/>
    <row r="7" spans="1:62" ht="15.75" thickBot="1" x14ac:dyDescent="0.3">
      <c r="A7" s="3" t="s">
        <v>4</v>
      </c>
      <c r="B7" s="83" t="s">
        <v>9</v>
      </c>
      <c r="C7" s="84"/>
      <c r="D7" s="85"/>
      <c r="E7" s="86" t="s">
        <v>10</v>
      </c>
      <c r="F7" s="87"/>
      <c r="G7" s="88"/>
      <c r="H7" s="89" t="s">
        <v>11</v>
      </c>
      <c r="I7" s="89"/>
      <c r="J7" s="9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1"/>
      <c r="BJ7" s="11"/>
    </row>
    <row r="8" spans="1:62" ht="60.75" thickBot="1" x14ac:dyDescent="0.3">
      <c r="A8" s="4" t="s">
        <v>3</v>
      </c>
      <c r="B8" s="8" t="s">
        <v>12</v>
      </c>
      <c r="C8" s="9" t="s">
        <v>33</v>
      </c>
      <c r="D8" s="57" t="s">
        <v>40</v>
      </c>
      <c r="E8" s="5" t="s">
        <v>12</v>
      </c>
      <c r="F8" s="6" t="s">
        <v>33</v>
      </c>
      <c r="G8" s="51" t="s">
        <v>40</v>
      </c>
      <c r="H8" s="5" t="s">
        <v>12</v>
      </c>
      <c r="I8" s="6" t="s">
        <v>33</v>
      </c>
      <c r="J8" s="51" t="s">
        <v>40</v>
      </c>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7"/>
      <c r="BJ8" s="7"/>
    </row>
    <row r="9" spans="1:62" x14ac:dyDescent="0.25">
      <c r="A9" s="12" t="s">
        <v>21</v>
      </c>
      <c r="B9" s="68">
        <v>-5</v>
      </c>
      <c r="C9" s="20">
        <v>1</v>
      </c>
      <c r="D9" s="58">
        <f>(((SUMIF(B$9:B$16,"&gt;="&amp;($B9-(($B$18-$B$17)*(B$4/100))),C$9:C$16)+SUMIF(B$9:B$16,"&lt;="&amp;($B9+(($B$18-$B$17)*(B$4/100))),C$9:C$16))-(SUM(C$9:C$16)-1))*(1-(1/SUM($C$9:$C$16))))</f>
        <v>5.25</v>
      </c>
      <c r="E9" s="21"/>
      <c r="F9" s="22"/>
      <c r="G9" s="56"/>
      <c r="H9" s="21"/>
      <c r="I9" s="22"/>
      <c r="J9" s="22"/>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row>
    <row r="10" spans="1:62" x14ac:dyDescent="0.25">
      <c r="A10" s="13" t="s">
        <v>22</v>
      </c>
      <c r="B10" s="69">
        <v>-5</v>
      </c>
      <c r="C10" s="23">
        <v>1</v>
      </c>
      <c r="D10" s="27">
        <f t="shared" ref="D10:D16" si="0">(((SUMIF(B$9:B$16,"&gt;="&amp;($B10-(($B$18-$B$17)*(B$4/100))),C$9:C$16)+SUMIF(B$9:B$16,"&lt;="&amp;($B10+(($B$18-$B$17)*(B$4/100))),C$9:C$16))-(SUM(C$9:C$16)-1))*(1-(1/SUM($C$9:$C$16))))</f>
        <v>5.25</v>
      </c>
      <c r="E10" s="24"/>
      <c r="F10" s="25"/>
      <c r="G10" s="55"/>
      <c r="H10" s="24"/>
      <c r="I10" s="25"/>
      <c r="J10" s="25"/>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row>
    <row r="11" spans="1:62" x14ac:dyDescent="0.25">
      <c r="A11" s="13" t="s">
        <v>23</v>
      </c>
      <c r="B11" s="69">
        <v>-3</v>
      </c>
      <c r="C11" s="23">
        <v>1</v>
      </c>
      <c r="D11" s="27">
        <f t="shared" si="0"/>
        <v>6.125</v>
      </c>
      <c r="E11" s="24"/>
      <c r="F11" s="25"/>
      <c r="G11" s="55"/>
      <c r="H11" s="24"/>
      <c r="I11" s="25"/>
      <c r="J11" s="25"/>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67"/>
    </row>
    <row r="12" spans="1:62" x14ac:dyDescent="0.25">
      <c r="A12" s="13" t="s">
        <v>24</v>
      </c>
      <c r="B12" s="69">
        <v>-3</v>
      </c>
      <c r="C12" s="23">
        <v>1</v>
      </c>
      <c r="D12" s="27">
        <f t="shared" si="0"/>
        <v>6.125</v>
      </c>
      <c r="E12" s="24"/>
      <c r="F12" s="25"/>
      <c r="G12" s="55"/>
      <c r="H12" s="24"/>
      <c r="I12" s="25"/>
      <c r="J12" s="25"/>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row>
    <row r="13" spans="1:62" x14ac:dyDescent="0.25">
      <c r="A13" s="13" t="s">
        <v>25</v>
      </c>
      <c r="B13" s="69">
        <v>-3</v>
      </c>
      <c r="C13" s="23">
        <v>1</v>
      </c>
      <c r="D13" s="27">
        <f t="shared" si="0"/>
        <v>6.125</v>
      </c>
      <c r="E13" s="26">
        <v>1</v>
      </c>
      <c r="F13" s="23">
        <v>1</v>
      </c>
      <c r="G13" s="27" t="s">
        <v>8</v>
      </c>
      <c r="H13" s="24"/>
      <c r="I13" s="25"/>
      <c r="J13" s="25"/>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row>
    <row r="14" spans="1:62" x14ac:dyDescent="0.25">
      <c r="A14" s="13" t="s">
        <v>26</v>
      </c>
      <c r="B14" s="69">
        <v>0</v>
      </c>
      <c r="C14" s="23">
        <v>1</v>
      </c>
      <c r="D14" s="27">
        <f t="shared" si="0"/>
        <v>5.25</v>
      </c>
      <c r="E14" s="26">
        <v>3</v>
      </c>
      <c r="F14" s="23">
        <v>1</v>
      </c>
      <c r="G14" s="27" t="s">
        <v>8</v>
      </c>
      <c r="H14" s="26">
        <v>1</v>
      </c>
      <c r="I14" s="23">
        <v>1</v>
      </c>
      <c r="J14" s="23" t="s">
        <v>8</v>
      </c>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row>
    <row r="15" spans="1:62" x14ac:dyDescent="0.25">
      <c r="A15" s="13" t="s">
        <v>27</v>
      </c>
      <c r="B15" s="69">
        <v>2</v>
      </c>
      <c r="C15" s="23">
        <v>1</v>
      </c>
      <c r="D15" s="27">
        <f t="shared" si="0"/>
        <v>2.625</v>
      </c>
      <c r="E15" s="26">
        <v>5</v>
      </c>
      <c r="F15" s="23">
        <v>1</v>
      </c>
      <c r="G15" s="27" t="s">
        <v>8</v>
      </c>
      <c r="H15" s="26">
        <v>5</v>
      </c>
      <c r="I15" s="23">
        <v>1</v>
      </c>
      <c r="J15" s="23" t="s">
        <v>8</v>
      </c>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row>
    <row r="16" spans="1:62" ht="15.75" thickBot="1" x14ac:dyDescent="0.3">
      <c r="A16" s="14" t="s">
        <v>28</v>
      </c>
      <c r="B16" s="71">
        <v>8</v>
      </c>
      <c r="C16" s="28">
        <v>1</v>
      </c>
      <c r="D16" s="59">
        <f t="shared" si="0"/>
        <v>1.75</v>
      </c>
      <c r="E16" s="29">
        <v>7</v>
      </c>
      <c r="F16" s="30">
        <v>1</v>
      </c>
      <c r="G16" s="31" t="s">
        <v>8</v>
      </c>
      <c r="H16" s="29">
        <v>9</v>
      </c>
      <c r="I16" s="30">
        <v>1</v>
      </c>
      <c r="J16" s="30" t="s">
        <v>8</v>
      </c>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row>
    <row r="17" spans="1:69" x14ac:dyDescent="0.25">
      <c r="A17" s="64" t="s">
        <v>1</v>
      </c>
      <c r="B17" s="32">
        <f>MIN($B$9,$B$10,$B$11,$B$12,$B$13,$B$14,$B$15,$B$16)</f>
        <v>-5</v>
      </c>
      <c r="C17" s="33"/>
      <c r="D17" s="52"/>
      <c r="E17" s="34">
        <f>MIN($E$13,$E$14,$E$15,$E$16)</f>
        <v>1</v>
      </c>
      <c r="F17" s="35"/>
      <c r="G17" s="36"/>
      <c r="H17" s="48">
        <f>MIN($H$14,$H$15,$H$16)</f>
        <v>1</v>
      </c>
      <c r="I17" s="35"/>
      <c r="J17" s="36"/>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row>
    <row r="18" spans="1:69" x14ac:dyDescent="0.25">
      <c r="A18" s="65" t="s">
        <v>2</v>
      </c>
      <c r="B18" s="37">
        <f>MAX($B$9,$B$10,$B$11,$B$12,$B$13,$B$14,$B$15,$B$16)</f>
        <v>8</v>
      </c>
      <c r="C18" s="38"/>
      <c r="D18" s="53"/>
      <c r="E18" s="37">
        <f>MAX($E$13,$E$14,$E$15,$E$16)</f>
        <v>7</v>
      </c>
      <c r="F18" s="38"/>
      <c r="G18" s="39"/>
      <c r="H18" s="49">
        <f>MAX($H$14,$H$15,$H$16)</f>
        <v>9</v>
      </c>
      <c r="I18" s="38"/>
      <c r="J18" s="39"/>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row>
    <row r="19" spans="1:69" x14ac:dyDescent="0.25">
      <c r="A19" s="65" t="s">
        <v>0</v>
      </c>
      <c r="B19" s="37">
        <f>((SUM($B$9:$B$16)-(($B$17-1)*SUM($C$9:$C$16)))/SUM($C$9:$C$16))</f>
        <v>4.875</v>
      </c>
      <c r="C19" s="38"/>
      <c r="D19" s="53"/>
      <c r="E19" s="37">
        <f>((SUM($E$9:$E$16)-(($E$17-1)*SUM($F$9:$F$16)))/SUM($F$9:$F$16))</f>
        <v>4</v>
      </c>
      <c r="F19" s="38"/>
      <c r="G19" s="39"/>
      <c r="H19" s="49">
        <f>((SUM($H$9:$H$16)-(($H$17-1)*SUM($I$9:$I$16)))/SUM($I$9:$I$16))</f>
        <v>5</v>
      </c>
      <c r="I19" s="38"/>
      <c r="J19" s="39"/>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row>
    <row r="20" spans="1:69" x14ac:dyDescent="0.25">
      <c r="A20" s="65" t="s">
        <v>6</v>
      </c>
      <c r="B20" s="37">
        <f>(((SQRT((($B$9-($B$17-1))-$B$19)^2)+SQRT((($B$10-($B$17-1))-$B$19)^2)+SQRT((($B$11-($B$17-1))-$B$19)^2)+SQRT((($B$12-($B$17-1))-$B$19)^2)+SQRT((($B$13-($B$17-1))-$B$19)^2)+SQRT((($B$14-($B$17-1))-$B$19)^2)+SQRT((($B$15-($B$17-1))-$B$19)^2)+SQRT((($B$16-($B$17-1))-$B$19)^2))/SUM($C$9:$C$16))*100)</f>
        <v>334.375</v>
      </c>
      <c r="C20" s="38"/>
      <c r="D20" s="53"/>
      <c r="E20" s="37">
        <f>(((SQRT((($E$13-($E$17-1))-$E$19)^2)+SQRT((($E$14-($E$17-1))-$E$19)^2)+SQRT((($E$15-($E$17-1))-$E$19)^2)+SQRT((($E$16-($E$17-1))-$E$19)^2))/SUM($F$9:$F$16))*100)</f>
        <v>200</v>
      </c>
      <c r="F20" s="38"/>
      <c r="G20" s="39"/>
      <c r="H20" s="49">
        <f>(((SQRT((($H$14-($H$17-1))-$H$19)^2)+SQRT((($H$15-($H$17-1))-$H$19)^2)+SQRT((($H$16-($H$17-1))-$H$19)^2))/SUM($I$9:$I$16))*100)</f>
        <v>266.66666666666663</v>
      </c>
      <c r="I20" s="38"/>
      <c r="J20" s="39"/>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row>
    <row r="21" spans="1:69" ht="15.75" thickBot="1" x14ac:dyDescent="0.3">
      <c r="A21" s="66" t="s">
        <v>37</v>
      </c>
      <c r="B21" s="40">
        <f>(((B$20*(SUM($F$9:$F$16)+SUM($I$9:$I$16)))/SUM($C$9:$C$16))/SUM($I$9:$I$16))</f>
        <v>97.526041666666671</v>
      </c>
      <c r="C21" s="41"/>
      <c r="D21" s="54"/>
      <c r="E21" s="40">
        <f>(((E$20*(SUM($C$9:$C$16)+SUM($I$9:$I$16)))/SUM($F$9:$F$16))/SUM($I$9:$I$16))</f>
        <v>183.33333333333334</v>
      </c>
      <c r="F21" s="41"/>
      <c r="G21" s="42"/>
      <c r="H21" s="50">
        <f>(((H$20*(SUM($C$9:$C$16)+SUM($F$9:$F$16)))/SUM($I$9:$I$16))/SUM($I$9:$I$16))</f>
        <v>355.55555555555549</v>
      </c>
      <c r="I21" s="41"/>
      <c r="J21" s="42"/>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row>
    <row r="22" spans="1:69" x14ac:dyDescent="0.25">
      <c r="A22" s="17" t="s">
        <v>41</v>
      </c>
      <c r="B22" s="3"/>
      <c r="C22" s="3"/>
      <c r="D22" s="3"/>
      <c r="E22" s="3"/>
      <c r="F22" s="1"/>
    </row>
    <row r="23" spans="1:69" ht="15.75" thickBot="1" x14ac:dyDescent="0.3">
      <c r="A23" s="3"/>
      <c r="B23" s="3"/>
      <c r="C23" s="3"/>
      <c r="D23" s="3"/>
      <c r="E23" s="3"/>
      <c r="F23" s="1"/>
    </row>
    <row r="24" spans="1:69" ht="15.75" thickBot="1" x14ac:dyDescent="0.3">
      <c r="A24" s="3" t="s">
        <v>5</v>
      </c>
      <c r="B24" s="83" t="s">
        <v>9</v>
      </c>
      <c r="C24" s="84"/>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c r="AI24" s="84"/>
      <c r="AJ24" s="84"/>
      <c r="AK24" s="84"/>
      <c r="AL24" s="84"/>
      <c r="AM24" s="84"/>
      <c r="AN24" s="84"/>
      <c r="AO24" s="84"/>
      <c r="AP24" s="84"/>
      <c r="AQ24" s="84"/>
      <c r="AR24" s="84"/>
      <c r="AS24" s="84"/>
      <c r="AT24" s="84"/>
      <c r="AU24" s="84"/>
      <c r="AV24" s="84"/>
      <c r="AW24" s="84"/>
      <c r="AX24" s="84"/>
      <c r="AY24" s="84"/>
      <c r="AZ24" s="84"/>
      <c r="BA24" s="84"/>
      <c r="BB24" s="84"/>
      <c r="BC24" s="84"/>
      <c r="BD24" s="84"/>
      <c r="BE24" s="84"/>
      <c r="BF24" s="84"/>
      <c r="BG24" s="84"/>
      <c r="BH24" s="84"/>
      <c r="BI24" s="84"/>
      <c r="BJ24" s="84"/>
      <c r="BK24" s="84"/>
      <c r="BL24" s="84"/>
      <c r="BM24" s="84"/>
      <c r="BN24" s="84"/>
      <c r="BO24" s="84"/>
      <c r="BP24" s="84"/>
      <c r="BQ24" s="85"/>
    </row>
    <row r="25" spans="1:69" ht="15.75" thickBot="1" x14ac:dyDescent="0.3">
      <c r="A25" s="72" t="s">
        <v>7</v>
      </c>
      <c r="B25" s="77">
        <v>-6</v>
      </c>
      <c r="C25" s="78">
        <v>-5</v>
      </c>
      <c r="D25" s="78">
        <v>-4.8</v>
      </c>
      <c r="E25" s="78">
        <v>-4.5999999999999996</v>
      </c>
      <c r="F25" s="78">
        <v>-4.4000000000000004</v>
      </c>
      <c r="G25" s="78">
        <v>-4.2</v>
      </c>
      <c r="H25" s="78">
        <v>-4</v>
      </c>
      <c r="I25" s="78">
        <v>-3.8</v>
      </c>
      <c r="J25" s="78">
        <v>-3.6</v>
      </c>
      <c r="K25" s="78">
        <v>-3.4</v>
      </c>
      <c r="L25" s="78">
        <v>-3.2</v>
      </c>
      <c r="M25" s="78">
        <v>-3</v>
      </c>
      <c r="N25" s="78">
        <v>-2.8</v>
      </c>
      <c r="O25" s="78">
        <v>-2.6</v>
      </c>
      <c r="P25" s="78">
        <v>-2.4</v>
      </c>
      <c r="Q25" s="78">
        <v>-2.2000000000000002</v>
      </c>
      <c r="R25" s="78">
        <v>-2</v>
      </c>
      <c r="S25" s="78">
        <v>-1.8</v>
      </c>
      <c r="T25" s="78">
        <v>-1.6</v>
      </c>
      <c r="U25" s="78">
        <v>-1.4</v>
      </c>
      <c r="V25" s="78">
        <v>-1.2</v>
      </c>
      <c r="W25" s="78">
        <v>-1</v>
      </c>
      <c r="X25" s="78">
        <v>-0.8</v>
      </c>
      <c r="Y25" s="78">
        <v>-0.6</v>
      </c>
      <c r="Z25" s="78">
        <v>-0.4</v>
      </c>
      <c r="AA25" s="78">
        <v>-0.2</v>
      </c>
      <c r="AB25" s="78">
        <v>0</v>
      </c>
      <c r="AC25" s="78">
        <v>0.2</v>
      </c>
      <c r="AD25" s="78">
        <v>0.4</v>
      </c>
      <c r="AE25" s="78">
        <v>0.6</v>
      </c>
      <c r="AF25" s="78">
        <v>0.80000000000001004</v>
      </c>
      <c r="AG25" s="78">
        <v>1.00000000000001</v>
      </c>
      <c r="AH25" s="78">
        <v>1.2000000000000099</v>
      </c>
      <c r="AI25" s="78">
        <v>1.4000000000000099</v>
      </c>
      <c r="AJ25" s="78">
        <v>1.6000000000000101</v>
      </c>
      <c r="AK25" s="78">
        <v>1.80000000000001</v>
      </c>
      <c r="AL25" s="78">
        <v>2.0000000000000102</v>
      </c>
      <c r="AM25" s="78">
        <v>2.2000000000000099</v>
      </c>
      <c r="AN25" s="78">
        <v>2.4000000000000101</v>
      </c>
      <c r="AO25" s="78">
        <v>2.6000000000000099</v>
      </c>
      <c r="AP25" s="78">
        <v>2.80000000000001</v>
      </c>
      <c r="AQ25" s="78">
        <v>3.0000000000000102</v>
      </c>
      <c r="AR25" s="78">
        <v>3.2000000000000099</v>
      </c>
      <c r="AS25" s="78">
        <v>3.4000000000000101</v>
      </c>
      <c r="AT25" s="78">
        <v>3.6000000000000099</v>
      </c>
      <c r="AU25" s="78">
        <v>3.80000000000001</v>
      </c>
      <c r="AV25" s="78">
        <v>4.0000000000000098</v>
      </c>
      <c r="AW25" s="78">
        <v>4.2000000000000099</v>
      </c>
      <c r="AX25" s="78">
        <v>4.4000000000000101</v>
      </c>
      <c r="AY25" s="78">
        <v>4.6000000000000103</v>
      </c>
      <c r="AZ25" s="78">
        <v>4.8000000000000096</v>
      </c>
      <c r="BA25" s="78">
        <v>5</v>
      </c>
      <c r="BB25" s="78">
        <v>5.2</v>
      </c>
      <c r="BC25" s="78">
        <v>5.4</v>
      </c>
      <c r="BD25" s="78">
        <v>5.6</v>
      </c>
      <c r="BE25" s="78">
        <v>5.8</v>
      </c>
      <c r="BF25" s="78">
        <v>6</v>
      </c>
      <c r="BG25" s="78">
        <v>6.2</v>
      </c>
      <c r="BH25" s="78">
        <v>6.4</v>
      </c>
      <c r="BI25" s="78">
        <v>6.6</v>
      </c>
      <c r="BJ25" s="78">
        <v>6.8</v>
      </c>
      <c r="BK25" s="78">
        <v>7</v>
      </c>
      <c r="BL25" s="78">
        <v>7.2</v>
      </c>
      <c r="BM25" s="78">
        <v>7.4</v>
      </c>
      <c r="BN25" s="78">
        <v>7.6</v>
      </c>
      <c r="BO25" s="78">
        <v>7.8</v>
      </c>
      <c r="BP25" s="78">
        <v>8</v>
      </c>
      <c r="BQ25" s="79">
        <v>9</v>
      </c>
    </row>
    <row r="26" spans="1:69" x14ac:dyDescent="0.25">
      <c r="A26" s="61" t="s">
        <v>14</v>
      </c>
      <c r="B26" s="74" t="str">
        <f t="shared" ref="B26:BQ26" si="1">(IF(B$25&gt;$B$18,"OOR",IF(B$25&lt;$B$17,"OOR",LARGE($B$9:$B$16,COUNTIF($B$9:$B$16,"&gt;"&amp;B$25)+1))))</f>
        <v>OOR</v>
      </c>
      <c r="C26" s="75">
        <f t="shared" si="1"/>
        <v>-5</v>
      </c>
      <c r="D26" s="75">
        <f t="shared" si="1"/>
        <v>-5</v>
      </c>
      <c r="E26" s="75">
        <f t="shared" si="1"/>
        <v>-5</v>
      </c>
      <c r="F26" s="75">
        <f t="shared" si="1"/>
        <v>-5</v>
      </c>
      <c r="G26" s="75">
        <f t="shared" si="1"/>
        <v>-5</v>
      </c>
      <c r="H26" s="75">
        <f t="shared" si="1"/>
        <v>-5</v>
      </c>
      <c r="I26" s="75">
        <f t="shared" si="1"/>
        <v>-5</v>
      </c>
      <c r="J26" s="75">
        <f t="shared" si="1"/>
        <v>-5</v>
      </c>
      <c r="K26" s="75">
        <f t="shared" si="1"/>
        <v>-5</v>
      </c>
      <c r="L26" s="75">
        <f t="shared" si="1"/>
        <v>-5</v>
      </c>
      <c r="M26" s="75">
        <f t="shared" si="1"/>
        <v>-3</v>
      </c>
      <c r="N26" s="75">
        <f t="shared" si="1"/>
        <v>-3</v>
      </c>
      <c r="O26" s="75">
        <f t="shared" si="1"/>
        <v>-3</v>
      </c>
      <c r="P26" s="75">
        <f t="shared" si="1"/>
        <v>-3</v>
      </c>
      <c r="Q26" s="75">
        <f t="shared" si="1"/>
        <v>-3</v>
      </c>
      <c r="R26" s="75">
        <f t="shared" si="1"/>
        <v>-3</v>
      </c>
      <c r="S26" s="75">
        <f t="shared" si="1"/>
        <v>-3</v>
      </c>
      <c r="T26" s="75">
        <f t="shared" si="1"/>
        <v>-3</v>
      </c>
      <c r="U26" s="75">
        <f t="shared" si="1"/>
        <v>-3</v>
      </c>
      <c r="V26" s="75">
        <f t="shared" si="1"/>
        <v>-3</v>
      </c>
      <c r="W26" s="75">
        <f t="shared" si="1"/>
        <v>-3</v>
      </c>
      <c r="X26" s="75">
        <f t="shared" si="1"/>
        <v>-3</v>
      </c>
      <c r="Y26" s="75">
        <f t="shared" si="1"/>
        <v>-3</v>
      </c>
      <c r="Z26" s="75">
        <f t="shared" si="1"/>
        <v>-3</v>
      </c>
      <c r="AA26" s="75">
        <f t="shared" si="1"/>
        <v>-3</v>
      </c>
      <c r="AB26" s="75">
        <f t="shared" si="1"/>
        <v>0</v>
      </c>
      <c r="AC26" s="75">
        <f t="shared" si="1"/>
        <v>0</v>
      </c>
      <c r="AD26" s="75">
        <f t="shared" si="1"/>
        <v>0</v>
      </c>
      <c r="AE26" s="75">
        <f t="shared" si="1"/>
        <v>0</v>
      </c>
      <c r="AF26" s="75">
        <f t="shared" si="1"/>
        <v>0</v>
      </c>
      <c r="AG26" s="75">
        <f t="shared" si="1"/>
        <v>0</v>
      </c>
      <c r="AH26" s="75">
        <f t="shared" si="1"/>
        <v>0</v>
      </c>
      <c r="AI26" s="75">
        <f t="shared" si="1"/>
        <v>0</v>
      </c>
      <c r="AJ26" s="75">
        <f t="shared" si="1"/>
        <v>0</v>
      </c>
      <c r="AK26" s="75">
        <f t="shared" si="1"/>
        <v>0</v>
      </c>
      <c r="AL26" s="75">
        <f t="shared" si="1"/>
        <v>2</v>
      </c>
      <c r="AM26" s="75">
        <f t="shared" si="1"/>
        <v>2</v>
      </c>
      <c r="AN26" s="75">
        <f t="shared" si="1"/>
        <v>2</v>
      </c>
      <c r="AO26" s="75">
        <f t="shared" si="1"/>
        <v>2</v>
      </c>
      <c r="AP26" s="75">
        <f t="shared" si="1"/>
        <v>2</v>
      </c>
      <c r="AQ26" s="75">
        <f t="shared" si="1"/>
        <v>2</v>
      </c>
      <c r="AR26" s="75">
        <f t="shared" si="1"/>
        <v>2</v>
      </c>
      <c r="AS26" s="75">
        <f t="shared" si="1"/>
        <v>2</v>
      </c>
      <c r="AT26" s="75">
        <f t="shared" si="1"/>
        <v>2</v>
      </c>
      <c r="AU26" s="75">
        <f t="shared" si="1"/>
        <v>2</v>
      </c>
      <c r="AV26" s="75">
        <f t="shared" si="1"/>
        <v>2</v>
      </c>
      <c r="AW26" s="75">
        <f t="shared" si="1"/>
        <v>2</v>
      </c>
      <c r="AX26" s="75">
        <f t="shared" si="1"/>
        <v>2</v>
      </c>
      <c r="AY26" s="75">
        <f t="shared" si="1"/>
        <v>2</v>
      </c>
      <c r="AZ26" s="75">
        <f t="shared" si="1"/>
        <v>2</v>
      </c>
      <c r="BA26" s="75">
        <f t="shared" si="1"/>
        <v>2</v>
      </c>
      <c r="BB26" s="75">
        <f t="shared" si="1"/>
        <v>2</v>
      </c>
      <c r="BC26" s="75">
        <f t="shared" si="1"/>
        <v>2</v>
      </c>
      <c r="BD26" s="75">
        <f t="shared" si="1"/>
        <v>2</v>
      </c>
      <c r="BE26" s="75">
        <f t="shared" si="1"/>
        <v>2</v>
      </c>
      <c r="BF26" s="75">
        <f t="shared" si="1"/>
        <v>2</v>
      </c>
      <c r="BG26" s="75">
        <f t="shared" si="1"/>
        <v>2</v>
      </c>
      <c r="BH26" s="75">
        <f t="shared" si="1"/>
        <v>2</v>
      </c>
      <c r="BI26" s="75">
        <f t="shared" si="1"/>
        <v>2</v>
      </c>
      <c r="BJ26" s="75">
        <f t="shared" si="1"/>
        <v>2</v>
      </c>
      <c r="BK26" s="75">
        <f t="shared" si="1"/>
        <v>2</v>
      </c>
      <c r="BL26" s="75">
        <f t="shared" si="1"/>
        <v>2</v>
      </c>
      <c r="BM26" s="75">
        <f t="shared" si="1"/>
        <v>2</v>
      </c>
      <c r="BN26" s="75">
        <f t="shared" si="1"/>
        <v>2</v>
      </c>
      <c r="BO26" s="75">
        <f t="shared" si="1"/>
        <v>2</v>
      </c>
      <c r="BP26" s="75">
        <f t="shared" si="1"/>
        <v>8</v>
      </c>
      <c r="BQ26" s="76" t="str">
        <f t="shared" si="1"/>
        <v>OOR</v>
      </c>
    </row>
    <row r="27" spans="1:69" x14ac:dyDescent="0.25">
      <c r="A27" s="62" t="s">
        <v>13</v>
      </c>
      <c r="B27" s="18" t="str">
        <f t="shared" ref="B27:BQ27" si="2">(IF(B$25&gt;$B$18,"OOR",IF(B$25&lt;$B$17,"OOR",SMALL($B$9:$B$16,COUNTIF($B$9:$B$16,"&lt;"&amp;B$25)+1))))</f>
        <v>OOR</v>
      </c>
      <c r="C27" s="44">
        <f t="shared" si="2"/>
        <v>-5</v>
      </c>
      <c r="D27" s="44">
        <f t="shared" si="2"/>
        <v>-3</v>
      </c>
      <c r="E27" s="44">
        <f t="shared" si="2"/>
        <v>-3</v>
      </c>
      <c r="F27" s="44">
        <f t="shared" si="2"/>
        <v>-3</v>
      </c>
      <c r="G27" s="44">
        <f t="shared" si="2"/>
        <v>-3</v>
      </c>
      <c r="H27" s="44">
        <f t="shared" si="2"/>
        <v>-3</v>
      </c>
      <c r="I27" s="44">
        <f t="shared" si="2"/>
        <v>-3</v>
      </c>
      <c r="J27" s="44">
        <f t="shared" si="2"/>
        <v>-3</v>
      </c>
      <c r="K27" s="44">
        <f t="shared" si="2"/>
        <v>-3</v>
      </c>
      <c r="L27" s="44">
        <f t="shared" si="2"/>
        <v>-3</v>
      </c>
      <c r="M27" s="44">
        <f t="shared" si="2"/>
        <v>-3</v>
      </c>
      <c r="N27" s="44">
        <f t="shared" si="2"/>
        <v>0</v>
      </c>
      <c r="O27" s="44">
        <f t="shared" si="2"/>
        <v>0</v>
      </c>
      <c r="P27" s="44">
        <f t="shared" si="2"/>
        <v>0</v>
      </c>
      <c r="Q27" s="44">
        <f t="shared" si="2"/>
        <v>0</v>
      </c>
      <c r="R27" s="44">
        <f t="shared" si="2"/>
        <v>0</v>
      </c>
      <c r="S27" s="44">
        <f t="shared" si="2"/>
        <v>0</v>
      </c>
      <c r="T27" s="44">
        <f t="shared" si="2"/>
        <v>0</v>
      </c>
      <c r="U27" s="44">
        <f t="shared" si="2"/>
        <v>0</v>
      </c>
      <c r="V27" s="44">
        <f t="shared" si="2"/>
        <v>0</v>
      </c>
      <c r="W27" s="44">
        <f t="shared" si="2"/>
        <v>0</v>
      </c>
      <c r="X27" s="44">
        <f t="shared" si="2"/>
        <v>0</v>
      </c>
      <c r="Y27" s="44">
        <f t="shared" si="2"/>
        <v>0</v>
      </c>
      <c r="Z27" s="44">
        <f t="shared" si="2"/>
        <v>0</v>
      </c>
      <c r="AA27" s="44">
        <f t="shared" si="2"/>
        <v>0</v>
      </c>
      <c r="AB27" s="44">
        <f t="shared" si="2"/>
        <v>0</v>
      </c>
      <c r="AC27" s="44">
        <f t="shared" si="2"/>
        <v>2</v>
      </c>
      <c r="AD27" s="44">
        <f t="shared" si="2"/>
        <v>2</v>
      </c>
      <c r="AE27" s="44">
        <f t="shared" si="2"/>
        <v>2</v>
      </c>
      <c r="AF27" s="44">
        <f t="shared" si="2"/>
        <v>2</v>
      </c>
      <c r="AG27" s="44">
        <f t="shared" si="2"/>
        <v>2</v>
      </c>
      <c r="AH27" s="44">
        <f t="shared" si="2"/>
        <v>2</v>
      </c>
      <c r="AI27" s="44">
        <f t="shared" si="2"/>
        <v>2</v>
      </c>
      <c r="AJ27" s="44">
        <f t="shared" si="2"/>
        <v>2</v>
      </c>
      <c r="AK27" s="44">
        <f t="shared" si="2"/>
        <v>2</v>
      </c>
      <c r="AL27" s="44">
        <f t="shared" si="2"/>
        <v>8</v>
      </c>
      <c r="AM27" s="44">
        <f t="shared" si="2"/>
        <v>8</v>
      </c>
      <c r="AN27" s="44">
        <f t="shared" si="2"/>
        <v>8</v>
      </c>
      <c r="AO27" s="44">
        <f t="shared" si="2"/>
        <v>8</v>
      </c>
      <c r="AP27" s="44">
        <f t="shared" si="2"/>
        <v>8</v>
      </c>
      <c r="AQ27" s="44">
        <f t="shared" si="2"/>
        <v>8</v>
      </c>
      <c r="AR27" s="44">
        <f t="shared" si="2"/>
        <v>8</v>
      </c>
      <c r="AS27" s="44">
        <f t="shared" si="2"/>
        <v>8</v>
      </c>
      <c r="AT27" s="44">
        <f t="shared" si="2"/>
        <v>8</v>
      </c>
      <c r="AU27" s="44">
        <f t="shared" si="2"/>
        <v>8</v>
      </c>
      <c r="AV27" s="44">
        <f t="shared" si="2"/>
        <v>8</v>
      </c>
      <c r="AW27" s="44">
        <f t="shared" si="2"/>
        <v>8</v>
      </c>
      <c r="AX27" s="44">
        <f t="shared" si="2"/>
        <v>8</v>
      </c>
      <c r="AY27" s="44">
        <f t="shared" si="2"/>
        <v>8</v>
      </c>
      <c r="AZ27" s="44">
        <f t="shared" si="2"/>
        <v>8</v>
      </c>
      <c r="BA27" s="44">
        <f t="shared" si="2"/>
        <v>8</v>
      </c>
      <c r="BB27" s="44">
        <f t="shared" si="2"/>
        <v>8</v>
      </c>
      <c r="BC27" s="44">
        <f t="shared" si="2"/>
        <v>8</v>
      </c>
      <c r="BD27" s="44">
        <f t="shared" si="2"/>
        <v>8</v>
      </c>
      <c r="BE27" s="44">
        <f t="shared" si="2"/>
        <v>8</v>
      </c>
      <c r="BF27" s="44">
        <f t="shared" si="2"/>
        <v>8</v>
      </c>
      <c r="BG27" s="44">
        <f t="shared" si="2"/>
        <v>8</v>
      </c>
      <c r="BH27" s="44">
        <f t="shared" si="2"/>
        <v>8</v>
      </c>
      <c r="BI27" s="44">
        <f t="shared" si="2"/>
        <v>8</v>
      </c>
      <c r="BJ27" s="44">
        <f t="shared" si="2"/>
        <v>8</v>
      </c>
      <c r="BK27" s="44">
        <f t="shared" si="2"/>
        <v>8</v>
      </c>
      <c r="BL27" s="44">
        <f t="shared" si="2"/>
        <v>8</v>
      </c>
      <c r="BM27" s="44">
        <f t="shared" si="2"/>
        <v>8</v>
      </c>
      <c r="BN27" s="44">
        <f t="shared" si="2"/>
        <v>8</v>
      </c>
      <c r="BO27" s="44">
        <f t="shared" si="2"/>
        <v>8</v>
      </c>
      <c r="BP27" s="44">
        <f t="shared" si="2"/>
        <v>8</v>
      </c>
      <c r="BQ27" s="45" t="str">
        <f t="shared" si="2"/>
        <v>OOR</v>
      </c>
    </row>
    <row r="28" spans="1:69" x14ac:dyDescent="0.25">
      <c r="A28" s="62" t="s">
        <v>49</v>
      </c>
      <c r="B28" s="18">
        <f>(SQRT((IF(B$26&gt;$B$18,0,IF(B$26&lt;$B$17,0,(50-(100/SUM($C$9:$C$16)))))*(IF(ISNUMBER(B$26),(VLOOKUP(B$26,$B$9:$D$16,3,FALSE)*IF(B$27=B$26,1,((B$26-B$26)/(B$27-B$26)))),0))^2))/(SUM($C$9:$C$16)/8))</f>
        <v>0</v>
      </c>
      <c r="C28" s="44">
        <f t="shared" ref="C28:BN28" si="3">(SQRT((IF(C$26&gt;$B$18,0,IF(C$26&lt;$B$17,0,(50-(100/SUM($C$9:$C$16)))))*(IF(ISNUMBER(C$26),(VLOOKUP(C$26,$B$9:$D$16,3,FALSE)*IF(C$27=C$26,1,((C$26-C$26)/(C$27-C$26)))),0))^2))/(SUM($C$9:$C$16)/8))</f>
        <v>32.149552874029212</v>
      </c>
      <c r="D28" s="44">
        <f t="shared" si="3"/>
        <v>0</v>
      </c>
      <c r="E28" s="44">
        <f t="shared" si="3"/>
        <v>0</v>
      </c>
      <c r="F28" s="44">
        <f t="shared" si="3"/>
        <v>0</v>
      </c>
      <c r="G28" s="44">
        <f t="shared" si="3"/>
        <v>0</v>
      </c>
      <c r="H28" s="44">
        <f t="shared" si="3"/>
        <v>0</v>
      </c>
      <c r="I28" s="44">
        <f t="shared" si="3"/>
        <v>0</v>
      </c>
      <c r="J28" s="44">
        <f t="shared" si="3"/>
        <v>0</v>
      </c>
      <c r="K28" s="44">
        <f t="shared" si="3"/>
        <v>0</v>
      </c>
      <c r="L28" s="44">
        <f t="shared" si="3"/>
        <v>0</v>
      </c>
      <c r="M28" s="44">
        <f t="shared" si="3"/>
        <v>37.507811686367411</v>
      </c>
      <c r="N28" s="44">
        <f t="shared" si="3"/>
        <v>0</v>
      </c>
      <c r="O28" s="44">
        <f t="shared" si="3"/>
        <v>0</v>
      </c>
      <c r="P28" s="44">
        <f t="shared" si="3"/>
        <v>0</v>
      </c>
      <c r="Q28" s="44">
        <f t="shared" si="3"/>
        <v>0</v>
      </c>
      <c r="R28" s="44">
        <f t="shared" si="3"/>
        <v>0</v>
      </c>
      <c r="S28" s="44">
        <f t="shared" si="3"/>
        <v>0</v>
      </c>
      <c r="T28" s="44">
        <f t="shared" si="3"/>
        <v>0</v>
      </c>
      <c r="U28" s="44">
        <f t="shared" si="3"/>
        <v>0</v>
      </c>
      <c r="V28" s="44">
        <f t="shared" si="3"/>
        <v>0</v>
      </c>
      <c r="W28" s="44">
        <f t="shared" si="3"/>
        <v>0</v>
      </c>
      <c r="X28" s="44">
        <f t="shared" si="3"/>
        <v>0</v>
      </c>
      <c r="Y28" s="44">
        <f t="shared" si="3"/>
        <v>0</v>
      </c>
      <c r="Z28" s="44">
        <f t="shared" si="3"/>
        <v>0</v>
      </c>
      <c r="AA28" s="44">
        <f t="shared" si="3"/>
        <v>0</v>
      </c>
      <c r="AB28" s="44">
        <f t="shared" si="3"/>
        <v>32.149552874029212</v>
      </c>
      <c r="AC28" s="44">
        <f t="shared" si="3"/>
        <v>0</v>
      </c>
      <c r="AD28" s="44">
        <f t="shared" si="3"/>
        <v>0</v>
      </c>
      <c r="AE28" s="44">
        <f t="shared" si="3"/>
        <v>0</v>
      </c>
      <c r="AF28" s="44">
        <f t="shared" si="3"/>
        <v>0</v>
      </c>
      <c r="AG28" s="44">
        <f t="shared" si="3"/>
        <v>0</v>
      </c>
      <c r="AH28" s="44">
        <f t="shared" si="3"/>
        <v>0</v>
      </c>
      <c r="AI28" s="44">
        <f t="shared" si="3"/>
        <v>0</v>
      </c>
      <c r="AJ28" s="44">
        <f t="shared" si="3"/>
        <v>0</v>
      </c>
      <c r="AK28" s="44">
        <f t="shared" si="3"/>
        <v>0</v>
      </c>
      <c r="AL28" s="44">
        <f t="shared" si="3"/>
        <v>0</v>
      </c>
      <c r="AM28" s="44">
        <f t="shared" si="3"/>
        <v>0</v>
      </c>
      <c r="AN28" s="44">
        <f t="shared" si="3"/>
        <v>0</v>
      </c>
      <c r="AO28" s="44">
        <f t="shared" si="3"/>
        <v>0</v>
      </c>
      <c r="AP28" s="44">
        <f t="shared" si="3"/>
        <v>0</v>
      </c>
      <c r="AQ28" s="44">
        <f t="shared" si="3"/>
        <v>0</v>
      </c>
      <c r="AR28" s="44">
        <f t="shared" si="3"/>
        <v>0</v>
      </c>
      <c r="AS28" s="44">
        <f t="shared" si="3"/>
        <v>0</v>
      </c>
      <c r="AT28" s="44">
        <f t="shared" si="3"/>
        <v>0</v>
      </c>
      <c r="AU28" s="44">
        <f t="shared" si="3"/>
        <v>0</v>
      </c>
      <c r="AV28" s="44">
        <f t="shared" si="3"/>
        <v>0</v>
      </c>
      <c r="AW28" s="44">
        <f t="shared" si="3"/>
        <v>0</v>
      </c>
      <c r="AX28" s="44">
        <f t="shared" si="3"/>
        <v>0</v>
      </c>
      <c r="AY28" s="44">
        <f t="shared" si="3"/>
        <v>0</v>
      </c>
      <c r="AZ28" s="44">
        <f t="shared" si="3"/>
        <v>0</v>
      </c>
      <c r="BA28" s="44">
        <f t="shared" si="3"/>
        <v>0</v>
      </c>
      <c r="BB28" s="44">
        <f t="shared" si="3"/>
        <v>0</v>
      </c>
      <c r="BC28" s="44">
        <f t="shared" si="3"/>
        <v>0</v>
      </c>
      <c r="BD28" s="44">
        <f t="shared" si="3"/>
        <v>0</v>
      </c>
      <c r="BE28" s="44">
        <f t="shared" si="3"/>
        <v>0</v>
      </c>
      <c r="BF28" s="44">
        <f t="shared" si="3"/>
        <v>0</v>
      </c>
      <c r="BG28" s="44">
        <f t="shared" si="3"/>
        <v>0</v>
      </c>
      <c r="BH28" s="44">
        <f t="shared" si="3"/>
        <v>0</v>
      </c>
      <c r="BI28" s="44">
        <f t="shared" si="3"/>
        <v>0</v>
      </c>
      <c r="BJ28" s="44">
        <f t="shared" si="3"/>
        <v>0</v>
      </c>
      <c r="BK28" s="44">
        <f t="shared" si="3"/>
        <v>0</v>
      </c>
      <c r="BL28" s="44">
        <f t="shared" si="3"/>
        <v>0</v>
      </c>
      <c r="BM28" s="44">
        <f t="shared" si="3"/>
        <v>0</v>
      </c>
      <c r="BN28" s="44">
        <f t="shared" si="3"/>
        <v>0</v>
      </c>
      <c r="BO28" s="44">
        <f t="shared" ref="BO28:BQ28" si="4">(SQRT((IF(BO$26&gt;$B$18,0,IF(BO$26&lt;$B$17,0,(50-(100/SUM($C$9:$C$16)))))*(IF(ISNUMBER(BO$26),(VLOOKUP(BO$26,$B$9:$D$16,3,FALSE)*IF(BO$27=BO$26,1,((BO$26-BO$26)/(BO$27-BO$26)))),0))^2))/(SUM($C$9:$C$16)/8))</f>
        <v>0</v>
      </c>
      <c r="BP28" s="44">
        <f t="shared" si="4"/>
        <v>10.716517624676404</v>
      </c>
      <c r="BQ28" s="45">
        <f t="shared" si="4"/>
        <v>0</v>
      </c>
    </row>
    <row r="29" spans="1:69" x14ac:dyDescent="0.25">
      <c r="A29" s="62" t="s">
        <v>50</v>
      </c>
      <c r="B29" s="18">
        <f>(SQRT((IF(B$26&gt;$B$18,0,IF(B$26&lt;$B$17,0,(50-((100/SUM($C$9:$C$16))))))*(IF(ISNUMBER(B$26),(VLOOKUP(B$27,$B$9:$D$16,3,FALSE)*IF(B$27=B$26,1,((B$26-B$26)/(B$27-B$26)))),0))^2))/(SUM($C$9:$C$16)/8))</f>
        <v>0</v>
      </c>
      <c r="C29" s="44">
        <f t="shared" ref="C29:BN29" si="5">(SQRT((IF(C$26&gt;$B$18,0,IF(C$26&lt;$B$17,0,(50-((100/SUM($C$9:$C$16))))))*(IF(ISNUMBER(C$26),(VLOOKUP(C$27,$B$9:$D$16,3,FALSE)*IF(C$27=C$26,1,((C$26-C$26)/(C$27-C$26)))),0))^2))/(SUM($C$9:$C$16)/8))</f>
        <v>32.149552874029212</v>
      </c>
      <c r="D29" s="44">
        <f t="shared" si="5"/>
        <v>0</v>
      </c>
      <c r="E29" s="44">
        <f t="shared" si="5"/>
        <v>0</v>
      </c>
      <c r="F29" s="44">
        <f t="shared" si="5"/>
        <v>0</v>
      </c>
      <c r="G29" s="44">
        <f t="shared" si="5"/>
        <v>0</v>
      </c>
      <c r="H29" s="44">
        <f t="shared" si="5"/>
        <v>0</v>
      </c>
      <c r="I29" s="44">
        <f t="shared" si="5"/>
        <v>0</v>
      </c>
      <c r="J29" s="44">
        <f t="shared" si="5"/>
        <v>0</v>
      </c>
      <c r="K29" s="44">
        <f t="shared" si="5"/>
        <v>0</v>
      </c>
      <c r="L29" s="44">
        <f t="shared" si="5"/>
        <v>0</v>
      </c>
      <c r="M29" s="44">
        <f t="shared" si="5"/>
        <v>37.507811686367411</v>
      </c>
      <c r="N29" s="44">
        <f t="shared" si="5"/>
        <v>0</v>
      </c>
      <c r="O29" s="44">
        <f t="shared" si="5"/>
        <v>0</v>
      </c>
      <c r="P29" s="44">
        <f t="shared" si="5"/>
        <v>0</v>
      </c>
      <c r="Q29" s="44">
        <f t="shared" si="5"/>
        <v>0</v>
      </c>
      <c r="R29" s="44">
        <f t="shared" si="5"/>
        <v>0</v>
      </c>
      <c r="S29" s="44">
        <f t="shared" si="5"/>
        <v>0</v>
      </c>
      <c r="T29" s="44">
        <f t="shared" si="5"/>
        <v>0</v>
      </c>
      <c r="U29" s="44">
        <f t="shared" si="5"/>
        <v>0</v>
      </c>
      <c r="V29" s="44">
        <f t="shared" si="5"/>
        <v>0</v>
      </c>
      <c r="W29" s="44">
        <f t="shared" si="5"/>
        <v>0</v>
      </c>
      <c r="X29" s="44">
        <f t="shared" si="5"/>
        <v>0</v>
      </c>
      <c r="Y29" s="44">
        <f t="shared" si="5"/>
        <v>0</v>
      </c>
      <c r="Z29" s="44">
        <f t="shared" si="5"/>
        <v>0</v>
      </c>
      <c r="AA29" s="44">
        <f t="shared" si="5"/>
        <v>0</v>
      </c>
      <c r="AB29" s="44">
        <f t="shared" si="5"/>
        <v>32.149552874029212</v>
      </c>
      <c r="AC29" s="44">
        <f t="shared" si="5"/>
        <v>0</v>
      </c>
      <c r="AD29" s="44">
        <f t="shared" si="5"/>
        <v>0</v>
      </c>
      <c r="AE29" s="44">
        <f t="shared" si="5"/>
        <v>0</v>
      </c>
      <c r="AF29" s="44">
        <f t="shared" si="5"/>
        <v>0</v>
      </c>
      <c r="AG29" s="44">
        <f t="shared" si="5"/>
        <v>0</v>
      </c>
      <c r="AH29" s="44">
        <f t="shared" si="5"/>
        <v>0</v>
      </c>
      <c r="AI29" s="44">
        <f t="shared" si="5"/>
        <v>0</v>
      </c>
      <c r="AJ29" s="44">
        <f t="shared" si="5"/>
        <v>0</v>
      </c>
      <c r="AK29" s="44">
        <f t="shared" si="5"/>
        <v>0</v>
      </c>
      <c r="AL29" s="44">
        <f t="shared" si="5"/>
        <v>0</v>
      </c>
      <c r="AM29" s="44">
        <f t="shared" si="5"/>
        <v>0</v>
      </c>
      <c r="AN29" s="44">
        <f t="shared" si="5"/>
        <v>0</v>
      </c>
      <c r="AO29" s="44">
        <f t="shared" si="5"/>
        <v>0</v>
      </c>
      <c r="AP29" s="44">
        <f t="shared" si="5"/>
        <v>0</v>
      </c>
      <c r="AQ29" s="44">
        <f t="shared" si="5"/>
        <v>0</v>
      </c>
      <c r="AR29" s="44">
        <f t="shared" si="5"/>
        <v>0</v>
      </c>
      <c r="AS29" s="44">
        <f t="shared" si="5"/>
        <v>0</v>
      </c>
      <c r="AT29" s="44">
        <f t="shared" si="5"/>
        <v>0</v>
      </c>
      <c r="AU29" s="44">
        <f t="shared" si="5"/>
        <v>0</v>
      </c>
      <c r="AV29" s="44">
        <f t="shared" si="5"/>
        <v>0</v>
      </c>
      <c r="AW29" s="44">
        <f t="shared" si="5"/>
        <v>0</v>
      </c>
      <c r="AX29" s="44">
        <f t="shared" si="5"/>
        <v>0</v>
      </c>
      <c r="AY29" s="44">
        <f t="shared" si="5"/>
        <v>0</v>
      </c>
      <c r="AZ29" s="44">
        <f t="shared" si="5"/>
        <v>0</v>
      </c>
      <c r="BA29" s="44">
        <f t="shared" si="5"/>
        <v>0</v>
      </c>
      <c r="BB29" s="44">
        <f t="shared" si="5"/>
        <v>0</v>
      </c>
      <c r="BC29" s="44">
        <f t="shared" si="5"/>
        <v>0</v>
      </c>
      <c r="BD29" s="44">
        <f t="shared" si="5"/>
        <v>0</v>
      </c>
      <c r="BE29" s="44">
        <f t="shared" si="5"/>
        <v>0</v>
      </c>
      <c r="BF29" s="44">
        <f t="shared" si="5"/>
        <v>0</v>
      </c>
      <c r="BG29" s="44">
        <f t="shared" si="5"/>
        <v>0</v>
      </c>
      <c r="BH29" s="44">
        <f t="shared" si="5"/>
        <v>0</v>
      </c>
      <c r="BI29" s="44">
        <f t="shared" si="5"/>
        <v>0</v>
      </c>
      <c r="BJ29" s="44">
        <f t="shared" si="5"/>
        <v>0</v>
      </c>
      <c r="BK29" s="44">
        <f t="shared" si="5"/>
        <v>0</v>
      </c>
      <c r="BL29" s="44">
        <f t="shared" si="5"/>
        <v>0</v>
      </c>
      <c r="BM29" s="44">
        <f t="shared" si="5"/>
        <v>0</v>
      </c>
      <c r="BN29" s="44">
        <f t="shared" si="5"/>
        <v>0</v>
      </c>
      <c r="BO29" s="44">
        <f t="shared" ref="BO29:BQ29" si="6">(SQRT((IF(BO$26&gt;$B$18,0,IF(BO$26&lt;$B$17,0,(50-((100/SUM($C$9:$C$16))))))*(IF(ISNUMBER(BO$26),(VLOOKUP(BO$27,$B$9:$D$16,3,FALSE)*IF(BO$27=BO$26,1,((BO$26-BO$26)/(BO$27-BO$26)))),0))^2))/(SUM($C$9:$C$16)/8))</f>
        <v>0</v>
      </c>
      <c r="BP29" s="44">
        <f t="shared" si="6"/>
        <v>10.716517624676404</v>
      </c>
      <c r="BQ29" s="45">
        <f t="shared" si="6"/>
        <v>0</v>
      </c>
    </row>
    <row r="30" spans="1:69" x14ac:dyDescent="0.25">
      <c r="A30" s="62" t="s">
        <v>51</v>
      </c>
      <c r="B30" s="18">
        <f>(SQRT((IF(B$26&gt;$B$18,0,IF(B$26&lt;$B$17,0,(50-((100/SUM($C$9:$C$16))))))*(IF(ISNUMBER(B$26),(VLOOKUP(B$26,$B$9:$D$16,3,FALSE)*IF(B$27=B$26,1,((B$27-B$26)/(B$27-B$26)))),0))^2))/(SUM($C$9:$C$16)/8))</f>
        <v>0</v>
      </c>
      <c r="C30" s="44">
        <f t="shared" ref="C30:BN30" si="7">(SQRT((IF(C$26&gt;$B$18,0,IF(C$26&lt;$B$17,0,(50-((100/SUM($C$9:$C$16))))))*(IF(ISNUMBER(C$26),(VLOOKUP(C$26,$B$9:$D$16,3,FALSE)*IF(C$27=C$26,1,((C$27-C$26)/(C$27-C$26)))),0))^2))/(SUM($C$9:$C$16)/8))</f>
        <v>32.149552874029212</v>
      </c>
      <c r="D30" s="44">
        <f t="shared" si="7"/>
        <v>32.149552874029212</v>
      </c>
      <c r="E30" s="44">
        <f t="shared" si="7"/>
        <v>32.149552874029212</v>
      </c>
      <c r="F30" s="44">
        <f t="shared" si="7"/>
        <v>32.149552874029212</v>
      </c>
      <c r="G30" s="44">
        <f t="shared" si="7"/>
        <v>32.149552874029212</v>
      </c>
      <c r="H30" s="44">
        <f t="shared" si="7"/>
        <v>32.149552874029212</v>
      </c>
      <c r="I30" s="44">
        <f t="shared" si="7"/>
        <v>32.149552874029212</v>
      </c>
      <c r="J30" s="44">
        <f t="shared" si="7"/>
        <v>32.149552874029212</v>
      </c>
      <c r="K30" s="44">
        <f t="shared" si="7"/>
        <v>32.149552874029212</v>
      </c>
      <c r="L30" s="44">
        <f t="shared" si="7"/>
        <v>32.149552874029212</v>
      </c>
      <c r="M30" s="44">
        <f t="shared" si="7"/>
        <v>37.507811686367411</v>
      </c>
      <c r="N30" s="44">
        <f t="shared" si="7"/>
        <v>37.507811686367411</v>
      </c>
      <c r="O30" s="44">
        <f t="shared" si="7"/>
        <v>37.507811686367411</v>
      </c>
      <c r="P30" s="44">
        <f t="shared" si="7"/>
        <v>37.507811686367411</v>
      </c>
      <c r="Q30" s="44">
        <f t="shared" si="7"/>
        <v>37.507811686367411</v>
      </c>
      <c r="R30" s="44">
        <f t="shared" si="7"/>
        <v>37.507811686367411</v>
      </c>
      <c r="S30" s="44">
        <f t="shared" si="7"/>
        <v>37.507811686367411</v>
      </c>
      <c r="T30" s="44">
        <f t="shared" si="7"/>
        <v>37.507811686367411</v>
      </c>
      <c r="U30" s="44">
        <f t="shared" si="7"/>
        <v>37.507811686367411</v>
      </c>
      <c r="V30" s="44">
        <f t="shared" si="7"/>
        <v>37.507811686367411</v>
      </c>
      <c r="W30" s="44">
        <f t="shared" si="7"/>
        <v>37.507811686367411</v>
      </c>
      <c r="X30" s="44">
        <f t="shared" si="7"/>
        <v>37.507811686367411</v>
      </c>
      <c r="Y30" s="44">
        <f t="shared" si="7"/>
        <v>37.507811686367411</v>
      </c>
      <c r="Z30" s="44">
        <f t="shared" si="7"/>
        <v>37.507811686367411</v>
      </c>
      <c r="AA30" s="44">
        <f t="shared" si="7"/>
        <v>37.507811686367411</v>
      </c>
      <c r="AB30" s="44">
        <f t="shared" si="7"/>
        <v>32.149552874029212</v>
      </c>
      <c r="AC30" s="44">
        <f t="shared" si="7"/>
        <v>32.149552874029212</v>
      </c>
      <c r="AD30" s="44">
        <f t="shared" si="7"/>
        <v>32.149552874029212</v>
      </c>
      <c r="AE30" s="44">
        <f t="shared" si="7"/>
        <v>32.149552874029212</v>
      </c>
      <c r="AF30" s="44">
        <f t="shared" si="7"/>
        <v>32.149552874029212</v>
      </c>
      <c r="AG30" s="44">
        <f t="shared" si="7"/>
        <v>32.149552874029212</v>
      </c>
      <c r="AH30" s="44">
        <f t="shared" si="7"/>
        <v>32.149552874029212</v>
      </c>
      <c r="AI30" s="44">
        <f t="shared" si="7"/>
        <v>32.149552874029212</v>
      </c>
      <c r="AJ30" s="44">
        <f t="shared" si="7"/>
        <v>32.149552874029212</v>
      </c>
      <c r="AK30" s="44">
        <f t="shared" si="7"/>
        <v>32.149552874029212</v>
      </c>
      <c r="AL30" s="44">
        <f t="shared" si="7"/>
        <v>16.074776437014606</v>
      </c>
      <c r="AM30" s="44">
        <f t="shared" si="7"/>
        <v>16.074776437014606</v>
      </c>
      <c r="AN30" s="44">
        <f t="shared" si="7"/>
        <v>16.074776437014606</v>
      </c>
      <c r="AO30" s="44">
        <f t="shared" si="7"/>
        <v>16.074776437014606</v>
      </c>
      <c r="AP30" s="44">
        <f t="shared" si="7"/>
        <v>16.074776437014606</v>
      </c>
      <c r="AQ30" s="44">
        <f t="shared" si="7"/>
        <v>16.074776437014606</v>
      </c>
      <c r="AR30" s="44">
        <f t="shared" si="7"/>
        <v>16.074776437014606</v>
      </c>
      <c r="AS30" s="44">
        <f t="shared" si="7"/>
        <v>16.074776437014606</v>
      </c>
      <c r="AT30" s="44">
        <f t="shared" si="7"/>
        <v>16.074776437014606</v>
      </c>
      <c r="AU30" s="44">
        <f t="shared" si="7"/>
        <v>16.074776437014606</v>
      </c>
      <c r="AV30" s="44">
        <f t="shared" si="7"/>
        <v>16.074776437014606</v>
      </c>
      <c r="AW30" s="44">
        <f t="shared" si="7"/>
        <v>16.074776437014606</v>
      </c>
      <c r="AX30" s="44">
        <f t="shared" si="7"/>
        <v>16.074776437014606</v>
      </c>
      <c r="AY30" s="44">
        <f t="shared" si="7"/>
        <v>16.074776437014606</v>
      </c>
      <c r="AZ30" s="44">
        <f t="shared" si="7"/>
        <v>16.074776437014606</v>
      </c>
      <c r="BA30" s="44">
        <f t="shared" si="7"/>
        <v>16.074776437014606</v>
      </c>
      <c r="BB30" s="44">
        <f t="shared" si="7"/>
        <v>16.074776437014606</v>
      </c>
      <c r="BC30" s="44">
        <f t="shared" si="7"/>
        <v>16.074776437014606</v>
      </c>
      <c r="BD30" s="44">
        <f t="shared" si="7"/>
        <v>16.074776437014606</v>
      </c>
      <c r="BE30" s="44">
        <f t="shared" si="7"/>
        <v>16.074776437014606</v>
      </c>
      <c r="BF30" s="44">
        <f t="shared" si="7"/>
        <v>16.074776437014606</v>
      </c>
      <c r="BG30" s="44">
        <f t="shared" si="7"/>
        <v>16.074776437014606</v>
      </c>
      <c r="BH30" s="44">
        <f t="shared" si="7"/>
        <v>16.074776437014606</v>
      </c>
      <c r="BI30" s="44">
        <f t="shared" si="7"/>
        <v>16.074776437014606</v>
      </c>
      <c r="BJ30" s="44">
        <f t="shared" si="7"/>
        <v>16.074776437014606</v>
      </c>
      <c r="BK30" s="44">
        <f t="shared" si="7"/>
        <v>16.074776437014606</v>
      </c>
      <c r="BL30" s="44">
        <f t="shared" si="7"/>
        <v>16.074776437014606</v>
      </c>
      <c r="BM30" s="44">
        <f t="shared" si="7"/>
        <v>16.074776437014606</v>
      </c>
      <c r="BN30" s="44">
        <f t="shared" si="7"/>
        <v>16.074776437014606</v>
      </c>
      <c r="BO30" s="44">
        <f t="shared" ref="BO30:BQ30" si="8">(SQRT((IF(BO$26&gt;$B$18,0,IF(BO$26&lt;$B$17,0,(50-((100/SUM($C$9:$C$16))))))*(IF(ISNUMBER(BO$26),(VLOOKUP(BO$26,$B$9:$D$16,3,FALSE)*IF(BO$27=BO$26,1,((BO$27-BO$26)/(BO$27-BO$26)))),0))^2))/(SUM($C$9:$C$16)/8))</f>
        <v>16.074776437014606</v>
      </c>
      <c r="BP30" s="44">
        <f t="shared" si="8"/>
        <v>10.716517624676404</v>
      </c>
      <c r="BQ30" s="45">
        <f t="shared" si="8"/>
        <v>0</v>
      </c>
    </row>
    <row r="31" spans="1:69" x14ac:dyDescent="0.25">
      <c r="A31" s="62" t="s">
        <v>52</v>
      </c>
      <c r="B31" s="18">
        <f>(SQRT((IF(B$26&gt;$B$18,0,IF(B$26&lt;$B$17,0,(50-((100/SUM($C$9:$C$16))))))*(IF(ISNUMBER(B$26),(VLOOKUP(B$27,$B$9:$D$16,3,FALSE)*IF(B$27=B$26,1,((B$27-B$26)/(B$27-B$26)))),0))^2))/(SUM($C$9:$C$16)/8))</f>
        <v>0</v>
      </c>
      <c r="C31" s="44">
        <f t="shared" ref="C31:BN31" si="9">(SQRT((IF(C$26&gt;$B$18,0,IF(C$26&lt;$B$17,0,(50-((100/SUM($C$9:$C$16))))))*(IF(ISNUMBER(C$26),(VLOOKUP(C$27,$B$9:$D$16,3,FALSE)*IF(C$27=C$26,1,((C$27-C$26)/(C$27-C$26)))),0))^2))/(SUM($C$9:$C$16)/8))</f>
        <v>32.149552874029212</v>
      </c>
      <c r="D31" s="44">
        <f t="shared" si="9"/>
        <v>37.507811686367411</v>
      </c>
      <c r="E31" s="44">
        <f t="shared" si="9"/>
        <v>37.507811686367411</v>
      </c>
      <c r="F31" s="44">
        <f t="shared" si="9"/>
        <v>37.507811686367411</v>
      </c>
      <c r="G31" s="44">
        <f t="shared" si="9"/>
        <v>37.507811686367411</v>
      </c>
      <c r="H31" s="44">
        <f t="shared" si="9"/>
        <v>37.507811686367411</v>
      </c>
      <c r="I31" s="44">
        <f t="shared" si="9"/>
        <v>37.507811686367411</v>
      </c>
      <c r="J31" s="44">
        <f t="shared" si="9"/>
        <v>37.507811686367411</v>
      </c>
      <c r="K31" s="44">
        <f t="shared" si="9"/>
        <v>37.507811686367411</v>
      </c>
      <c r="L31" s="44">
        <f t="shared" si="9"/>
        <v>37.507811686367411</v>
      </c>
      <c r="M31" s="44">
        <f t="shared" si="9"/>
        <v>37.507811686367411</v>
      </c>
      <c r="N31" s="44">
        <f t="shared" si="9"/>
        <v>32.149552874029212</v>
      </c>
      <c r="O31" s="44">
        <f t="shared" si="9"/>
        <v>32.149552874029212</v>
      </c>
      <c r="P31" s="44">
        <f t="shared" si="9"/>
        <v>32.149552874029212</v>
      </c>
      <c r="Q31" s="44">
        <f t="shared" si="9"/>
        <v>32.149552874029212</v>
      </c>
      <c r="R31" s="44">
        <f t="shared" si="9"/>
        <v>32.149552874029212</v>
      </c>
      <c r="S31" s="44">
        <f t="shared" si="9"/>
        <v>32.149552874029212</v>
      </c>
      <c r="T31" s="44">
        <f t="shared" si="9"/>
        <v>32.149552874029212</v>
      </c>
      <c r="U31" s="44">
        <f t="shared" si="9"/>
        <v>32.149552874029212</v>
      </c>
      <c r="V31" s="44">
        <f t="shared" si="9"/>
        <v>32.149552874029212</v>
      </c>
      <c r="W31" s="44">
        <f t="shared" si="9"/>
        <v>32.149552874029212</v>
      </c>
      <c r="X31" s="44">
        <f t="shared" si="9"/>
        <v>32.149552874029212</v>
      </c>
      <c r="Y31" s="44">
        <f t="shared" si="9"/>
        <v>32.149552874029212</v>
      </c>
      <c r="Z31" s="44">
        <f t="shared" si="9"/>
        <v>32.149552874029212</v>
      </c>
      <c r="AA31" s="44">
        <f t="shared" si="9"/>
        <v>32.149552874029212</v>
      </c>
      <c r="AB31" s="44">
        <f t="shared" si="9"/>
        <v>32.149552874029212</v>
      </c>
      <c r="AC31" s="44">
        <f t="shared" si="9"/>
        <v>16.074776437014606</v>
      </c>
      <c r="AD31" s="44">
        <f t="shared" si="9"/>
        <v>16.074776437014606</v>
      </c>
      <c r="AE31" s="44">
        <f t="shared" si="9"/>
        <v>16.074776437014606</v>
      </c>
      <c r="AF31" s="44">
        <f t="shared" si="9"/>
        <v>16.074776437014606</v>
      </c>
      <c r="AG31" s="44">
        <f t="shared" si="9"/>
        <v>16.074776437014606</v>
      </c>
      <c r="AH31" s="44">
        <f t="shared" si="9"/>
        <v>16.074776437014606</v>
      </c>
      <c r="AI31" s="44">
        <f t="shared" si="9"/>
        <v>16.074776437014606</v>
      </c>
      <c r="AJ31" s="44">
        <f t="shared" si="9"/>
        <v>16.074776437014606</v>
      </c>
      <c r="AK31" s="44">
        <f t="shared" si="9"/>
        <v>16.074776437014606</v>
      </c>
      <c r="AL31" s="44">
        <f t="shared" si="9"/>
        <v>10.716517624676404</v>
      </c>
      <c r="AM31" s="44">
        <f t="shared" si="9"/>
        <v>10.716517624676404</v>
      </c>
      <c r="AN31" s="44">
        <f t="shared" si="9"/>
        <v>10.716517624676404</v>
      </c>
      <c r="AO31" s="44">
        <f t="shared" si="9"/>
        <v>10.716517624676404</v>
      </c>
      <c r="AP31" s="44">
        <f t="shared" si="9"/>
        <v>10.716517624676404</v>
      </c>
      <c r="AQ31" s="44">
        <f t="shared" si="9"/>
        <v>10.716517624676404</v>
      </c>
      <c r="AR31" s="44">
        <f t="shared" si="9"/>
        <v>10.716517624676404</v>
      </c>
      <c r="AS31" s="44">
        <f t="shared" si="9"/>
        <v>10.716517624676404</v>
      </c>
      <c r="AT31" s="44">
        <f t="shared" si="9"/>
        <v>10.716517624676404</v>
      </c>
      <c r="AU31" s="44">
        <f t="shared" si="9"/>
        <v>10.716517624676404</v>
      </c>
      <c r="AV31" s="44">
        <f t="shared" si="9"/>
        <v>10.716517624676404</v>
      </c>
      <c r="AW31" s="44">
        <f t="shared" si="9"/>
        <v>10.716517624676404</v>
      </c>
      <c r="AX31" s="44">
        <f t="shared" si="9"/>
        <v>10.716517624676404</v>
      </c>
      <c r="AY31" s="44">
        <f t="shared" si="9"/>
        <v>10.716517624676404</v>
      </c>
      <c r="AZ31" s="44">
        <f t="shared" si="9"/>
        <v>10.716517624676404</v>
      </c>
      <c r="BA31" s="44">
        <f t="shared" si="9"/>
        <v>10.716517624676404</v>
      </c>
      <c r="BB31" s="44">
        <f t="shared" si="9"/>
        <v>10.716517624676404</v>
      </c>
      <c r="BC31" s="44">
        <f t="shared" si="9"/>
        <v>10.716517624676404</v>
      </c>
      <c r="BD31" s="44">
        <f t="shared" si="9"/>
        <v>10.716517624676404</v>
      </c>
      <c r="BE31" s="44">
        <f t="shared" si="9"/>
        <v>10.716517624676404</v>
      </c>
      <c r="BF31" s="44">
        <f t="shared" si="9"/>
        <v>10.716517624676404</v>
      </c>
      <c r="BG31" s="44">
        <f t="shared" si="9"/>
        <v>10.716517624676404</v>
      </c>
      <c r="BH31" s="44">
        <f t="shared" si="9"/>
        <v>10.716517624676404</v>
      </c>
      <c r="BI31" s="44">
        <f t="shared" si="9"/>
        <v>10.716517624676404</v>
      </c>
      <c r="BJ31" s="44">
        <f t="shared" si="9"/>
        <v>10.716517624676404</v>
      </c>
      <c r="BK31" s="44">
        <f t="shared" si="9"/>
        <v>10.716517624676404</v>
      </c>
      <c r="BL31" s="44">
        <f t="shared" si="9"/>
        <v>10.716517624676404</v>
      </c>
      <c r="BM31" s="44">
        <f t="shared" si="9"/>
        <v>10.716517624676404</v>
      </c>
      <c r="BN31" s="44">
        <f t="shared" si="9"/>
        <v>10.716517624676404</v>
      </c>
      <c r="BO31" s="44">
        <f t="shared" ref="BO31:BQ31" si="10">(SQRT((IF(BO$26&gt;$B$18,0,IF(BO$26&lt;$B$17,0,(50-((100/SUM($C$9:$C$16))))))*(IF(ISNUMBER(BO$26),(VLOOKUP(BO$27,$B$9:$D$16,3,FALSE)*IF(BO$27=BO$26,1,((BO$27-BO$26)/(BO$27-BO$26)))),0))^2))/(SUM($C$9:$C$16)/8))</f>
        <v>10.716517624676404</v>
      </c>
      <c r="BP31" s="44">
        <f t="shared" si="10"/>
        <v>10.716517624676404</v>
      </c>
      <c r="BQ31" s="45">
        <f t="shared" si="10"/>
        <v>0</v>
      </c>
    </row>
    <row r="32" spans="1:69" x14ac:dyDescent="0.25">
      <c r="A32" s="62" t="s">
        <v>53</v>
      </c>
      <c r="B32" s="18">
        <f>(IF(ISNUMBER(B$26),IF(B$26=B$27,B$44,(((B$44*(1-((B$26-B$26)/(B$27-B$26))))*((B$27-B$26)/(B$27-B$26)))+((B$45*(1-((B$27-B$26)/(B$27-B$26))))*((B$26-B$26)/(B$27-B$26)))+((B$46*(1-((B$26-B$26)/(B$27-B$26))))*((B$27-B$26)/(B$27-B$26)))+((B$47*(1-((B$27-B$26)/(B$27-B$26))))*((B$26-B$26)/(B$27-B$26))))),0))</f>
        <v>0</v>
      </c>
      <c r="C32" s="44">
        <f t="shared" ref="C32:BN32" si="11">(IF(ISNUMBER(C$26),IF(C$26=C$27,C$44,(((C$44*(1-((C$26-C$26)/(C$27-C$26))))*((C$27-C$26)/(C$27-C$26)))+((C$45*(1-((C$27-C$26)/(C$27-C$26))))*((C$26-C$26)/(C$27-C$26)))+((C$46*(1-((C$26-C$26)/(C$27-C$26))))*((C$27-C$26)/(C$27-C$26)))+((C$47*(1-((C$27-C$26)/(C$27-C$26))))*((C$26-C$26)/(C$27-C$26))))),0))</f>
        <v>32.149552874029212</v>
      </c>
      <c r="D32" s="44">
        <f t="shared" si="11"/>
        <v>32.149552874029212</v>
      </c>
      <c r="E32" s="44">
        <f t="shared" si="11"/>
        <v>32.149552874029212</v>
      </c>
      <c r="F32" s="44">
        <f t="shared" si="11"/>
        <v>32.149552874029212</v>
      </c>
      <c r="G32" s="44">
        <f t="shared" si="11"/>
        <v>32.149552874029212</v>
      </c>
      <c r="H32" s="44">
        <f t="shared" si="11"/>
        <v>32.149552874029212</v>
      </c>
      <c r="I32" s="44">
        <f t="shared" si="11"/>
        <v>32.149552874029212</v>
      </c>
      <c r="J32" s="44">
        <f t="shared" si="11"/>
        <v>32.149552874029212</v>
      </c>
      <c r="K32" s="44">
        <f t="shared" si="11"/>
        <v>32.149552874029212</v>
      </c>
      <c r="L32" s="44">
        <f t="shared" si="11"/>
        <v>32.149552874029212</v>
      </c>
      <c r="M32" s="44">
        <f t="shared" si="11"/>
        <v>37.507811686367411</v>
      </c>
      <c r="N32" s="44">
        <f t="shared" si="11"/>
        <v>37.507811686367411</v>
      </c>
      <c r="O32" s="44">
        <f t="shared" si="11"/>
        <v>37.507811686367418</v>
      </c>
      <c r="P32" s="44">
        <f t="shared" si="11"/>
        <v>37.507811686367411</v>
      </c>
      <c r="Q32" s="44">
        <f t="shared" si="11"/>
        <v>37.507811686367418</v>
      </c>
      <c r="R32" s="44">
        <f t="shared" si="11"/>
        <v>37.507811686367404</v>
      </c>
      <c r="S32" s="44">
        <f t="shared" si="11"/>
        <v>37.507811686367411</v>
      </c>
      <c r="T32" s="44">
        <f t="shared" si="11"/>
        <v>37.507811686367418</v>
      </c>
      <c r="U32" s="44">
        <f t="shared" si="11"/>
        <v>37.507811686367418</v>
      </c>
      <c r="V32" s="44">
        <f t="shared" si="11"/>
        <v>37.507811686367411</v>
      </c>
      <c r="W32" s="44">
        <f t="shared" si="11"/>
        <v>37.507811686367404</v>
      </c>
      <c r="X32" s="44">
        <f t="shared" si="11"/>
        <v>37.507811686367418</v>
      </c>
      <c r="Y32" s="44">
        <f t="shared" si="11"/>
        <v>37.507811686367411</v>
      </c>
      <c r="Z32" s="44">
        <f t="shared" si="11"/>
        <v>37.507811686367418</v>
      </c>
      <c r="AA32" s="44">
        <f t="shared" si="11"/>
        <v>37.507811686367411</v>
      </c>
      <c r="AB32" s="44">
        <f t="shared" si="11"/>
        <v>32.149552874029212</v>
      </c>
      <c r="AC32" s="44">
        <f t="shared" si="11"/>
        <v>32.149552874029219</v>
      </c>
      <c r="AD32" s="44">
        <f t="shared" si="11"/>
        <v>32.149552874029212</v>
      </c>
      <c r="AE32" s="44">
        <f t="shared" si="11"/>
        <v>32.149552874029212</v>
      </c>
      <c r="AF32" s="44">
        <f t="shared" si="11"/>
        <v>32.149552874029212</v>
      </c>
      <c r="AG32" s="44">
        <f t="shared" si="11"/>
        <v>32.149552874029212</v>
      </c>
      <c r="AH32" s="44">
        <f t="shared" si="11"/>
        <v>32.149552874029212</v>
      </c>
      <c r="AI32" s="44">
        <f t="shared" si="11"/>
        <v>32.149552874029212</v>
      </c>
      <c r="AJ32" s="44">
        <f t="shared" si="11"/>
        <v>32.149552874029212</v>
      </c>
      <c r="AK32" s="44">
        <f t="shared" si="11"/>
        <v>32.149552874029212</v>
      </c>
      <c r="AL32" s="44">
        <f t="shared" si="11"/>
        <v>16.074776437014609</v>
      </c>
      <c r="AM32" s="44">
        <f t="shared" si="11"/>
        <v>16.074776437014606</v>
      </c>
      <c r="AN32" s="44">
        <f t="shared" si="11"/>
        <v>16.074776437014606</v>
      </c>
      <c r="AO32" s="44">
        <f t="shared" si="11"/>
        <v>16.074776437014606</v>
      </c>
      <c r="AP32" s="44">
        <f t="shared" si="11"/>
        <v>16.074776437014609</v>
      </c>
      <c r="AQ32" s="44">
        <f t="shared" si="11"/>
        <v>16.074776437014606</v>
      </c>
      <c r="AR32" s="44">
        <f t="shared" si="11"/>
        <v>16.074776437014606</v>
      </c>
      <c r="AS32" s="44">
        <f t="shared" si="11"/>
        <v>16.074776437014606</v>
      </c>
      <c r="AT32" s="44">
        <f t="shared" si="11"/>
        <v>16.074776437014606</v>
      </c>
      <c r="AU32" s="44">
        <f t="shared" si="11"/>
        <v>16.074776437014606</v>
      </c>
      <c r="AV32" s="44">
        <f t="shared" si="11"/>
        <v>16.074776437014606</v>
      </c>
      <c r="AW32" s="44">
        <f t="shared" si="11"/>
        <v>16.074776437014606</v>
      </c>
      <c r="AX32" s="44">
        <f t="shared" si="11"/>
        <v>16.074776437014606</v>
      </c>
      <c r="AY32" s="44">
        <f t="shared" si="11"/>
        <v>16.074776437014606</v>
      </c>
      <c r="AZ32" s="44">
        <f t="shared" si="11"/>
        <v>16.074776437014609</v>
      </c>
      <c r="BA32" s="44">
        <f t="shared" si="11"/>
        <v>16.074776437014606</v>
      </c>
      <c r="BB32" s="44">
        <f t="shared" si="11"/>
        <v>16.074776437014606</v>
      </c>
      <c r="BC32" s="44">
        <f t="shared" si="11"/>
        <v>16.074776437014606</v>
      </c>
      <c r="BD32" s="44">
        <f t="shared" si="11"/>
        <v>16.074776437014609</v>
      </c>
      <c r="BE32" s="44">
        <f t="shared" si="11"/>
        <v>16.074776437014606</v>
      </c>
      <c r="BF32" s="44">
        <f t="shared" si="11"/>
        <v>16.074776437014606</v>
      </c>
      <c r="BG32" s="44">
        <f t="shared" si="11"/>
        <v>16.074776437014606</v>
      </c>
      <c r="BH32" s="44">
        <f t="shared" si="11"/>
        <v>16.074776437014606</v>
      </c>
      <c r="BI32" s="44">
        <f t="shared" si="11"/>
        <v>16.074776437014606</v>
      </c>
      <c r="BJ32" s="44">
        <f t="shared" si="11"/>
        <v>16.074776437014606</v>
      </c>
      <c r="BK32" s="44">
        <f t="shared" si="11"/>
        <v>16.074776437014606</v>
      </c>
      <c r="BL32" s="44">
        <f t="shared" si="11"/>
        <v>16.074776437014606</v>
      </c>
      <c r="BM32" s="44">
        <f t="shared" si="11"/>
        <v>16.074776437014609</v>
      </c>
      <c r="BN32" s="44">
        <f t="shared" si="11"/>
        <v>16.074776437014606</v>
      </c>
      <c r="BO32" s="44">
        <f t="shared" ref="BO32:BQ32" si="12">(IF(ISNUMBER(BO$26),IF(BO$26=BO$27,BO$44,(((BO$44*(1-((BO$26-BO$26)/(BO$27-BO$26))))*((BO$27-BO$26)/(BO$27-BO$26)))+((BO$45*(1-((BO$27-BO$26)/(BO$27-BO$26))))*((BO$26-BO$26)/(BO$27-BO$26)))+((BO$46*(1-((BO$26-BO$26)/(BO$27-BO$26))))*((BO$27-BO$26)/(BO$27-BO$26)))+((BO$47*(1-((BO$27-BO$26)/(BO$27-BO$26))))*((BO$26-BO$26)/(BO$27-BO$26))))),0))</f>
        <v>16.074776437014606</v>
      </c>
      <c r="BP32" s="44">
        <f t="shared" si="12"/>
        <v>10.716517624676404</v>
      </c>
      <c r="BQ32" s="45">
        <f t="shared" si="12"/>
        <v>0</v>
      </c>
    </row>
    <row r="33" spans="1:69" x14ac:dyDescent="0.25">
      <c r="A33" s="62" t="s">
        <v>54</v>
      </c>
      <c r="B33" s="18">
        <f>(IF(ISNUMBER(B$26),IF(B$26=B$27,0,(((B$44*((B$26-B$26)/(B$27-B$26)))*((B$27-B$26)/(B$27-B$26)))+((B$45*((B$27-B$26)/(B$27-B$26)))*((B$26-B$26)/(B$27-B$26)))+((B$46*((B$26-B$26)/(B$27-B$26)))*((B$27-B$26)/(B$27-B$26)))+((B$47*((B$27-B$26)/(B$27-B$26)))*((B$26-B$26)/(B$27-B$26))))),0))</f>
        <v>0</v>
      </c>
      <c r="C33" s="44">
        <f t="shared" ref="C33:BN33" si="13">(IF(ISNUMBER(C$26),IF(C$26=C$27,0,(((C$44*((C$26-C$26)/(C$27-C$26)))*((C$27-C$26)/(C$27-C$26)))+((C$45*((C$27-C$26)/(C$27-C$26)))*((C$26-C$26)/(C$27-C$26)))+((C$46*((C$26-C$26)/(C$27-C$26)))*((C$27-C$26)/(C$27-C$26)))+((C$47*((C$27-C$26)/(C$27-C$26)))*((C$26-C$26)/(C$27-C$26))))),0))</f>
        <v>0</v>
      </c>
      <c r="D33" s="44">
        <f t="shared" si="13"/>
        <v>0</v>
      </c>
      <c r="E33" s="44">
        <f t="shared" si="13"/>
        <v>0</v>
      </c>
      <c r="F33" s="44">
        <f t="shared" si="13"/>
        <v>0</v>
      </c>
      <c r="G33" s="44">
        <f t="shared" si="13"/>
        <v>0</v>
      </c>
      <c r="H33" s="44">
        <f t="shared" si="13"/>
        <v>0</v>
      </c>
      <c r="I33" s="44">
        <f t="shared" si="13"/>
        <v>0</v>
      </c>
      <c r="J33" s="44">
        <f t="shared" si="13"/>
        <v>0</v>
      </c>
      <c r="K33" s="44">
        <f t="shared" si="13"/>
        <v>0</v>
      </c>
      <c r="L33" s="44">
        <f t="shared" si="13"/>
        <v>0</v>
      </c>
      <c r="M33" s="44">
        <f t="shared" si="13"/>
        <v>0</v>
      </c>
      <c r="N33" s="44">
        <f t="shared" si="13"/>
        <v>0</v>
      </c>
      <c r="O33" s="44">
        <f t="shared" si="13"/>
        <v>0</v>
      </c>
      <c r="P33" s="44">
        <f t="shared" si="13"/>
        <v>0</v>
      </c>
      <c r="Q33" s="44">
        <f t="shared" si="13"/>
        <v>0</v>
      </c>
      <c r="R33" s="44">
        <f t="shared" si="13"/>
        <v>0</v>
      </c>
      <c r="S33" s="44">
        <f t="shared" si="13"/>
        <v>0</v>
      </c>
      <c r="T33" s="44">
        <f t="shared" si="13"/>
        <v>0</v>
      </c>
      <c r="U33" s="44">
        <f t="shared" si="13"/>
        <v>0</v>
      </c>
      <c r="V33" s="44">
        <f t="shared" si="13"/>
        <v>0</v>
      </c>
      <c r="W33" s="44">
        <f t="shared" si="13"/>
        <v>0</v>
      </c>
      <c r="X33" s="44">
        <f t="shared" si="13"/>
        <v>0</v>
      </c>
      <c r="Y33" s="44">
        <f t="shared" si="13"/>
        <v>0</v>
      </c>
      <c r="Z33" s="44">
        <f t="shared" si="13"/>
        <v>0</v>
      </c>
      <c r="AA33" s="44">
        <f t="shared" si="13"/>
        <v>0</v>
      </c>
      <c r="AB33" s="44">
        <f t="shared" si="13"/>
        <v>0</v>
      </c>
      <c r="AC33" s="44">
        <f t="shared" si="13"/>
        <v>0</v>
      </c>
      <c r="AD33" s="44">
        <f t="shared" si="13"/>
        <v>0</v>
      </c>
      <c r="AE33" s="44">
        <f t="shared" si="13"/>
        <v>0</v>
      </c>
      <c r="AF33" s="44">
        <f t="shared" si="13"/>
        <v>0</v>
      </c>
      <c r="AG33" s="44">
        <f t="shared" si="13"/>
        <v>0</v>
      </c>
      <c r="AH33" s="44">
        <f t="shared" si="13"/>
        <v>0</v>
      </c>
      <c r="AI33" s="44">
        <f t="shared" si="13"/>
        <v>0</v>
      </c>
      <c r="AJ33" s="44">
        <f t="shared" si="13"/>
        <v>0</v>
      </c>
      <c r="AK33" s="44">
        <f t="shared" si="13"/>
        <v>0</v>
      </c>
      <c r="AL33" s="44">
        <f t="shared" si="13"/>
        <v>0</v>
      </c>
      <c r="AM33" s="44">
        <f t="shared" si="13"/>
        <v>0</v>
      </c>
      <c r="AN33" s="44">
        <f t="shared" si="13"/>
        <v>0</v>
      </c>
      <c r="AO33" s="44">
        <f t="shared" si="13"/>
        <v>0</v>
      </c>
      <c r="AP33" s="44">
        <f t="shared" si="13"/>
        <v>0</v>
      </c>
      <c r="AQ33" s="44">
        <f t="shared" si="13"/>
        <v>0</v>
      </c>
      <c r="AR33" s="44">
        <f t="shared" si="13"/>
        <v>0</v>
      </c>
      <c r="AS33" s="44">
        <f t="shared" si="13"/>
        <v>0</v>
      </c>
      <c r="AT33" s="44">
        <f t="shared" si="13"/>
        <v>0</v>
      </c>
      <c r="AU33" s="44">
        <f t="shared" si="13"/>
        <v>0</v>
      </c>
      <c r="AV33" s="44">
        <f t="shared" si="13"/>
        <v>0</v>
      </c>
      <c r="AW33" s="44">
        <f t="shared" si="13"/>
        <v>0</v>
      </c>
      <c r="AX33" s="44">
        <f t="shared" si="13"/>
        <v>0</v>
      </c>
      <c r="AY33" s="44">
        <f t="shared" si="13"/>
        <v>0</v>
      </c>
      <c r="AZ33" s="44">
        <f t="shared" si="13"/>
        <v>0</v>
      </c>
      <c r="BA33" s="44">
        <f t="shared" si="13"/>
        <v>0</v>
      </c>
      <c r="BB33" s="44">
        <f t="shared" si="13"/>
        <v>0</v>
      </c>
      <c r="BC33" s="44">
        <f t="shared" si="13"/>
        <v>0</v>
      </c>
      <c r="BD33" s="44">
        <f t="shared" si="13"/>
        <v>0</v>
      </c>
      <c r="BE33" s="44">
        <f t="shared" si="13"/>
        <v>0</v>
      </c>
      <c r="BF33" s="44">
        <f t="shared" si="13"/>
        <v>0</v>
      </c>
      <c r="BG33" s="44">
        <f t="shared" si="13"/>
        <v>0</v>
      </c>
      <c r="BH33" s="44">
        <f t="shared" si="13"/>
        <v>0</v>
      </c>
      <c r="BI33" s="44">
        <f t="shared" si="13"/>
        <v>0</v>
      </c>
      <c r="BJ33" s="44">
        <f t="shared" si="13"/>
        <v>0</v>
      </c>
      <c r="BK33" s="44">
        <f t="shared" si="13"/>
        <v>0</v>
      </c>
      <c r="BL33" s="44">
        <f t="shared" si="13"/>
        <v>0</v>
      </c>
      <c r="BM33" s="44">
        <f t="shared" si="13"/>
        <v>0</v>
      </c>
      <c r="BN33" s="44">
        <f t="shared" si="13"/>
        <v>0</v>
      </c>
      <c r="BO33" s="44">
        <f t="shared" ref="BO33:BQ33" si="14">(IF(ISNUMBER(BO$26),IF(BO$26=BO$27,0,(((BO$44*((BO$26-BO$26)/(BO$27-BO$26)))*((BO$27-BO$26)/(BO$27-BO$26)))+((BO$45*((BO$27-BO$26)/(BO$27-BO$26)))*((BO$26-BO$26)/(BO$27-BO$26)))+((BO$46*((BO$26-BO$26)/(BO$27-BO$26)))*((BO$27-BO$26)/(BO$27-BO$26)))+((BO$47*((BO$27-BO$26)/(BO$27-BO$26)))*((BO$26-BO$26)/(BO$27-BO$26))))),0))</f>
        <v>0</v>
      </c>
      <c r="BP33" s="44">
        <f t="shared" si="14"/>
        <v>0</v>
      </c>
      <c r="BQ33" s="45">
        <f t="shared" si="14"/>
        <v>0</v>
      </c>
    </row>
    <row r="34" spans="1:69" x14ac:dyDescent="0.25">
      <c r="A34" s="62" t="s">
        <v>55</v>
      </c>
      <c r="B34" s="18">
        <v>1</v>
      </c>
      <c r="C34" s="44">
        <v>1</v>
      </c>
      <c r="D34" s="44">
        <v>1</v>
      </c>
      <c r="E34" s="44">
        <v>1</v>
      </c>
      <c r="F34" s="44">
        <v>1</v>
      </c>
      <c r="G34" s="44">
        <v>1</v>
      </c>
      <c r="H34" s="44">
        <v>1</v>
      </c>
      <c r="I34" s="44">
        <v>1</v>
      </c>
      <c r="J34" s="44">
        <v>1</v>
      </c>
      <c r="K34" s="44">
        <v>1</v>
      </c>
      <c r="L34" s="44">
        <v>1</v>
      </c>
      <c r="M34" s="44">
        <v>1</v>
      </c>
      <c r="N34" s="44">
        <v>1</v>
      </c>
      <c r="O34" s="44">
        <v>1</v>
      </c>
      <c r="P34" s="44">
        <v>1</v>
      </c>
      <c r="Q34" s="44">
        <v>1</v>
      </c>
      <c r="R34" s="44">
        <v>1</v>
      </c>
      <c r="S34" s="44">
        <v>1</v>
      </c>
      <c r="T34" s="44">
        <v>1</v>
      </c>
      <c r="U34" s="44">
        <v>1</v>
      </c>
      <c r="V34" s="44">
        <v>1</v>
      </c>
      <c r="W34" s="44">
        <v>1</v>
      </c>
      <c r="X34" s="44">
        <v>1</v>
      </c>
      <c r="Y34" s="44">
        <v>1</v>
      </c>
      <c r="Z34" s="44">
        <v>1</v>
      </c>
      <c r="AA34" s="44">
        <v>1</v>
      </c>
      <c r="AB34" s="44">
        <v>1</v>
      </c>
      <c r="AC34" s="44">
        <v>1</v>
      </c>
      <c r="AD34" s="44">
        <v>1</v>
      </c>
      <c r="AE34" s="44">
        <v>1</v>
      </c>
      <c r="AF34" s="44">
        <v>1</v>
      </c>
      <c r="AG34" s="44">
        <v>1</v>
      </c>
      <c r="AH34" s="44">
        <v>1</v>
      </c>
      <c r="AI34" s="44">
        <v>1</v>
      </c>
      <c r="AJ34" s="44">
        <v>1</v>
      </c>
      <c r="AK34" s="44">
        <v>1</v>
      </c>
      <c r="AL34" s="44">
        <v>1</v>
      </c>
      <c r="AM34" s="44">
        <v>1</v>
      </c>
      <c r="AN34" s="44">
        <v>1</v>
      </c>
      <c r="AO34" s="44">
        <v>1</v>
      </c>
      <c r="AP34" s="44">
        <v>1</v>
      </c>
      <c r="AQ34" s="44">
        <v>1</v>
      </c>
      <c r="AR34" s="44">
        <v>1</v>
      </c>
      <c r="AS34" s="44">
        <v>1</v>
      </c>
      <c r="AT34" s="44">
        <v>1</v>
      </c>
      <c r="AU34" s="44">
        <v>1</v>
      </c>
      <c r="AV34" s="44">
        <v>1</v>
      </c>
      <c r="AW34" s="44">
        <v>1</v>
      </c>
      <c r="AX34" s="44">
        <v>1</v>
      </c>
      <c r="AY34" s="44">
        <v>1</v>
      </c>
      <c r="AZ34" s="44">
        <v>1</v>
      </c>
      <c r="BA34" s="44">
        <v>1</v>
      </c>
      <c r="BB34" s="44">
        <v>1</v>
      </c>
      <c r="BC34" s="44">
        <v>1</v>
      </c>
      <c r="BD34" s="44">
        <v>1</v>
      </c>
      <c r="BE34" s="44">
        <v>1</v>
      </c>
      <c r="BF34" s="44">
        <v>1</v>
      </c>
      <c r="BG34" s="44">
        <v>1</v>
      </c>
      <c r="BH34" s="44">
        <v>1</v>
      </c>
      <c r="BI34" s="44">
        <v>1</v>
      </c>
      <c r="BJ34" s="44">
        <v>1</v>
      </c>
      <c r="BK34" s="44">
        <v>1</v>
      </c>
      <c r="BL34" s="44">
        <v>1</v>
      </c>
      <c r="BM34" s="44">
        <v>1</v>
      </c>
      <c r="BN34" s="44">
        <v>1</v>
      </c>
      <c r="BO34" s="44">
        <v>1</v>
      </c>
      <c r="BP34" s="44">
        <v>1</v>
      </c>
      <c r="BQ34" s="45">
        <v>1</v>
      </c>
    </row>
    <row r="35" spans="1:69" x14ac:dyDescent="0.25">
      <c r="A35" s="62" t="s">
        <v>56</v>
      </c>
      <c r="B35" s="18">
        <f>(SQRT((IF(B$27&gt;$B$18,0,IF(B$27&lt;$B$17,0,(50-(100/SUM($C$9:$C$16)))))*(IF(ISNUMBER(B$26),(VLOOKUP(B$26,$B$9:$D$16,3,FALSE)*IF(B$27=B$26,1,((B$27-B$26)/(B$27-B$26)))),0))^2))/(SUM($C$9:$C$16)/8))</f>
        <v>0</v>
      </c>
      <c r="C35" s="44">
        <f t="shared" ref="C35:BN35" si="15">(SQRT((IF(C$27&gt;$B$18,0,IF(C$27&lt;$B$17,0,(50-(100/SUM($C$9:$C$16)))))*(IF(ISNUMBER(C$26),(VLOOKUP(C$26,$B$9:$D$16,3,FALSE)*IF(C$27=C$26,1,((C$27-C$26)/(C$27-C$26)))),0))^2))/(SUM($C$9:$C$16)/8))</f>
        <v>32.149552874029212</v>
      </c>
      <c r="D35" s="44">
        <f t="shared" si="15"/>
        <v>32.149552874029212</v>
      </c>
      <c r="E35" s="44">
        <f t="shared" si="15"/>
        <v>32.149552874029212</v>
      </c>
      <c r="F35" s="44">
        <f t="shared" si="15"/>
        <v>32.149552874029212</v>
      </c>
      <c r="G35" s="44">
        <f t="shared" si="15"/>
        <v>32.149552874029212</v>
      </c>
      <c r="H35" s="44">
        <f t="shared" si="15"/>
        <v>32.149552874029212</v>
      </c>
      <c r="I35" s="44">
        <f t="shared" si="15"/>
        <v>32.149552874029212</v>
      </c>
      <c r="J35" s="44">
        <f t="shared" si="15"/>
        <v>32.149552874029212</v>
      </c>
      <c r="K35" s="44">
        <f t="shared" si="15"/>
        <v>32.149552874029212</v>
      </c>
      <c r="L35" s="44">
        <f t="shared" si="15"/>
        <v>32.149552874029212</v>
      </c>
      <c r="M35" s="44">
        <f t="shared" si="15"/>
        <v>37.507811686367411</v>
      </c>
      <c r="N35" s="44">
        <f t="shared" si="15"/>
        <v>37.507811686367411</v>
      </c>
      <c r="O35" s="44">
        <f t="shared" si="15"/>
        <v>37.507811686367411</v>
      </c>
      <c r="P35" s="44">
        <f t="shared" si="15"/>
        <v>37.507811686367411</v>
      </c>
      <c r="Q35" s="44">
        <f t="shared" si="15"/>
        <v>37.507811686367411</v>
      </c>
      <c r="R35" s="44">
        <f t="shared" si="15"/>
        <v>37.507811686367411</v>
      </c>
      <c r="S35" s="44">
        <f t="shared" si="15"/>
        <v>37.507811686367411</v>
      </c>
      <c r="T35" s="44">
        <f t="shared" si="15"/>
        <v>37.507811686367411</v>
      </c>
      <c r="U35" s="44">
        <f t="shared" si="15"/>
        <v>37.507811686367411</v>
      </c>
      <c r="V35" s="44">
        <f t="shared" si="15"/>
        <v>37.507811686367411</v>
      </c>
      <c r="W35" s="44">
        <f t="shared" si="15"/>
        <v>37.507811686367411</v>
      </c>
      <c r="X35" s="44">
        <f t="shared" si="15"/>
        <v>37.507811686367411</v>
      </c>
      <c r="Y35" s="44">
        <f t="shared" si="15"/>
        <v>37.507811686367411</v>
      </c>
      <c r="Z35" s="44">
        <f t="shared" si="15"/>
        <v>37.507811686367411</v>
      </c>
      <c r="AA35" s="44">
        <f t="shared" si="15"/>
        <v>37.507811686367411</v>
      </c>
      <c r="AB35" s="44">
        <f t="shared" si="15"/>
        <v>32.149552874029212</v>
      </c>
      <c r="AC35" s="44">
        <f t="shared" si="15"/>
        <v>32.149552874029212</v>
      </c>
      <c r="AD35" s="44">
        <f t="shared" si="15"/>
        <v>32.149552874029212</v>
      </c>
      <c r="AE35" s="44">
        <f t="shared" si="15"/>
        <v>32.149552874029212</v>
      </c>
      <c r="AF35" s="44">
        <f t="shared" si="15"/>
        <v>32.149552874029212</v>
      </c>
      <c r="AG35" s="44">
        <f t="shared" si="15"/>
        <v>32.149552874029212</v>
      </c>
      <c r="AH35" s="44">
        <f t="shared" si="15"/>
        <v>32.149552874029212</v>
      </c>
      <c r="AI35" s="44">
        <f t="shared" si="15"/>
        <v>32.149552874029212</v>
      </c>
      <c r="AJ35" s="44">
        <f t="shared" si="15"/>
        <v>32.149552874029212</v>
      </c>
      <c r="AK35" s="44">
        <f t="shared" si="15"/>
        <v>32.149552874029212</v>
      </c>
      <c r="AL35" s="44">
        <f t="shared" si="15"/>
        <v>16.074776437014606</v>
      </c>
      <c r="AM35" s="44">
        <f t="shared" si="15"/>
        <v>16.074776437014606</v>
      </c>
      <c r="AN35" s="44">
        <f t="shared" si="15"/>
        <v>16.074776437014606</v>
      </c>
      <c r="AO35" s="44">
        <f t="shared" si="15"/>
        <v>16.074776437014606</v>
      </c>
      <c r="AP35" s="44">
        <f t="shared" si="15"/>
        <v>16.074776437014606</v>
      </c>
      <c r="AQ35" s="44">
        <f t="shared" si="15"/>
        <v>16.074776437014606</v>
      </c>
      <c r="AR35" s="44">
        <f t="shared" si="15"/>
        <v>16.074776437014606</v>
      </c>
      <c r="AS35" s="44">
        <f t="shared" si="15"/>
        <v>16.074776437014606</v>
      </c>
      <c r="AT35" s="44">
        <f t="shared" si="15"/>
        <v>16.074776437014606</v>
      </c>
      <c r="AU35" s="44">
        <f t="shared" si="15"/>
        <v>16.074776437014606</v>
      </c>
      <c r="AV35" s="44">
        <f t="shared" si="15"/>
        <v>16.074776437014606</v>
      </c>
      <c r="AW35" s="44">
        <f t="shared" si="15"/>
        <v>16.074776437014606</v>
      </c>
      <c r="AX35" s="44">
        <f t="shared" si="15"/>
        <v>16.074776437014606</v>
      </c>
      <c r="AY35" s="44">
        <f t="shared" si="15"/>
        <v>16.074776437014606</v>
      </c>
      <c r="AZ35" s="44">
        <f t="shared" si="15"/>
        <v>16.074776437014606</v>
      </c>
      <c r="BA35" s="44">
        <f t="shared" si="15"/>
        <v>16.074776437014606</v>
      </c>
      <c r="BB35" s="44">
        <f t="shared" si="15"/>
        <v>16.074776437014606</v>
      </c>
      <c r="BC35" s="44">
        <f t="shared" si="15"/>
        <v>16.074776437014606</v>
      </c>
      <c r="BD35" s="44">
        <f t="shared" si="15"/>
        <v>16.074776437014606</v>
      </c>
      <c r="BE35" s="44">
        <f t="shared" si="15"/>
        <v>16.074776437014606</v>
      </c>
      <c r="BF35" s="44">
        <f t="shared" si="15"/>
        <v>16.074776437014606</v>
      </c>
      <c r="BG35" s="44">
        <f t="shared" si="15"/>
        <v>16.074776437014606</v>
      </c>
      <c r="BH35" s="44">
        <f t="shared" si="15"/>
        <v>16.074776437014606</v>
      </c>
      <c r="BI35" s="44">
        <f t="shared" si="15"/>
        <v>16.074776437014606</v>
      </c>
      <c r="BJ35" s="44">
        <f t="shared" si="15"/>
        <v>16.074776437014606</v>
      </c>
      <c r="BK35" s="44">
        <f t="shared" si="15"/>
        <v>16.074776437014606</v>
      </c>
      <c r="BL35" s="44">
        <f t="shared" si="15"/>
        <v>16.074776437014606</v>
      </c>
      <c r="BM35" s="44">
        <f t="shared" si="15"/>
        <v>16.074776437014606</v>
      </c>
      <c r="BN35" s="44">
        <f t="shared" si="15"/>
        <v>16.074776437014606</v>
      </c>
      <c r="BO35" s="44">
        <f t="shared" ref="BO35:BQ35" si="16">(SQRT((IF(BO$27&gt;$B$18,0,IF(BO$27&lt;$B$17,0,(50-(100/SUM($C$9:$C$16)))))*(IF(ISNUMBER(BO$26),(VLOOKUP(BO$26,$B$9:$D$16,3,FALSE)*IF(BO$27=BO$26,1,((BO$27-BO$26)/(BO$27-BO$26)))),0))^2))/(SUM($C$9:$C$16)/8))</f>
        <v>16.074776437014606</v>
      </c>
      <c r="BP35" s="44">
        <f t="shared" si="16"/>
        <v>10.716517624676404</v>
      </c>
      <c r="BQ35" s="45">
        <f t="shared" si="16"/>
        <v>0</v>
      </c>
    </row>
    <row r="36" spans="1:69" x14ac:dyDescent="0.25">
      <c r="A36" s="62" t="s">
        <v>57</v>
      </c>
      <c r="B36" s="18">
        <f>(SQRT((IF(B$27&gt;$B$18,0,IF(B$27&lt;$B$17,0,(50-((100/SUM($C$9:$C$16))))))*(IF(ISNUMBER(B$26),(VLOOKUP(B$27,$B$9:$D$16,3,FALSE)*IF(B$27=B$26,1,((B$27-B$26)/(B$27-B$26)))),0))^2))/(SUM($C$9:$C$16)/8))</f>
        <v>0</v>
      </c>
      <c r="C36" s="44">
        <f t="shared" ref="C36:BN36" si="17">(SQRT((IF(C$27&gt;$B$18,0,IF(C$27&lt;$B$17,0,(50-((100/SUM($C$9:$C$16))))))*(IF(ISNUMBER(C$26),(VLOOKUP(C$27,$B$9:$D$16,3,FALSE)*IF(C$27=C$26,1,((C$27-C$26)/(C$27-C$26)))),0))^2))/(SUM($C$9:$C$16)/8))</f>
        <v>32.149552874029212</v>
      </c>
      <c r="D36" s="44">
        <f t="shared" si="17"/>
        <v>37.507811686367411</v>
      </c>
      <c r="E36" s="44">
        <f t="shared" si="17"/>
        <v>37.507811686367411</v>
      </c>
      <c r="F36" s="44">
        <f t="shared" si="17"/>
        <v>37.507811686367411</v>
      </c>
      <c r="G36" s="44">
        <f t="shared" si="17"/>
        <v>37.507811686367411</v>
      </c>
      <c r="H36" s="44">
        <f t="shared" si="17"/>
        <v>37.507811686367411</v>
      </c>
      <c r="I36" s="44">
        <f t="shared" si="17"/>
        <v>37.507811686367411</v>
      </c>
      <c r="J36" s="44">
        <f t="shared" si="17"/>
        <v>37.507811686367411</v>
      </c>
      <c r="K36" s="44">
        <f t="shared" si="17"/>
        <v>37.507811686367411</v>
      </c>
      <c r="L36" s="44">
        <f t="shared" si="17"/>
        <v>37.507811686367411</v>
      </c>
      <c r="M36" s="44">
        <f t="shared" si="17"/>
        <v>37.507811686367411</v>
      </c>
      <c r="N36" s="44">
        <f t="shared" si="17"/>
        <v>32.149552874029212</v>
      </c>
      <c r="O36" s="44">
        <f t="shared" si="17"/>
        <v>32.149552874029212</v>
      </c>
      <c r="P36" s="44">
        <f t="shared" si="17"/>
        <v>32.149552874029212</v>
      </c>
      <c r="Q36" s="44">
        <f t="shared" si="17"/>
        <v>32.149552874029212</v>
      </c>
      <c r="R36" s="44">
        <f t="shared" si="17"/>
        <v>32.149552874029212</v>
      </c>
      <c r="S36" s="44">
        <f t="shared" si="17"/>
        <v>32.149552874029212</v>
      </c>
      <c r="T36" s="44">
        <f t="shared" si="17"/>
        <v>32.149552874029212</v>
      </c>
      <c r="U36" s="44">
        <f t="shared" si="17"/>
        <v>32.149552874029212</v>
      </c>
      <c r="V36" s="44">
        <f t="shared" si="17"/>
        <v>32.149552874029212</v>
      </c>
      <c r="W36" s="44">
        <f t="shared" si="17"/>
        <v>32.149552874029212</v>
      </c>
      <c r="X36" s="44">
        <f t="shared" si="17"/>
        <v>32.149552874029212</v>
      </c>
      <c r="Y36" s="44">
        <f t="shared" si="17"/>
        <v>32.149552874029212</v>
      </c>
      <c r="Z36" s="44">
        <f t="shared" si="17"/>
        <v>32.149552874029212</v>
      </c>
      <c r="AA36" s="44">
        <f t="shared" si="17"/>
        <v>32.149552874029212</v>
      </c>
      <c r="AB36" s="44">
        <f t="shared" si="17"/>
        <v>32.149552874029212</v>
      </c>
      <c r="AC36" s="44">
        <f t="shared" si="17"/>
        <v>16.074776437014606</v>
      </c>
      <c r="AD36" s="44">
        <f t="shared" si="17"/>
        <v>16.074776437014606</v>
      </c>
      <c r="AE36" s="44">
        <f t="shared" si="17"/>
        <v>16.074776437014606</v>
      </c>
      <c r="AF36" s="44">
        <f t="shared" si="17"/>
        <v>16.074776437014606</v>
      </c>
      <c r="AG36" s="44">
        <f t="shared" si="17"/>
        <v>16.074776437014606</v>
      </c>
      <c r="AH36" s="44">
        <f t="shared" si="17"/>
        <v>16.074776437014606</v>
      </c>
      <c r="AI36" s="44">
        <f t="shared" si="17"/>
        <v>16.074776437014606</v>
      </c>
      <c r="AJ36" s="44">
        <f t="shared" si="17"/>
        <v>16.074776437014606</v>
      </c>
      <c r="AK36" s="44">
        <f t="shared" si="17"/>
        <v>16.074776437014606</v>
      </c>
      <c r="AL36" s="44">
        <f t="shared" si="17"/>
        <v>10.716517624676404</v>
      </c>
      <c r="AM36" s="44">
        <f t="shared" si="17"/>
        <v>10.716517624676404</v>
      </c>
      <c r="AN36" s="44">
        <f t="shared" si="17"/>
        <v>10.716517624676404</v>
      </c>
      <c r="AO36" s="44">
        <f t="shared" si="17"/>
        <v>10.716517624676404</v>
      </c>
      <c r="AP36" s="44">
        <f t="shared" si="17"/>
        <v>10.716517624676404</v>
      </c>
      <c r="AQ36" s="44">
        <f t="shared" si="17"/>
        <v>10.716517624676404</v>
      </c>
      <c r="AR36" s="44">
        <f t="shared" si="17"/>
        <v>10.716517624676404</v>
      </c>
      <c r="AS36" s="44">
        <f t="shared" si="17"/>
        <v>10.716517624676404</v>
      </c>
      <c r="AT36" s="44">
        <f t="shared" si="17"/>
        <v>10.716517624676404</v>
      </c>
      <c r="AU36" s="44">
        <f t="shared" si="17"/>
        <v>10.716517624676404</v>
      </c>
      <c r="AV36" s="44">
        <f t="shared" si="17"/>
        <v>10.716517624676404</v>
      </c>
      <c r="AW36" s="44">
        <f t="shared" si="17"/>
        <v>10.716517624676404</v>
      </c>
      <c r="AX36" s="44">
        <f t="shared" si="17"/>
        <v>10.716517624676404</v>
      </c>
      <c r="AY36" s="44">
        <f t="shared" si="17"/>
        <v>10.716517624676404</v>
      </c>
      <c r="AZ36" s="44">
        <f t="shared" si="17"/>
        <v>10.716517624676404</v>
      </c>
      <c r="BA36" s="44">
        <f t="shared" si="17"/>
        <v>10.716517624676404</v>
      </c>
      <c r="BB36" s="44">
        <f t="shared" si="17"/>
        <v>10.716517624676404</v>
      </c>
      <c r="BC36" s="44">
        <f t="shared" si="17"/>
        <v>10.716517624676404</v>
      </c>
      <c r="BD36" s="44">
        <f t="shared" si="17"/>
        <v>10.716517624676404</v>
      </c>
      <c r="BE36" s="44">
        <f t="shared" si="17"/>
        <v>10.716517624676404</v>
      </c>
      <c r="BF36" s="44">
        <f t="shared" si="17"/>
        <v>10.716517624676404</v>
      </c>
      <c r="BG36" s="44">
        <f t="shared" si="17"/>
        <v>10.716517624676404</v>
      </c>
      <c r="BH36" s="44">
        <f t="shared" si="17"/>
        <v>10.716517624676404</v>
      </c>
      <c r="BI36" s="44">
        <f t="shared" si="17"/>
        <v>10.716517624676404</v>
      </c>
      <c r="BJ36" s="44">
        <f t="shared" si="17"/>
        <v>10.716517624676404</v>
      </c>
      <c r="BK36" s="44">
        <f t="shared" si="17"/>
        <v>10.716517624676404</v>
      </c>
      <c r="BL36" s="44">
        <f t="shared" si="17"/>
        <v>10.716517624676404</v>
      </c>
      <c r="BM36" s="44">
        <f t="shared" si="17"/>
        <v>10.716517624676404</v>
      </c>
      <c r="BN36" s="44">
        <f t="shared" si="17"/>
        <v>10.716517624676404</v>
      </c>
      <c r="BO36" s="44">
        <f t="shared" ref="BO36:BQ36" si="18">(SQRT((IF(BO$27&gt;$B$18,0,IF(BO$27&lt;$B$17,0,(50-((100/SUM($C$9:$C$16))))))*(IF(ISNUMBER(BO$26),(VLOOKUP(BO$27,$B$9:$D$16,3,FALSE)*IF(BO$27=BO$26,1,((BO$27-BO$26)/(BO$27-BO$26)))),0))^2))/(SUM($C$9:$C$16)/8))</f>
        <v>10.716517624676404</v>
      </c>
      <c r="BP36" s="44">
        <f t="shared" si="18"/>
        <v>10.716517624676404</v>
      </c>
      <c r="BQ36" s="45">
        <f t="shared" si="18"/>
        <v>0</v>
      </c>
    </row>
    <row r="37" spans="1:69" x14ac:dyDescent="0.25">
      <c r="A37" s="62" t="s">
        <v>58</v>
      </c>
      <c r="B37" s="18">
        <f>(SQRT((IF(B$27&gt;$B$18,0,IF(B$27&lt;$B$17,0,(50-((100/SUM($C$9:$C$16))))))*(IF(ISNUMBER(B$26),(VLOOKUP(B$26,$B$9:$D$16,3,FALSE)*IF(B$27=B$26,1,((B$27-B$27)/(B$27-B$26)))),0))^2))/(SUM($C$9:$C$16)/8))</f>
        <v>0</v>
      </c>
      <c r="C37" s="44">
        <f t="shared" ref="C37:BN37" si="19">(SQRT((IF(C$27&gt;$B$18,0,IF(C$27&lt;$B$17,0,(50-((100/SUM($C$9:$C$16))))))*(IF(ISNUMBER(C$26),(VLOOKUP(C$26,$B$9:$D$16,3,FALSE)*IF(C$27=C$26,1,((C$27-C$27)/(C$27-C$26)))),0))^2))/(SUM($C$9:$C$16)/8))</f>
        <v>32.149552874029212</v>
      </c>
      <c r="D37" s="44">
        <f t="shared" si="19"/>
        <v>0</v>
      </c>
      <c r="E37" s="44">
        <f t="shared" si="19"/>
        <v>0</v>
      </c>
      <c r="F37" s="44">
        <f t="shared" si="19"/>
        <v>0</v>
      </c>
      <c r="G37" s="44">
        <f t="shared" si="19"/>
        <v>0</v>
      </c>
      <c r="H37" s="44">
        <f t="shared" si="19"/>
        <v>0</v>
      </c>
      <c r="I37" s="44">
        <f t="shared" si="19"/>
        <v>0</v>
      </c>
      <c r="J37" s="44">
        <f t="shared" si="19"/>
        <v>0</v>
      </c>
      <c r="K37" s="44">
        <f t="shared" si="19"/>
        <v>0</v>
      </c>
      <c r="L37" s="44">
        <f t="shared" si="19"/>
        <v>0</v>
      </c>
      <c r="M37" s="44">
        <f t="shared" si="19"/>
        <v>37.507811686367411</v>
      </c>
      <c r="N37" s="44">
        <f t="shared" si="19"/>
        <v>0</v>
      </c>
      <c r="O37" s="44">
        <f t="shared" si="19"/>
        <v>0</v>
      </c>
      <c r="P37" s="44">
        <f t="shared" si="19"/>
        <v>0</v>
      </c>
      <c r="Q37" s="44">
        <f t="shared" si="19"/>
        <v>0</v>
      </c>
      <c r="R37" s="44">
        <f t="shared" si="19"/>
        <v>0</v>
      </c>
      <c r="S37" s="44">
        <f t="shared" si="19"/>
        <v>0</v>
      </c>
      <c r="T37" s="44">
        <f t="shared" si="19"/>
        <v>0</v>
      </c>
      <c r="U37" s="44">
        <f t="shared" si="19"/>
        <v>0</v>
      </c>
      <c r="V37" s="44">
        <f t="shared" si="19"/>
        <v>0</v>
      </c>
      <c r="W37" s="44">
        <f t="shared" si="19"/>
        <v>0</v>
      </c>
      <c r="X37" s="44">
        <f t="shared" si="19"/>
        <v>0</v>
      </c>
      <c r="Y37" s="44">
        <f t="shared" si="19"/>
        <v>0</v>
      </c>
      <c r="Z37" s="44">
        <f t="shared" si="19"/>
        <v>0</v>
      </c>
      <c r="AA37" s="44">
        <f t="shared" si="19"/>
        <v>0</v>
      </c>
      <c r="AB37" s="44">
        <f t="shared" si="19"/>
        <v>32.149552874029212</v>
      </c>
      <c r="AC37" s="44">
        <f t="shared" si="19"/>
        <v>0</v>
      </c>
      <c r="AD37" s="44">
        <f t="shared" si="19"/>
        <v>0</v>
      </c>
      <c r="AE37" s="44">
        <f t="shared" si="19"/>
        <v>0</v>
      </c>
      <c r="AF37" s="44">
        <f t="shared" si="19"/>
        <v>0</v>
      </c>
      <c r="AG37" s="44">
        <f t="shared" si="19"/>
        <v>0</v>
      </c>
      <c r="AH37" s="44">
        <f t="shared" si="19"/>
        <v>0</v>
      </c>
      <c r="AI37" s="44">
        <f t="shared" si="19"/>
        <v>0</v>
      </c>
      <c r="AJ37" s="44">
        <f t="shared" si="19"/>
        <v>0</v>
      </c>
      <c r="AK37" s="44">
        <f t="shared" si="19"/>
        <v>0</v>
      </c>
      <c r="AL37" s="44">
        <f t="shared" si="19"/>
        <v>0</v>
      </c>
      <c r="AM37" s="44">
        <f t="shared" si="19"/>
        <v>0</v>
      </c>
      <c r="AN37" s="44">
        <f t="shared" si="19"/>
        <v>0</v>
      </c>
      <c r="AO37" s="44">
        <f t="shared" si="19"/>
        <v>0</v>
      </c>
      <c r="AP37" s="44">
        <f t="shared" si="19"/>
        <v>0</v>
      </c>
      <c r="AQ37" s="44">
        <f t="shared" si="19"/>
        <v>0</v>
      </c>
      <c r="AR37" s="44">
        <f t="shared" si="19"/>
        <v>0</v>
      </c>
      <c r="AS37" s="44">
        <f t="shared" si="19"/>
        <v>0</v>
      </c>
      <c r="AT37" s="44">
        <f t="shared" si="19"/>
        <v>0</v>
      </c>
      <c r="AU37" s="44">
        <f t="shared" si="19"/>
        <v>0</v>
      </c>
      <c r="AV37" s="44">
        <f t="shared" si="19"/>
        <v>0</v>
      </c>
      <c r="AW37" s="44">
        <f t="shared" si="19"/>
        <v>0</v>
      </c>
      <c r="AX37" s="44">
        <f t="shared" si="19"/>
        <v>0</v>
      </c>
      <c r="AY37" s="44">
        <f t="shared" si="19"/>
        <v>0</v>
      </c>
      <c r="AZ37" s="44">
        <f t="shared" si="19"/>
        <v>0</v>
      </c>
      <c r="BA37" s="44">
        <f t="shared" si="19"/>
        <v>0</v>
      </c>
      <c r="BB37" s="44">
        <f t="shared" si="19"/>
        <v>0</v>
      </c>
      <c r="BC37" s="44">
        <f t="shared" si="19"/>
        <v>0</v>
      </c>
      <c r="BD37" s="44">
        <f t="shared" si="19"/>
        <v>0</v>
      </c>
      <c r="BE37" s="44">
        <f t="shared" si="19"/>
        <v>0</v>
      </c>
      <c r="BF37" s="44">
        <f t="shared" si="19"/>
        <v>0</v>
      </c>
      <c r="BG37" s="44">
        <f t="shared" si="19"/>
        <v>0</v>
      </c>
      <c r="BH37" s="44">
        <f t="shared" si="19"/>
        <v>0</v>
      </c>
      <c r="BI37" s="44">
        <f t="shared" si="19"/>
        <v>0</v>
      </c>
      <c r="BJ37" s="44">
        <f t="shared" si="19"/>
        <v>0</v>
      </c>
      <c r="BK37" s="44">
        <f t="shared" si="19"/>
        <v>0</v>
      </c>
      <c r="BL37" s="44">
        <f t="shared" si="19"/>
        <v>0</v>
      </c>
      <c r="BM37" s="44">
        <f t="shared" si="19"/>
        <v>0</v>
      </c>
      <c r="BN37" s="44">
        <f t="shared" si="19"/>
        <v>0</v>
      </c>
      <c r="BO37" s="44">
        <f t="shared" ref="BO37:BQ37" si="20">(SQRT((IF(BO$27&gt;$B$18,0,IF(BO$27&lt;$B$17,0,(50-((100/SUM($C$9:$C$16))))))*(IF(ISNUMBER(BO$26),(VLOOKUP(BO$26,$B$9:$D$16,3,FALSE)*IF(BO$27=BO$26,1,((BO$27-BO$27)/(BO$27-BO$26)))),0))^2))/(SUM($C$9:$C$16)/8))</f>
        <v>0</v>
      </c>
      <c r="BP37" s="44">
        <f t="shared" si="20"/>
        <v>10.716517624676404</v>
      </c>
      <c r="BQ37" s="45">
        <f t="shared" si="20"/>
        <v>0</v>
      </c>
    </row>
    <row r="38" spans="1:69" x14ac:dyDescent="0.25">
      <c r="A38" s="62" t="s">
        <v>59</v>
      </c>
      <c r="B38" s="18">
        <f>(SQRT((IF(B$27&gt;$B$18,0,IF(B$27&lt;$B$17,0,(50-((100/SUM($C$9:$C$16))))))*(IF(ISNUMBER(B$26),(VLOOKUP(B$27,$B$9:$D$16,3,FALSE)*IF(B$27=B$26,1,((B$27-B$27)/(B$27-B$26)))),0))^2))/(SUM($C$9:$C$16)/8))</f>
        <v>0</v>
      </c>
      <c r="C38" s="44">
        <f t="shared" ref="C38:BN38" si="21">(SQRT((IF(C$27&gt;$B$18,0,IF(C$27&lt;$B$17,0,(50-((100/SUM($C$9:$C$16))))))*(IF(ISNUMBER(C$26),(VLOOKUP(C$27,$B$9:$D$16,3,FALSE)*IF(C$27=C$26,1,((C$27-C$27)/(C$27-C$26)))),0))^2))/(SUM($C$9:$C$16)/8))</f>
        <v>32.149552874029212</v>
      </c>
      <c r="D38" s="44">
        <f t="shared" si="21"/>
        <v>0</v>
      </c>
      <c r="E38" s="44">
        <f t="shared" si="21"/>
        <v>0</v>
      </c>
      <c r="F38" s="44">
        <f t="shared" si="21"/>
        <v>0</v>
      </c>
      <c r="G38" s="44">
        <f t="shared" si="21"/>
        <v>0</v>
      </c>
      <c r="H38" s="44">
        <f t="shared" si="21"/>
        <v>0</v>
      </c>
      <c r="I38" s="44">
        <f t="shared" si="21"/>
        <v>0</v>
      </c>
      <c r="J38" s="44">
        <f t="shared" si="21"/>
        <v>0</v>
      </c>
      <c r="K38" s="44">
        <f t="shared" si="21"/>
        <v>0</v>
      </c>
      <c r="L38" s="44">
        <f t="shared" si="21"/>
        <v>0</v>
      </c>
      <c r="M38" s="44">
        <f t="shared" si="21"/>
        <v>37.507811686367411</v>
      </c>
      <c r="N38" s="44">
        <f t="shared" si="21"/>
        <v>0</v>
      </c>
      <c r="O38" s="44">
        <f t="shared" si="21"/>
        <v>0</v>
      </c>
      <c r="P38" s="44">
        <f t="shared" si="21"/>
        <v>0</v>
      </c>
      <c r="Q38" s="44">
        <f t="shared" si="21"/>
        <v>0</v>
      </c>
      <c r="R38" s="44">
        <f t="shared" si="21"/>
        <v>0</v>
      </c>
      <c r="S38" s="44">
        <f t="shared" si="21"/>
        <v>0</v>
      </c>
      <c r="T38" s="44">
        <f t="shared" si="21"/>
        <v>0</v>
      </c>
      <c r="U38" s="44">
        <f t="shared" si="21"/>
        <v>0</v>
      </c>
      <c r="V38" s="44">
        <f t="shared" si="21"/>
        <v>0</v>
      </c>
      <c r="W38" s="44">
        <f t="shared" si="21"/>
        <v>0</v>
      </c>
      <c r="X38" s="44">
        <f t="shared" si="21"/>
        <v>0</v>
      </c>
      <c r="Y38" s="44">
        <f t="shared" si="21"/>
        <v>0</v>
      </c>
      <c r="Z38" s="44">
        <f t="shared" si="21"/>
        <v>0</v>
      </c>
      <c r="AA38" s="44">
        <f t="shared" si="21"/>
        <v>0</v>
      </c>
      <c r="AB38" s="44">
        <f t="shared" si="21"/>
        <v>32.149552874029212</v>
      </c>
      <c r="AC38" s="44">
        <f t="shared" si="21"/>
        <v>0</v>
      </c>
      <c r="AD38" s="44">
        <f t="shared" si="21"/>
        <v>0</v>
      </c>
      <c r="AE38" s="44">
        <f t="shared" si="21"/>
        <v>0</v>
      </c>
      <c r="AF38" s="44">
        <f t="shared" si="21"/>
        <v>0</v>
      </c>
      <c r="AG38" s="44">
        <f t="shared" si="21"/>
        <v>0</v>
      </c>
      <c r="AH38" s="44">
        <f t="shared" si="21"/>
        <v>0</v>
      </c>
      <c r="AI38" s="44">
        <f t="shared" si="21"/>
        <v>0</v>
      </c>
      <c r="AJ38" s="44">
        <f t="shared" si="21"/>
        <v>0</v>
      </c>
      <c r="AK38" s="44">
        <f t="shared" si="21"/>
        <v>0</v>
      </c>
      <c r="AL38" s="44">
        <f t="shared" si="21"/>
        <v>0</v>
      </c>
      <c r="AM38" s="44">
        <f t="shared" si="21"/>
        <v>0</v>
      </c>
      <c r="AN38" s="44">
        <f t="shared" si="21"/>
        <v>0</v>
      </c>
      <c r="AO38" s="44">
        <f t="shared" si="21"/>
        <v>0</v>
      </c>
      <c r="AP38" s="44">
        <f t="shared" si="21"/>
        <v>0</v>
      </c>
      <c r="AQ38" s="44">
        <f t="shared" si="21"/>
        <v>0</v>
      </c>
      <c r="AR38" s="44">
        <f t="shared" si="21"/>
        <v>0</v>
      </c>
      <c r="AS38" s="44">
        <f t="shared" si="21"/>
        <v>0</v>
      </c>
      <c r="AT38" s="44">
        <f t="shared" si="21"/>
        <v>0</v>
      </c>
      <c r="AU38" s="44">
        <f t="shared" si="21"/>
        <v>0</v>
      </c>
      <c r="AV38" s="44">
        <f t="shared" si="21"/>
        <v>0</v>
      </c>
      <c r="AW38" s="44">
        <f t="shared" si="21"/>
        <v>0</v>
      </c>
      <c r="AX38" s="44">
        <f t="shared" si="21"/>
        <v>0</v>
      </c>
      <c r="AY38" s="44">
        <f t="shared" si="21"/>
        <v>0</v>
      </c>
      <c r="AZ38" s="44">
        <f t="shared" si="21"/>
        <v>0</v>
      </c>
      <c r="BA38" s="44">
        <f t="shared" si="21"/>
        <v>0</v>
      </c>
      <c r="BB38" s="44">
        <f t="shared" si="21"/>
        <v>0</v>
      </c>
      <c r="BC38" s="44">
        <f t="shared" si="21"/>
        <v>0</v>
      </c>
      <c r="BD38" s="44">
        <f t="shared" si="21"/>
        <v>0</v>
      </c>
      <c r="BE38" s="44">
        <f t="shared" si="21"/>
        <v>0</v>
      </c>
      <c r="BF38" s="44">
        <f t="shared" si="21"/>
        <v>0</v>
      </c>
      <c r="BG38" s="44">
        <f t="shared" si="21"/>
        <v>0</v>
      </c>
      <c r="BH38" s="44">
        <f t="shared" si="21"/>
        <v>0</v>
      </c>
      <c r="BI38" s="44">
        <f t="shared" si="21"/>
        <v>0</v>
      </c>
      <c r="BJ38" s="44">
        <f t="shared" si="21"/>
        <v>0</v>
      </c>
      <c r="BK38" s="44">
        <f t="shared" si="21"/>
        <v>0</v>
      </c>
      <c r="BL38" s="44">
        <f t="shared" si="21"/>
        <v>0</v>
      </c>
      <c r="BM38" s="44">
        <f t="shared" si="21"/>
        <v>0</v>
      </c>
      <c r="BN38" s="44">
        <f t="shared" si="21"/>
        <v>0</v>
      </c>
      <c r="BO38" s="44">
        <f t="shared" ref="BO38:BQ38" si="22">(SQRT((IF(BO$27&gt;$B$18,0,IF(BO$27&lt;$B$17,0,(50-((100/SUM($C$9:$C$16))))))*(IF(ISNUMBER(BO$26),(VLOOKUP(BO$27,$B$9:$D$16,3,FALSE)*IF(BO$27=BO$26,1,((BO$27-BO$27)/(BO$27-BO$26)))),0))^2))/(SUM($C$9:$C$16)/8))</f>
        <v>0</v>
      </c>
      <c r="BP38" s="44">
        <f t="shared" si="22"/>
        <v>10.716517624676404</v>
      </c>
      <c r="BQ38" s="45">
        <f t="shared" si="22"/>
        <v>0</v>
      </c>
    </row>
    <row r="39" spans="1:69" x14ac:dyDescent="0.25">
      <c r="A39" s="62" t="s">
        <v>60</v>
      </c>
      <c r="B39" s="18">
        <f>(IF(ISNUMBER(B$26),IF(B$26=B$27,B$44,(((B$44*(1-((B$27-B$26)/(B$27-B$26))))*((B$27-B$27)/(B$27-B$26)))+((B$45*(1-((B$27-B$27)/(B$27-B$26))))*((B$27-B$26)/(B$27-B$26)))+((B$46*(1-((B$27-B$26)/(B$27-B$26))))*((B$27-B$27)/(B$27-B$26)))+((B$47*(1-((B$27-B$27)/(B$27-B$26))))*((B$27-B$26)/(B$27-B$26))))),0))</f>
        <v>0</v>
      </c>
      <c r="C39" s="44">
        <f t="shared" ref="C39:BN39" si="23">(IF(ISNUMBER(C$26),IF(C$26=C$27,C$44,(((C$44*(1-((C$27-C$26)/(C$27-C$26))))*((C$27-C$27)/(C$27-C$26)))+((C$45*(1-((C$27-C$27)/(C$27-C$26))))*((C$27-C$26)/(C$27-C$26)))+((C$46*(1-((C$27-C$26)/(C$27-C$26))))*((C$27-C$27)/(C$27-C$26)))+((C$47*(1-((C$27-C$27)/(C$27-C$26))))*((C$27-C$26)/(C$27-C$26))))),0))</f>
        <v>32.149552874029212</v>
      </c>
      <c r="D39" s="44">
        <f t="shared" si="23"/>
        <v>37.507811686367411</v>
      </c>
      <c r="E39" s="44">
        <f t="shared" si="23"/>
        <v>37.507811686367411</v>
      </c>
      <c r="F39" s="44">
        <f t="shared" si="23"/>
        <v>37.507811686367418</v>
      </c>
      <c r="G39" s="44">
        <f t="shared" si="23"/>
        <v>37.507811686367418</v>
      </c>
      <c r="H39" s="44">
        <f t="shared" si="23"/>
        <v>37.507811686367411</v>
      </c>
      <c r="I39" s="44">
        <f t="shared" si="23"/>
        <v>37.507811686367418</v>
      </c>
      <c r="J39" s="44">
        <f t="shared" si="23"/>
        <v>37.507811686367418</v>
      </c>
      <c r="K39" s="44">
        <f t="shared" si="23"/>
        <v>37.507811686367418</v>
      </c>
      <c r="L39" s="44">
        <f t="shared" si="23"/>
        <v>37.507811686367411</v>
      </c>
      <c r="M39" s="44">
        <f t="shared" si="23"/>
        <v>37.507811686367411</v>
      </c>
      <c r="N39" s="44">
        <f t="shared" si="23"/>
        <v>32.149552874029212</v>
      </c>
      <c r="O39" s="44">
        <f t="shared" si="23"/>
        <v>32.149552874029212</v>
      </c>
      <c r="P39" s="44">
        <f t="shared" si="23"/>
        <v>32.149552874029212</v>
      </c>
      <c r="Q39" s="44">
        <f t="shared" si="23"/>
        <v>32.149552874029212</v>
      </c>
      <c r="R39" s="44">
        <f t="shared" si="23"/>
        <v>32.149552874029212</v>
      </c>
      <c r="S39" s="44">
        <f t="shared" si="23"/>
        <v>32.149552874029212</v>
      </c>
      <c r="T39" s="44">
        <f t="shared" si="23"/>
        <v>32.149552874029212</v>
      </c>
      <c r="U39" s="44">
        <f t="shared" si="23"/>
        <v>32.149552874029212</v>
      </c>
      <c r="V39" s="44">
        <f t="shared" si="23"/>
        <v>32.149552874029212</v>
      </c>
      <c r="W39" s="44">
        <f t="shared" si="23"/>
        <v>32.149552874029212</v>
      </c>
      <c r="X39" s="44">
        <f t="shared" si="23"/>
        <v>32.149552874029212</v>
      </c>
      <c r="Y39" s="44">
        <f t="shared" si="23"/>
        <v>32.149552874029212</v>
      </c>
      <c r="Z39" s="44">
        <f t="shared" si="23"/>
        <v>32.149552874029212</v>
      </c>
      <c r="AA39" s="44">
        <f t="shared" si="23"/>
        <v>32.149552874029212</v>
      </c>
      <c r="AB39" s="44">
        <f t="shared" si="23"/>
        <v>32.149552874029212</v>
      </c>
      <c r="AC39" s="44">
        <f t="shared" si="23"/>
        <v>16.074776437014609</v>
      </c>
      <c r="AD39" s="44">
        <f t="shared" si="23"/>
        <v>16.074776437014606</v>
      </c>
      <c r="AE39" s="44">
        <f t="shared" si="23"/>
        <v>16.074776437014606</v>
      </c>
      <c r="AF39" s="44">
        <f t="shared" si="23"/>
        <v>16.074776437014606</v>
      </c>
      <c r="AG39" s="44">
        <f t="shared" si="23"/>
        <v>16.074776437014606</v>
      </c>
      <c r="AH39" s="44">
        <f t="shared" si="23"/>
        <v>16.074776437014606</v>
      </c>
      <c r="AI39" s="44">
        <f t="shared" si="23"/>
        <v>16.074776437014606</v>
      </c>
      <c r="AJ39" s="44">
        <f t="shared" si="23"/>
        <v>16.074776437014606</v>
      </c>
      <c r="AK39" s="44">
        <f t="shared" si="23"/>
        <v>16.074776437014606</v>
      </c>
      <c r="AL39" s="44">
        <f t="shared" si="23"/>
        <v>10.716517624676403</v>
      </c>
      <c r="AM39" s="44">
        <f t="shared" si="23"/>
        <v>10.716517624676404</v>
      </c>
      <c r="AN39" s="44">
        <f t="shared" si="23"/>
        <v>10.716517624676404</v>
      </c>
      <c r="AO39" s="44">
        <f t="shared" si="23"/>
        <v>10.716517624676403</v>
      </c>
      <c r="AP39" s="44">
        <f t="shared" si="23"/>
        <v>10.716517624676404</v>
      </c>
      <c r="AQ39" s="44">
        <f t="shared" si="23"/>
        <v>10.716517624676404</v>
      </c>
      <c r="AR39" s="44">
        <f t="shared" si="23"/>
        <v>10.716517624676404</v>
      </c>
      <c r="AS39" s="44">
        <f t="shared" si="23"/>
        <v>10.716517624676404</v>
      </c>
      <c r="AT39" s="44">
        <f t="shared" si="23"/>
        <v>10.716517624676403</v>
      </c>
      <c r="AU39" s="44">
        <f t="shared" si="23"/>
        <v>10.716517624676404</v>
      </c>
      <c r="AV39" s="44">
        <f t="shared" si="23"/>
        <v>10.716517624676404</v>
      </c>
      <c r="AW39" s="44">
        <f t="shared" si="23"/>
        <v>10.716517624676403</v>
      </c>
      <c r="AX39" s="44">
        <f t="shared" si="23"/>
        <v>10.716517624676406</v>
      </c>
      <c r="AY39" s="44">
        <f t="shared" si="23"/>
        <v>10.716517624676404</v>
      </c>
      <c r="AZ39" s="44">
        <f t="shared" si="23"/>
        <v>10.716517624676404</v>
      </c>
      <c r="BA39" s="44">
        <f t="shared" si="23"/>
        <v>10.716517624676404</v>
      </c>
      <c r="BB39" s="44">
        <f t="shared" si="23"/>
        <v>10.716517624676403</v>
      </c>
      <c r="BC39" s="44">
        <f t="shared" si="23"/>
        <v>10.716517624676406</v>
      </c>
      <c r="BD39" s="44">
        <f t="shared" si="23"/>
        <v>10.716517624676406</v>
      </c>
      <c r="BE39" s="44">
        <f t="shared" si="23"/>
        <v>10.716517624676404</v>
      </c>
      <c r="BF39" s="44">
        <f t="shared" si="23"/>
        <v>10.716517624676403</v>
      </c>
      <c r="BG39" s="44">
        <f t="shared" si="23"/>
        <v>10.716517624676404</v>
      </c>
      <c r="BH39" s="44">
        <f t="shared" si="23"/>
        <v>10.716517624676404</v>
      </c>
      <c r="BI39" s="44">
        <f t="shared" si="23"/>
        <v>10.716517624676404</v>
      </c>
      <c r="BJ39" s="44">
        <f t="shared" si="23"/>
        <v>10.716517624676403</v>
      </c>
      <c r="BK39" s="44">
        <f t="shared" si="23"/>
        <v>10.716517624676404</v>
      </c>
      <c r="BL39" s="44">
        <f t="shared" si="23"/>
        <v>10.716517624676404</v>
      </c>
      <c r="BM39" s="44">
        <f t="shared" si="23"/>
        <v>10.716517624676404</v>
      </c>
      <c r="BN39" s="44">
        <f t="shared" si="23"/>
        <v>10.716517624676403</v>
      </c>
      <c r="BO39" s="44">
        <f t="shared" ref="BO39:BQ39" si="24">(IF(ISNUMBER(BO$26),IF(BO$26=BO$27,BO$44,(((BO$44*(1-((BO$27-BO$26)/(BO$27-BO$26))))*((BO$27-BO$27)/(BO$27-BO$26)))+((BO$45*(1-((BO$27-BO$27)/(BO$27-BO$26))))*((BO$27-BO$26)/(BO$27-BO$26)))+((BO$46*(1-((BO$27-BO$26)/(BO$27-BO$26))))*((BO$27-BO$27)/(BO$27-BO$26)))+((BO$47*(1-((BO$27-BO$27)/(BO$27-BO$26))))*((BO$27-BO$26)/(BO$27-BO$26))))),0))</f>
        <v>10.716517624676404</v>
      </c>
      <c r="BP39" s="44">
        <f t="shared" si="24"/>
        <v>10.716517624676404</v>
      </c>
      <c r="BQ39" s="45">
        <f t="shared" si="24"/>
        <v>0</v>
      </c>
    </row>
    <row r="40" spans="1:69" x14ac:dyDescent="0.25">
      <c r="A40" s="62" t="s">
        <v>61</v>
      </c>
      <c r="B40" s="18">
        <f>(IF(ISNUMBER(B$26),IF(B$26=B$27,0,(((B$44*((B$27-B$26)/(B$27-B$26)))*((B$27-B$27)/(B$27-B$26)))+((B$45*((B$27-B$27)/(B$27-B$26)))*((B$27-B$26)/(B$27-B$26)))+((B$46*((B$27-B$26)/(B$27-B$26)))*((B$27-B$27)/(B$27-B$26)))+((B$47*((B$27-B$27)/(B$27-B$26)))*((B$27-B$26)/(B$27-B$26))))),0))</f>
        <v>0</v>
      </c>
      <c r="C40" s="44">
        <f t="shared" ref="C40:BN40" si="25">(IF(ISNUMBER(C$26),IF(C$26=C$27,0,(((C$44*((C$27-C$26)/(C$27-C$26)))*((C$27-C$27)/(C$27-C$26)))+((C$45*((C$27-C$27)/(C$27-C$26)))*((C$27-C$26)/(C$27-C$26)))+((C$46*((C$27-C$26)/(C$27-C$26)))*((C$27-C$27)/(C$27-C$26)))+((C$47*((C$27-C$27)/(C$27-C$26)))*((C$27-C$26)/(C$27-C$26))))),0))</f>
        <v>0</v>
      </c>
      <c r="D40" s="44">
        <f t="shared" si="25"/>
        <v>0</v>
      </c>
      <c r="E40" s="44">
        <f t="shared" si="25"/>
        <v>0</v>
      </c>
      <c r="F40" s="44">
        <f t="shared" si="25"/>
        <v>0</v>
      </c>
      <c r="G40" s="44">
        <f t="shared" si="25"/>
        <v>0</v>
      </c>
      <c r="H40" s="44">
        <f t="shared" si="25"/>
        <v>0</v>
      </c>
      <c r="I40" s="44">
        <f t="shared" si="25"/>
        <v>0</v>
      </c>
      <c r="J40" s="44">
        <f t="shared" si="25"/>
        <v>0</v>
      </c>
      <c r="K40" s="44">
        <f t="shared" si="25"/>
        <v>0</v>
      </c>
      <c r="L40" s="44">
        <f t="shared" si="25"/>
        <v>0</v>
      </c>
      <c r="M40" s="44">
        <f t="shared" si="25"/>
        <v>0</v>
      </c>
      <c r="N40" s="44">
        <f t="shared" si="25"/>
        <v>0</v>
      </c>
      <c r="O40" s="44">
        <f t="shared" si="25"/>
        <v>0</v>
      </c>
      <c r="P40" s="44">
        <f t="shared" si="25"/>
        <v>0</v>
      </c>
      <c r="Q40" s="44">
        <f t="shared" si="25"/>
        <v>0</v>
      </c>
      <c r="R40" s="44">
        <f t="shared" si="25"/>
        <v>0</v>
      </c>
      <c r="S40" s="44">
        <f t="shared" si="25"/>
        <v>0</v>
      </c>
      <c r="T40" s="44">
        <f t="shared" si="25"/>
        <v>0</v>
      </c>
      <c r="U40" s="44">
        <f t="shared" si="25"/>
        <v>0</v>
      </c>
      <c r="V40" s="44">
        <f t="shared" si="25"/>
        <v>0</v>
      </c>
      <c r="W40" s="44">
        <f t="shared" si="25"/>
        <v>0</v>
      </c>
      <c r="X40" s="44">
        <f t="shared" si="25"/>
        <v>0</v>
      </c>
      <c r="Y40" s="44">
        <f t="shared" si="25"/>
        <v>0</v>
      </c>
      <c r="Z40" s="44">
        <f t="shared" si="25"/>
        <v>0</v>
      </c>
      <c r="AA40" s="44">
        <f t="shared" si="25"/>
        <v>0</v>
      </c>
      <c r="AB40" s="44">
        <f t="shared" si="25"/>
        <v>0</v>
      </c>
      <c r="AC40" s="44">
        <f t="shared" si="25"/>
        <v>0</v>
      </c>
      <c r="AD40" s="44">
        <f t="shared" si="25"/>
        <v>0</v>
      </c>
      <c r="AE40" s="44">
        <f t="shared" si="25"/>
        <v>0</v>
      </c>
      <c r="AF40" s="44">
        <f t="shared" si="25"/>
        <v>0</v>
      </c>
      <c r="AG40" s="44">
        <f t="shared" si="25"/>
        <v>0</v>
      </c>
      <c r="AH40" s="44">
        <f t="shared" si="25"/>
        <v>0</v>
      </c>
      <c r="AI40" s="44">
        <f t="shared" si="25"/>
        <v>0</v>
      </c>
      <c r="AJ40" s="44">
        <f t="shared" si="25"/>
        <v>0</v>
      </c>
      <c r="AK40" s="44">
        <f t="shared" si="25"/>
        <v>0</v>
      </c>
      <c r="AL40" s="44">
        <f t="shared" si="25"/>
        <v>0</v>
      </c>
      <c r="AM40" s="44">
        <f t="shared" si="25"/>
        <v>0</v>
      </c>
      <c r="AN40" s="44">
        <f t="shared" si="25"/>
        <v>0</v>
      </c>
      <c r="AO40" s="44">
        <f t="shared" si="25"/>
        <v>0</v>
      </c>
      <c r="AP40" s="44">
        <f t="shared" si="25"/>
        <v>0</v>
      </c>
      <c r="AQ40" s="44">
        <f t="shared" si="25"/>
        <v>0</v>
      </c>
      <c r="AR40" s="44">
        <f t="shared" si="25"/>
        <v>0</v>
      </c>
      <c r="AS40" s="44">
        <f t="shared" si="25"/>
        <v>0</v>
      </c>
      <c r="AT40" s="44">
        <f t="shared" si="25"/>
        <v>0</v>
      </c>
      <c r="AU40" s="44">
        <f t="shared" si="25"/>
        <v>0</v>
      </c>
      <c r="AV40" s="44">
        <f t="shared" si="25"/>
        <v>0</v>
      </c>
      <c r="AW40" s="44">
        <f t="shared" si="25"/>
        <v>0</v>
      </c>
      <c r="AX40" s="44">
        <f t="shared" si="25"/>
        <v>0</v>
      </c>
      <c r="AY40" s="44">
        <f t="shared" si="25"/>
        <v>0</v>
      </c>
      <c r="AZ40" s="44">
        <f t="shared" si="25"/>
        <v>0</v>
      </c>
      <c r="BA40" s="44">
        <f t="shared" si="25"/>
        <v>0</v>
      </c>
      <c r="BB40" s="44">
        <f t="shared" si="25"/>
        <v>0</v>
      </c>
      <c r="BC40" s="44">
        <f t="shared" si="25"/>
        <v>0</v>
      </c>
      <c r="BD40" s="44">
        <f t="shared" si="25"/>
        <v>0</v>
      </c>
      <c r="BE40" s="44">
        <f t="shared" si="25"/>
        <v>0</v>
      </c>
      <c r="BF40" s="44">
        <f t="shared" si="25"/>
        <v>0</v>
      </c>
      <c r="BG40" s="44">
        <f t="shared" si="25"/>
        <v>0</v>
      </c>
      <c r="BH40" s="44">
        <f t="shared" si="25"/>
        <v>0</v>
      </c>
      <c r="BI40" s="44">
        <f t="shared" si="25"/>
        <v>0</v>
      </c>
      <c r="BJ40" s="44">
        <f t="shared" si="25"/>
        <v>0</v>
      </c>
      <c r="BK40" s="44">
        <f t="shared" si="25"/>
        <v>0</v>
      </c>
      <c r="BL40" s="44">
        <f t="shared" si="25"/>
        <v>0</v>
      </c>
      <c r="BM40" s="44">
        <f t="shared" si="25"/>
        <v>0</v>
      </c>
      <c r="BN40" s="44">
        <f t="shared" si="25"/>
        <v>0</v>
      </c>
      <c r="BO40" s="44">
        <f t="shared" ref="BO40:BQ40" si="26">(IF(ISNUMBER(BO$26),IF(BO$26=BO$27,0,(((BO$44*((BO$27-BO$26)/(BO$27-BO$26)))*((BO$27-BO$27)/(BO$27-BO$26)))+((BO$45*((BO$27-BO$27)/(BO$27-BO$26)))*((BO$27-BO$26)/(BO$27-BO$26)))+((BO$46*((BO$27-BO$26)/(BO$27-BO$26)))*((BO$27-BO$27)/(BO$27-BO$26)))+((BO$47*((BO$27-BO$27)/(BO$27-BO$26)))*((BO$27-BO$26)/(BO$27-BO$26))))),0))</f>
        <v>0</v>
      </c>
      <c r="BP40" s="44">
        <f t="shared" si="26"/>
        <v>0</v>
      </c>
      <c r="BQ40" s="45">
        <f t="shared" si="26"/>
        <v>0</v>
      </c>
    </row>
    <row r="41" spans="1:69" x14ac:dyDescent="0.25">
      <c r="A41" s="62" t="s">
        <v>62</v>
      </c>
      <c r="B41" s="18">
        <v>1</v>
      </c>
      <c r="C41" s="44">
        <v>1</v>
      </c>
      <c r="D41" s="44">
        <v>1</v>
      </c>
      <c r="E41" s="44">
        <v>1</v>
      </c>
      <c r="F41" s="44">
        <v>1</v>
      </c>
      <c r="G41" s="44">
        <v>1</v>
      </c>
      <c r="H41" s="44">
        <v>1</v>
      </c>
      <c r="I41" s="44">
        <v>1</v>
      </c>
      <c r="J41" s="44">
        <v>1</v>
      </c>
      <c r="K41" s="44">
        <v>1</v>
      </c>
      <c r="L41" s="44">
        <v>1</v>
      </c>
      <c r="M41" s="44">
        <v>1</v>
      </c>
      <c r="N41" s="44">
        <v>1</v>
      </c>
      <c r="O41" s="44">
        <v>1</v>
      </c>
      <c r="P41" s="44">
        <v>1</v>
      </c>
      <c r="Q41" s="44">
        <v>1</v>
      </c>
      <c r="R41" s="44">
        <v>1</v>
      </c>
      <c r="S41" s="44">
        <v>1</v>
      </c>
      <c r="T41" s="44">
        <v>1</v>
      </c>
      <c r="U41" s="44">
        <v>1</v>
      </c>
      <c r="V41" s="44">
        <v>1</v>
      </c>
      <c r="W41" s="44">
        <v>1</v>
      </c>
      <c r="X41" s="44">
        <v>1</v>
      </c>
      <c r="Y41" s="44">
        <v>1</v>
      </c>
      <c r="Z41" s="44">
        <v>1</v>
      </c>
      <c r="AA41" s="44">
        <v>1</v>
      </c>
      <c r="AB41" s="44">
        <v>1</v>
      </c>
      <c r="AC41" s="44">
        <v>1</v>
      </c>
      <c r="AD41" s="44">
        <v>1</v>
      </c>
      <c r="AE41" s="44">
        <v>1</v>
      </c>
      <c r="AF41" s="44">
        <v>1</v>
      </c>
      <c r="AG41" s="44">
        <v>1</v>
      </c>
      <c r="AH41" s="44">
        <v>1</v>
      </c>
      <c r="AI41" s="44">
        <v>1</v>
      </c>
      <c r="AJ41" s="44">
        <v>1</v>
      </c>
      <c r="AK41" s="44">
        <v>1</v>
      </c>
      <c r="AL41" s="44">
        <v>1</v>
      </c>
      <c r="AM41" s="44">
        <v>1</v>
      </c>
      <c r="AN41" s="44">
        <v>1</v>
      </c>
      <c r="AO41" s="44">
        <v>1</v>
      </c>
      <c r="AP41" s="44">
        <v>1</v>
      </c>
      <c r="AQ41" s="44">
        <v>1</v>
      </c>
      <c r="AR41" s="44">
        <v>1</v>
      </c>
      <c r="AS41" s="44">
        <v>1</v>
      </c>
      <c r="AT41" s="44">
        <v>1</v>
      </c>
      <c r="AU41" s="44">
        <v>1</v>
      </c>
      <c r="AV41" s="44">
        <v>1</v>
      </c>
      <c r="AW41" s="44">
        <v>1</v>
      </c>
      <c r="AX41" s="44">
        <v>1</v>
      </c>
      <c r="AY41" s="44">
        <v>1</v>
      </c>
      <c r="AZ41" s="44">
        <v>1</v>
      </c>
      <c r="BA41" s="44">
        <v>1</v>
      </c>
      <c r="BB41" s="44">
        <v>1</v>
      </c>
      <c r="BC41" s="44">
        <v>1</v>
      </c>
      <c r="BD41" s="44">
        <v>1</v>
      </c>
      <c r="BE41" s="44">
        <v>1</v>
      </c>
      <c r="BF41" s="44">
        <v>1</v>
      </c>
      <c r="BG41" s="44">
        <v>1</v>
      </c>
      <c r="BH41" s="44">
        <v>1</v>
      </c>
      <c r="BI41" s="44">
        <v>1</v>
      </c>
      <c r="BJ41" s="44">
        <v>1</v>
      </c>
      <c r="BK41" s="44">
        <v>1</v>
      </c>
      <c r="BL41" s="44">
        <v>1</v>
      </c>
      <c r="BM41" s="44">
        <v>1</v>
      </c>
      <c r="BN41" s="44">
        <v>1</v>
      </c>
      <c r="BO41" s="44">
        <v>1</v>
      </c>
      <c r="BP41" s="44">
        <v>1</v>
      </c>
      <c r="BQ41" s="45">
        <v>1</v>
      </c>
    </row>
    <row r="42" spans="1:69" x14ac:dyDescent="0.25">
      <c r="A42" s="62" t="s">
        <v>63</v>
      </c>
      <c r="B42" s="18">
        <f>(IF(B$26="OOR",0,(((((B$32*((1-B$34)*IF((1-((B$27-B$26)/($B$18-$B$17)))=0,1,(1-((B$27-B$26)/($B$18-$B$17))))))+((B$32+((B$33/IF((1-((B$27-B$26)/($B$18-$B$17)))=0,1,(1-((B$27-B$26)/($B$18-$B$17)))))*B$34))*B$34))*(1-((1-B$34)*IF(((B$27-B$26)/($B18-$B17))=0,1,((B$27-B$26)/($B18-$B17))))))*(IF((B$27-B$25)=0,0.5,(B$27-B$25))/IF((B$27-B$26)=0,1,(B$27-B$26))))+((((B$39*((1-B$41)*IF((1-((B$27-B$26)/($B$18-$B$17)))=0,1,(1-((B$27-B$26)/($B$18-$B$17))))))+((B$39+((B$40/IF((1-((B$27-B$26)/($B$18-$B$17)))=0,1,(1-((B$27-B$26)/($B$18-$B$17)))))*B$41))*B$41))*(1-((1-B$41)*IF(((B$27-B$26)/($B18-$B17))=0,1,((B$27-B$26)/($B18-$B17))))))*(IF((B$25-B$26)=0,0.5,(B$25-B$26))/IF((B$27-B$26)=0,1,(B$27-B$26)))))))</f>
        <v>0</v>
      </c>
      <c r="C42" s="44">
        <f t="shared" ref="C42:BN42" si="27">(IF(C$26="OOR",0,(((((C$32*((1-C$34)*IF((1-((C$27-C$26)/($B$18-$B$17)))=0,1,(1-((C$27-C$26)/($B$18-$B$17))))))+((C$32+((C$33/IF((1-((C$27-C$26)/($B$18-$B$17)))=0,1,(1-((C$27-C$26)/($B$18-$B$17)))))*C$34))*C$34))*(1-((1-C$34)*IF(((C$27-C$26)/($B18-$B17))=0,1,((C$27-C$26)/($B18-$B17))))))*(IF((C$27-C$25)=0,0.5,(C$27-C$25))/IF((C$27-C$26)=0,1,(C$27-C$26))))+((((C$39*((1-C$41)*IF((1-((C$27-C$26)/($B$18-$B$17)))=0,1,(1-((C$27-C$26)/($B$18-$B$17))))))+((C$39+((C$40/IF((1-((C$27-C$26)/($B$18-$B$17)))=0,1,(1-((C$27-C$26)/($B$18-$B$17)))))*C$41))*C$41))*(1-((1-C$41)*IF(((C$27-C$26)/($B18-$B17))=0,1,((C$27-C$26)/($B18-$B17))))))*(IF((C$25-C$26)=0,0.5,(C$25-C$26))/IF((C$27-C$26)=0,1,(C$27-C$26)))))))</f>
        <v>32.149552874029212</v>
      </c>
      <c r="D42" s="44">
        <f t="shared" si="27"/>
        <v>32.685378755263031</v>
      </c>
      <c r="E42" s="44">
        <f t="shared" si="27"/>
        <v>33.22120463649685</v>
      </c>
      <c r="F42" s="44">
        <f t="shared" si="27"/>
        <v>33.757030517730669</v>
      </c>
      <c r="G42" s="44">
        <f t="shared" si="27"/>
        <v>34.292856398964489</v>
      </c>
      <c r="H42" s="44">
        <f t="shared" si="27"/>
        <v>34.828682280198308</v>
      </c>
      <c r="I42" s="44">
        <f t="shared" si="27"/>
        <v>35.364508161432134</v>
      </c>
      <c r="J42" s="44">
        <f t="shared" si="27"/>
        <v>35.900334042665961</v>
      </c>
      <c r="K42" s="44">
        <f t="shared" si="27"/>
        <v>36.436159923899773</v>
      </c>
      <c r="L42" s="44">
        <f t="shared" si="27"/>
        <v>36.971985805133592</v>
      </c>
      <c r="M42" s="44">
        <f t="shared" si="27"/>
        <v>37.507811686367411</v>
      </c>
      <c r="N42" s="44">
        <f t="shared" si="27"/>
        <v>37.150594432211534</v>
      </c>
      <c r="O42" s="44">
        <f t="shared" si="27"/>
        <v>36.793377178055657</v>
      </c>
      <c r="P42" s="44">
        <f t="shared" si="27"/>
        <v>36.436159923899773</v>
      </c>
      <c r="Q42" s="44">
        <f t="shared" si="27"/>
        <v>36.078942669743896</v>
      </c>
      <c r="R42" s="44">
        <f t="shared" si="27"/>
        <v>35.721725415588004</v>
      </c>
      <c r="S42" s="44">
        <f t="shared" si="27"/>
        <v>35.364508161432127</v>
      </c>
      <c r="T42" s="44">
        <f t="shared" si="27"/>
        <v>35.007290907276257</v>
      </c>
      <c r="U42" s="44">
        <f t="shared" si="27"/>
        <v>34.650073653120373</v>
      </c>
      <c r="V42" s="44">
        <f t="shared" si="27"/>
        <v>34.292856398964489</v>
      </c>
      <c r="W42" s="44">
        <f t="shared" si="27"/>
        <v>33.935639144808604</v>
      </c>
      <c r="X42" s="44">
        <f t="shared" si="27"/>
        <v>33.578421890652734</v>
      </c>
      <c r="Y42" s="44">
        <f t="shared" si="27"/>
        <v>33.22120463649685</v>
      </c>
      <c r="Z42" s="44">
        <f t="shared" si="27"/>
        <v>32.863987382340973</v>
      </c>
      <c r="AA42" s="44">
        <f t="shared" si="27"/>
        <v>32.506770128185089</v>
      </c>
      <c r="AB42" s="44">
        <f t="shared" si="27"/>
        <v>32.149552874029212</v>
      </c>
      <c r="AC42" s="44">
        <f t="shared" si="27"/>
        <v>30.542075230327757</v>
      </c>
      <c r="AD42" s="44">
        <f t="shared" si="27"/>
        <v>28.934597586626293</v>
      </c>
      <c r="AE42" s="44">
        <f t="shared" si="27"/>
        <v>27.327119942924828</v>
      </c>
      <c r="AF42" s="44">
        <f t="shared" si="27"/>
        <v>25.719642299223288</v>
      </c>
      <c r="AG42" s="44">
        <f t="shared" si="27"/>
        <v>24.112164655521831</v>
      </c>
      <c r="AH42" s="44">
        <f t="shared" si="27"/>
        <v>22.504687011820369</v>
      </c>
      <c r="AI42" s="44">
        <f t="shared" si="27"/>
        <v>20.897209368118908</v>
      </c>
      <c r="AJ42" s="44">
        <f t="shared" si="27"/>
        <v>19.289731724417443</v>
      </c>
      <c r="AK42" s="44">
        <f t="shared" si="27"/>
        <v>17.682254080715985</v>
      </c>
      <c r="AL42" s="44">
        <f t="shared" si="27"/>
        <v>16.074776437014599</v>
      </c>
      <c r="AM42" s="44">
        <f t="shared" si="27"/>
        <v>15.896167809936657</v>
      </c>
      <c r="AN42" s="44">
        <f t="shared" si="27"/>
        <v>15.717559182858718</v>
      </c>
      <c r="AO42" s="44">
        <f t="shared" si="27"/>
        <v>15.538950555780776</v>
      </c>
      <c r="AP42" s="44">
        <f t="shared" si="27"/>
        <v>15.360341928702841</v>
      </c>
      <c r="AQ42" s="44">
        <f t="shared" si="27"/>
        <v>15.181733301624897</v>
      </c>
      <c r="AR42" s="44">
        <f t="shared" si="27"/>
        <v>15.003124674546957</v>
      </c>
      <c r="AS42" s="44">
        <f t="shared" si="27"/>
        <v>14.824516047469016</v>
      </c>
      <c r="AT42" s="44">
        <f t="shared" si="27"/>
        <v>14.645907420391074</v>
      </c>
      <c r="AU42" s="44">
        <f t="shared" si="27"/>
        <v>14.467298793313137</v>
      </c>
      <c r="AV42" s="44">
        <f t="shared" si="27"/>
        <v>14.288690166235197</v>
      </c>
      <c r="AW42" s="44">
        <f t="shared" si="27"/>
        <v>14.110081539157255</v>
      </c>
      <c r="AX42" s="44">
        <f t="shared" si="27"/>
        <v>13.931472912079316</v>
      </c>
      <c r="AY42" s="44">
        <f t="shared" si="27"/>
        <v>13.752864285001376</v>
      </c>
      <c r="AZ42" s="44">
        <f t="shared" si="27"/>
        <v>13.574255657923437</v>
      </c>
      <c r="BA42" s="44">
        <f t="shared" si="27"/>
        <v>13.395647030845506</v>
      </c>
      <c r="BB42" s="44">
        <f t="shared" si="27"/>
        <v>13.217038403767564</v>
      </c>
      <c r="BC42" s="44">
        <f t="shared" si="27"/>
        <v>13.038429776689625</v>
      </c>
      <c r="BD42" s="44">
        <f t="shared" si="27"/>
        <v>12.859821149611689</v>
      </c>
      <c r="BE42" s="44">
        <f t="shared" si="27"/>
        <v>12.681212522533745</v>
      </c>
      <c r="BF42" s="44">
        <f t="shared" si="27"/>
        <v>12.502603895455803</v>
      </c>
      <c r="BG42" s="44">
        <f t="shared" si="27"/>
        <v>12.323995268377864</v>
      </c>
      <c r="BH42" s="44">
        <f t="shared" si="27"/>
        <v>12.145386641299925</v>
      </c>
      <c r="BI42" s="44">
        <f t="shared" si="27"/>
        <v>11.966778014221985</v>
      </c>
      <c r="BJ42" s="44">
        <f t="shared" si="27"/>
        <v>11.788169387144045</v>
      </c>
      <c r="BK42" s="44">
        <f t="shared" si="27"/>
        <v>11.609560760066106</v>
      </c>
      <c r="BL42" s="44">
        <f t="shared" si="27"/>
        <v>11.430952132988164</v>
      </c>
      <c r="BM42" s="44">
        <f t="shared" si="27"/>
        <v>11.252343505910224</v>
      </c>
      <c r="BN42" s="44">
        <f t="shared" si="27"/>
        <v>11.073734878832283</v>
      </c>
      <c r="BO42" s="44">
        <f t="shared" ref="BO42:BQ42" si="28">(IF(BO$26="OOR",0,(((((BO$32*((1-BO$34)*IF((1-((BO$27-BO$26)/($B$18-$B$17)))=0,1,(1-((BO$27-BO$26)/($B$18-$B$17))))))+((BO$32+((BO$33/IF((1-((BO$27-BO$26)/($B$18-$B$17)))=0,1,(1-((BO$27-BO$26)/($B$18-$B$17)))))*BO$34))*BO$34))*(1-((1-BO$34)*IF(((BO$27-BO$26)/($B18-$B17))=0,1,((BO$27-BO$26)/($B18-$B17))))))*(IF((BO$27-BO$25)=0,0.5,(BO$27-BO$25))/IF((BO$27-BO$26)=0,1,(BO$27-BO$26))))+((((BO$39*((1-BO$41)*IF((1-((BO$27-BO$26)/($B$18-$B$17)))=0,1,(1-((BO$27-BO$26)/($B$18-$B$17))))))+((BO$39+((BO$40/IF((1-((BO$27-BO$26)/($B$18-$B$17)))=0,1,(1-((BO$27-BO$26)/($B$18-$B$17)))))*BO$41))*BO$41))*(1-((1-BO$41)*IF(((BO$27-BO$26)/($B18-$B17))=0,1,((BO$27-BO$26)/($B18-$B17))))))*(IF((BO$25-BO$26)=0,0.5,(BO$25-BO$26))/IF((BO$27-BO$26)=0,1,(BO$27-BO$26)))))))</f>
        <v>10.895126251754345</v>
      </c>
      <c r="BP42" s="44">
        <f t="shared" si="28"/>
        <v>10.716517624676404</v>
      </c>
      <c r="BQ42" s="45">
        <f t="shared" si="28"/>
        <v>0</v>
      </c>
    </row>
    <row r="43" spans="1:69" x14ac:dyDescent="0.25">
      <c r="A43" s="62" t="s">
        <v>64</v>
      </c>
      <c r="B43" s="18">
        <f>(IF(B$42=0,0,(IF(B$42&lt;0,0,(IF(B$42&gt;50,50,B$42))))))</f>
        <v>0</v>
      </c>
      <c r="C43" s="44">
        <f t="shared" ref="C43:BN43" si="29">(IF(C$42=0,0,(IF(C$42&lt;0,0,(IF(C$42&gt;50,50,C$42))))))</f>
        <v>32.149552874029212</v>
      </c>
      <c r="D43" s="44">
        <f t="shared" si="29"/>
        <v>32.685378755263031</v>
      </c>
      <c r="E43" s="44">
        <f t="shared" si="29"/>
        <v>33.22120463649685</v>
      </c>
      <c r="F43" s="44">
        <f t="shared" si="29"/>
        <v>33.757030517730669</v>
      </c>
      <c r="G43" s="44">
        <f t="shared" si="29"/>
        <v>34.292856398964489</v>
      </c>
      <c r="H43" s="44">
        <f t="shared" si="29"/>
        <v>34.828682280198308</v>
      </c>
      <c r="I43" s="44">
        <f t="shared" si="29"/>
        <v>35.364508161432134</v>
      </c>
      <c r="J43" s="44">
        <f t="shared" si="29"/>
        <v>35.900334042665961</v>
      </c>
      <c r="K43" s="44">
        <f t="shared" si="29"/>
        <v>36.436159923899773</v>
      </c>
      <c r="L43" s="44">
        <f t="shared" si="29"/>
        <v>36.971985805133592</v>
      </c>
      <c r="M43" s="44">
        <f t="shared" si="29"/>
        <v>37.507811686367411</v>
      </c>
      <c r="N43" s="44">
        <f t="shared" si="29"/>
        <v>37.150594432211534</v>
      </c>
      <c r="O43" s="44">
        <f t="shared" si="29"/>
        <v>36.793377178055657</v>
      </c>
      <c r="P43" s="44">
        <f t="shared" si="29"/>
        <v>36.436159923899773</v>
      </c>
      <c r="Q43" s="44">
        <f t="shared" si="29"/>
        <v>36.078942669743896</v>
      </c>
      <c r="R43" s="44">
        <f t="shared" si="29"/>
        <v>35.721725415588004</v>
      </c>
      <c r="S43" s="44">
        <f t="shared" si="29"/>
        <v>35.364508161432127</v>
      </c>
      <c r="T43" s="44">
        <f t="shared" si="29"/>
        <v>35.007290907276257</v>
      </c>
      <c r="U43" s="44">
        <f t="shared" si="29"/>
        <v>34.650073653120373</v>
      </c>
      <c r="V43" s="44">
        <f t="shared" si="29"/>
        <v>34.292856398964489</v>
      </c>
      <c r="W43" s="44">
        <f t="shared" si="29"/>
        <v>33.935639144808604</v>
      </c>
      <c r="X43" s="44">
        <f t="shared" si="29"/>
        <v>33.578421890652734</v>
      </c>
      <c r="Y43" s="44">
        <f t="shared" si="29"/>
        <v>33.22120463649685</v>
      </c>
      <c r="Z43" s="44">
        <f t="shared" si="29"/>
        <v>32.863987382340973</v>
      </c>
      <c r="AA43" s="44">
        <f t="shared" si="29"/>
        <v>32.506770128185089</v>
      </c>
      <c r="AB43" s="44">
        <f t="shared" si="29"/>
        <v>32.149552874029212</v>
      </c>
      <c r="AC43" s="44">
        <f t="shared" si="29"/>
        <v>30.542075230327757</v>
      </c>
      <c r="AD43" s="44">
        <f t="shared" si="29"/>
        <v>28.934597586626293</v>
      </c>
      <c r="AE43" s="44">
        <f t="shared" si="29"/>
        <v>27.327119942924828</v>
      </c>
      <c r="AF43" s="44">
        <f t="shared" si="29"/>
        <v>25.719642299223288</v>
      </c>
      <c r="AG43" s="44">
        <f t="shared" si="29"/>
        <v>24.112164655521831</v>
      </c>
      <c r="AH43" s="44">
        <f t="shared" si="29"/>
        <v>22.504687011820369</v>
      </c>
      <c r="AI43" s="44">
        <f t="shared" si="29"/>
        <v>20.897209368118908</v>
      </c>
      <c r="AJ43" s="44">
        <f t="shared" si="29"/>
        <v>19.289731724417443</v>
      </c>
      <c r="AK43" s="44">
        <f t="shared" si="29"/>
        <v>17.682254080715985</v>
      </c>
      <c r="AL43" s="44">
        <f t="shared" si="29"/>
        <v>16.074776437014599</v>
      </c>
      <c r="AM43" s="44">
        <f t="shared" si="29"/>
        <v>15.896167809936657</v>
      </c>
      <c r="AN43" s="44">
        <f t="shared" si="29"/>
        <v>15.717559182858718</v>
      </c>
      <c r="AO43" s="44">
        <f t="shared" si="29"/>
        <v>15.538950555780776</v>
      </c>
      <c r="AP43" s="44">
        <f t="shared" si="29"/>
        <v>15.360341928702841</v>
      </c>
      <c r="AQ43" s="44">
        <f t="shared" si="29"/>
        <v>15.181733301624897</v>
      </c>
      <c r="AR43" s="44">
        <f t="shared" si="29"/>
        <v>15.003124674546957</v>
      </c>
      <c r="AS43" s="44">
        <f t="shared" si="29"/>
        <v>14.824516047469016</v>
      </c>
      <c r="AT43" s="44">
        <f t="shared" si="29"/>
        <v>14.645907420391074</v>
      </c>
      <c r="AU43" s="44">
        <f t="shared" si="29"/>
        <v>14.467298793313137</v>
      </c>
      <c r="AV43" s="44">
        <f t="shared" si="29"/>
        <v>14.288690166235197</v>
      </c>
      <c r="AW43" s="44">
        <f t="shared" si="29"/>
        <v>14.110081539157255</v>
      </c>
      <c r="AX43" s="44">
        <f t="shared" si="29"/>
        <v>13.931472912079316</v>
      </c>
      <c r="AY43" s="44">
        <f t="shared" si="29"/>
        <v>13.752864285001376</v>
      </c>
      <c r="AZ43" s="44">
        <f t="shared" si="29"/>
        <v>13.574255657923437</v>
      </c>
      <c r="BA43" s="44">
        <f t="shared" si="29"/>
        <v>13.395647030845506</v>
      </c>
      <c r="BB43" s="44">
        <f t="shared" si="29"/>
        <v>13.217038403767564</v>
      </c>
      <c r="BC43" s="44">
        <f t="shared" si="29"/>
        <v>13.038429776689625</v>
      </c>
      <c r="BD43" s="44">
        <f t="shared" si="29"/>
        <v>12.859821149611689</v>
      </c>
      <c r="BE43" s="44">
        <f t="shared" si="29"/>
        <v>12.681212522533745</v>
      </c>
      <c r="BF43" s="44">
        <f t="shared" si="29"/>
        <v>12.502603895455803</v>
      </c>
      <c r="BG43" s="44">
        <f t="shared" si="29"/>
        <v>12.323995268377864</v>
      </c>
      <c r="BH43" s="44">
        <f t="shared" si="29"/>
        <v>12.145386641299925</v>
      </c>
      <c r="BI43" s="44">
        <f t="shared" si="29"/>
        <v>11.966778014221985</v>
      </c>
      <c r="BJ43" s="44">
        <f t="shared" si="29"/>
        <v>11.788169387144045</v>
      </c>
      <c r="BK43" s="44">
        <f t="shared" si="29"/>
        <v>11.609560760066106</v>
      </c>
      <c r="BL43" s="44">
        <f t="shared" si="29"/>
        <v>11.430952132988164</v>
      </c>
      <c r="BM43" s="44">
        <f t="shared" si="29"/>
        <v>11.252343505910224</v>
      </c>
      <c r="BN43" s="44">
        <f t="shared" si="29"/>
        <v>11.073734878832283</v>
      </c>
      <c r="BO43" s="44">
        <f t="shared" ref="BO43:BQ43" si="30">(IF(BO$42=0,0,(IF(BO$42&lt;0,0,(IF(BO$42&gt;50,50,BO$42))))))</f>
        <v>10.895126251754345</v>
      </c>
      <c r="BP43" s="44">
        <f t="shared" si="30"/>
        <v>10.716517624676404</v>
      </c>
      <c r="BQ43" s="45">
        <f t="shared" si="30"/>
        <v>0</v>
      </c>
    </row>
    <row r="44" spans="1:69" x14ac:dyDescent="0.25">
      <c r="A44" s="62" t="s">
        <v>16</v>
      </c>
      <c r="B44" s="18">
        <f>(SQRT((IF(B$25&gt;$B$18,0,IF(B$25&lt;$B$17,0,(50-(100/SUM($C$9:$C$16)))))*(IF(ISNUMBER(B$26),(VLOOKUP(B$26,$B$9:$D$16,3,FALSE)*IF(B$27=B$26,1,((B$25-B$26)/(B$27-B$26)))),0))^2))/(SUM($C$9:$C$16)/8))</f>
        <v>0</v>
      </c>
      <c r="C44" s="44">
        <f t="shared" ref="C44:BN44" si="31">(SQRT((IF(C$25&gt;$B$18,0,IF(C$25&lt;$B$17,0,(50-(100/SUM($C$9:$C$16)))))*(IF(ISNUMBER(C$26),(VLOOKUP(C$26,$B$9:$D$16,3,FALSE)*IF(C$27=C$26,1,((C$25-C$26)/(C$27-C$26)))),0))^2))/(SUM($C$9:$C$16)/8))</f>
        <v>32.149552874029212</v>
      </c>
      <c r="D44" s="44">
        <f t="shared" si="31"/>
        <v>3.2149552874029244</v>
      </c>
      <c r="E44" s="44">
        <f t="shared" si="31"/>
        <v>6.4299105748058487</v>
      </c>
      <c r="F44" s="44">
        <f t="shared" si="31"/>
        <v>9.6448658622087589</v>
      </c>
      <c r="G44" s="44">
        <f t="shared" si="31"/>
        <v>12.859821149611683</v>
      </c>
      <c r="H44" s="44">
        <f t="shared" si="31"/>
        <v>16.074776437014606</v>
      </c>
      <c r="I44" s="44">
        <f t="shared" si="31"/>
        <v>19.289731724417532</v>
      </c>
      <c r="J44" s="44">
        <f t="shared" si="31"/>
        <v>22.504687011820447</v>
      </c>
      <c r="K44" s="44">
        <f t="shared" si="31"/>
        <v>25.71964229922337</v>
      </c>
      <c r="L44" s="44">
        <f t="shared" si="31"/>
        <v>28.934597586626289</v>
      </c>
      <c r="M44" s="44">
        <f t="shared" si="31"/>
        <v>37.507811686367411</v>
      </c>
      <c r="N44" s="44">
        <f t="shared" si="31"/>
        <v>2.500520779091163</v>
      </c>
      <c r="O44" s="44">
        <f t="shared" si="31"/>
        <v>5.0010415581823207</v>
      </c>
      <c r="P44" s="44">
        <f t="shared" si="31"/>
        <v>7.5015623372734845</v>
      </c>
      <c r="Q44" s="44">
        <f t="shared" si="31"/>
        <v>10.002083116364641</v>
      </c>
      <c r="R44" s="44">
        <f t="shared" si="31"/>
        <v>12.502603895455803</v>
      </c>
      <c r="S44" s="44">
        <f t="shared" si="31"/>
        <v>15.003124674546964</v>
      </c>
      <c r="T44" s="44">
        <f t="shared" si="31"/>
        <v>17.503645453638125</v>
      </c>
      <c r="U44" s="44">
        <f t="shared" si="31"/>
        <v>20.00416623272929</v>
      </c>
      <c r="V44" s="44">
        <f t="shared" si="31"/>
        <v>22.504687011820447</v>
      </c>
      <c r="W44" s="44">
        <f t="shared" si="31"/>
        <v>25.005207790911605</v>
      </c>
      <c r="X44" s="44">
        <f t="shared" si="31"/>
        <v>27.505728570002773</v>
      </c>
      <c r="Y44" s="44">
        <f t="shared" si="31"/>
        <v>30.006249349093927</v>
      </c>
      <c r="Z44" s="44">
        <f t="shared" si="31"/>
        <v>32.506770128185096</v>
      </c>
      <c r="AA44" s="44">
        <f t="shared" si="31"/>
        <v>35.00729090727625</v>
      </c>
      <c r="AB44" s="44">
        <f t="shared" si="31"/>
        <v>32.149552874029212</v>
      </c>
      <c r="AC44" s="44">
        <f t="shared" si="31"/>
        <v>3.2149552874029212</v>
      </c>
      <c r="AD44" s="44">
        <f t="shared" si="31"/>
        <v>6.4299105748058425</v>
      </c>
      <c r="AE44" s="44">
        <f t="shared" si="31"/>
        <v>9.6448658622087642</v>
      </c>
      <c r="AF44" s="44">
        <f t="shared" si="31"/>
        <v>12.859821149611847</v>
      </c>
      <c r="AG44" s="44">
        <f t="shared" si="31"/>
        <v>16.074776437014766</v>
      </c>
      <c r="AH44" s="44">
        <f t="shared" si="31"/>
        <v>19.289731724417688</v>
      </c>
      <c r="AI44" s="44">
        <f t="shared" si="31"/>
        <v>22.504687011820611</v>
      </c>
      <c r="AJ44" s="44">
        <f t="shared" si="31"/>
        <v>25.719642299223533</v>
      </c>
      <c r="AK44" s="44">
        <f t="shared" si="31"/>
        <v>28.934597586626452</v>
      </c>
      <c r="AL44" s="44">
        <f t="shared" si="31"/>
        <v>2.7364766604649183E-14</v>
      </c>
      <c r="AM44" s="44">
        <f t="shared" si="31"/>
        <v>0.53582588123384678</v>
      </c>
      <c r="AN44" s="44">
        <f t="shared" si="31"/>
        <v>1.0716517624676676</v>
      </c>
      <c r="AO44" s="44">
        <f t="shared" si="31"/>
        <v>1.6074776437014868</v>
      </c>
      <c r="AP44" s="44">
        <f t="shared" si="31"/>
        <v>2.1433035249353076</v>
      </c>
      <c r="AQ44" s="44">
        <f t="shared" si="31"/>
        <v>2.6791294061691286</v>
      </c>
      <c r="AR44" s="44">
        <f t="shared" si="31"/>
        <v>3.2149552874029479</v>
      </c>
      <c r="AS44" s="44">
        <f t="shared" si="31"/>
        <v>3.7507811686367694</v>
      </c>
      <c r="AT44" s="44">
        <f t="shared" si="31"/>
        <v>4.2866070498705886</v>
      </c>
      <c r="AU44" s="44">
        <f t="shared" si="31"/>
        <v>4.8224329311044078</v>
      </c>
      <c r="AV44" s="44">
        <f t="shared" si="31"/>
        <v>5.3582588123382289</v>
      </c>
      <c r="AW44" s="44">
        <f t="shared" si="31"/>
        <v>5.894084693572049</v>
      </c>
      <c r="AX44" s="44">
        <f t="shared" si="31"/>
        <v>6.4299105748058691</v>
      </c>
      <c r="AY44" s="44">
        <f t="shared" si="31"/>
        <v>6.965736456039691</v>
      </c>
      <c r="AZ44" s="44">
        <f t="shared" si="31"/>
        <v>7.5015623372735094</v>
      </c>
      <c r="BA44" s="44">
        <f t="shared" si="31"/>
        <v>8.0373882185073029</v>
      </c>
      <c r="BB44" s="44">
        <f t="shared" si="31"/>
        <v>8.5732140997411221</v>
      </c>
      <c r="BC44" s="44">
        <f t="shared" si="31"/>
        <v>9.1090399809749449</v>
      </c>
      <c r="BD44" s="44">
        <f t="shared" si="31"/>
        <v>9.6448658622087642</v>
      </c>
      <c r="BE44" s="44">
        <f t="shared" si="31"/>
        <v>10.180691743442583</v>
      </c>
      <c r="BF44" s="44">
        <f t="shared" si="31"/>
        <v>10.716517624676404</v>
      </c>
      <c r="BG44" s="44">
        <f t="shared" si="31"/>
        <v>11.252343505910225</v>
      </c>
      <c r="BH44" s="44">
        <f t="shared" si="31"/>
        <v>11.788169387144046</v>
      </c>
      <c r="BI44" s="44">
        <f t="shared" si="31"/>
        <v>12.323995268377862</v>
      </c>
      <c r="BJ44" s="44">
        <f t="shared" si="31"/>
        <v>12.859821149611683</v>
      </c>
      <c r="BK44" s="44">
        <f t="shared" si="31"/>
        <v>13.395647030845506</v>
      </c>
      <c r="BL44" s="44">
        <f t="shared" si="31"/>
        <v>13.931472912079325</v>
      </c>
      <c r="BM44" s="44">
        <f t="shared" si="31"/>
        <v>14.467298793313148</v>
      </c>
      <c r="BN44" s="44">
        <f t="shared" si="31"/>
        <v>15.003124674546964</v>
      </c>
      <c r="BO44" s="44">
        <f t="shared" ref="BO44:BQ44" si="32">(SQRT((IF(BO$25&gt;$B$18,0,IF(BO$25&lt;$B$17,0,(50-(100/SUM($C$9:$C$16)))))*(IF(ISNUMBER(BO$26),(VLOOKUP(BO$26,$B$9:$D$16,3,FALSE)*IF(BO$27=BO$26,1,((BO$25-BO$26)/(BO$27-BO$26)))),0))^2))/(SUM($C$9:$C$16)/8))</f>
        <v>15.538950555780787</v>
      </c>
      <c r="BP44" s="44">
        <f t="shared" si="32"/>
        <v>10.716517624676404</v>
      </c>
      <c r="BQ44" s="45">
        <f t="shared" si="32"/>
        <v>0</v>
      </c>
    </row>
    <row r="45" spans="1:69" x14ac:dyDescent="0.25">
      <c r="A45" s="62" t="s">
        <v>18</v>
      </c>
      <c r="B45" s="18">
        <f t="shared" ref="B45:BQ45" si="33">(SQRT((IF(B$25&gt;$B$18,0,IF(B$25&lt;$B$17,0,(50-((100/SUM($C$9:$C$16))))))*(IF(ISNUMBER(B$26),(VLOOKUP(B$27,$B$9:$D$16,3,FALSE)*IF(B$27=B$26,1,((B$25-B$26)/(B$27-B$26)))),0))^2))/(SUM($C$9:$C$16)/8))</f>
        <v>0</v>
      </c>
      <c r="C45" s="44">
        <f t="shared" si="33"/>
        <v>32.149552874029212</v>
      </c>
      <c r="D45" s="44">
        <f t="shared" si="33"/>
        <v>3.7507811686367445</v>
      </c>
      <c r="E45" s="44">
        <f t="shared" si="33"/>
        <v>7.501562337273489</v>
      </c>
      <c r="F45" s="44">
        <f t="shared" si="33"/>
        <v>11.252343505910218</v>
      </c>
      <c r="G45" s="44">
        <f t="shared" si="33"/>
        <v>15.003124674546962</v>
      </c>
      <c r="H45" s="44">
        <f t="shared" si="33"/>
        <v>18.753905843183706</v>
      </c>
      <c r="I45" s="44">
        <f t="shared" si="33"/>
        <v>22.504687011820455</v>
      </c>
      <c r="J45" s="44">
        <f t="shared" si="33"/>
        <v>26.255468180457189</v>
      </c>
      <c r="K45" s="44">
        <f t="shared" si="33"/>
        <v>30.006249349093935</v>
      </c>
      <c r="L45" s="44">
        <f t="shared" si="33"/>
        <v>33.757030517730669</v>
      </c>
      <c r="M45" s="44">
        <f t="shared" si="33"/>
        <v>37.507811686367411</v>
      </c>
      <c r="N45" s="44">
        <f t="shared" si="33"/>
        <v>2.1433035249352828</v>
      </c>
      <c r="O45" s="44">
        <f t="shared" si="33"/>
        <v>4.2866070498705611</v>
      </c>
      <c r="P45" s="44">
        <f t="shared" si="33"/>
        <v>6.4299105748058443</v>
      </c>
      <c r="Q45" s="44">
        <f t="shared" si="33"/>
        <v>8.5732140997411221</v>
      </c>
      <c r="R45" s="44">
        <f t="shared" si="33"/>
        <v>10.716517624676404</v>
      </c>
      <c r="S45" s="44">
        <f t="shared" si="33"/>
        <v>12.859821149611683</v>
      </c>
      <c r="T45" s="44">
        <f t="shared" si="33"/>
        <v>15.003124674546964</v>
      </c>
      <c r="U45" s="44">
        <f t="shared" si="33"/>
        <v>17.146428199482244</v>
      </c>
      <c r="V45" s="44">
        <f t="shared" si="33"/>
        <v>19.289731724417528</v>
      </c>
      <c r="W45" s="44">
        <f t="shared" si="33"/>
        <v>21.433035249352809</v>
      </c>
      <c r="X45" s="44">
        <f t="shared" si="33"/>
        <v>23.576338774288093</v>
      </c>
      <c r="Y45" s="44">
        <f t="shared" si="33"/>
        <v>25.719642299223366</v>
      </c>
      <c r="Z45" s="44">
        <f t="shared" si="33"/>
        <v>27.862945824158651</v>
      </c>
      <c r="AA45" s="44">
        <f t="shared" si="33"/>
        <v>30.006249349093927</v>
      </c>
      <c r="AB45" s="44">
        <f t="shared" si="33"/>
        <v>32.149552874029212</v>
      </c>
      <c r="AC45" s="44">
        <f t="shared" si="33"/>
        <v>1.6074776437014606</v>
      </c>
      <c r="AD45" s="44">
        <f t="shared" si="33"/>
        <v>3.2149552874029212</v>
      </c>
      <c r="AE45" s="44">
        <f t="shared" si="33"/>
        <v>4.8224329311043821</v>
      </c>
      <c r="AF45" s="44">
        <f t="shared" si="33"/>
        <v>6.4299105748059233</v>
      </c>
      <c r="AG45" s="44">
        <f t="shared" si="33"/>
        <v>8.0373882185073828</v>
      </c>
      <c r="AH45" s="44">
        <f t="shared" si="33"/>
        <v>9.6448658622088441</v>
      </c>
      <c r="AI45" s="44">
        <f t="shared" si="33"/>
        <v>11.252343505910305</v>
      </c>
      <c r="AJ45" s="44">
        <f t="shared" si="33"/>
        <v>12.859821149611767</v>
      </c>
      <c r="AK45" s="44">
        <f t="shared" si="33"/>
        <v>14.467298793313226</v>
      </c>
      <c r="AL45" s="44">
        <f t="shared" si="33"/>
        <v>1.8243177736432789E-14</v>
      </c>
      <c r="AM45" s="44">
        <f t="shared" si="33"/>
        <v>0.35721725415589795</v>
      </c>
      <c r="AN45" s="44">
        <f t="shared" si="33"/>
        <v>0.71443450831177835</v>
      </c>
      <c r="AO45" s="44">
        <f t="shared" si="33"/>
        <v>1.071651762467658</v>
      </c>
      <c r="AP45" s="44">
        <f t="shared" si="33"/>
        <v>1.4288690166235383</v>
      </c>
      <c r="AQ45" s="44">
        <f t="shared" si="33"/>
        <v>1.7860862707794192</v>
      </c>
      <c r="AR45" s="44">
        <f t="shared" si="33"/>
        <v>2.1433035249352983</v>
      </c>
      <c r="AS45" s="44">
        <f t="shared" si="33"/>
        <v>2.5005207790911794</v>
      </c>
      <c r="AT45" s="44">
        <f t="shared" si="33"/>
        <v>2.8577380332470588</v>
      </c>
      <c r="AU45" s="44">
        <f t="shared" si="33"/>
        <v>3.214955287402939</v>
      </c>
      <c r="AV45" s="44">
        <f t="shared" si="33"/>
        <v>3.5721725415588192</v>
      </c>
      <c r="AW45" s="44">
        <f t="shared" si="33"/>
        <v>3.929389795714699</v>
      </c>
      <c r="AX45" s="44">
        <f t="shared" si="33"/>
        <v>4.2866070498705797</v>
      </c>
      <c r="AY45" s="44">
        <f t="shared" si="33"/>
        <v>4.6438243040264604</v>
      </c>
      <c r="AZ45" s="44">
        <f t="shared" si="33"/>
        <v>5.0010415581823393</v>
      </c>
      <c r="BA45" s="44">
        <f t="shared" si="33"/>
        <v>5.3582588123382022</v>
      </c>
      <c r="BB45" s="44">
        <f t="shared" si="33"/>
        <v>5.7154760664940829</v>
      </c>
      <c r="BC45" s="44">
        <f t="shared" si="33"/>
        <v>6.0726933206499636</v>
      </c>
      <c r="BD45" s="44">
        <f t="shared" si="33"/>
        <v>6.4299105748058425</v>
      </c>
      <c r="BE45" s="44">
        <f t="shared" si="33"/>
        <v>6.7871278289617232</v>
      </c>
      <c r="BF45" s="44">
        <f t="shared" si="33"/>
        <v>7.1443450831176012</v>
      </c>
      <c r="BG45" s="44">
        <f t="shared" si="33"/>
        <v>7.5015623372734836</v>
      </c>
      <c r="BH45" s="44">
        <f t="shared" si="33"/>
        <v>7.8587795914293634</v>
      </c>
      <c r="BI45" s="44">
        <f t="shared" si="33"/>
        <v>8.2159968455852432</v>
      </c>
      <c r="BJ45" s="44">
        <f t="shared" si="33"/>
        <v>8.5732140997411221</v>
      </c>
      <c r="BK45" s="44">
        <f t="shared" si="33"/>
        <v>8.9304313538970046</v>
      </c>
      <c r="BL45" s="44">
        <f t="shared" si="33"/>
        <v>9.2876486080528835</v>
      </c>
      <c r="BM45" s="44">
        <f t="shared" si="33"/>
        <v>9.6448658622087642</v>
      </c>
      <c r="BN45" s="44">
        <f t="shared" si="33"/>
        <v>10.002083116364641</v>
      </c>
      <c r="BO45" s="44">
        <f t="shared" si="33"/>
        <v>10.359300370520524</v>
      </c>
      <c r="BP45" s="44">
        <f t="shared" si="33"/>
        <v>10.716517624676404</v>
      </c>
      <c r="BQ45" s="45">
        <f t="shared" si="33"/>
        <v>0</v>
      </c>
    </row>
    <row r="46" spans="1:69" x14ac:dyDescent="0.25">
      <c r="A46" s="62" t="s">
        <v>17</v>
      </c>
      <c r="B46" s="18">
        <f t="shared" ref="B46:BQ46" si="34">(SQRT((IF(B$25&gt;$B$18,0,IF(B$25&lt;$B$17,0,(50-((100/SUM($C$9:$C$16))))))*(IF(ISNUMBER(B$26),(VLOOKUP(B$26,$B$9:$D$16,3,FALSE)*IF(B$27=B$26,1,((B$27-B$25)/(B$27-B$26)))),0))^2))/(SUM($C$9:$C$16)/8))</f>
        <v>0</v>
      </c>
      <c r="C46" s="44">
        <f t="shared" si="34"/>
        <v>32.149552874029212</v>
      </c>
      <c r="D46" s="44">
        <f t="shared" si="34"/>
        <v>28.934597586626289</v>
      </c>
      <c r="E46" s="44">
        <f t="shared" si="34"/>
        <v>25.719642299223366</v>
      </c>
      <c r="F46" s="44">
        <f t="shared" si="34"/>
        <v>22.504687011820455</v>
      </c>
      <c r="G46" s="44">
        <f t="shared" si="34"/>
        <v>19.289731724417532</v>
      </c>
      <c r="H46" s="44">
        <f t="shared" si="34"/>
        <v>16.074776437014606</v>
      </c>
      <c r="I46" s="44">
        <f t="shared" si="34"/>
        <v>12.859821149611683</v>
      </c>
      <c r="J46" s="44">
        <f t="shared" si="34"/>
        <v>9.644865862208766</v>
      </c>
      <c r="K46" s="44">
        <f t="shared" si="34"/>
        <v>6.4299105748058416</v>
      </c>
      <c r="L46" s="44">
        <f t="shared" si="34"/>
        <v>3.2149552874029244</v>
      </c>
      <c r="M46" s="44">
        <f t="shared" si="34"/>
        <v>37.507811686367411</v>
      </c>
      <c r="N46" s="44">
        <f t="shared" si="34"/>
        <v>35.00729090727625</v>
      </c>
      <c r="O46" s="44">
        <f t="shared" si="34"/>
        <v>32.506770128185096</v>
      </c>
      <c r="P46" s="44">
        <f t="shared" si="34"/>
        <v>30.006249349093927</v>
      </c>
      <c r="Q46" s="44">
        <f t="shared" si="34"/>
        <v>27.505728570002773</v>
      </c>
      <c r="R46" s="44">
        <f t="shared" si="34"/>
        <v>25.005207790911605</v>
      </c>
      <c r="S46" s="44">
        <f t="shared" si="34"/>
        <v>22.504687011820447</v>
      </c>
      <c r="T46" s="44">
        <f t="shared" si="34"/>
        <v>20.00416623272929</v>
      </c>
      <c r="U46" s="44">
        <f t="shared" si="34"/>
        <v>17.503645453638125</v>
      </c>
      <c r="V46" s="44">
        <f t="shared" si="34"/>
        <v>15.003124674546964</v>
      </c>
      <c r="W46" s="44">
        <f t="shared" si="34"/>
        <v>12.502603895455803</v>
      </c>
      <c r="X46" s="44">
        <f t="shared" si="34"/>
        <v>10.002083116364645</v>
      </c>
      <c r="Y46" s="44">
        <f t="shared" si="34"/>
        <v>7.5015623372734819</v>
      </c>
      <c r="Z46" s="44">
        <f t="shared" si="34"/>
        <v>5.0010415581823224</v>
      </c>
      <c r="AA46" s="44">
        <f t="shared" si="34"/>
        <v>2.5005207790911612</v>
      </c>
      <c r="AB46" s="44">
        <f t="shared" si="34"/>
        <v>32.149552874029212</v>
      </c>
      <c r="AC46" s="44">
        <f t="shared" si="34"/>
        <v>28.934597586626296</v>
      </c>
      <c r="AD46" s="44">
        <f t="shared" si="34"/>
        <v>25.71964229922337</v>
      </c>
      <c r="AE46" s="44">
        <f t="shared" si="34"/>
        <v>22.504687011820447</v>
      </c>
      <c r="AF46" s="44">
        <f t="shared" si="34"/>
        <v>19.289731724417368</v>
      </c>
      <c r="AG46" s="44">
        <f t="shared" si="34"/>
        <v>16.074776437014446</v>
      </c>
      <c r="AH46" s="44">
        <f t="shared" si="34"/>
        <v>12.859821149611525</v>
      </c>
      <c r="AI46" s="44">
        <f t="shared" si="34"/>
        <v>9.6448658622086043</v>
      </c>
      <c r="AJ46" s="44">
        <f t="shared" si="34"/>
        <v>6.4299105748056808</v>
      </c>
      <c r="AK46" s="44">
        <f t="shared" si="34"/>
        <v>3.2149552874027605</v>
      </c>
      <c r="AL46" s="44">
        <f t="shared" si="34"/>
        <v>16.074776437014581</v>
      </c>
      <c r="AM46" s="44">
        <f t="shared" si="34"/>
        <v>15.53895055578076</v>
      </c>
      <c r="AN46" s="44">
        <f t="shared" si="34"/>
        <v>15.003124674546939</v>
      </c>
      <c r="AO46" s="44">
        <f t="shared" si="34"/>
        <v>14.467298793313118</v>
      </c>
      <c r="AP46" s="44">
        <f t="shared" si="34"/>
        <v>13.9314729120793</v>
      </c>
      <c r="AQ46" s="44">
        <f t="shared" si="34"/>
        <v>13.395647030845478</v>
      </c>
      <c r="AR46" s="44">
        <f t="shared" si="34"/>
        <v>12.859821149611658</v>
      </c>
      <c r="AS46" s="44">
        <f t="shared" si="34"/>
        <v>12.323995268377836</v>
      </c>
      <c r="AT46" s="44">
        <f t="shared" si="34"/>
        <v>11.788169387144016</v>
      </c>
      <c r="AU46" s="44">
        <f t="shared" si="34"/>
        <v>11.252343505910199</v>
      </c>
      <c r="AV46" s="44">
        <f t="shared" si="34"/>
        <v>10.716517624676378</v>
      </c>
      <c r="AW46" s="44">
        <f t="shared" si="34"/>
        <v>10.180691743442557</v>
      </c>
      <c r="AX46" s="44">
        <f t="shared" si="34"/>
        <v>9.6448658622087358</v>
      </c>
      <c r="AY46" s="44">
        <f t="shared" si="34"/>
        <v>9.1090399809749165</v>
      </c>
      <c r="AZ46" s="44">
        <f t="shared" si="34"/>
        <v>8.573214099741099</v>
      </c>
      <c r="BA46" s="44">
        <f t="shared" si="34"/>
        <v>8.0373882185073029</v>
      </c>
      <c r="BB46" s="44">
        <f t="shared" si="34"/>
        <v>7.5015623372734819</v>
      </c>
      <c r="BC46" s="44">
        <f t="shared" si="34"/>
        <v>6.9657364560396626</v>
      </c>
      <c r="BD46" s="44">
        <f t="shared" si="34"/>
        <v>6.4299105748058443</v>
      </c>
      <c r="BE46" s="44">
        <f t="shared" si="34"/>
        <v>5.8940846935720232</v>
      </c>
      <c r="BF46" s="44">
        <f t="shared" si="34"/>
        <v>5.3582588123382022</v>
      </c>
      <c r="BG46" s="44">
        <f t="shared" si="34"/>
        <v>4.8224329311043821</v>
      </c>
      <c r="BH46" s="44">
        <f t="shared" si="34"/>
        <v>4.2866070498705611</v>
      </c>
      <c r="BI46" s="44">
        <f t="shared" si="34"/>
        <v>3.7507811686367423</v>
      </c>
      <c r="BJ46" s="44">
        <f t="shared" si="34"/>
        <v>3.2149552874029221</v>
      </c>
      <c r="BK46" s="44">
        <f t="shared" si="34"/>
        <v>2.6791294061691011</v>
      </c>
      <c r="BL46" s="44">
        <f t="shared" si="34"/>
        <v>2.1433035249352805</v>
      </c>
      <c r="BM46" s="44">
        <f t="shared" si="34"/>
        <v>1.6074776437014597</v>
      </c>
      <c r="BN46" s="44">
        <f t="shared" si="34"/>
        <v>1.0716517624676414</v>
      </c>
      <c r="BO46" s="44">
        <f t="shared" si="34"/>
        <v>0.53582588123382069</v>
      </c>
      <c r="BP46" s="44">
        <f t="shared" si="34"/>
        <v>10.716517624676404</v>
      </c>
      <c r="BQ46" s="45">
        <f t="shared" si="34"/>
        <v>0</v>
      </c>
    </row>
    <row r="47" spans="1:69" x14ac:dyDescent="0.25">
      <c r="A47" s="62" t="s">
        <v>19</v>
      </c>
      <c r="B47" s="18">
        <f t="shared" ref="B47:BQ47" si="35">(SQRT((IF(B$25&gt;$B$18,0,IF(B$25&lt;$B$17,0,(50-((100/SUM($C$9:$C$16))))))*(IF(ISNUMBER(B$26),(VLOOKUP(B$27,$B$9:$D$16,3,FALSE)*IF(B$27=B$26,1,((B$27-B$25)/(B$27-B$26)))),0))^2))/(SUM($C$9:$C$16)/8))</f>
        <v>0</v>
      </c>
      <c r="C47" s="44">
        <f t="shared" si="35"/>
        <v>32.149552874029212</v>
      </c>
      <c r="D47" s="44">
        <f t="shared" si="35"/>
        <v>33.757030517730669</v>
      </c>
      <c r="E47" s="44">
        <f t="shared" si="35"/>
        <v>30.006249349093924</v>
      </c>
      <c r="F47" s="44">
        <f t="shared" si="35"/>
        <v>26.2554681804572</v>
      </c>
      <c r="G47" s="44">
        <f t="shared" si="35"/>
        <v>22.504687011820455</v>
      </c>
      <c r="H47" s="44">
        <f t="shared" si="35"/>
        <v>18.753905843183706</v>
      </c>
      <c r="I47" s="44">
        <f t="shared" si="35"/>
        <v>15.003124674546962</v>
      </c>
      <c r="J47" s="44">
        <f t="shared" si="35"/>
        <v>11.252343505910227</v>
      </c>
      <c r="K47" s="44">
        <f t="shared" si="35"/>
        <v>7.501562337273481</v>
      </c>
      <c r="L47" s="44">
        <f t="shared" si="35"/>
        <v>3.7507811686367445</v>
      </c>
      <c r="M47" s="44">
        <f t="shared" si="35"/>
        <v>37.507811686367411</v>
      </c>
      <c r="N47" s="44">
        <f t="shared" si="35"/>
        <v>30.006249349093927</v>
      </c>
      <c r="O47" s="44">
        <f t="shared" si="35"/>
        <v>27.862945824158651</v>
      </c>
      <c r="P47" s="44">
        <f t="shared" si="35"/>
        <v>25.719642299223366</v>
      </c>
      <c r="Q47" s="44">
        <f t="shared" si="35"/>
        <v>23.576338774288093</v>
      </c>
      <c r="R47" s="44">
        <f t="shared" si="35"/>
        <v>21.433035249352809</v>
      </c>
      <c r="S47" s="44">
        <f t="shared" si="35"/>
        <v>19.289731724417528</v>
      </c>
      <c r="T47" s="44">
        <f t="shared" si="35"/>
        <v>17.146428199482244</v>
      </c>
      <c r="U47" s="44">
        <f t="shared" si="35"/>
        <v>15.003124674546964</v>
      </c>
      <c r="V47" s="44">
        <f t="shared" si="35"/>
        <v>12.859821149611683</v>
      </c>
      <c r="W47" s="44">
        <f t="shared" si="35"/>
        <v>10.716517624676404</v>
      </c>
      <c r="X47" s="44">
        <f t="shared" si="35"/>
        <v>8.5732140997411221</v>
      </c>
      <c r="Y47" s="44">
        <f t="shared" si="35"/>
        <v>6.4299105748058416</v>
      </c>
      <c r="Z47" s="44">
        <f t="shared" si="35"/>
        <v>4.2866070498705611</v>
      </c>
      <c r="AA47" s="44">
        <f t="shared" si="35"/>
        <v>2.1433035249352805</v>
      </c>
      <c r="AB47" s="44">
        <f t="shared" si="35"/>
        <v>32.149552874029212</v>
      </c>
      <c r="AC47" s="44">
        <f t="shared" si="35"/>
        <v>14.467298793313148</v>
      </c>
      <c r="AD47" s="44">
        <f t="shared" si="35"/>
        <v>12.859821149611685</v>
      </c>
      <c r="AE47" s="44">
        <f t="shared" si="35"/>
        <v>11.252343505910224</v>
      </c>
      <c r="AF47" s="44">
        <f t="shared" si="35"/>
        <v>9.6448658622086842</v>
      </c>
      <c r="AG47" s="44">
        <f t="shared" si="35"/>
        <v>8.037388218507223</v>
      </c>
      <c r="AH47" s="44">
        <f t="shared" si="35"/>
        <v>6.4299105748057626</v>
      </c>
      <c r="AI47" s="44">
        <f t="shared" si="35"/>
        <v>4.8224329311043022</v>
      </c>
      <c r="AJ47" s="44">
        <f t="shared" si="35"/>
        <v>3.2149552874028404</v>
      </c>
      <c r="AK47" s="44">
        <f t="shared" si="35"/>
        <v>1.6074776437013802</v>
      </c>
      <c r="AL47" s="44">
        <f t="shared" si="35"/>
        <v>10.716517624676385</v>
      </c>
      <c r="AM47" s="44">
        <f t="shared" si="35"/>
        <v>10.359300370520506</v>
      </c>
      <c r="AN47" s="44">
        <f t="shared" si="35"/>
        <v>10.002083116364625</v>
      </c>
      <c r="AO47" s="44">
        <f t="shared" si="35"/>
        <v>9.6448658622087446</v>
      </c>
      <c r="AP47" s="44">
        <f t="shared" si="35"/>
        <v>9.2876486080528657</v>
      </c>
      <c r="AQ47" s="44">
        <f t="shared" si="35"/>
        <v>8.9304313538969851</v>
      </c>
      <c r="AR47" s="44">
        <f t="shared" si="35"/>
        <v>8.5732140997411062</v>
      </c>
      <c r="AS47" s="44">
        <f t="shared" si="35"/>
        <v>8.2159968455852255</v>
      </c>
      <c r="AT47" s="44">
        <f t="shared" si="35"/>
        <v>7.8587795914293448</v>
      </c>
      <c r="AU47" s="44">
        <f t="shared" si="35"/>
        <v>7.5015623372734659</v>
      </c>
      <c r="AV47" s="44">
        <f t="shared" si="35"/>
        <v>7.1443450831175852</v>
      </c>
      <c r="AW47" s="44">
        <f t="shared" si="35"/>
        <v>6.7871278289617045</v>
      </c>
      <c r="AX47" s="44">
        <f t="shared" si="35"/>
        <v>6.4299105748058256</v>
      </c>
      <c r="AY47" s="44">
        <f t="shared" si="35"/>
        <v>6.072693320649944</v>
      </c>
      <c r="AZ47" s="44">
        <f t="shared" si="35"/>
        <v>5.7154760664940651</v>
      </c>
      <c r="BA47" s="44">
        <f t="shared" si="35"/>
        <v>5.3582588123382022</v>
      </c>
      <c r="BB47" s="44">
        <f t="shared" si="35"/>
        <v>5.0010415581823207</v>
      </c>
      <c r="BC47" s="44">
        <f t="shared" si="35"/>
        <v>4.6438243040264418</v>
      </c>
      <c r="BD47" s="44">
        <f t="shared" si="35"/>
        <v>4.2866070498705628</v>
      </c>
      <c r="BE47" s="44">
        <f t="shared" si="35"/>
        <v>3.9293897957146817</v>
      </c>
      <c r="BF47" s="44">
        <f t="shared" si="35"/>
        <v>3.5721725415588006</v>
      </c>
      <c r="BG47" s="44">
        <f t="shared" si="35"/>
        <v>3.2149552874029212</v>
      </c>
      <c r="BH47" s="44">
        <f t="shared" si="35"/>
        <v>2.8577380332470406</v>
      </c>
      <c r="BI47" s="44">
        <f t="shared" si="35"/>
        <v>2.5005207790911617</v>
      </c>
      <c r="BJ47" s="44">
        <f t="shared" si="35"/>
        <v>2.1433035249352814</v>
      </c>
      <c r="BK47" s="44">
        <f t="shared" si="35"/>
        <v>1.7860862707794003</v>
      </c>
      <c r="BL47" s="44">
        <f t="shared" si="35"/>
        <v>1.4288690166235203</v>
      </c>
      <c r="BM47" s="44">
        <f t="shared" si="35"/>
        <v>1.0716517624676396</v>
      </c>
      <c r="BN47" s="44">
        <f t="shared" si="35"/>
        <v>0.71443450831176092</v>
      </c>
      <c r="BO47" s="44">
        <f t="shared" si="35"/>
        <v>0.35721725415588046</v>
      </c>
      <c r="BP47" s="44">
        <f t="shared" si="35"/>
        <v>10.716517624676404</v>
      </c>
      <c r="BQ47" s="45">
        <f t="shared" si="35"/>
        <v>0</v>
      </c>
    </row>
    <row r="48" spans="1:69" x14ac:dyDescent="0.25">
      <c r="A48" s="62" t="s">
        <v>20</v>
      </c>
      <c r="B48" s="18">
        <f>(IF(ISNUMBER(B$26),IF(B$26=B$27,B$44,(((B$44*(1-((B$25-B$26)/(B$27-B$26))))*((B$27-B$25)/(B$27-B$26)))+((B$45*(1-((B$27-B$25)/(B$27-B$26))))*((B$25-B$26)/(B$27-B$26)))+((B$46*(1-((B$25-B$26)/(B$27-B$26))))*((B$27-B$25)/(B$27-B$26)))+((B$47*(1-((B$27-B$25)/(B$27-B$26))))*((B$25-B$26)/(B$27-B$26))))),0))</f>
        <v>0</v>
      </c>
      <c r="C48" s="44">
        <f t="shared" ref="C48:BN48" si="36">(IF(ISNUMBER(C$26),IF(C$26=C$27,C$44,(((C$44*(1-((C$25-C$26)/(C$27-C$26))))*((C$27-C$25)/(C$27-C$26)))+((C$45*(1-((C$27-C$25)/(C$27-C$26))))*((C$25-C$26)/(C$27-C$26)))+((C$46*(1-((C$25-C$26)/(C$27-C$26))))*((C$27-C$25)/(C$27-C$26)))+((C$47*(1-((C$27-C$25)/(C$27-C$26))))*((C$25-C$26)/(C$27-C$26))))),0))</f>
        <v>32.149552874029212</v>
      </c>
      <c r="D48" s="44">
        <f t="shared" si="36"/>
        <v>26.416215944827332</v>
      </c>
      <c r="E48" s="44">
        <f t="shared" si="36"/>
        <v>22.076026306833388</v>
      </c>
      <c r="F48" s="44">
        <f t="shared" si="36"/>
        <v>19.128983960047385</v>
      </c>
      <c r="G48" s="44">
        <f t="shared" si="36"/>
        <v>17.575088904469304</v>
      </c>
      <c r="H48" s="44">
        <f t="shared" si="36"/>
        <v>17.414341140099154</v>
      </c>
      <c r="I48" s="44">
        <f t="shared" si="36"/>
        <v>18.646740666936946</v>
      </c>
      <c r="J48" s="44">
        <f t="shared" si="36"/>
        <v>21.272287484982666</v>
      </c>
      <c r="K48" s="44">
        <f t="shared" si="36"/>
        <v>25.290981594236317</v>
      </c>
      <c r="L48" s="44">
        <f t="shared" si="36"/>
        <v>30.70282299469789</v>
      </c>
      <c r="M48" s="44">
        <f t="shared" si="36"/>
        <v>37.507811686367411</v>
      </c>
      <c r="N48" s="44">
        <f t="shared" si="36"/>
        <v>32.816358415120177</v>
      </c>
      <c r="O48" s="44">
        <f t="shared" si="36"/>
        <v>28.74408171774316</v>
      </c>
      <c r="P48" s="44">
        <f t="shared" si="36"/>
        <v>25.290981594236307</v>
      </c>
      <c r="Q48" s="44">
        <f t="shared" si="36"/>
        <v>22.457058044599666</v>
      </c>
      <c r="R48" s="44">
        <f t="shared" si="36"/>
        <v>20.242311068833207</v>
      </c>
      <c r="S48" s="44">
        <f t="shared" si="36"/>
        <v>18.646740666936942</v>
      </c>
      <c r="T48" s="44">
        <f t="shared" si="36"/>
        <v>17.67034683891087</v>
      </c>
      <c r="U48" s="44">
        <f t="shared" si="36"/>
        <v>17.313129584754989</v>
      </c>
      <c r="V48" s="44">
        <f t="shared" si="36"/>
        <v>17.575088904469304</v>
      </c>
      <c r="W48" s="44">
        <f t="shared" si="36"/>
        <v>18.456224798053807</v>
      </c>
      <c r="X48" s="44">
        <f t="shared" si="36"/>
        <v>19.956537265508508</v>
      </c>
      <c r="Y48" s="44">
        <f t="shared" si="36"/>
        <v>22.076026306833391</v>
      </c>
      <c r="Z48" s="44">
        <f t="shared" si="36"/>
        <v>24.814691922028473</v>
      </c>
      <c r="AA48" s="44">
        <f t="shared" si="36"/>
        <v>28.172534111093739</v>
      </c>
      <c r="AB48" s="44">
        <f t="shared" si="36"/>
        <v>32.149552874029212</v>
      </c>
      <c r="AC48" s="44">
        <f t="shared" si="36"/>
        <v>26.201885592333813</v>
      </c>
      <c r="AD48" s="44">
        <f t="shared" si="36"/>
        <v>21.218704896859283</v>
      </c>
      <c r="AE48" s="44">
        <f t="shared" si="36"/>
        <v>17.200010787605624</v>
      </c>
      <c r="AF48" s="44">
        <f t="shared" si="36"/>
        <v>14.145803264572725</v>
      </c>
      <c r="AG48" s="44">
        <f t="shared" si="36"/>
        <v>12.056082327760874</v>
      </c>
      <c r="AH48" s="44">
        <f t="shared" si="36"/>
        <v>10.930847977169901</v>
      </c>
      <c r="AI48" s="44">
        <f t="shared" si="36"/>
        <v>10.770100212799802</v>
      </c>
      <c r="AJ48" s="44">
        <f t="shared" si="36"/>
        <v>11.573839034650582</v>
      </c>
      <c r="AK48" s="44">
        <f t="shared" si="36"/>
        <v>13.342064442722235</v>
      </c>
      <c r="AL48" s="44">
        <f t="shared" si="36"/>
        <v>16.074776437014552</v>
      </c>
      <c r="AM48" s="44">
        <f t="shared" si="36"/>
        <v>15.032892779059907</v>
      </c>
      <c r="AN48" s="44">
        <f t="shared" si="36"/>
        <v>14.050545330131238</v>
      </c>
      <c r="AO48" s="44">
        <f t="shared" si="36"/>
        <v>13.127734090228547</v>
      </c>
      <c r="AP48" s="44">
        <f t="shared" si="36"/>
        <v>12.264459059351843</v>
      </c>
      <c r="AQ48" s="44">
        <f t="shared" si="36"/>
        <v>11.460720237501116</v>
      </c>
      <c r="AR48" s="44">
        <f t="shared" si="36"/>
        <v>10.716517624676369</v>
      </c>
      <c r="AS48" s="44">
        <f t="shared" si="36"/>
        <v>10.031851220877599</v>
      </c>
      <c r="AT48" s="44">
        <f t="shared" si="36"/>
        <v>9.4067210261048118</v>
      </c>
      <c r="AU48" s="44">
        <f t="shared" si="36"/>
        <v>8.8411270403580087</v>
      </c>
      <c r="AV48" s="44">
        <f t="shared" si="36"/>
        <v>8.3350692636371786</v>
      </c>
      <c r="AW48" s="44">
        <f t="shared" si="36"/>
        <v>7.8885476959423322</v>
      </c>
      <c r="AX48" s="44">
        <f t="shared" si="36"/>
        <v>7.501562337273465</v>
      </c>
      <c r="AY48" s="44">
        <f t="shared" si="36"/>
        <v>7.1741131876305761</v>
      </c>
      <c r="AZ48" s="44">
        <f t="shared" si="36"/>
        <v>6.9062002470136719</v>
      </c>
      <c r="BA48" s="44">
        <f t="shared" si="36"/>
        <v>6.697823515422753</v>
      </c>
      <c r="BB48" s="44">
        <f t="shared" si="36"/>
        <v>6.5489829928578018</v>
      </c>
      <c r="BC48" s="44">
        <f t="shared" si="36"/>
        <v>6.4596786793188326</v>
      </c>
      <c r="BD48" s="44">
        <f t="shared" si="36"/>
        <v>6.4299105748058425</v>
      </c>
      <c r="BE48" s="44">
        <f t="shared" si="36"/>
        <v>6.4596786793188326</v>
      </c>
      <c r="BF48" s="44">
        <f t="shared" si="36"/>
        <v>6.5489829928578009</v>
      </c>
      <c r="BG48" s="44">
        <f t="shared" si="36"/>
        <v>6.697823515422753</v>
      </c>
      <c r="BH48" s="44">
        <f t="shared" si="36"/>
        <v>6.9062002470136825</v>
      </c>
      <c r="BI48" s="44">
        <f t="shared" si="36"/>
        <v>7.174113187630593</v>
      </c>
      <c r="BJ48" s="44">
        <f t="shared" si="36"/>
        <v>7.5015623372734819</v>
      </c>
      <c r="BK48" s="44">
        <f t="shared" si="36"/>
        <v>7.8885476959423535</v>
      </c>
      <c r="BL48" s="44">
        <f t="shared" si="36"/>
        <v>8.3350692636372052</v>
      </c>
      <c r="BM48" s="44">
        <f t="shared" si="36"/>
        <v>8.8411270403580353</v>
      </c>
      <c r="BN48" s="44">
        <f t="shared" si="36"/>
        <v>9.406721026104842</v>
      </c>
      <c r="BO48" s="44">
        <f t="shared" ref="BO48:BQ48" si="37">(IF(ISNUMBER(BO$26),IF(BO$26=BO$27,BO$44,(((BO$44*(1-((BO$25-BO$26)/(BO$27-BO$26))))*((BO$27-BO$25)/(BO$27-BO$26)))+((BO$45*(1-((BO$27-BO$25)/(BO$27-BO$26))))*((BO$25-BO$26)/(BO$27-BO$26)))+((BO$46*(1-((BO$25-BO$26)/(BO$27-BO$26))))*((BO$27-BO$25)/(BO$27-BO$26)))+((BO$47*(1-((BO$27-BO$25)/(BO$27-BO$26))))*((BO$25-BO$26)/(BO$27-BO$26))))),0))</f>
        <v>10.031851220877636</v>
      </c>
      <c r="BP48" s="44">
        <f t="shared" si="37"/>
        <v>10.716517624676404</v>
      </c>
      <c r="BQ48" s="45">
        <f t="shared" si="37"/>
        <v>0</v>
      </c>
    </row>
    <row r="49" spans="1:69" x14ac:dyDescent="0.25">
      <c r="A49" s="62" t="s">
        <v>30</v>
      </c>
      <c r="B49" s="18">
        <f>(IF(ISNUMBER(B$26),IF(B$26=B$27,0,(((B$44*((B$25-B$26)/(B$27-B$26)))*((B$27-B$25)/(B$27-B$26)))+((B$45*((B$27-B$25)/(B$27-B$26)))*((B$25-B$26)/(B$27-B$26)))+((B$46*((B$25-B$26)/(B$27-B$26)))*((B$27-B$25)/(B$27-B$26)))+((B$47*((B$27-B$25)/(B$27-B$26)))*((B$25-B$26)/(B$27-B$26))))),0))</f>
        <v>0</v>
      </c>
      <c r="C49" s="44">
        <f t="shared" ref="C49:BN49" si="38">(IF(ISNUMBER(C$26),IF(C$26=C$27,0,(((C$44*((C$25-C$26)/(C$27-C$26)))*((C$27-C$25)/(C$27-C$26)))+((C$45*((C$27-C$25)/(C$27-C$26)))*((C$25-C$26)/(C$27-C$26)))+((C$46*((C$25-C$26)/(C$27-C$26)))*((C$27-C$25)/(C$27-C$26)))+((C$47*((C$27-C$25)/(C$27-C$26)))*((C$25-C$26)/(C$27-C$26))))),0))</f>
        <v>0</v>
      </c>
      <c r="D49" s="44">
        <f t="shared" si="38"/>
        <v>6.2691628104357013</v>
      </c>
      <c r="E49" s="44">
        <f t="shared" si="38"/>
        <v>11.145178329663469</v>
      </c>
      <c r="F49" s="44">
        <f t="shared" si="38"/>
        <v>14.628046557683287</v>
      </c>
      <c r="G49" s="44">
        <f t="shared" si="38"/>
        <v>16.717767494495192</v>
      </c>
      <c r="H49" s="44">
        <f t="shared" si="38"/>
        <v>17.414341140099154</v>
      </c>
      <c r="I49" s="44">
        <f t="shared" si="38"/>
        <v>16.717767494495192</v>
      </c>
      <c r="J49" s="44">
        <f t="shared" si="38"/>
        <v>14.628046557683296</v>
      </c>
      <c r="K49" s="44">
        <f t="shared" si="38"/>
        <v>11.145178329663459</v>
      </c>
      <c r="L49" s="44">
        <f t="shared" si="38"/>
        <v>6.2691628104357005</v>
      </c>
      <c r="M49" s="44">
        <f t="shared" si="38"/>
        <v>0</v>
      </c>
      <c r="N49" s="44">
        <f t="shared" si="38"/>
        <v>4.3342360170913485</v>
      </c>
      <c r="O49" s="44">
        <f t="shared" si="38"/>
        <v>8.0492954603124964</v>
      </c>
      <c r="P49" s="44">
        <f t="shared" si="38"/>
        <v>11.145178329663461</v>
      </c>
      <c r="Q49" s="44">
        <f t="shared" si="38"/>
        <v>13.621884625144226</v>
      </c>
      <c r="R49" s="44">
        <f t="shared" si="38"/>
        <v>15.479414346754805</v>
      </c>
      <c r="S49" s="44">
        <f t="shared" si="38"/>
        <v>16.717767494495185</v>
      </c>
      <c r="T49" s="44">
        <f t="shared" si="38"/>
        <v>17.33694406836538</v>
      </c>
      <c r="U49" s="44">
        <f t="shared" si="38"/>
        <v>17.33694406836538</v>
      </c>
      <c r="V49" s="44">
        <f t="shared" si="38"/>
        <v>16.717767494495188</v>
      </c>
      <c r="W49" s="44">
        <f t="shared" si="38"/>
        <v>15.479414346754805</v>
      </c>
      <c r="X49" s="44">
        <f t="shared" si="38"/>
        <v>13.621884625144233</v>
      </c>
      <c r="Y49" s="44">
        <f t="shared" si="38"/>
        <v>11.145178329663459</v>
      </c>
      <c r="Z49" s="44">
        <f t="shared" si="38"/>
        <v>8.0492954603125</v>
      </c>
      <c r="AA49" s="44">
        <f t="shared" si="38"/>
        <v>4.3342360170913441</v>
      </c>
      <c r="AB49" s="44">
        <f t="shared" si="38"/>
        <v>0</v>
      </c>
      <c r="AC49" s="44">
        <f t="shared" si="38"/>
        <v>4.3401896379939444</v>
      </c>
      <c r="AD49" s="44">
        <f t="shared" si="38"/>
        <v>7.7158926897670117</v>
      </c>
      <c r="AE49" s="44">
        <f t="shared" si="38"/>
        <v>10.1271091553192</v>
      </c>
      <c r="AF49" s="44">
        <f t="shared" si="38"/>
        <v>11.573839034650566</v>
      </c>
      <c r="AG49" s="44">
        <f t="shared" si="38"/>
        <v>12.056082327760956</v>
      </c>
      <c r="AH49" s="44">
        <f t="shared" si="38"/>
        <v>11.573839034650469</v>
      </c>
      <c r="AI49" s="44">
        <f t="shared" si="38"/>
        <v>10.127109155319108</v>
      </c>
      <c r="AJ49" s="44">
        <f t="shared" si="38"/>
        <v>7.715892689766866</v>
      </c>
      <c r="AK49" s="44">
        <f t="shared" si="38"/>
        <v>4.3401896379937499</v>
      </c>
      <c r="AL49" s="44">
        <f t="shared" si="38"/>
        <v>4.5607944341081896E-14</v>
      </c>
      <c r="AM49" s="44">
        <f t="shared" si="38"/>
        <v>0.86327503087675184</v>
      </c>
      <c r="AN49" s="44">
        <f t="shared" si="38"/>
        <v>1.66701385272748</v>
      </c>
      <c r="AO49" s="44">
        <f t="shared" si="38"/>
        <v>2.4112164655522257</v>
      </c>
      <c r="AP49" s="44">
        <f t="shared" si="38"/>
        <v>3.0958828693509943</v>
      </c>
      <c r="AQ49" s="44">
        <f t="shared" si="38"/>
        <v>3.721013064123782</v>
      </c>
      <c r="AR49" s="44">
        <f t="shared" si="38"/>
        <v>4.2866070498705886</v>
      </c>
      <c r="AS49" s="44">
        <f t="shared" si="38"/>
        <v>4.7926648265914151</v>
      </c>
      <c r="AT49" s="44">
        <f t="shared" si="38"/>
        <v>5.2391863942862624</v>
      </c>
      <c r="AU49" s="44">
        <f t="shared" si="38"/>
        <v>5.6261717529551305</v>
      </c>
      <c r="AV49" s="44">
        <f t="shared" si="38"/>
        <v>5.9536209025980185</v>
      </c>
      <c r="AW49" s="44">
        <f t="shared" si="38"/>
        <v>6.2215338432149228</v>
      </c>
      <c r="AX49" s="44">
        <f t="shared" si="38"/>
        <v>6.4299105748058514</v>
      </c>
      <c r="AY49" s="44">
        <f t="shared" si="38"/>
        <v>6.5787510973708008</v>
      </c>
      <c r="AZ49" s="44">
        <f t="shared" si="38"/>
        <v>6.6680554109097674</v>
      </c>
      <c r="BA49" s="44">
        <f t="shared" si="38"/>
        <v>6.697823515422753</v>
      </c>
      <c r="BB49" s="44">
        <f t="shared" si="38"/>
        <v>6.6680554109097612</v>
      </c>
      <c r="BC49" s="44">
        <f t="shared" si="38"/>
        <v>6.5787510973707937</v>
      </c>
      <c r="BD49" s="44">
        <f t="shared" si="38"/>
        <v>6.4299105748058443</v>
      </c>
      <c r="BE49" s="44">
        <f t="shared" si="38"/>
        <v>6.221533843214913</v>
      </c>
      <c r="BF49" s="44">
        <f t="shared" si="38"/>
        <v>5.9536209025980016</v>
      </c>
      <c r="BG49" s="44">
        <f t="shared" si="38"/>
        <v>5.6261717529551127</v>
      </c>
      <c r="BH49" s="44">
        <f t="shared" si="38"/>
        <v>5.2391863942862411</v>
      </c>
      <c r="BI49" s="44">
        <f t="shared" si="38"/>
        <v>4.7926648265913929</v>
      </c>
      <c r="BJ49" s="44">
        <f t="shared" si="38"/>
        <v>4.286607049870562</v>
      </c>
      <c r="BK49" s="44">
        <f t="shared" si="38"/>
        <v>3.7210130641237518</v>
      </c>
      <c r="BL49" s="44">
        <f t="shared" si="38"/>
        <v>3.0958828693509601</v>
      </c>
      <c r="BM49" s="44">
        <f t="shared" si="38"/>
        <v>2.4112164655521897</v>
      </c>
      <c r="BN49" s="44">
        <f t="shared" si="38"/>
        <v>1.6670138527274418</v>
      </c>
      <c r="BO49" s="44">
        <f t="shared" ref="BO49:BQ49" si="39">(IF(ISNUMBER(BO$26),IF(BO$26=BO$27,0,(((BO$44*((BO$25-BO$26)/(BO$27-BO$26)))*((BO$27-BO$25)/(BO$27-BO$26)))+((BO$45*((BO$27-BO$25)/(BO$27-BO$26)))*((BO$25-BO$26)/(BO$27-BO$26)))+((BO$46*((BO$25-BO$26)/(BO$27-BO$26)))*((BO$27-BO$25)/(BO$27-BO$26)))+((BO$47*((BO$27-BO$25)/(BO$27-BO$26)))*((BO$25-BO$26)/(BO$27-BO$26))))),0))</f>
        <v>0.8632750308767112</v>
      </c>
      <c r="BP49" s="44">
        <f t="shared" si="39"/>
        <v>0</v>
      </c>
      <c r="BQ49" s="45">
        <f t="shared" si="39"/>
        <v>0</v>
      </c>
    </row>
    <row r="50" spans="1:69" x14ac:dyDescent="0.25">
      <c r="A50" s="62" t="s">
        <v>29</v>
      </c>
      <c r="B50" s="18">
        <f>(IF(ISNUMBER(B$26),(((IF(B$26=B$27, 1, IF(B$25&lt;=((B$26+(B$27-B$26)/2)), (1-(SQRT(((B$25-B$26)/(B$27-B$26))^2))), (SQRT(((B$25-B$26)/(B$27-B$26))^2)))))-0.5)*2),0))</f>
        <v>0</v>
      </c>
      <c r="C50" s="44">
        <f t="shared" ref="C50:BN50" si="40">(IF(ISNUMBER(C$26),(((IF(C$26=C$27, 1, IF(C$25&lt;=((C$26+(C$27-C$26)/2)), (1-(SQRT(((C$25-C$26)/(C$27-C$26))^2))), (SQRT(((C$25-C$26)/(C$27-C$26))^2)))))-0.5)*2),0))</f>
        <v>1</v>
      </c>
      <c r="D50" s="44">
        <f t="shared" si="40"/>
        <v>0.79999999999999982</v>
      </c>
      <c r="E50" s="44">
        <f t="shared" si="40"/>
        <v>0.59999999999999964</v>
      </c>
      <c r="F50" s="44">
        <f t="shared" si="40"/>
        <v>0.40000000000000036</v>
      </c>
      <c r="G50" s="44">
        <f t="shared" si="40"/>
        <v>0.20000000000000018</v>
      </c>
      <c r="H50" s="44">
        <f t="shared" si="40"/>
        <v>0</v>
      </c>
      <c r="I50" s="44">
        <f t="shared" si="40"/>
        <v>0.20000000000000018</v>
      </c>
      <c r="J50" s="44">
        <f t="shared" si="40"/>
        <v>0.39999999999999991</v>
      </c>
      <c r="K50" s="44">
        <f t="shared" si="40"/>
        <v>0.60000000000000009</v>
      </c>
      <c r="L50" s="44">
        <f t="shared" si="40"/>
        <v>0.79999999999999982</v>
      </c>
      <c r="M50" s="44">
        <f t="shared" si="40"/>
        <v>1</v>
      </c>
      <c r="N50" s="44">
        <f t="shared" si="40"/>
        <v>0.86666666666666647</v>
      </c>
      <c r="O50" s="44">
        <f t="shared" si="40"/>
        <v>0.73333333333333339</v>
      </c>
      <c r="P50" s="44">
        <f t="shared" si="40"/>
        <v>0.59999999999999987</v>
      </c>
      <c r="Q50" s="44">
        <f t="shared" si="40"/>
        <v>0.46666666666666679</v>
      </c>
      <c r="R50" s="44">
        <f t="shared" si="40"/>
        <v>0.33333333333333348</v>
      </c>
      <c r="S50" s="44">
        <f t="shared" si="40"/>
        <v>0.20000000000000018</v>
      </c>
      <c r="T50" s="44">
        <f t="shared" si="40"/>
        <v>6.6666666666666874E-2</v>
      </c>
      <c r="U50" s="44">
        <f t="shared" si="40"/>
        <v>6.6666666666666652E-2</v>
      </c>
      <c r="V50" s="44">
        <f t="shared" si="40"/>
        <v>0.19999999999999996</v>
      </c>
      <c r="W50" s="44">
        <f t="shared" si="40"/>
        <v>0.33333333333333326</v>
      </c>
      <c r="X50" s="44">
        <f t="shared" si="40"/>
        <v>0.46666666666666679</v>
      </c>
      <c r="Y50" s="44">
        <f t="shared" si="40"/>
        <v>0.59999999999999987</v>
      </c>
      <c r="Z50" s="44">
        <f t="shared" si="40"/>
        <v>0.73333333333333339</v>
      </c>
      <c r="AA50" s="44">
        <f t="shared" si="40"/>
        <v>0.86666666666666647</v>
      </c>
      <c r="AB50" s="44">
        <f t="shared" si="40"/>
        <v>1</v>
      </c>
      <c r="AC50" s="44">
        <f t="shared" si="40"/>
        <v>0.8</v>
      </c>
      <c r="AD50" s="44">
        <f t="shared" si="40"/>
        <v>0.60000000000000009</v>
      </c>
      <c r="AE50" s="44">
        <f t="shared" si="40"/>
        <v>0.39999999999999991</v>
      </c>
      <c r="AF50" s="44">
        <f t="shared" si="40"/>
        <v>0.19999999999998996</v>
      </c>
      <c r="AG50" s="44">
        <f t="shared" si="40"/>
        <v>9.9920072216264089E-15</v>
      </c>
      <c r="AH50" s="44">
        <f t="shared" si="40"/>
        <v>0.20000000000000995</v>
      </c>
      <c r="AI50" s="44">
        <f t="shared" si="40"/>
        <v>0.4000000000000099</v>
      </c>
      <c r="AJ50" s="44">
        <f t="shared" si="40"/>
        <v>0.60000000000001008</v>
      </c>
      <c r="AK50" s="44">
        <f t="shared" si="40"/>
        <v>0.80000000000001004</v>
      </c>
      <c r="AL50" s="44">
        <f t="shared" si="40"/>
        <v>0.99999999999999667</v>
      </c>
      <c r="AM50" s="44">
        <f t="shared" si="40"/>
        <v>0.93333333333333002</v>
      </c>
      <c r="AN50" s="44">
        <f t="shared" si="40"/>
        <v>0.86666666666666337</v>
      </c>
      <c r="AO50" s="44">
        <f t="shared" si="40"/>
        <v>0.79999999999999671</v>
      </c>
      <c r="AP50" s="44">
        <f t="shared" si="40"/>
        <v>0.73333333333333006</v>
      </c>
      <c r="AQ50" s="44">
        <f t="shared" si="40"/>
        <v>0.66666666666666319</v>
      </c>
      <c r="AR50" s="44">
        <f t="shared" si="40"/>
        <v>0.59999999999999676</v>
      </c>
      <c r="AS50" s="44">
        <f t="shared" si="40"/>
        <v>0.53333333333332988</v>
      </c>
      <c r="AT50" s="44">
        <f t="shared" si="40"/>
        <v>0.46666666666666323</v>
      </c>
      <c r="AU50" s="44">
        <f t="shared" si="40"/>
        <v>0.3999999999999968</v>
      </c>
      <c r="AV50" s="44">
        <f t="shared" si="40"/>
        <v>0.33333333333332993</v>
      </c>
      <c r="AW50" s="44">
        <f t="shared" si="40"/>
        <v>0.2666666666666635</v>
      </c>
      <c r="AX50" s="44">
        <f t="shared" si="40"/>
        <v>0.19999999999999662</v>
      </c>
      <c r="AY50" s="44">
        <f t="shared" si="40"/>
        <v>0.13333333333332975</v>
      </c>
      <c r="AZ50" s="44">
        <f t="shared" si="40"/>
        <v>6.6666666666663321E-2</v>
      </c>
      <c r="BA50" s="44">
        <f t="shared" si="40"/>
        <v>0</v>
      </c>
      <c r="BB50" s="44">
        <f t="shared" si="40"/>
        <v>6.6666666666666652E-2</v>
      </c>
      <c r="BC50" s="44">
        <f t="shared" si="40"/>
        <v>0.13333333333333353</v>
      </c>
      <c r="BD50" s="44">
        <f t="shared" si="40"/>
        <v>0.19999999999999996</v>
      </c>
      <c r="BE50" s="44">
        <f t="shared" si="40"/>
        <v>0.26666666666666661</v>
      </c>
      <c r="BF50" s="44">
        <f t="shared" si="40"/>
        <v>0.33333333333333326</v>
      </c>
      <c r="BG50" s="44">
        <f t="shared" si="40"/>
        <v>0.40000000000000013</v>
      </c>
      <c r="BH50" s="44">
        <f t="shared" si="40"/>
        <v>0.46666666666666679</v>
      </c>
      <c r="BI50" s="44">
        <f t="shared" si="40"/>
        <v>0.53333333333333321</v>
      </c>
      <c r="BJ50" s="44">
        <f t="shared" si="40"/>
        <v>0.59999999999999987</v>
      </c>
      <c r="BK50" s="44">
        <f t="shared" si="40"/>
        <v>0.66666666666666674</v>
      </c>
      <c r="BL50" s="44">
        <f t="shared" si="40"/>
        <v>0.73333333333333339</v>
      </c>
      <c r="BM50" s="44">
        <f t="shared" si="40"/>
        <v>0.8</v>
      </c>
      <c r="BN50" s="44">
        <f t="shared" si="40"/>
        <v>0.86666666666666647</v>
      </c>
      <c r="BO50" s="44">
        <f t="shared" ref="BO50:BQ50" si="41">(IF(ISNUMBER(BO$26),(((IF(BO$26=BO$27, 1, IF(BO$25&lt;=((BO$26+(BO$27-BO$26)/2)), (1-(SQRT(((BO$25-BO$26)/(BO$27-BO$26))^2))), (SQRT(((BO$25-BO$26)/(BO$27-BO$26))^2)))))-0.5)*2),0))</f>
        <v>0.93333333333333335</v>
      </c>
      <c r="BP50" s="44">
        <f t="shared" si="41"/>
        <v>1</v>
      </c>
      <c r="BQ50" s="45">
        <f t="shared" si="41"/>
        <v>0</v>
      </c>
    </row>
    <row r="51" spans="1:69" x14ac:dyDescent="0.25">
      <c r="A51" s="62" t="s">
        <v>34</v>
      </c>
      <c r="B51" s="18">
        <f>(IF(B$26="OOR",0,((((B$48*((1-B$50)*IF((1-((B$27-B$26)/($B$18-$B$17)))=0,1,(1-((B$27-B$26)/($B$18-$B$17))))))+((B$48+((B$49/IF((1-((B$27-B$26)/($B$18-$B$17)))=0,1,(1-((B$27-B$26)/($B$18-$B$17)))))*B50))*B$50))*(1-((1-B$50)*IF(((B$27-B$26)/($B18-$B17))=0,1,((B$27-B$26)/($B18-$B17))))))+((B$43-(((B$48*((1-B$50)*IF((1-((B$27-B$26)/($B$18-$B$17)))=0,1,(1-((B$27-B$26)/($B$18-$B$17))))))+((B$48+((B$49/IF((1-((B$27-B$26)/($B$18-$B$17)))=0,1,(1-((B$27-B$26)/($B$18-$B$17)))))*B50))*B$50))*(1-((1-B$50)*IF(((B$27-B$26)/($B18-$B17))=0,1,((B$27-B$26)/($B18-$B17)))))))*(1-((B$27-B$26)/($B$18-$B$17)))))))</f>
        <v>0</v>
      </c>
      <c r="C51" s="44">
        <f t="shared" ref="C51:BN51" si="42">(IF(C$26="OOR",0,((((C$48*((1-C$50)*IF((1-((C$27-C$26)/($B$18-$B$17)))=0,1,(1-((C$27-C$26)/($B$18-$B$17))))))+((C$48+((C$49/IF((1-((C$27-C$26)/($B$18-$B$17)))=0,1,(1-((C$27-C$26)/($B$18-$B$17)))))*C50))*C$50))*(1-((1-C$50)*IF(((C$27-C$26)/($B18-$B17))=0,1,((C$27-C$26)/($B18-$B17))))))+((C$43-(((C$48*((1-C$50)*IF((1-((C$27-C$26)/($B$18-$B$17)))=0,1,(1-((C$27-C$26)/($B$18-$B$17))))))+((C$48+((C$49/IF((1-((C$27-C$26)/($B$18-$B$17)))=0,1,(1-((C$27-C$26)/($B$18-$B$17)))))*C50))*C$50))*(1-((1-C$50)*IF(((C$27-C$26)/($B18-$B17))=0,1,((C$27-C$26)/($B18-$B17)))))))*(1-((C$27-C$26)/($B$18-$B$17)))))))</f>
        <v>32.149552874029212</v>
      </c>
      <c r="D51" s="44">
        <f t="shared" si="42"/>
        <v>32.18170177061797</v>
      </c>
      <c r="E51" s="44">
        <f t="shared" si="42"/>
        <v>31.786026105126659</v>
      </c>
      <c r="F51" s="44">
        <f t="shared" si="42"/>
        <v>31.374591433968412</v>
      </c>
      <c r="G51" s="44">
        <f t="shared" si="42"/>
        <v>31.202904156881807</v>
      </c>
      <c r="H51" s="44">
        <f t="shared" si="42"/>
        <v>31.38861671133029</v>
      </c>
      <c r="I51" s="44">
        <f t="shared" si="42"/>
        <v>32.236470088847192</v>
      </c>
      <c r="J51" s="44">
        <f t="shared" si="42"/>
        <v>33.459829676334678</v>
      </c>
      <c r="K51" s="44">
        <f t="shared" si="42"/>
        <v>34.941979573144927</v>
      </c>
      <c r="L51" s="44">
        <f t="shared" si="42"/>
        <v>36.42834991635501</v>
      </c>
      <c r="M51" s="44">
        <f t="shared" si="42"/>
        <v>37.507811686367411</v>
      </c>
      <c r="N51" s="44">
        <f t="shared" si="42"/>
        <v>36.638121850907865</v>
      </c>
      <c r="O51" s="44">
        <f t="shared" si="42"/>
        <v>35.363272112049344</v>
      </c>
      <c r="P51" s="44">
        <f t="shared" si="42"/>
        <v>33.929010597376703</v>
      </c>
      <c r="Q51" s="44">
        <f t="shared" si="42"/>
        <v>32.518695433010535</v>
      </c>
      <c r="R51" s="44">
        <f t="shared" si="42"/>
        <v>31.259391251411358</v>
      </c>
      <c r="S51" s="44">
        <f t="shared" si="42"/>
        <v>30.227965699183919</v>
      </c>
      <c r="T51" s="44">
        <f t="shared" si="42"/>
        <v>29.457185944881417</v>
      </c>
      <c r="U51" s="44">
        <f t="shared" si="42"/>
        <v>29.131654852987658</v>
      </c>
      <c r="V51" s="44">
        <f t="shared" si="42"/>
        <v>29.239197444899482</v>
      </c>
      <c r="W51" s="44">
        <f t="shared" si="42"/>
        <v>29.590372082585638</v>
      </c>
      <c r="X51" s="44">
        <f t="shared" si="42"/>
        <v>30.151475060677299</v>
      </c>
      <c r="Y51" s="44">
        <f t="shared" si="42"/>
        <v>30.844702195754085</v>
      </c>
      <c r="Z51" s="44">
        <f t="shared" si="42"/>
        <v>31.542052318539856</v>
      </c>
      <c r="AA51" s="44">
        <f t="shared" si="42"/>
        <v>32.059230766098395</v>
      </c>
      <c r="AB51" s="44">
        <f t="shared" si="42"/>
        <v>32.149552874029212</v>
      </c>
      <c r="AC51" s="44">
        <f t="shared" si="42"/>
        <v>30.119605494865443</v>
      </c>
      <c r="AD51" s="44">
        <f t="shared" si="42"/>
        <v>27.832086013736799</v>
      </c>
      <c r="AE51" s="44">
        <f t="shared" si="42"/>
        <v>25.570541594038911</v>
      </c>
      <c r="AF51" s="44">
        <f t="shared" si="42"/>
        <v>23.510132290700312</v>
      </c>
      <c r="AG51" s="44">
        <f t="shared" si="42"/>
        <v>21.730580800151671</v>
      </c>
      <c r="AH51" s="44">
        <f t="shared" si="42"/>
        <v>20.409434494804223</v>
      </c>
      <c r="AI51" s="44">
        <f t="shared" si="42"/>
        <v>19.314826866940095</v>
      </c>
      <c r="AJ51" s="44">
        <f t="shared" si="42"/>
        <v>18.364225609681945</v>
      </c>
      <c r="AK51" s="44">
        <f t="shared" si="42"/>
        <v>17.379661057654264</v>
      </c>
      <c r="AL51" s="44">
        <f t="shared" si="42"/>
        <v>16.074776437014595</v>
      </c>
      <c r="AM51" s="44">
        <f t="shared" si="42"/>
        <v>15.702077708998118</v>
      </c>
      <c r="AN51" s="44">
        <f t="shared" si="42"/>
        <v>15.181782657693169</v>
      </c>
      <c r="AO51" s="44">
        <f t="shared" si="42"/>
        <v>14.559758669167321</v>
      </c>
      <c r="AP51" s="44">
        <f t="shared" si="42"/>
        <v>13.875276491203467</v>
      </c>
      <c r="AQ51" s="44">
        <f t="shared" si="42"/>
        <v>13.16142894949513</v>
      </c>
      <c r="AR51" s="44">
        <f t="shared" si="42"/>
        <v>12.445549663841872</v>
      </c>
      <c r="AS51" s="44">
        <f t="shared" si="42"/>
        <v>11.749631764344574</v>
      </c>
      <c r="AT51" s="44">
        <f t="shared" si="42"/>
        <v>11.090746607600842</v>
      </c>
      <c r="AU51" s="44">
        <f t="shared" si="42"/>
        <v>10.481462492900317</v>
      </c>
      <c r="AV51" s="44">
        <f t="shared" si="42"/>
        <v>9.9302633784200189</v>
      </c>
      <c r="AW51" s="44">
        <f t="shared" si="42"/>
        <v>9.4419675974197368</v>
      </c>
      <c r="AX51" s="44">
        <f t="shared" si="42"/>
        <v>9.0181465744373313</v>
      </c>
      <c r="AY51" s="44">
        <f t="shared" si="42"/>
        <v>8.6575435414841024</v>
      </c>
      <c r="AZ51" s="44">
        <f t="shared" si="42"/>
        <v>8.3564922542401412</v>
      </c>
      <c r="BA51" s="44">
        <f t="shared" si="42"/>
        <v>8.1093357082496684</v>
      </c>
      <c r="BB51" s="44">
        <f t="shared" si="42"/>
        <v>8.1107228811441754</v>
      </c>
      <c r="BC51" s="44">
        <f t="shared" si="42"/>
        <v>8.1541419956275263</v>
      </c>
      <c r="BD51" s="44">
        <f t="shared" si="42"/>
        <v>8.2443135193398724</v>
      </c>
      <c r="BE51" s="44">
        <f t="shared" si="42"/>
        <v>8.3839671597854952</v>
      </c>
      <c r="BF51" s="44">
        <f t="shared" si="42"/>
        <v>8.5734231481374668</v>
      </c>
      <c r="BG51" s="44">
        <f t="shared" si="42"/>
        <v>8.8101735230422982</v>
      </c>
      <c r="BH51" s="44">
        <f t="shared" si="42"/>
        <v>9.0884634144245755</v>
      </c>
      <c r="BI51" s="44">
        <f t="shared" si="42"/>
        <v>9.3988723272916381</v>
      </c>
      <c r="BJ51" s="44">
        <f t="shared" si="42"/>
        <v>9.7278954255382146</v>
      </c>
      <c r="BK51" s="44">
        <f t="shared" si="42"/>
        <v>10.057524815751085</v>
      </c>
      <c r="BL51" s="44">
        <f t="shared" si="42"/>
        <v>10.36483083101372</v>
      </c>
      <c r="BM51" s="44">
        <f t="shared" si="42"/>
        <v>10.621543314710944</v>
      </c>
      <c r="BN51" s="44">
        <f t="shared" si="42"/>
        <v>10.793632904333592</v>
      </c>
      <c r="BO51" s="44">
        <f t="shared" ref="BO51:BQ51" si="43">(IF(BO$26="OOR",0,((((BO$48*((1-BO$50)*IF((1-((BO$27-BO$26)/($B$18-$B$17)))=0,1,(1-((BO$27-BO$26)/($B$18-$B$17))))))+((BO$48+((BO$49/IF((1-((BO$27-BO$26)/($B$18-$B$17)))=0,1,(1-((BO$27-BO$26)/($B$18-$B$17)))))*BO50))*BO$50))*(1-((1-BO$50)*IF(((BO$27-BO$26)/($B18-$B17))=0,1,((BO$27-BO$26)/($B18-$B17))))))+((BO$43-(((BO$48*((1-BO$50)*IF((1-((BO$27-BO$26)/($B$18-$B$17)))=0,1,(1-((BO$27-BO$26)/($B$18-$B$17))))))+((BO$48+((BO$49/IF((1-((BO$27-BO$26)/($B$18-$B$17)))=0,1,(1-((BO$27-BO$26)/($B$18-$B$17)))))*BO50))*BO$50))*(1-((1-BO$50)*IF(((BO$27-BO$26)/($B18-$B17))=0,1,((BO$27-BO$26)/($B18-$B17)))))))*(1-((BO$27-BO$26)/($B$18-$B$17)))))))</f>
        <v>10.840892315283149</v>
      </c>
      <c r="BP51" s="44">
        <f t="shared" si="43"/>
        <v>10.716517624676404</v>
      </c>
      <c r="BQ51" s="45">
        <f t="shared" si="43"/>
        <v>0</v>
      </c>
    </row>
    <row r="52" spans="1:69" x14ac:dyDescent="0.25">
      <c r="A52" s="62" t="s">
        <v>35</v>
      </c>
      <c r="B52" s="18">
        <f>(2*(IF(B$51=0,0,(IF(B$51&lt;0,0,(IF(B$51&gt;50,50,B$51)))))))</f>
        <v>0</v>
      </c>
      <c r="C52" s="44">
        <f>(2*(IF(C$51=0,0,(IF(C$51&lt;0,0,(IF(C$51&gt;50,50,C$51)))))))</f>
        <v>64.299105748058423</v>
      </c>
      <c r="D52" s="44">
        <f t="shared" ref="D52:BO52" si="44">(2*(IF(D$51=0,0,(IF(D$51&lt;0,0,(IF(D$51&gt;50,50,D$51)))))))</f>
        <v>64.36340354123594</v>
      </c>
      <c r="E52" s="44">
        <f t="shared" si="44"/>
        <v>63.572052210253318</v>
      </c>
      <c r="F52" s="44">
        <f t="shared" si="44"/>
        <v>62.749182867936824</v>
      </c>
      <c r="G52" s="44">
        <f t="shared" si="44"/>
        <v>62.405808313763615</v>
      </c>
      <c r="H52" s="44">
        <f t="shared" si="44"/>
        <v>62.777233422660579</v>
      </c>
      <c r="I52" s="44">
        <f t="shared" si="44"/>
        <v>64.472940177694383</v>
      </c>
      <c r="J52" s="44">
        <f t="shared" si="44"/>
        <v>66.919659352669356</v>
      </c>
      <c r="K52" s="44">
        <f t="shared" si="44"/>
        <v>69.883959146289854</v>
      </c>
      <c r="L52" s="44">
        <f t="shared" si="44"/>
        <v>72.856699832710021</v>
      </c>
      <c r="M52" s="44">
        <f t="shared" si="44"/>
        <v>75.015623372734822</v>
      </c>
      <c r="N52" s="44">
        <f t="shared" si="44"/>
        <v>73.27624370181573</v>
      </c>
      <c r="O52" s="44">
        <f t="shared" si="44"/>
        <v>70.726544224098689</v>
      </c>
      <c r="P52" s="44">
        <f t="shared" si="44"/>
        <v>67.858021194753405</v>
      </c>
      <c r="Q52" s="44">
        <f t="shared" si="44"/>
        <v>65.03739086602107</v>
      </c>
      <c r="R52" s="44">
        <f t="shared" si="44"/>
        <v>62.518782502822717</v>
      </c>
      <c r="S52" s="44">
        <f t="shared" si="44"/>
        <v>60.455931398367838</v>
      </c>
      <c r="T52" s="44">
        <f t="shared" si="44"/>
        <v>58.914371889762833</v>
      </c>
      <c r="U52" s="44">
        <f t="shared" si="44"/>
        <v>58.263309705975317</v>
      </c>
      <c r="V52" s="44">
        <f t="shared" si="44"/>
        <v>58.478394889798963</v>
      </c>
      <c r="W52" s="44">
        <f t="shared" si="44"/>
        <v>59.180744165171276</v>
      </c>
      <c r="X52" s="44">
        <f t="shared" si="44"/>
        <v>60.302950121354598</v>
      </c>
      <c r="Y52" s="44">
        <f t="shared" si="44"/>
        <v>61.68940439150817</v>
      </c>
      <c r="Z52" s="44">
        <f t="shared" si="44"/>
        <v>63.084104637079712</v>
      </c>
      <c r="AA52" s="44">
        <f t="shared" si="44"/>
        <v>64.11846153219679</v>
      </c>
      <c r="AB52" s="44">
        <f t="shared" si="44"/>
        <v>64.299105748058423</v>
      </c>
      <c r="AC52" s="44">
        <f t="shared" si="44"/>
        <v>60.239210989730886</v>
      </c>
      <c r="AD52" s="44">
        <f t="shared" si="44"/>
        <v>55.664172027473597</v>
      </c>
      <c r="AE52" s="44">
        <f t="shared" si="44"/>
        <v>51.141083188077822</v>
      </c>
      <c r="AF52" s="44">
        <f t="shared" si="44"/>
        <v>47.020264581400625</v>
      </c>
      <c r="AG52" s="44">
        <f t="shared" si="44"/>
        <v>43.461161600303342</v>
      </c>
      <c r="AH52" s="44">
        <f t="shared" si="44"/>
        <v>40.818868989608447</v>
      </c>
      <c r="AI52" s="44">
        <f t="shared" si="44"/>
        <v>38.62965373388019</v>
      </c>
      <c r="AJ52" s="44">
        <f t="shared" si="44"/>
        <v>36.72845121936389</v>
      </c>
      <c r="AK52" s="44">
        <f t="shared" si="44"/>
        <v>34.759322115308528</v>
      </c>
      <c r="AL52" s="44">
        <f t="shared" si="44"/>
        <v>32.14955287402919</v>
      </c>
      <c r="AM52" s="44">
        <f t="shared" si="44"/>
        <v>31.404155417996236</v>
      </c>
      <c r="AN52" s="44">
        <f t="shared" si="44"/>
        <v>30.363565315386339</v>
      </c>
      <c r="AO52" s="44">
        <f t="shared" si="44"/>
        <v>29.119517338334642</v>
      </c>
      <c r="AP52" s="44">
        <f t="shared" si="44"/>
        <v>27.750552982406933</v>
      </c>
      <c r="AQ52" s="44">
        <f t="shared" si="44"/>
        <v>26.322857898990261</v>
      </c>
      <c r="AR52" s="44">
        <f t="shared" si="44"/>
        <v>24.891099327683744</v>
      </c>
      <c r="AS52" s="44">
        <f t="shared" si="44"/>
        <v>23.499263528689148</v>
      </c>
      <c r="AT52" s="44">
        <f t="shared" si="44"/>
        <v>22.181493215201684</v>
      </c>
      <c r="AU52" s="44">
        <f t="shared" si="44"/>
        <v>20.962924985800633</v>
      </c>
      <c r="AV52" s="44">
        <f t="shared" si="44"/>
        <v>19.860526756840038</v>
      </c>
      <c r="AW52" s="44">
        <f t="shared" si="44"/>
        <v>18.883935194839474</v>
      </c>
      <c r="AX52" s="44">
        <f t="shared" si="44"/>
        <v>18.036293148874663</v>
      </c>
      <c r="AY52" s="44">
        <f t="shared" si="44"/>
        <v>17.315087082968205</v>
      </c>
      <c r="AZ52" s="44">
        <f t="shared" si="44"/>
        <v>16.712984508480282</v>
      </c>
      <c r="BA52" s="44">
        <f t="shared" si="44"/>
        <v>16.218671416499337</v>
      </c>
      <c r="BB52" s="44">
        <f t="shared" si="44"/>
        <v>16.221445762288351</v>
      </c>
      <c r="BC52" s="44">
        <f t="shared" si="44"/>
        <v>16.308283991255053</v>
      </c>
      <c r="BD52" s="44">
        <f t="shared" si="44"/>
        <v>16.488627038679745</v>
      </c>
      <c r="BE52" s="44">
        <f t="shared" si="44"/>
        <v>16.76793431957099</v>
      </c>
      <c r="BF52" s="44">
        <f t="shared" si="44"/>
        <v>17.146846296274934</v>
      </c>
      <c r="BG52" s="44">
        <f t="shared" si="44"/>
        <v>17.620347046084596</v>
      </c>
      <c r="BH52" s="44">
        <f t="shared" si="44"/>
        <v>18.176926828849151</v>
      </c>
      <c r="BI52" s="44">
        <f t="shared" si="44"/>
        <v>18.797744654583276</v>
      </c>
      <c r="BJ52" s="44">
        <f t="shared" si="44"/>
        <v>19.455790851076429</v>
      </c>
      <c r="BK52" s="44">
        <f t="shared" si="44"/>
        <v>20.115049631502171</v>
      </c>
      <c r="BL52" s="44">
        <f t="shared" si="44"/>
        <v>20.729661662027439</v>
      </c>
      <c r="BM52" s="44">
        <f t="shared" si="44"/>
        <v>21.243086629421889</v>
      </c>
      <c r="BN52" s="44">
        <f t="shared" si="44"/>
        <v>21.587265808667183</v>
      </c>
      <c r="BO52" s="44">
        <f t="shared" si="44"/>
        <v>21.681784630566298</v>
      </c>
      <c r="BP52" s="44">
        <f t="shared" ref="BP52" si="45">(2*(IF(BP$51=0,0,(IF(BP$51&lt;0,0,(IF(BP$51&gt;50,50,BP$51)))))))</f>
        <v>21.433035249352809</v>
      </c>
      <c r="BQ52" s="45">
        <f>(2*(IF(BQ$51=0,0,(IF(BQ$51&lt;0,0,(IF(BQ$51&gt;50,50,BQ$51)))))))</f>
        <v>0</v>
      </c>
    </row>
    <row r="53" spans="1:69" ht="15.75" thickBot="1" x14ac:dyDescent="0.3">
      <c r="A53" s="63" t="s">
        <v>36</v>
      </c>
      <c r="B53" s="19">
        <f>(100-B$52)</f>
        <v>100</v>
      </c>
      <c r="C53" s="46">
        <f>(100-C$52)</f>
        <v>35.700894251941577</v>
      </c>
      <c r="D53" s="46">
        <f t="shared" ref="D53:BO53" si="46">(100-D$52)</f>
        <v>35.63659645876406</v>
      </c>
      <c r="E53" s="46">
        <f t="shared" si="46"/>
        <v>36.427947789746682</v>
      </c>
      <c r="F53" s="46">
        <f t="shared" si="46"/>
        <v>37.250817132063176</v>
      </c>
      <c r="G53" s="46">
        <f t="shared" si="46"/>
        <v>37.594191686236385</v>
      </c>
      <c r="H53" s="46">
        <f t="shared" si="46"/>
        <v>37.222766577339421</v>
      </c>
      <c r="I53" s="46">
        <f t="shared" si="46"/>
        <v>35.527059822305617</v>
      </c>
      <c r="J53" s="46">
        <f t="shared" si="46"/>
        <v>33.080340647330644</v>
      </c>
      <c r="K53" s="46">
        <f t="shared" si="46"/>
        <v>30.116040853710146</v>
      </c>
      <c r="L53" s="46">
        <f t="shared" si="46"/>
        <v>27.143300167289979</v>
      </c>
      <c r="M53" s="46">
        <f t="shared" si="46"/>
        <v>24.984376627265178</v>
      </c>
      <c r="N53" s="46">
        <f t="shared" si="46"/>
        <v>26.72375629818427</v>
      </c>
      <c r="O53" s="46">
        <f t="shared" si="46"/>
        <v>29.273455775901311</v>
      </c>
      <c r="P53" s="46">
        <f t="shared" si="46"/>
        <v>32.141978805246595</v>
      </c>
      <c r="Q53" s="46">
        <f t="shared" si="46"/>
        <v>34.96260913397893</v>
      </c>
      <c r="R53" s="46">
        <f t="shared" si="46"/>
        <v>37.481217497177283</v>
      </c>
      <c r="S53" s="46">
        <f t="shared" si="46"/>
        <v>39.544068601632162</v>
      </c>
      <c r="T53" s="46">
        <f t="shared" si="46"/>
        <v>41.085628110237167</v>
      </c>
      <c r="U53" s="46">
        <f t="shared" si="46"/>
        <v>41.736690294024683</v>
      </c>
      <c r="V53" s="46">
        <f t="shared" si="46"/>
        <v>41.521605110201037</v>
      </c>
      <c r="W53" s="46">
        <f t="shared" si="46"/>
        <v>40.819255834828724</v>
      </c>
      <c r="X53" s="46">
        <f t="shared" si="46"/>
        <v>39.697049878645402</v>
      </c>
      <c r="Y53" s="46">
        <f t="shared" si="46"/>
        <v>38.31059560849183</v>
      </c>
      <c r="Z53" s="46">
        <f t="shared" si="46"/>
        <v>36.915895362920288</v>
      </c>
      <c r="AA53" s="46">
        <f t="shared" si="46"/>
        <v>35.88153846780321</v>
      </c>
      <c r="AB53" s="46">
        <f t="shared" si="46"/>
        <v>35.700894251941577</v>
      </c>
      <c r="AC53" s="46">
        <f t="shared" si="46"/>
        <v>39.760789010269114</v>
      </c>
      <c r="AD53" s="46">
        <f t="shared" si="46"/>
        <v>44.335827972526403</v>
      </c>
      <c r="AE53" s="46">
        <f t="shared" si="46"/>
        <v>48.858916811922178</v>
      </c>
      <c r="AF53" s="46">
        <f t="shared" si="46"/>
        <v>52.979735418599375</v>
      </c>
      <c r="AG53" s="46">
        <f t="shared" si="46"/>
        <v>56.538838399696658</v>
      </c>
      <c r="AH53" s="46">
        <f t="shared" si="46"/>
        <v>59.181131010391553</v>
      </c>
      <c r="AI53" s="46">
        <f t="shared" si="46"/>
        <v>61.37034626611981</v>
      </c>
      <c r="AJ53" s="46">
        <f t="shared" si="46"/>
        <v>63.27154878063611</v>
      </c>
      <c r="AK53" s="46">
        <f t="shared" si="46"/>
        <v>65.240677884691479</v>
      </c>
      <c r="AL53" s="46">
        <f t="shared" si="46"/>
        <v>67.850447125970817</v>
      </c>
      <c r="AM53" s="46">
        <f t="shared" si="46"/>
        <v>68.595844582003764</v>
      </c>
      <c r="AN53" s="46">
        <f t="shared" si="46"/>
        <v>69.636434684613661</v>
      </c>
      <c r="AO53" s="46">
        <f t="shared" si="46"/>
        <v>70.880482661665354</v>
      </c>
      <c r="AP53" s="46">
        <f t="shared" si="46"/>
        <v>72.24944701759307</v>
      </c>
      <c r="AQ53" s="46">
        <f t="shared" si="46"/>
        <v>73.677142101009736</v>
      </c>
      <c r="AR53" s="46">
        <f t="shared" si="46"/>
        <v>75.108900672316253</v>
      </c>
      <c r="AS53" s="46">
        <f t="shared" si="46"/>
        <v>76.500736471310859</v>
      </c>
      <c r="AT53" s="46">
        <f t="shared" si="46"/>
        <v>77.818506784798316</v>
      </c>
      <c r="AU53" s="46">
        <f t="shared" si="46"/>
        <v>79.03707501419936</v>
      </c>
      <c r="AV53" s="46">
        <f t="shared" si="46"/>
        <v>80.139473243159955</v>
      </c>
      <c r="AW53" s="46">
        <f t="shared" si="46"/>
        <v>81.116064805160534</v>
      </c>
      <c r="AX53" s="46">
        <f t="shared" si="46"/>
        <v>81.963706851125337</v>
      </c>
      <c r="AY53" s="46">
        <f t="shared" si="46"/>
        <v>82.684912917031795</v>
      </c>
      <c r="AZ53" s="46">
        <f t="shared" si="46"/>
        <v>83.287015491519725</v>
      </c>
      <c r="BA53" s="46">
        <f t="shared" si="46"/>
        <v>83.781328583500667</v>
      </c>
      <c r="BB53" s="46">
        <f t="shared" si="46"/>
        <v>83.778554237711646</v>
      </c>
      <c r="BC53" s="46">
        <f t="shared" si="46"/>
        <v>83.691716008744947</v>
      </c>
      <c r="BD53" s="46">
        <f t="shared" si="46"/>
        <v>83.511372961320262</v>
      </c>
      <c r="BE53" s="46">
        <f t="shared" si="46"/>
        <v>83.232065680429002</v>
      </c>
      <c r="BF53" s="46">
        <f t="shared" si="46"/>
        <v>82.85315370372507</v>
      </c>
      <c r="BG53" s="46">
        <f t="shared" si="46"/>
        <v>82.379652953915411</v>
      </c>
      <c r="BH53" s="46">
        <f t="shared" si="46"/>
        <v>81.823073171150853</v>
      </c>
      <c r="BI53" s="46">
        <f t="shared" si="46"/>
        <v>81.202255345416717</v>
      </c>
      <c r="BJ53" s="46">
        <f t="shared" si="46"/>
        <v>80.544209148923571</v>
      </c>
      <c r="BK53" s="46">
        <f t="shared" si="46"/>
        <v>79.884950368497826</v>
      </c>
      <c r="BL53" s="46">
        <f t="shared" si="46"/>
        <v>79.270338337972561</v>
      </c>
      <c r="BM53" s="46">
        <f t="shared" si="46"/>
        <v>78.756913370578104</v>
      </c>
      <c r="BN53" s="46">
        <f t="shared" si="46"/>
        <v>78.412734191332817</v>
      </c>
      <c r="BO53" s="46">
        <f t="shared" si="46"/>
        <v>78.318215369433702</v>
      </c>
      <c r="BP53" s="46">
        <f t="shared" ref="BP53" si="47">(100-BP$52)</f>
        <v>78.566964750647188</v>
      </c>
      <c r="BQ53" s="47">
        <f>(100-BQ$52)</f>
        <v>100</v>
      </c>
    </row>
    <row r="54" spans="1:69" x14ac:dyDescent="0.25">
      <c r="A54" s="17" t="s">
        <v>69</v>
      </c>
      <c r="B54" s="1"/>
      <c r="C54" s="1"/>
      <c r="D54" s="1"/>
      <c r="E54" s="1"/>
      <c r="F54" s="1"/>
      <c r="BK54" s="10"/>
      <c r="BL54" s="10"/>
      <c r="BM54" s="10"/>
      <c r="BN54" s="10"/>
      <c r="BO54" s="10"/>
      <c r="BP54" s="10"/>
      <c r="BQ54" s="10"/>
    </row>
    <row r="55" spans="1:69" x14ac:dyDescent="0.25">
      <c r="B55" s="1"/>
      <c r="C55" s="1"/>
      <c r="D55" s="1"/>
      <c r="E55" s="1"/>
      <c r="BK55" s="10"/>
      <c r="BL55" s="10"/>
      <c r="BM55" s="10"/>
      <c r="BN55" s="10"/>
      <c r="BO55" s="10"/>
      <c r="BP55" s="10"/>
      <c r="BQ55" s="10"/>
    </row>
    <row r="56" spans="1:69" x14ac:dyDescent="0.25">
      <c r="A56" s="1"/>
      <c r="B56" s="1"/>
      <c r="C56" s="1"/>
      <c r="D56" s="1"/>
      <c r="E56" s="1"/>
    </row>
    <row r="57" spans="1:69" ht="15" customHeight="1" x14ac:dyDescent="0.25">
      <c r="A57" s="2"/>
      <c r="B57" s="1"/>
      <c r="C57" s="1"/>
      <c r="D57" s="1"/>
      <c r="E57" s="1"/>
      <c r="H57" s="73"/>
      <c r="I57" s="73"/>
      <c r="J57" s="73"/>
      <c r="K57" s="73"/>
      <c r="L57" s="73"/>
      <c r="M57" s="73"/>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c r="BJ57" s="70"/>
    </row>
    <row r="58" spans="1:69" x14ac:dyDescent="0.25">
      <c r="A58" s="1"/>
      <c r="H58" s="73"/>
      <c r="I58" s="73"/>
      <c r="J58" s="73"/>
      <c r="K58" s="73"/>
      <c r="L58" s="73"/>
      <c r="M58" s="73"/>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row>
    <row r="59" spans="1:69" x14ac:dyDescent="0.25">
      <c r="H59" s="73"/>
      <c r="I59" s="73"/>
      <c r="J59" s="73"/>
      <c r="K59" s="73"/>
      <c r="L59" s="73"/>
      <c r="M59" s="73"/>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row>
    <row r="60" spans="1:69" x14ac:dyDescent="0.25">
      <c r="H60" s="73"/>
      <c r="I60" s="73"/>
      <c r="J60" s="73"/>
      <c r="K60" s="73"/>
      <c r="L60" s="73"/>
      <c r="M60" s="73"/>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row>
    <row r="61" spans="1:69" x14ac:dyDescent="0.25">
      <c r="H61" s="73"/>
      <c r="I61" s="73"/>
      <c r="J61" s="73"/>
      <c r="K61" s="73"/>
      <c r="L61" s="73"/>
      <c r="M61" s="73"/>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row>
    <row r="62" spans="1:69" x14ac:dyDescent="0.2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row>
    <row r="63" spans="1:69" x14ac:dyDescent="0.2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row>
    <row r="64" spans="1:69" x14ac:dyDescent="0.25">
      <c r="H64" s="15"/>
    </row>
    <row r="65" spans="1:15" x14ac:dyDescent="0.25">
      <c r="H65" s="15"/>
    </row>
    <row r="66" spans="1:15" x14ac:dyDescent="0.25">
      <c r="H66" s="15"/>
    </row>
    <row r="67" spans="1:15" x14ac:dyDescent="0.25">
      <c r="H67" s="15"/>
    </row>
    <row r="68" spans="1:15" x14ac:dyDescent="0.25">
      <c r="H68" s="15"/>
    </row>
    <row r="69" spans="1:15" x14ac:dyDescent="0.25">
      <c r="H69" s="15"/>
    </row>
    <row r="70" spans="1:15" x14ac:dyDescent="0.25">
      <c r="H70" s="15"/>
    </row>
    <row r="71" spans="1:15" x14ac:dyDescent="0.25">
      <c r="A71" s="17" t="s">
        <v>39</v>
      </c>
      <c r="H71" s="15"/>
    </row>
    <row r="72" spans="1:15" x14ac:dyDescent="0.25">
      <c r="A72" s="60"/>
      <c r="H72" s="15"/>
    </row>
    <row r="73" spans="1:15" ht="15.75" thickBot="1" x14ac:dyDescent="0.3"/>
    <row r="74" spans="1:15" ht="19.5" thickBot="1" x14ac:dyDescent="0.35">
      <c r="A74" s="94" t="s">
        <v>15</v>
      </c>
      <c r="B74" s="95"/>
      <c r="C74" s="95"/>
      <c r="D74" s="95"/>
      <c r="E74" s="95"/>
      <c r="F74" s="95"/>
      <c r="G74" s="95"/>
      <c r="H74" s="95"/>
      <c r="I74" s="95"/>
      <c r="J74" s="95"/>
      <c r="K74" s="95"/>
      <c r="L74" s="95"/>
      <c r="M74" s="95"/>
      <c r="N74" s="95"/>
      <c r="O74" s="96"/>
    </row>
    <row r="75" spans="1:15" x14ac:dyDescent="0.25">
      <c r="A75" s="91" t="s">
        <v>47</v>
      </c>
      <c r="B75" s="92"/>
      <c r="C75" s="92"/>
      <c r="D75" s="92"/>
      <c r="E75" s="92"/>
      <c r="F75" s="92"/>
      <c r="G75" s="92"/>
      <c r="H75" s="92"/>
      <c r="I75" s="92"/>
      <c r="J75" s="92"/>
      <c r="K75" s="92"/>
      <c r="L75" s="92"/>
      <c r="M75" s="92"/>
      <c r="N75" s="92"/>
      <c r="O75" s="93"/>
    </row>
    <row r="76" spans="1:15" ht="15" customHeight="1" x14ac:dyDescent="0.25">
      <c r="A76" s="80" t="s">
        <v>70</v>
      </c>
      <c r="B76" s="81"/>
      <c r="C76" s="81"/>
      <c r="D76" s="81"/>
      <c r="E76" s="81"/>
      <c r="F76" s="81"/>
      <c r="G76" s="81"/>
      <c r="H76" s="81"/>
      <c r="I76" s="81"/>
      <c r="J76" s="81"/>
      <c r="K76" s="81"/>
      <c r="L76" s="81"/>
      <c r="M76" s="81"/>
      <c r="N76" s="81"/>
      <c r="O76" s="82"/>
    </row>
    <row r="77" spans="1:15" ht="15" customHeight="1" x14ac:dyDescent="0.25">
      <c r="A77" s="80" t="s">
        <v>46</v>
      </c>
      <c r="B77" s="81"/>
      <c r="C77" s="81"/>
      <c r="D77" s="81"/>
      <c r="E77" s="81"/>
      <c r="F77" s="81"/>
      <c r="G77" s="81"/>
      <c r="H77" s="81"/>
      <c r="I77" s="81"/>
      <c r="J77" s="81"/>
      <c r="K77" s="81"/>
      <c r="L77" s="81"/>
      <c r="M77" s="81"/>
      <c r="N77" s="81"/>
      <c r="O77" s="82"/>
    </row>
    <row r="78" spans="1:15" ht="15" customHeight="1" x14ac:dyDescent="0.25">
      <c r="A78" s="80" t="s">
        <v>45</v>
      </c>
      <c r="B78" s="81"/>
      <c r="C78" s="81"/>
      <c r="D78" s="81"/>
      <c r="E78" s="81"/>
      <c r="F78" s="81"/>
      <c r="G78" s="81"/>
      <c r="H78" s="81"/>
      <c r="I78" s="81"/>
      <c r="J78" s="81"/>
      <c r="K78" s="81"/>
      <c r="L78" s="81"/>
      <c r="M78" s="81"/>
      <c r="N78" s="81"/>
      <c r="O78" s="82"/>
    </row>
    <row r="79" spans="1:15" x14ac:dyDescent="0.25">
      <c r="A79" s="80" t="s">
        <v>44</v>
      </c>
      <c r="B79" s="81"/>
      <c r="C79" s="81"/>
      <c r="D79" s="81"/>
      <c r="E79" s="81"/>
      <c r="F79" s="81"/>
      <c r="G79" s="81"/>
      <c r="H79" s="81"/>
      <c r="I79" s="81"/>
      <c r="J79" s="81"/>
      <c r="K79" s="81"/>
      <c r="L79" s="81"/>
      <c r="M79" s="81"/>
      <c r="N79" s="81"/>
      <c r="O79" s="82"/>
    </row>
    <row r="80" spans="1:15" x14ac:dyDescent="0.25">
      <c r="A80" s="80" t="s">
        <v>65</v>
      </c>
      <c r="B80" s="81"/>
      <c r="C80" s="81"/>
      <c r="D80" s="81"/>
      <c r="E80" s="81"/>
      <c r="F80" s="81"/>
      <c r="G80" s="81"/>
      <c r="H80" s="81"/>
      <c r="I80" s="81"/>
      <c r="J80" s="81"/>
      <c r="K80" s="81"/>
      <c r="L80" s="81"/>
      <c r="M80" s="81"/>
      <c r="N80" s="81"/>
      <c r="O80" s="82"/>
    </row>
    <row r="81" spans="1:15" x14ac:dyDescent="0.25">
      <c r="A81" s="100" t="s">
        <v>48</v>
      </c>
      <c r="B81" s="101"/>
      <c r="C81" s="101"/>
      <c r="D81" s="101"/>
      <c r="E81" s="101"/>
      <c r="F81" s="101"/>
      <c r="G81" s="101"/>
      <c r="H81" s="101"/>
      <c r="I81" s="101"/>
      <c r="J81" s="101"/>
      <c r="K81" s="101"/>
      <c r="L81" s="101"/>
      <c r="M81" s="101"/>
      <c r="N81" s="101"/>
      <c r="O81" s="102"/>
    </row>
    <row r="82" spans="1:15" ht="15" customHeight="1" x14ac:dyDescent="0.25">
      <c r="A82" s="80" t="s">
        <v>43</v>
      </c>
      <c r="B82" s="81"/>
      <c r="C82" s="81"/>
      <c r="D82" s="81"/>
      <c r="E82" s="81"/>
      <c r="F82" s="81"/>
      <c r="G82" s="81"/>
      <c r="H82" s="81"/>
      <c r="I82" s="81"/>
      <c r="J82" s="81"/>
      <c r="K82" s="81"/>
      <c r="L82" s="81"/>
      <c r="M82" s="81"/>
      <c r="N82" s="81"/>
      <c r="O82" s="82"/>
    </row>
    <row r="83" spans="1:15" ht="15" customHeight="1" x14ac:dyDescent="0.25">
      <c r="A83" s="80" t="s">
        <v>66</v>
      </c>
      <c r="B83" s="81"/>
      <c r="C83" s="81"/>
      <c r="D83" s="81"/>
      <c r="E83" s="81"/>
      <c r="F83" s="81"/>
      <c r="G83" s="81"/>
      <c r="H83" s="81"/>
      <c r="I83" s="81"/>
      <c r="J83" s="81"/>
      <c r="K83" s="81"/>
      <c r="L83" s="81"/>
      <c r="M83" s="81"/>
      <c r="N83" s="81"/>
      <c r="O83" s="82"/>
    </row>
    <row r="84" spans="1:15" ht="15" customHeight="1" x14ac:dyDescent="0.25">
      <c r="A84" s="80" t="s">
        <v>67</v>
      </c>
      <c r="B84" s="81"/>
      <c r="C84" s="81"/>
      <c r="D84" s="81"/>
      <c r="E84" s="81"/>
      <c r="F84" s="81"/>
      <c r="G84" s="81"/>
      <c r="H84" s="81"/>
      <c r="I84" s="81"/>
      <c r="J84" s="81"/>
      <c r="K84" s="81"/>
      <c r="L84" s="81"/>
      <c r="M84" s="81"/>
      <c r="N84" s="81"/>
      <c r="O84" s="82"/>
    </row>
    <row r="85" spans="1:15" ht="15.75" customHeight="1" thickBot="1" x14ac:dyDescent="0.3">
      <c r="A85" s="97" t="s">
        <v>42</v>
      </c>
      <c r="B85" s="98"/>
      <c r="C85" s="98"/>
      <c r="D85" s="98"/>
      <c r="E85" s="98"/>
      <c r="F85" s="98"/>
      <c r="G85" s="98"/>
      <c r="H85" s="98"/>
      <c r="I85" s="98"/>
      <c r="J85" s="98"/>
      <c r="K85" s="98"/>
      <c r="L85" s="98"/>
      <c r="M85" s="98"/>
      <c r="N85" s="98"/>
      <c r="O85" s="99"/>
    </row>
  </sheetData>
  <mergeCells count="16">
    <mergeCell ref="A84:O84"/>
    <mergeCell ref="A85:O85"/>
    <mergeCell ref="A83:O83"/>
    <mergeCell ref="A82:O82"/>
    <mergeCell ref="A80:O80"/>
    <mergeCell ref="A81:O81"/>
    <mergeCell ref="A79:O79"/>
    <mergeCell ref="B7:D7"/>
    <mergeCell ref="E7:G7"/>
    <mergeCell ref="H7:J7"/>
    <mergeCell ref="A78:O78"/>
    <mergeCell ref="A77:O77"/>
    <mergeCell ref="A76:O76"/>
    <mergeCell ref="A75:O75"/>
    <mergeCell ref="A74:O74"/>
    <mergeCell ref="B24:BQ24"/>
  </mergeCells>
  <phoneticPr fontId="1" type="noConversion"/>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Michaelian_Proability_Theory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Sinyangwe</dc:creator>
  <cp:lastModifiedBy>Michael Sinyangwe</cp:lastModifiedBy>
  <dcterms:created xsi:type="dcterms:W3CDTF">2015-06-05T18:17:20Z</dcterms:created>
  <dcterms:modified xsi:type="dcterms:W3CDTF">2021-04-27T16:01:46Z</dcterms:modified>
</cp:coreProperties>
</file>