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ergio servantes\Documents\Modelo predictivo\"/>
    </mc:Choice>
  </mc:AlternateContent>
  <xr:revisionPtr revIDLastSave="0" documentId="13_ncr:1_{BBA54C02-D189-4DBA-BE16-78691D8C084A}" xr6:coauthVersionLast="47" xr6:coauthVersionMax="47" xr10:uidLastSave="{00000000-0000-0000-0000-000000000000}"/>
  <bookViews>
    <workbookView xWindow="-110" yWindow="-110" windowWidth="19420" windowHeight="10300" activeTab="2" xr2:uid="{7E3AEF5E-4574-4DCD-91A8-FE2C03D6BC3B}"/>
  </bookViews>
  <sheets>
    <sheet name="sede_panama " sheetId="6" r:id="rId1"/>
    <sheet name="Db_matricula_06-23 " sheetId="1" r:id="rId2"/>
    <sheet name="Estimaciones " sheetId="8" r:id="rId3"/>
    <sheet name="TD sede 2 " sheetId="9" r:id="rId4"/>
    <sheet name="Azuero " sheetId="11" r:id="rId5"/>
    <sheet name="Bocas " sheetId="12" r:id="rId6"/>
    <sheet name="Cocle " sheetId="13" r:id="rId7"/>
    <sheet name="Colon " sheetId="14" r:id="rId8"/>
    <sheet name="Chiriqui " sheetId="15" r:id="rId9"/>
    <sheet name="Panama Oeste " sheetId="16" r:id="rId10"/>
    <sheet name="Veraguas " sheetId="18" r:id="rId11"/>
    <sheet name="TD sede " sheetId="2" r:id="rId12"/>
  </sheets>
  <definedNames>
    <definedName name="_xlnm._FilterDatabase" localSheetId="1" hidden="1">'Db_matricula_06-23 '!$A$1:$E$235</definedName>
  </definedNames>
  <calcPr calcId="191029"/>
  <pivotCaches>
    <pivotCache cacheId="0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3" i="8" l="1"/>
  <c r="C53" i="8"/>
  <c r="N19" i="18" l="1"/>
  <c r="M19" i="18"/>
  <c r="K19" i="18"/>
  <c r="J19" i="18"/>
  <c r="G9" i="8"/>
  <c r="F9" i="8"/>
  <c r="N19" i="16"/>
  <c r="M19" i="16"/>
  <c r="K19" i="16"/>
  <c r="J19" i="16"/>
  <c r="M19" i="15"/>
  <c r="J19" i="15"/>
  <c r="K19" i="13"/>
  <c r="J19" i="13"/>
  <c r="M19" i="13"/>
  <c r="N19" i="13"/>
  <c r="G6" i="8" s="1"/>
  <c r="F6" i="8"/>
  <c r="G5" i="8"/>
  <c r="F5" i="8"/>
  <c r="H3" i="8"/>
  <c r="G21" i="18"/>
  <c r="G20" i="18"/>
  <c r="G19" i="18"/>
  <c r="H19" i="18" s="1"/>
  <c r="I19" i="18" s="1"/>
  <c r="L19" i="18" s="1"/>
  <c r="G18" i="18"/>
  <c r="H18" i="18" s="1"/>
  <c r="I18" i="18" s="1"/>
  <c r="L18" i="18" s="1"/>
  <c r="G17" i="18"/>
  <c r="H17" i="18" s="1"/>
  <c r="I17" i="18" s="1"/>
  <c r="L17" i="18" s="1"/>
  <c r="G16" i="18"/>
  <c r="H16" i="18" s="1"/>
  <c r="I16" i="18" s="1"/>
  <c r="L16" i="18" s="1"/>
  <c r="G15" i="18"/>
  <c r="H15" i="18" s="1"/>
  <c r="I15" i="18" s="1"/>
  <c r="L15" i="18" s="1"/>
  <c r="G14" i="18"/>
  <c r="H14" i="18" s="1"/>
  <c r="I14" i="18" s="1"/>
  <c r="L14" i="18" s="1"/>
  <c r="G13" i="18"/>
  <c r="H13" i="18" s="1"/>
  <c r="I13" i="18" s="1"/>
  <c r="L13" i="18" s="1"/>
  <c r="G12" i="18"/>
  <c r="H12" i="18" s="1"/>
  <c r="I12" i="18" s="1"/>
  <c r="L12" i="18" s="1"/>
  <c r="G11" i="18"/>
  <c r="H11" i="18" s="1"/>
  <c r="I11" i="18" s="1"/>
  <c r="L11" i="18" s="1"/>
  <c r="G10" i="18"/>
  <c r="H10" i="18" s="1"/>
  <c r="I10" i="18" s="1"/>
  <c r="L10" i="18" s="1"/>
  <c r="G9" i="18"/>
  <c r="H9" i="18" s="1"/>
  <c r="I9" i="18" s="1"/>
  <c r="L9" i="18" s="1"/>
  <c r="G8" i="18"/>
  <c r="H8" i="18" s="1"/>
  <c r="I8" i="18" s="1"/>
  <c r="L8" i="18" s="1"/>
  <c r="G7" i="18"/>
  <c r="H7" i="18" s="1"/>
  <c r="I7" i="18" s="1"/>
  <c r="L7" i="18" s="1"/>
  <c r="G6" i="18"/>
  <c r="H6" i="18" s="1"/>
  <c r="I6" i="18" s="1"/>
  <c r="L6" i="18" s="1"/>
  <c r="G5" i="18"/>
  <c r="H5" i="18" s="1"/>
  <c r="I5" i="18" s="1"/>
  <c r="L5" i="18" s="1"/>
  <c r="G4" i="18"/>
  <c r="H4" i="18" s="1"/>
  <c r="I4" i="18" s="1"/>
  <c r="L4" i="18" s="1"/>
  <c r="G3" i="18"/>
  <c r="H3" i="18" s="1"/>
  <c r="I3" i="18" s="1"/>
  <c r="L3" i="18" s="1"/>
  <c r="G2" i="18"/>
  <c r="H2" i="18" s="1"/>
  <c r="G21" i="16"/>
  <c r="G20" i="16"/>
  <c r="G19" i="16"/>
  <c r="H19" i="16" s="1"/>
  <c r="I19" i="16" s="1"/>
  <c r="L19" i="16" s="1"/>
  <c r="G18" i="16"/>
  <c r="H18" i="16" s="1"/>
  <c r="I18" i="16" s="1"/>
  <c r="L18" i="16" s="1"/>
  <c r="G17" i="16"/>
  <c r="H17" i="16" s="1"/>
  <c r="I17" i="16" s="1"/>
  <c r="L17" i="16" s="1"/>
  <c r="G16" i="16"/>
  <c r="H16" i="16" s="1"/>
  <c r="I16" i="16" s="1"/>
  <c r="L16" i="16" s="1"/>
  <c r="G15" i="16"/>
  <c r="H15" i="16" s="1"/>
  <c r="I15" i="16" s="1"/>
  <c r="L15" i="16" s="1"/>
  <c r="G14" i="16"/>
  <c r="H14" i="16" s="1"/>
  <c r="I14" i="16" s="1"/>
  <c r="L14" i="16" s="1"/>
  <c r="G13" i="16"/>
  <c r="H13" i="16" s="1"/>
  <c r="I13" i="16" s="1"/>
  <c r="L13" i="16" s="1"/>
  <c r="G12" i="16"/>
  <c r="H12" i="16" s="1"/>
  <c r="I12" i="16" s="1"/>
  <c r="L12" i="16" s="1"/>
  <c r="G11" i="16"/>
  <c r="H11" i="16" s="1"/>
  <c r="I11" i="16" s="1"/>
  <c r="L11" i="16" s="1"/>
  <c r="G10" i="16"/>
  <c r="H10" i="16" s="1"/>
  <c r="I10" i="16" s="1"/>
  <c r="L10" i="16" s="1"/>
  <c r="G9" i="16"/>
  <c r="H9" i="16" s="1"/>
  <c r="I9" i="16" s="1"/>
  <c r="L9" i="16" s="1"/>
  <c r="G8" i="16"/>
  <c r="H8" i="16" s="1"/>
  <c r="I8" i="16" s="1"/>
  <c r="L8" i="16" s="1"/>
  <c r="G7" i="16"/>
  <c r="H7" i="16" s="1"/>
  <c r="I7" i="16" s="1"/>
  <c r="L7" i="16" s="1"/>
  <c r="G6" i="16"/>
  <c r="H6" i="16" s="1"/>
  <c r="I6" i="16" s="1"/>
  <c r="L6" i="16" s="1"/>
  <c r="G5" i="16"/>
  <c r="H5" i="16" s="1"/>
  <c r="I5" i="16" s="1"/>
  <c r="L5" i="16" s="1"/>
  <c r="G4" i="16"/>
  <c r="H4" i="16" s="1"/>
  <c r="I4" i="16" s="1"/>
  <c r="L4" i="16" s="1"/>
  <c r="G3" i="16"/>
  <c r="H3" i="16" s="1"/>
  <c r="I3" i="16" s="1"/>
  <c r="L3" i="16" s="1"/>
  <c r="G2" i="16"/>
  <c r="H2" i="16" s="1"/>
  <c r="G21" i="15"/>
  <c r="G20" i="15"/>
  <c r="G19" i="15"/>
  <c r="H19" i="15" s="1"/>
  <c r="I19" i="15" s="1"/>
  <c r="L19" i="15" s="1"/>
  <c r="G18" i="15"/>
  <c r="H18" i="15" s="1"/>
  <c r="I18" i="15" s="1"/>
  <c r="L18" i="15" s="1"/>
  <c r="G17" i="15"/>
  <c r="H17" i="15" s="1"/>
  <c r="I17" i="15" s="1"/>
  <c r="L17" i="15" s="1"/>
  <c r="G16" i="15"/>
  <c r="H16" i="15" s="1"/>
  <c r="I16" i="15" s="1"/>
  <c r="L16" i="15" s="1"/>
  <c r="G15" i="15"/>
  <c r="H15" i="15" s="1"/>
  <c r="I15" i="15" s="1"/>
  <c r="L15" i="15" s="1"/>
  <c r="G14" i="15"/>
  <c r="H14" i="15" s="1"/>
  <c r="I14" i="15" s="1"/>
  <c r="L14" i="15" s="1"/>
  <c r="G13" i="15"/>
  <c r="H13" i="15" s="1"/>
  <c r="I13" i="15" s="1"/>
  <c r="L13" i="15" s="1"/>
  <c r="G12" i="15"/>
  <c r="H12" i="15" s="1"/>
  <c r="I12" i="15" s="1"/>
  <c r="L12" i="15" s="1"/>
  <c r="G11" i="15"/>
  <c r="H11" i="15" s="1"/>
  <c r="I11" i="15" s="1"/>
  <c r="L11" i="15" s="1"/>
  <c r="G10" i="15"/>
  <c r="H10" i="15" s="1"/>
  <c r="I10" i="15" s="1"/>
  <c r="L10" i="15" s="1"/>
  <c r="G9" i="15"/>
  <c r="H9" i="15" s="1"/>
  <c r="I9" i="15" s="1"/>
  <c r="L9" i="15" s="1"/>
  <c r="G8" i="15"/>
  <c r="H8" i="15" s="1"/>
  <c r="I8" i="15" s="1"/>
  <c r="L8" i="15" s="1"/>
  <c r="G7" i="15"/>
  <c r="H7" i="15" s="1"/>
  <c r="I7" i="15" s="1"/>
  <c r="L7" i="15" s="1"/>
  <c r="G6" i="15"/>
  <c r="H6" i="15" s="1"/>
  <c r="I6" i="15" s="1"/>
  <c r="L6" i="15" s="1"/>
  <c r="G5" i="15"/>
  <c r="H5" i="15" s="1"/>
  <c r="I5" i="15" s="1"/>
  <c r="L5" i="15" s="1"/>
  <c r="G4" i="15"/>
  <c r="H4" i="15" s="1"/>
  <c r="I4" i="15" s="1"/>
  <c r="L4" i="15" s="1"/>
  <c r="G3" i="15"/>
  <c r="H3" i="15" s="1"/>
  <c r="I3" i="15" s="1"/>
  <c r="L3" i="15" s="1"/>
  <c r="G2" i="15"/>
  <c r="H2" i="15" s="1"/>
  <c r="G21" i="14"/>
  <c r="G20" i="14"/>
  <c r="G19" i="14"/>
  <c r="H19" i="14" s="1"/>
  <c r="I19" i="14" s="1"/>
  <c r="L19" i="14" s="1"/>
  <c r="G18" i="14"/>
  <c r="H18" i="14" s="1"/>
  <c r="I18" i="14" s="1"/>
  <c r="L18" i="14" s="1"/>
  <c r="G17" i="14"/>
  <c r="H17" i="14" s="1"/>
  <c r="I17" i="14" s="1"/>
  <c r="L17" i="14" s="1"/>
  <c r="G16" i="14"/>
  <c r="H16" i="14" s="1"/>
  <c r="I16" i="14" s="1"/>
  <c r="L16" i="14" s="1"/>
  <c r="G15" i="14"/>
  <c r="H15" i="14" s="1"/>
  <c r="I15" i="14" s="1"/>
  <c r="L15" i="14" s="1"/>
  <c r="G14" i="14"/>
  <c r="H14" i="14" s="1"/>
  <c r="I14" i="14" s="1"/>
  <c r="L14" i="14" s="1"/>
  <c r="G13" i="14"/>
  <c r="H13" i="14" s="1"/>
  <c r="I13" i="14" s="1"/>
  <c r="L13" i="14" s="1"/>
  <c r="G12" i="14"/>
  <c r="H12" i="14" s="1"/>
  <c r="I12" i="14" s="1"/>
  <c r="L12" i="14" s="1"/>
  <c r="G11" i="14"/>
  <c r="H11" i="14" s="1"/>
  <c r="I11" i="14" s="1"/>
  <c r="L11" i="14" s="1"/>
  <c r="G10" i="14"/>
  <c r="H10" i="14" s="1"/>
  <c r="I10" i="14" s="1"/>
  <c r="L10" i="14" s="1"/>
  <c r="G9" i="14"/>
  <c r="H9" i="14" s="1"/>
  <c r="I9" i="14" s="1"/>
  <c r="L9" i="14" s="1"/>
  <c r="G8" i="14"/>
  <c r="H8" i="14" s="1"/>
  <c r="I8" i="14" s="1"/>
  <c r="L8" i="14" s="1"/>
  <c r="G7" i="14"/>
  <c r="H7" i="14" s="1"/>
  <c r="I7" i="14" s="1"/>
  <c r="L7" i="14" s="1"/>
  <c r="G6" i="14"/>
  <c r="H6" i="14" s="1"/>
  <c r="I6" i="14" s="1"/>
  <c r="L6" i="14" s="1"/>
  <c r="G5" i="14"/>
  <c r="H5" i="14" s="1"/>
  <c r="I5" i="14" s="1"/>
  <c r="L5" i="14" s="1"/>
  <c r="G4" i="14"/>
  <c r="H4" i="14" s="1"/>
  <c r="I4" i="14" s="1"/>
  <c r="L4" i="14" s="1"/>
  <c r="G3" i="14"/>
  <c r="H3" i="14" s="1"/>
  <c r="I3" i="14" s="1"/>
  <c r="L3" i="14" s="1"/>
  <c r="G2" i="14"/>
  <c r="H2" i="14" s="1"/>
  <c r="G21" i="13"/>
  <c r="G20" i="13"/>
  <c r="G19" i="13"/>
  <c r="H19" i="13" s="1"/>
  <c r="I19" i="13" s="1"/>
  <c r="L19" i="13" s="1"/>
  <c r="I18" i="13"/>
  <c r="L18" i="13" s="1"/>
  <c r="G18" i="13"/>
  <c r="H18" i="13" s="1"/>
  <c r="G17" i="13"/>
  <c r="H17" i="13" s="1"/>
  <c r="I17" i="13" s="1"/>
  <c r="L17" i="13" s="1"/>
  <c r="G16" i="13"/>
  <c r="H16" i="13" s="1"/>
  <c r="I16" i="13" s="1"/>
  <c r="L16" i="13" s="1"/>
  <c r="I15" i="13"/>
  <c r="L15" i="13" s="1"/>
  <c r="G15" i="13"/>
  <c r="H15" i="13" s="1"/>
  <c r="I14" i="13"/>
  <c r="L14" i="13" s="1"/>
  <c r="G14" i="13"/>
  <c r="H14" i="13" s="1"/>
  <c r="G13" i="13"/>
  <c r="H13" i="13" s="1"/>
  <c r="I13" i="13" s="1"/>
  <c r="L13" i="13" s="1"/>
  <c r="G12" i="13"/>
  <c r="H12" i="13" s="1"/>
  <c r="I12" i="13" s="1"/>
  <c r="L12" i="13" s="1"/>
  <c r="I11" i="13"/>
  <c r="L11" i="13" s="1"/>
  <c r="G11" i="13"/>
  <c r="H11" i="13" s="1"/>
  <c r="I10" i="13"/>
  <c r="L10" i="13" s="1"/>
  <c r="G10" i="13"/>
  <c r="H10" i="13" s="1"/>
  <c r="G9" i="13"/>
  <c r="H9" i="13" s="1"/>
  <c r="I9" i="13" s="1"/>
  <c r="L9" i="13" s="1"/>
  <c r="G8" i="13"/>
  <c r="H8" i="13" s="1"/>
  <c r="I8" i="13" s="1"/>
  <c r="L8" i="13" s="1"/>
  <c r="I7" i="13"/>
  <c r="L7" i="13" s="1"/>
  <c r="G7" i="13"/>
  <c r="H7" i="13" s="1"/>
  <c r="I6" i="13"/>
  <c r="L6" i="13" s="1"/>
  <c r="G6" i="13"/>
  <c r="H6" i="13" s="1"/>
  <c r="J5" i="13"/>
  <c r="I5" i="13"/>
  <c r="L5" i="13" s="1"/>
  <c r="G5" i="13"/>
  <c r="H5" i="13" s="1"/>
  <c r="G4" i="13"/>
  <c r="H4" i="13" s="1"/>
  <c r="I4" i="13" s="1"/>
  <c r="L4" i="13" s="1"/>
  <c r="G3" i="13"/>
  <c r="H3" i="13" s="1"/>
  <c r="I3" i="13" s="1"/>
  <c r="L3" i="13" s="1"/>
  <c r="I2" i="13"/>
  <c r="G2" i="13"/>
  <c r="H2" i="13" s="1"/>
  <c r="J3" i="13" s="1"/>
  <c r="G3" i="11"/>
  <c r="G4" i="11"/>
  <c r="G5" i="11"/>
  <c r="H5" i="11" s="1"/>
  <c r="I5" i="11" s="1"/>
  <c r="L5" i="11" s="1"/>
  <c r="G6" i="11"/>
  <c r="G7" i="11"/>
  <c r="G8" i="11"/>
  <c r="G9" i="11"/>
  <c r="H9" i="11" s="1"/>
  <c r="I9" i="11" s="1"/>
  <c r="L9" i="11" s="1"/>
  <c r="G10" i="11"/>
  <c r="H10" i="11" s="1"/>
  <c r="I10" i="11" s="1"/>
  <c r="L10" i="11" s="1"/>
  <c r="G11" i="11"/>
  <c r="G12" i="11"/>
  <c r="G13" i="11"/>
  <c r="G14" i="11"/>
  <c r="H14" i="11" s="1"/>
  <c r="I14" i="11" s="1"/>
  <c r="L14" i="11" s="1"/>
  <c r="G15" i="11"/>
  <c r="G16" i="11"/>
  <c r="G17" i="11"/>
  <c r="G18" i="11"/>
  <c r="G19" i="11"/>
  <c r="G20" i="11"/>
  <c r="G21" i="11"/>
  <c r="G2" i="11"/>
  <c r="H2" i="11" s="1"/>
  <c r="G3" i="12"/>
  <c r="H3" i="12" s="1"/>
  <c r="G4" i="12"/>
  <c r="H4" i="12" s="1"/>
  <c r="I4" i="12" s="1"/>
  <c r="L4" i="12" s="1"/>
  <c r="G5" i="12"/>
  <c r="H5" i="12" s="1"/>
  <c r="I5" i="12" s="1"/>
  <c r="L5" i="12" s="1"/>
  <c r="G6" i="12"/>
  <c r="H6" i="12" s="1"/>
  <c r="I6" i="12" s="1"/>
  <c r="L6" i="12" s="1"/>
  <c r="G7" i="12"/>
  <c r="H7" i="12" s="1"/>
  <c r="I7" i="12" s="1"/>
  <c r="L7" i="12" s="1"/>
  <c r="G8" i="12"/>
  <c r="H8" i="12" s="1"/>
  <c r="I8" i="12" s="1"/>
  <c r="L8" i="12" s="1"/>
  <c r="G9" i="12"/>
  <c r="H9" i="12" s="1"/>
  <c r="I9" i="12" s="1"/>
  <c r="L9" i="12" s="1"/>
  <c r="G10" i="12"/>
  <c r="H10" i="12" s="1"/>
  <c r="I10" i="12" s="1"/>
  <c r="L10" i="12" s="1"/>
  <c r="G11" i="12"/>
  <c r="H11" i="12" s="1"/>
  <c r="I11" i="12" s="1"/>
  <c r="L11" i="12" s="1"/>
  <c r="G12" i="12"/>
  <c r="H12" i="12" s="1"/>
  <c r="I12" i="12" s="1"/>
  <c r="L12" i="12" s="1"/>
  <c r="G13" i="12"/>
  <c r="H13" i="12" s="1"/>
  <c r="I13" i="12" s="1"/>
  <c r="L13" i="12" s="1"/>
  <c r="G14" i="12"/>
  <c r="H14" i="12" s="1"/>
  <c r="I14" i="12" s="1"/>
  <c r="L14" i="12" s="1"/>
  <c r="G15" i="12"/>
  <c r="H15" i="12" s="1"/>
  <c r="I15" i="12" s="1"/>
  <c r="L15" i="12" s="1"/>
  <c r="G16" i="12"/>
  <c r="H16" i="12" s="1"/>
  <c r="I16" i="12" s="1"/>
  <c r="L16" i="12" s="1"/>
  <c r="G17" i="12"/>
  <c r="H17" i="12" s="1"/>
  <c r="I17" i="12" s="1"/>
  <c r="L17" i="12" s="1"/>
  <c r="G18" i="12"/>
  <c r="H18" i="12" s="1"/>
  <c r="I18" i="12" s="1"/>
  <c r="L18" i="12" s="1"/>
  <c r="G19" i="12"/>
  <c r="H19" i="12" s="1"/>
  <c r="I19" i="12" s="1"/>
  <c r="L19" i="12" s="1"/>
  <c r="G20" i="12"/>
  <c r="G21" i="12"/>
  <c r="G2" i="12"/>
  <c r="H2" i="12" s="1"/>
  <c r="H5" i="8"/>
  <c r="H6" i="8"/>
  <c r="H7" i="8"/>
  <c r="H8" i="8"/>
  <c r="H9" i="8"/>
  <c r="H6" i="11"/>
  <c r="I6" i="11" s="1"/>
  <c r="L6" i="11" s="1"/>
  <c r="H7" i="11"/>
  <c r="I7" i="11" s="1"/>
  <c r="L7" i="11" s="1"/>
  <c r="H13" i="11"/>
  <c r="I13" i="11" s="1"/>
  <c r="L13" i="11" s="1"/>
  <c r="H15" i="11"/>
  <c r="I15" i="11" s="1"/>
  <c r="L15" i="11" s="1"/>
  <c r="H17" i="11"/>
  <c r="I17" i="11" s="1"/>
  <c r="L17" i="11" s="1"/>
  <c r="H18" i="11"/>
  <c r="I18" i="11" s="1"/>
  <c r="L18" i="11" s="1"/>
  <c r="H3" i="11"/>
  <c r="I3" i="11" s="1"/>
  <c r="L3" i="11" s="1"/>
  <c r="H4" i="11"/>
  <c r="I4" i="11" s="1"/>
  <c r="L4" i="11" s="1"/>
  <c r="H8" i="11"/>
  <c r="I8" i="11" s="1"/>
  <c r="L8" i="11" s="1"/>
  <c r="H11" i="11"/>
  <c r="I11" i="11" s="1"/>
  <c r="L11" i="11" s="1"/>
  <c r="H12" i="11"/>
  <c r="I12" i="11" s="1"/>
  <c r="L12" i="11" s="1"/>
  <c r="H16" i="11"/>
  <c r="I16" i="11" s="1"/>
  <c r="L16" i="11" s="1"/>
  <c r="H19" i="11"/>
  <c r="I19" i="11" s="1"/>
  <c r="L19" i="11" s="1"/>
  <c r="J16" i="18" l="1"/>
  <c r="J15" i="18"/>
  <c r="J13" i="18"/>
  <c r="J12" i="18"/>
  <c r="J8" i="18"/>
  <c r="J6" i="18"/>
  <c r="J4" i="18"/>
  <c r="J3" i="18"/>
  <c r="J2" i="18"/>
  <c r="J18" i="18"/>
  <c r="J17" i="18"/>
  <c r="J14" i="18"/>
  <c r="J11" i="18"/>
  <c r="J10" i="18"/>
  <c r="J9" i="18"/>
  <c r="J7" i="18"/>
  <c r="J5" i="18"/>
  <c r="I2" i="18"/>
  <c r="I2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J2" i="16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J5" i="15"/>
  <c r="J4" i="15"/>
  <c r="J3" i="15"/>
  <c r="J2" i="15"/>
  <c r="I2" i="15"/>
  <c r="I2" i="14"/>
  <c r="K19" i="14" s="1"/>
  <c r="N19" i="14" s="1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L2" i="13"/>
  <c r="K18" i="13"/>
  <c r="N18" i="13" s="1"/>
  <c r="K17" i="13"/>
  <c r="N17" i="13" s="1"/>
  <c r="K16" i="13"/>
  <c r="N16" i="13" s="1"/>
  <c r="K15" i="13"/>
  <c r="N15" i="13" s="1"/>
  <c r="K14" i="13"/>
  <c r="N14" i="13" s="1"/>
  <c r="K13" i="13"/>
  <c r="N13" i="13" s="1"/>
  <c r="K12" i="13"/>
  <c r="N12" i="13" s="1"/>
  <c r="K11" i="13"/>
  <c r="N11" i="13" s="1"/>
  <c r="K10" i="13"/>
  <c r="N10" i="13" s="1"/>
  <c r="K9" i="13"/>
  <c r="N9" i="13" s="1"/>
  <c r="K8" i="13"/>
  <c r="N8" i="13" s="1"/>
  <c r="K7" i="13"/>
  <c r="N7" i="13" s="1"/>
  <c r="K6" i="13"/>
  <c r="N6" i="13" s="1"/>
  <c r="K5" i="13"/>
  <c r="N5" i="13" s="1"/>
  <c r="K4" i="13"/>
  <c r="N4" i="13" s="1"/>
  <c r="K3" i="13"/>
  <c r="N3" i="13" s="1"/>
  <c r="K2" i="13"/>
  <c r="N2" i="13" s="1"/>
  <c r="J2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4" i="13"/>
  <c r="J4" i="12"/>
  <c r="J16" i="12"/>
  <c r="J3" i="12"/>
  <c r="J7" i="12"/>
  <c r="J9" i="12"/>
  <c r="J10" i="12"/>
  <c r="J12" i="12"/>
  <c r="J14" i="12"/>
  <c r="J18" i="12"/>
  <c r="I3" i="12"/>
  <c r="J5" i="12"/>
  <c r="J6" i="12"/>
  <c r="J8" i="12"/>
  <c r="J11" i="12"/>
  <c r="J13" i="12"/>
  <c r="J15" i="12"/>
  <c r="J17" i="12"/>
  <c r="J19" i="12"/>
  <c r="J2" i="12"/>
  <c r="I2" i="12"/>
  <c r="J19" i="11"/>
  <c r="J14" i="11"/>
  <c r="J17" i="11"/>
  <c r="J13" i="11"/>
  <c r="J9" i="11"/>
  <c r="J5" i="11"/>
  <c r="J18" i="11"/>
  <c r="J10" i="11"/>
  <c r="J2" i="11"/>
  <c r="J16" i="11"/>
  <c r="J12" i="11"/>
  <c r="J8" i="11"/>
  <c r="J4" i="11"/>
  <c r="J6" i="11"/>
  <c r="J15" i="11"/>
  <c r="J11" i="11"/>
  <c r="J7" i="11"/>
  <c r="J3" i="11"/>
  <c r="I2" i="11"/>
  <c r="K19" i="11" s="1"/>
  <c r="N19" i="11" s="1"/>
  <c r="G4" i="8" l="1"/>
  <c r="F4" i="8"/>
  <c r="L2" i="18"/>
  <c r="K4" i="18"/>
  <c r="N4" i="18" s="1"/>
  <c r="K2" i="18"/>
  <c r="N2" i="18" s="1"/>
  <c r="K18" i="18"/>
  <c r="N18" i="18" s="1"/>
  <c r="K17" i="18"/>
  <c r="N17" i="18" s="1"/>
  <c r="K16" i="18"/>
  <c r="N16" i="18" s="1"/>
  <c r="K15" i="18"/>
  <c r="N15" i="18" s="1"/>
  <c r="K14" i="18"/>
  <c r="N14" i="18" s="1"/>
  <c r="K13" i="18"/>
  <c r="N13" i="18" s="1"/>
  <c r="K12" i="18"/>
  <c r="N12" i="18" s="1"/>
  <c r="K11" i="18"/>
  <c r="N11" i="18" s="1"/>
  <c r="K10" i="18"/>
  <c r="N10" i="18" s="1"/>
  <c r="K9" i="18"/>
  <c r="N9" i="18" s="1"/>
  <c r="K8" i="18"/>
  <c r="N8" i="18" s="1"/>
  <c r="K7" i="18"/>
  <c r="N7" i="18" s="1"/>
  <c r="K6" i="18"/>
  <c r="N6" i="18" s="1"/>
  <c r="K5" i="18"/>
  <c r="N5" i="18" s="1"/>
  <c r="K3" i="18"/>
  <c r="N3" i="18" s="1"/>
  <c r="L2" i="16"/>
  <c r="K18" i="16"/>
  <c r="N18" i="16" s="1"/>
  <c r="K17" i="16"/>
  <c r="N17" i="16" s="1"/>
  <c r="K16" i="16"/>
  <c r="N16" i="16" s="1"/>
  <c r="K15" i="16"/>
  <c r="N15" i="16" s="1"/>
  <c r="K14" i="16"/>
  <c r="N14" i="16" s="1"/>
  <c r="K13" i="16"/>
  <c r="N13" i="16" s="1"/>
  <c r="K12" i="16"/>
  <c r="N12" i="16" s="1"/>
  <c r="K11" i="16"/>
  <c r="N11" i="16" s="1"/>
  <c r="K10" i="16"/>
  <c r="N10" i="16" s="1"/>
  <c r="K9" i="16"/>
  <c r="N9" i="16" s="1"/>
  <c r="K8" i="16"/>
  <c r="N8" i="16" s="1"/>
  <c r="K7" i="16"/>
  <c r="N7" i="16" s="1"/>
  <c r="K6" i="16"/>
  <c r="N6" i="16" s="1"/>
  <c r="K5" i="16"/>
  <c r="N5" i="16" s="1"/>
  <c r="K4" i="16"/>
  <c r="N4" i="16" s="1"/>
  <c r="K3" i="16"/>
  <c r="N3" i="16" s="1"/>
  <c r="K2" i="16"/>
  <c r="N2" i="16" s="1"/>
  <c r="L2" i="15"/>
  <c r="K19" i="15"/>
  <c r="N19" i="15" s="1"/>
  <c r="K18" i="15"/>
  <c r="N18" i="15" s="1"/>
  <c r="K17" i="15"/>
  <c r="N17" i="15" s="1"/>
  <c r="K16" i="15"/>
  <c r="N16" i="15" s="1"/>
  <c r="K15" i="15"/>
  <c r="N15" i="15" s="1"/>
  <c r="K14" i="15"/>
  <c r="N14" i="15" s="1"/>
  <c r="K13" i="15"/>
  <c r="N13" i="15" s="1"/>
  <c r="K12" i="15"/>
  <c r="N12" i="15" s="1"/>
  <c r="K11" i="15"/>
  <c r="N11" i="15" s="1"/>
  <c r="K10" i="15"/>
  <c r="N10" i="15" s="1"/>
  <c r="K9" i="15"/>
  <c r="N9" i="15" s="1"/>
  <c r="K8" i="15"/>
  <c r="N8" i="15" s="1"/>
  <c r="K7" i="15"/>
  <c r="N7" i="15" s="1"/>
  <c r="K6" i="15"/>
  <c r="N6" i="15" s="1"/>
  <c r="K5" i="15"/>
  <c r="N5" i="15" s="1"/>
  <c r="K4" i="15"/>
  <c r="N4" i="15" s="1"/>
  <c r="K3" i="15"/>
  <c r="N3" i="15" s="1"/>
  <c r="K2" i="15"/>
  <c r="N2" i="15" s="1"/>
  <c r="L2" i="14"/>
  <c r="K6" i="14"/>
  <c r="N6" i="14" s="1"/>
  <c r="K4" i="14"/>
  <c r="N4" i="14" s="1"/>
  <c r="K3" i="14"/>
  <c r="N3" i="14" s="1"/>
  <c r="K2" i="14"/>
  <c r="N2" i="14" s="1"/>
  <c r="K18" i="14"/>
  <c r="N18" i="14" s="1"/>
  <c r="K17" i="14"/>
  <c r="N17" i="14" s="1"/>
  <c r="K16" i="14"/>
  <c r="N16" i="14" s="1"/>
  <c r="K15" i="14"/>
  <c r="N15" i="14" s="1"/>
  <c r="K14" i="14"/>
  <c r="N14" i="14" s="1"/>
  <c r="K13" i="14"/>
  <c r="N13" i="14" s="1"/>
  <c r="K12" i="14"/>
  <c r="N12" i="14" s="1"/>
  <c r="K11" i="14"/>
  <c r="N11" i="14" s="1"/>
  <c r="K10" i="14"/>
  <c r="N10" i="14" s="1"/>
  <c r="K9" i="14"/>
  <c r="N9" i="14" s="1"/>
  <c r="K8" i="14"/>
  <c r="N8" i="14" s="1"/>
  <c r="K7" i="14"/>
  <c r="N7" i="14" s="1"/>
  <c r="K5" i="14"/>
  <c r="N5" i="14" s="1"/>
  <c r="M16" i="13"/>
  <c r="M12" i="13"/>
  <c r="M8" i="13"/>
  <c r="M3" i="13"/>
  <c r="M17" i="13"/>
  <c r="M13" i="13"/>
  <c r="M9" i="13"/>
  <c r="M2" i="13"/>
  <c r="M11" i="13"/>
  <c r="M7" i="13"/>
  <c r="M4" i="13"/>
  <c r="M18" i="13"/>
  <c r="M14" i="13"/>
  <c r="M10" i="13"/>
  <c r="M6" i="13"/>
  <c r="M5" i="13"/>
  <c r="M15" i="13"/>
  <c r="K3" i="12"/>
  <c r="N3" i="12" s="1"/>
  <c r="K4" i="12"/>
  <c r="N4" i="12" s="1"/>
  <c r="K5" i="12"/>
  <c r="N5" i="12" s="1"/>
  <c r="K6" i="12"/>
  <c r="N6" i="12" s="1"/>
  <c r="K7" i="12"/>
  <c r="N7" i="12" s="1"/>
  <c r="K8" i="12"/>
  <c r="N8" i="12" s="1"/>
  <c r="K9" i="12"/>
  <c r="N9" i="12" s="1"/>
  <c r="K10" i="12"/>
  <c r="N10" i="12" s="1"/>
  <c r="K11" i="12"/>
  <c r="N11" i="12" s="1"/>
  <c r="K12" i="12"/>
  <c r="N12" i="12" s="1"/>
  <c r="K13" i="12"/>
  <c r="N13" i="12" s="1"/>
  <c r="K14" i="12"/>
  <c r="N14" i="12" s="1"/>
  <c r="K15" i="12"/>
  <c r="N15" i="12" s="1"/>
  <c r="K16" i="12"/>
  <c r="N16" i="12" s="1"/>
  <c r="K17" i="12"/>
  <c r="N17" i="12" s="1"/>
  <c r="K18" i="12"/>
  <c r="N18" i="12" s="1"/>
  <c r="K19" i="12"/>
  <c r="N19" i="12" s="1"/>
  <c r="L3" i="12"/>
  <c r="L2" i="12"/>
  <c r="M2" i="12" s="1"/>
  <c r="K2" i="12"/>
  <c r="N2" i="12" s="1"/>
  <c r="L2" i="11"/>
  <c r="M19" i="11" s="1"/>
  <c r="K5" i="11"/>
  <c r="N5" i="11" s="1"/>
  <c r="K9" i="11"/>
  <c r="N9" i="11" s="1"/>
  <c r="K13" i="11"/>
  <c r="N13" i="11" s="1"/>
  <c r="K17" i="11"/>
  <c r="N17" i="11" s="1"/>
  <c r="K8" i="11"/>
  <c r="N8" i="11" s="1"/>
  <c r="K6" i="11"/>
  <c r="N6" i="11" s="1"/>
  <c r="K10" i="11"/>
  <c r="N10" i="11" s="1"/>
  <c r="K14" i="11"/>
  <c r="N14" i="11" s="1"/>
  <c r="K18" i="11"/>
  <c r="N18" i="11" s="1"/>
  <c r="K4" i="11"/>
  <c r="N4" i="11" s="1"/>
  <c r="K16" i="11"/>
  <c r="N16" i="11" s="1"/>
  <c r="K3" i="11"/>
  <c r="N3" i="11" s="1"/>
  <c r="K7" i="11"/>
  <c r="N7" i="11" s="1"/>
  <c r="K11" i="11"/>
  <c r="N11" i="11" s="1"/>
  <c r="K15" i="11"/>
  <c r="N15" i="11" s="1"/>
  <c r="K12" i="11"/>
  <c r="N12" i="11" s="1"/>
  <c r="K2" i="11"/>
  <c r="N2" i="11" s="1"/>
  <c r="F8" i="8" l="1"/>
  <c r="G8" i="8"/>
  <c r="G10" i="8"/>
  <c r="F10" i="8"/>
  <c r="G7" i="8"/>
  <c r="F7" i="8"/>
  <c r="M18" i="18"/>
  <c r="M16" i="18"/>
  <c r="M15" i="18"/>
  <c r="M14" i="18"/>
  <c r="M12" i="18"/>
  <c r="M10" i="18"/>
  <c r="M8" i="18"/>
  <c r="M6" i="18"/>
  <c r="M3" i="18"/>
  <c r="M2" i="18"/>
  <c r="M17" i="18"/>
  <c r="M13" i="18"/>
  <c r="M11" i="18"/>
  <c r="M9" i="18"/>
  <c r="M7" i="18"/>
  <c r="M5" i="18"/>
  <c r="M4" i="18"/>
  <c r="M18" i="16"/>
  <c r="M17" i="16"/>
  <c r="M14" i="16"/>
  <c r="M10" i="16"/>
  <c r="M8" i="16"/>
  <c r="M15" i="16"/>
  <c r="M13" i="16"/>
  <c r="M12" i="16"/>
  <c r="M9" i="16"/>
  <c r="M6" i="16"/>
  <c r="M4" i="16"/>
  <c r="M2" i="16"/>
  <c r="M16" i="16"/>
  <c r="M11" i="16"/>
  <c r="M7" i="16"/>
  <c r="M5" i="16"/>
  <c r="M3" i="16"/>
  <c r="M18" i="15"/>
  <c r="M14" i="15"/>
  <c r="M10" i="15"/>
  <c r="M8" i="15"/>
  <c r="M6" i="15"/>
  <c r="M4" i="15"/>
  <c r="M2" i="15"/>
  <c r="M17" i="15"/>
  <c r="M12" i="15"/>
  <c r="M9" i="15"/>
  <c r="M7" i="15"/>
  <c r="M5" i="15"/>
  <c r="M3" i="15"/>
  <c r="M16" i="15"/>
  <c r="M15" i="15"/>
  <c r="M13" i="15"/>
  <c r="M11" i="15"/>
  <c r="M18" i="14"/>
  <c r="M16" i="14"/>
  <c r="M13" i="14"/>
  <c r="M10" i="14"/>
  <c r="M8" i="14"/>
  <c r="M4" i="14"/>
  <c r="M19" i="14"/>
  <c r="M14" i="14"/>
  <c r="M12" i="14"/>
  <c r="M9" i="14"/>
  <c r="M7" i="14"/>
  <c r="M5" i="14"/>
  <c r="M3" i="14"/>
  <c r="M17" i="14"/>
  <c r="M15" i="14"/>
  <c r="M11" i="14"/>
  <c r="M6" i="14"/>
  <c r="M2" i="14"/>
  <c r="M15" i="12"/>
  <c r="M3" i="12"/>
  <c r="M4" i="12"/>
  <c r="M5" i="12"/>
  <c r="M6" i="12"/>
  <c r="M7" i="12"/>
  <c r="M8" i="12"/>
  <c r="M9" i="12"/>
  <c r="M10" i="12"/>
  <c r="M11" i="12"/>
  <c r="M12" i="12"/>
  <c r="M13" i="12"/>
  <c r="M14" i="12"/>
  <c r="M16" i="12"/>
  <c r="M17" i="12"/>
  <c r="M18" i="12"/>
  <c r="M19" i="12"/>
  <c r="M5" i="11"/>
  <c r="M9" i="11"/>
  <c r="M13" i="11"/>
  <c r="M17" i="11"/>
  <c r="M8" i="11"/>
  <c r="M6" i="11"/>
  <c r="M10" i="11"/>
  <c r="M14" i="11"/>
  <c r="M18" i="11"/>
  <c r="M12" i="11"/>
  <c r="M3" i="11"/>
  <c r="M7" i="11"/>
  <c r="M11" i="11"/>
  <c r="M15" i="11"/>
  <c r="M4" i="11"/>
  <c r="M16" i="11"/>
  <c r="M2" i="11"/>
  <c r="H10" i="8" l="1"/>
  <c r="H4" i="8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" i="6"/>
  <c r="E5" i="6" l="1"/>
  <c r="E9" i="6"/>
  <c r="F9" i="6" s="1"/>
  <c r="I9" i="6" s="1"/>
  <c r="E14" i="6"/>
  <c r="F14" i="6" s="1"/>
  <c r="I14" i="6" s="1"/>
  <c r="E18" i="6"/>
  <c r="F18" i="6" s="1"/>
  <c r="I18" i="6" s="1"/>
  <c r="E3" i="6"/>
  <c r="F3" i="6" s="1"/>
  <c r="E4" i="6"/>
  <c r="F4" i="6" s="1"/>
  <c r="I4" i="6" s="1"/>
  <c r="E6" i="6"/>
  <c r="F6" i="6" s="1"/>
  <c r="I6" i="6" s="1"/>
  <c r="E7" i="6"/>
  <c r="F7" i="6"/>
  <c r="I7" i="6" s="1"/>
  <c r="E8" i="6"/>
  <c r="F8" i="6" s="1"/>
  <c r="I8" i="6" s="1"/>
  <c r="E10" i="6"/>
  <c r="F10" i="6" s="1"/>
  <c r="I10" i="6" s="1"/>
  <c r="E11" i="6"/>
  <c r="F11" i="6"/>
  <c r="I11" i="6" s="1"/>
  <c r="E12" i="6"/>
  <c r="F12" i="6" s="1"/>
  <c r="I12" i="6" s="1"/>
  <c r="E13" i="6"/>
  <c r="F13" i="6" s="1"/>
  <c r="I13" i="6" s="1"/>
  <c r="E15" i="6"/>
  <c r="F15" i="6"/>
  <c r="I15" i="6" s="1"/>
  <c r="E16" i="6"/>
  <c r="F16" i="6" s="1"/>
  <c r="I16" i="6" s="1"/>
  <c r="E17" i="6"/>
  <c r="F17" i="6" s="1"/>
  <c r="I17" i="6" s="1"/>
  <c r="E19" i="6"/>
  <c r="F19" i="6" s="1"/>
  <c r="I19" i="6" s="1"/>
  <c r="E20" i="6"/>
  <c r="E2" i="6"/>
  <c r="G3" i="6" s="1"/>
  <c r="G15" i="6" l="1"/>
  <c r="G19" i="6"/>
  <c r="F5" i="6"/>
  <c r="I5" i="6" s="1"/>
  <c r="G11" i="6"/>
  <c r="G17" i="6"/>
  <c r="G13" i="6"/>
  <c r="G16" i="6"/>
  <c r="G12" i="6"/>
  <c r="G18" i="6"/>
  <c r="G14" i="6"/>
  <c r="G10" i="6"/>
  <c r="G9" i="6"/>
  <c r="G8" i="6"/>
  <c r="G7" i="6"/>
  <c r="G6" i="6"/>
  <c r="G5" i="6"/>
  <c r="G4" i="6"/>
  <c r="I3" i="6"/>
  <c r="G2" i="6"/>
  <c r="F2" i="6"/>
  <c r="H16" i="6" s="1"/>
  <c r="K16" i="6" s="1"/>
  <c r="H9" i="6" l="1"/>
  <c r="K9" i="6" s="1"/>
  <c r="H3" i="6"/>
  <c r="K3" i="6" s="1"/>
  <c r="H13" i="6"/>
  <c r="K13" i="6" s="1"/>
  <c r="H17" i="6"/>
  <c r="K17" i="6" s="1"/>
  <c r="H5" i="6"/>
  <c r="K5" i="6" s="1"/>
  <c r="H10" i="6"/>
  <c r="K10" i="6" s="1"/>
  <c r="H18" i="6"/>
  <c r="K18" i="6" s="1"/>
  <c r="H7" i="6"/>
  <c r="K7" i="6" s="1"/>
  <c r="H11" i="6"/>
  <c r="K11" i="6" s="1"/>
  <c r="H15" i="6"/>
  <c r="K15" i="6" s="1"/>
  <c r="H19" i="6"/>
  <c r="K19" i="6" s="1"/>
  <c r="H6" i="6"/>
  <c r="K6" i="6" s="1"/>
  <c r="H14" i="6"/>
  <c r="K14" i="6" s="1"/>
  <c r="H4" i="6"/>
  <c r="K4" i="6" s="1"/>
  <c r="H8" i="6"/>
  <c r="K8" i="6" s="1"/>
  <c r="H12" i="6"/>
  <c r="K12" i="6" s="1"/>
  <c r="I2" i="6"/>
  <c r="J2" i="6" s="1"/>
  <c r="H2" i="6"/>
  <c r="K2" i="6" s="1"/>
  <c r="J14" i="6" l="1"/>
  <c r="J6" i="6"/>
  <c r="J19" i="6"/>
  <c r="J11" i="6"/>
  <c r="J3" i="6"/>
  <c r="J18" i="6"/>
  <c r="J10" i="6"/>
  <c r="J15" i="6"/>
  <c r="J7" i="6"/>
  <c r="J17" i="6"/>
  <c r="J13" i="6"/>
  <c r="J9" i="6"/>
  <c r="J5" i="6"/>
  <c r="J16" i="6"/>
  <c r="J12" i="6"/>
  <c r="J8" i="6"/>
  <c r="J4" i="6"/>
</calcChain>
</file>

<file path=xl/sharedStrings.xml><?xml version="1.0" encoding="utf-8"?>
<sst xmlns="http://schemas.openxmlformats.org/spreadsheetml/2006/main" count="1577" uniqueCount="89">
  <si>
    <t xml:space="preserve">Año </t>
  </si>
  <si>
    <t xml:space="preserve">Sede </t>
  </si>
  <si>
    <t xml:space="preserve">Facultad </t>
  </si>
  <si>
    <t xml:space="preserve">Centro </t>
  </si>
  <si>
    <t xml:space="preserve">Cantidad </t>
  </si>
  <si>
    <t xml:space="preserve">y gorrito </t>
  </si>
  <si>
    <t xml:space="preserve">Error Et </t>
  </si>
  <si>
    <t xml:space="preserve">Error absoluto </t>
  </si>
  <si>
    <t xml:space="preserve">Error cuadratico MSE </t>
  </si>
  <si>
    <t xml:space="preserve">Error cuadratico abs MSE </t>
  </si>
  <si>
    <t xml:space="preserve">% Error </t>
  </si>
  <si>
    <t xml:space="preserve">MAPE </t>
  </si>
  <si>
    <t xml:space="preserve">TSt </t>
  </si>
  <si>
    <t>Sede Panamá</t>
  </si>
  <si>
    <t>Facultad de Ingeniería Civil</t>
  </si>
  <si>
    <t>Facultad de Ingeniería Eléctrica</t>
  </si>
  <si>
    <t>Facultad de Ingeniería Industrial</t>
  </si>
  <si>
    <t>Facultad de Ingeniería Mecánica</t>
  </si>
  <si>
    <t xml:space="preserve">Facultad de Ingeniería de Sistemas Computacionales </t>
  </si>
  <si>
    <t>Facultad de Ciencias y Tecnología</t>
  </si>
  <si>
    <t>Azuero</t>
  </si>
  <si>
    <t>Centro Regional</t>
  </si>
  <si>
    <t>Bocas del Toro</t>
  </si>
  <si>
    <t>Coclé</t>
  </si>
  <si>
    <t>Colón</t>
  </si>
  <si>
    <t>Chiriquí</t>
  </si>
  <si>
    <t>Panamá Oeste</t>
  </si>
  <si>
    <t>Veraguas</t>
  </si>
  <si>
    <t>Etiquetas de fila</t>
  </si>
  <si>
    <t>Total general</t>
  </si>
  <si>
    <t>Etiquetas de columna</t>
  </si>
  <si>
    <t xml:space="preserve">Suma de Cantidad </t>
  </si>
  <si>
    <t xml:space="preserve">Holt </t>
  </si>
  <si>
    <t xml:space="preserve">Tendencia </t>
  </si>
  <si>
    <t xml:space="preserve">Regresión </t>
  </si>
  <si>
    <t xml:space="preserve">Poca tendencia </t>
  </si>
  <si>
    <t xml:space="preserve">Sede Panamá </t>
  </si>
  <si>
    <t xml:space="preserve">Periodo t 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</si>
  <si>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</si>
  <si>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</si>
  <si>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</si>
  <si>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</si>
  <si>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</si>
  <si>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</si>
  <si>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</si>
  <si>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</si>
  <si>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</si>
  <si>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</si>
  <si>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</si>
  <si>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</si>
  <si>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</si>
  <si>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</si>
  <si>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</si>
  <si>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</si>
  <si>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</si>
  <si>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</si>
  <si>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</si>
  <si>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</si>
  <si>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</si>
  <si>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</si>
  <si>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</si>
  <si>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</si>
  <si>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Análisis de los residuales</t>
  </si>
  <si>
    <t>Observación</t>
  </si>
  <si>
    <t xml:space="preserve">Pronóstico Cantidad </t>
  </si>
  <si>
    <t>Residuos estándares</t>
  </si>
  <si>
    <t xml:space="preserve">Estimaciones de error de los pronóstico </t>
  </si>
  <si>
    <t xml:space="preserve">Método </t>
  </si>
  <si>
    <t xml:space="preserve">MAD </t>
  </si>
  <si>
    <t xml:space="preserve">Rango TS inf </t>
  </si>
  <si>
    <t xml:space="preserve">Rango TS sup </t>
  </si>
  <si>
    <t xml:space="preserve">Desv. Est. </t>
  </si>
  <si>
    <t xml:space="preserve">Predicción 2024 </t>
  </si>
  <si>
    <t xml:space="preserve">Predicción 2025 </t>
  </si>
  <si>
    <t xml:space="preserve">R cuadrado </t>
  </si>
  <si>
    <t xml:space="preserve">Limite inferior </t>
  </si>
  <si>
    <t xml:space="preserve">Limite superior </t>
  </si>
  <si>
    <t xml:space="preserve">Resultados </t>
  </si>
  <si>
    <t xml:space="preserve">Periodo </t>
  </si>
  <si>
    <t xml:space="preserve">Azuero - SPSS </t>
  </si>
  <si>
    <t xml:space="preserve">Bocas del Toro - SPSS </t>
  </si>
  <si>
    <t xml:space="preserve">Coclé - SPSS </t>
  </si>
  <si>
    <t xml:space="preserve">Colón - SPSS </t>
  </si>
  <si>
    <t xml:space="preserve">Chiriquí - SPSS </t>
  </si>
  <si>
    <t xml:space="preserve">Panamá Oeste - SPSS </t>
  </si>
  <si>
    <t xml:space="preserve">Veraguas - SPSS </t>
  </si>
  <si>
    <t xml:space="preserve">MAE </t>
  </si>
  <si>
    <t xml:space="preserve">Sede Panamá -SPSS </t>
  </si>
  <si>
    <t xml:space="preserve">Matrícula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</si>
</sst>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"/>
    <numFmt numFmtId="165" formatCode="#,###"/>
    <numFmt numFmtId="166" formatCode="0.0000"/>
  </numFmts>
  <fonts count="9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rgb="FF00B050"/>
      <name val="Aptos Narrow"/>
      <family val="2"/>
      <scheme val="minor"/>
    </font>
    <font>
      <b/>
      <sz val="11"/>
      <color rgb="FF00B05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Border="1"/>
    <xf numFmtId="0" fontId="0" fillId="0" borderId="2" xfId="0" applyBorder="1"/>
    <xf numFmtId="0" fontId="0" fillId="4" borderId="1" xfId="0" applyFill="1" applyBorder="1"/>
    <xf numFmtId="0" fontId="0" fillId="4" borderId="2" xfId="0" applyFill="1" applyBorder="1"/>
    <xf numFmtId="165" fontId="3" fillId="0" borderId="2" xfId="0" applyNumberFormat="1" applyFont="1" applyBorder="1"/>
    <xf numFmtId="165" fontId="3" fillId="4" borderId="2" xfId="0" applyNumberFormat="1" applyFont="1" applyFill="1" applyBorder="1"/>
    <xf numFmtId="3" fontId="3" fillId="0" borderId="2" xfId="0" applyNumberFormat="1" applyFont="1" applyBorder="1"/>
    <xf numFmtId="3" fontId="3" fillId="4" borderId="2" xfId="0" applyNumberFormat="1" applyFont="1" applyFill="1" applyBorder="1"/>
    <xf numFmtId="3" fontId="0" fillId="0" borderId="2" xfId="0" applyNumberFormat="1" applyBorder="1"/>
    <xf numFmtId="3" fontId="0" fillId="4" borderId="2" xfId="0" applyNumberFormat="1" applyFill="1" applyBorder="1"/>
    <xf numFmtId="0" fontId="0" fillId="4" borderId="3" xfId="0" applyFill="1" applyBorder="1"/>
    <xf numFmtId="0" fontId="0" fillId="4" borderId="4" xfId="0" applyFill="1" applyBorder="1"/>
    <xf numFmtId="3" fontId="0" fillId="4" borderId="4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2" fillId="4" borderId="6" xfId="0" applyFont="1" applyFill="1" applyBorder="1"/>
    <xf numFmtId="0" fontId="0" fillId="0" borderId="5" xfId="0" applyBorder="1"/>
    <xf numFmtId="0" fontId="2" fillId="3" borderId="5" xfId="0" applyFont="1" applyFill="1" applyBorder="1" applyAlignment="1">
      <alignment horizontal="center" vertical="center" wrapText="1"/>
    </xf>
    <xf numFmtId="164" fontId="0" fillId="0" borderId="5" xfId="0" applyNumberFormat="1" applyBorder="1"/>
    <xf numFmtId="1" fontId="0" fillId="0" borderId="5" xfId="0" applyNumberFormat="1" applyBorder="1"/>
    <xf numFmtId="0" fontId="0" fillId="0" borderId="7" xfId="0" applyBorder="1"/>
    <xf numFmtId="0" fontId="4" fillId="0" borderId="8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6" borderId="5" xfId="0" applyFill="1" applyBorder="1" applyAlignment="1">
      <alignment horizontal="center" vertical="center" wrapText="1"/>
    </xf>
    <xf numFmtId="1" fontId="2" fillId="5" borderId="5" xfId="0" applyNumberFormat="1" applyFont="1" applyFill="1" applyBorder="1"/>
    <xf numFmtId="0" fontId="0" fillId="7" borderId="0" xfId="0" applyFill="1"/>
    <xf numFmtId="0" fontId="4" fillId="7" borderId="8" xfId="0" applyFont="1" applyFill="1" applyBorder="1" applyAlignment="1">
      <alignment horizontal="centerContinuous"/>
    </xf>
    <xf numFmtId="0" fontId="0" fillId="7" borderId="7" xfId="0" applyFill="1" applyBorder="1"/>
    <xf numFmtId="0" fontId="4" fillId="7" borderId="8" xfId="0" applyFont="1" applyFill="1" applyBorder="1" applyAlignment="1">
      <alignment horizontal="center"/>
    </xf>
    <xf numFmtId="0" fontId="4" fillId="0" borderId="8" xfId="0" applyFont="1" applyBorder="1" applyAlignment="1">
      <alignment horizontal="centerContinuous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166" fontId="0" fillId="0" borderId="5" xfId="0" applyNumberFormat="1" applyBorder="1"/>
    <xf numFmtId="0" fontId="5" fillId="0" borderId="5" xfId="0" applyFont="1" applyBorder="1"/>
    <xf numFmtId="166" fontId="5" fillId="0" borderId="5" xfId="0" applyNumberFormat="1" applyFont="1" applyBorder="1"/>
    <xf numFmtId="166" fontId="7" fillId="0" borderId="5" xfId="0" applyNumberFormat="1" applyFont="1" applyBorder="1"/>
    <xf numFmtId="0" fontId="7" fillId="0" borderId="5" xfId="0" applyFont="1" applyBorder="1"/>
    <xf numFmtId="166" fontId="7" fillId="7" borderId="5" xfId="0" applyNumberFormat="1" applyFont="1" applyFill="1" applyBorder="1"/>
    <xf numFmtId="1" fontId="8" fillId="5" borderId="5" xfId="0" applyNumberFormat="1" applyFont="1" applyFill="1" applyBorder="1"/>
    <xf numFmtId="1" fontId="8" fillId="0" borderId="5" xfId="0" applyNumberFormat="1" applyFont="1" applyBorder="1"/>
    <xf numFmtId="0" fontId="2" fillId="8" borderId="5" xfId="0" applyFont="1" applyFill="1" applyBorder="1"/>
    <xf numFmtId="1" fontId="2" fillId="8" borderId="5" xfId="0" applyNumberFormat="1" applyFont="1" applyFill="1" applyBorder="1"/>
    <xf numFmtId="0" fontId="2" fillId="8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03FA733-79E1-41E8-9F1F-6DCA48097FB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[Semestral_Sedes 2.xlsx]TD sede 2 !TablaDinámica4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'TD sede 2 '!$B$1:$B$2</c:f>
              <c:strCache>
                <c:ptCount val="1"/>
                <c:pt idx="0">
                  <c:v>Azuero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'TD sede 2 '!$A$3:$A$21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'TD sede 2 '!$B$3:$B$21</c:f>
              <c:numCache>
                <c:formatCode>General</c:formatCode>
                <c:ptCount val="18"/>
                <c:pt idx="0">
                  <c:v>723</c:v>
                </c:pt>
                <c:pt idx="1">
                  <c:v>802</c:v>
                </c:pt>
                <c:pt idx="2">
                  <c:v>955</c:v>
                </c:pt>
                <c:pt idx="3">
                  <c:v>1059</c:v>
                </c:pt>
                <c:pt idx="4">
                  <c:v>1166</c:v>
                </c:pt>
                <c:pt idx="5">
                  <c:v>1128</c:v>
                </c:pt>
                <c:pt idx="6">
                  <c:v>1115</c:v>
                </c:pt>
                <c:pt idx="7">
                  <c:v>1180</c:v>
                </c:pt>
                <c:pt idx="8">
                  <c:v>1132</c:v>
                </c:pt>
                <c:pt idx="9">
                  <c:v>1192</c:v>
                </c:pt>
                <c:pt idx="10">
                  <c:v>1261</c:v>
                </c:pt>
                <c:pt idx="11">
                  <c:v>1300</c:v>
                </c:pt>
                <c:pt idx="12">
                  <c:v>1395</c:v>
                </c:pt>
                <c:pt idx="13">
                  <c:v>1379</c:v>
                </c:pt>
                <c:pt idx="14">
                  <c:v>1265</c:v>
                </c:pt>
                <c:pt idx="15">
                  <c:v>1354</c:v>
                </c:pt>
                <c:pt idx="16">
                  <c:v>1236</c:v>
                </c:pt>
                <c:pt idx="17">
                  <c:v>1069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C-4FA4-A322-9530E96C6B77}"/>
            </c:ext>
          </c:extLst>
        </c:ser>
        <c:ser>
          <c:idx val="1"/>
          <c:order val="1"/>
          <c:tx>
            <c:strRef>
              <c:f>'TD sede 2 '!$C$1:$C$2</c:f>
              <c:strCache>
                <c:ptCount val="1"/>
                <c:pt idx="0">
                  <c:v>Bocas del Toro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'TD sede 2 '!$A$3:$A$21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'TD sede 2 '!$C$3:$C$21</c:f>
              <c:numCache>
                <c:formatCode>General</c:formatCode>
                <c:ptCount val="18"/>
                <c:pt idx="0">
                  <c:v>124</c:v>
                </c:pt>
                <c:pt idx="1">
                  <c:v>93</c:v>
                </c:pt>
                <c:pt idx="2">
                  <c:v>155</c:v>
                </c:pt>
                <c:pt idx="3">
                  <c:v>158</c:v>
                </c:pt>
                <c:pt idx="4">
                  <c:v>209</c:v>
                </c:pt>
                <c:pt idx="5">
                  <c:v>207</c:v>
                </c:pt>
                <c:pt idx="6">
                  <c:v>222</c:v>
                </c:pt>
                <c:pt idx="7">
                  <c:v>203</c:v>
                </c:pt>
                <c:pt idx="8">
                  <c:v>214</c:v>
                </c:pt>
                <c:pt idx="9">
                  <c:v>266</c:v>
                </c:pt>
                <c:pt idx="10">
                  <c:v>253</c:v>
                </c:pt>
                <c:pt idx="11">
                  <c:v>220</c:v>
                </c:pt>
                <c:pt idx="12">
                  <c:v>215</c:v>
                </c:pt>
                <c:pt idx="13">
                  <c:v>212</c:v>
                </c:pt>
                <c:pt idx="14">
                  <c:v>224</c:v>
                </c:pt>
                <c:pt idx="15">
                  <c:v>269</c:v>
                </c:pt>
                <c:pt idx="16">
                  <c:v>301</c:v>
                </c:pt>
                <c:pt idx="17">
                  <c:v>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C-4FA4-A322-9530E96C6B77}"/>
            </c:ext>
          </c:extLst>
        </c:ser>
        <c:ser>
          <c:idx val="2"/>
          <c:order val="2"/>
          <c:tx>
            <c:strRef>
              <c:f>'TD sede 2 '!$D$1:$D$2</c:f>
              <c:strCache>
                <c:ptCount val="1"/>
                <c:pt idx="0">
                  <c:v>Coclé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'TD sede 2 '!$A$3:$A$21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'TD sede 2 '!$D$3:$D$21</c:f>
              <c:numCache>
                <c:formatCode>General</c:formatCode>
                <c:ptCount val="18"/>
                <c:pt idx="0">
                  <c:v>529</c:v>
                </c:pt>
                <c:pt idx="1">
                  <c:v>557</c:v>
                </c:pt>
                <c:pt idx="2">
                  <c:v>591</c:v>
                </c:pt>
                <c:pt idx="3">
                  <c:v>610</c:v>
                </c:pt>
                <c:pt idx="4">
                  <c:v>608</c:v>
                </c:pt>
                <c:pt idx="5">
                  <c:v>652</c:v>
                </c:pt>
                <c:pt idx="6">
                  <c:v>700</c:v>
                </c:pt>
                <c:pt idx="7">
                  <c:v>681</c:v>
                </c:pt>
                <c:pt idx="8">
                  <c:v>777</c:v>
                </c:pt>
                <c:pt idx="9">
                  <c:v>820</c:v>
                </c:pt>
                <c:pt idx="10">
                  <c:v>901</c:v>
                </c:pt>
                <c:pt idx="11">
                  <c:v>924</c:v>
                </c:pt>
                <c:pt idx="12">
                  <c:v>935</c:v>
                </c:pt>
                <c:pt idx="13">
                  <c:v>1002</c:v>
                </c:pt>
                <c:pt idx="14">
                  <c:v>963</c:v>
                </c:pt>
                <c:pt idx="15">
                  <c:v>1096</c:v>
                </c:pt>
                <c:pt idx="16">
                  <c:v>961</c:v>
                </c:pt>
                <c:pt idx="17">
                  <c:v>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7C-4FA4-A322-9530E96C6B77}"/>
            </c:ext>
          </c:extLst>
        </c:ser>
        <c:ser>
          <c:idx val="3"/>
          <c:order val="3"/>
          <c:tx>
            <c:strRef>
              <c:f>'TD sede 2 '!$E$1:$E$2</c:f>
              <c:strCache>
                <c:ptCount val="1"/>
                <c:pt idx="0">
                  <c:v>Colón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'TD sede 2 '!$A$3:$A$21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'TD sede 2 '!$E$3:$E$21</c:f>
              <c:numCache>
                <c:formatCode>General</c:formatCode>
                <c:ptCount val="18"/>
                <c:pt idx="0">
                  <c:v>773</c:v>
                </c:pt>
                <c:pt idx="1">
                  <c:v>841</c:v>
                </c:pt>
                <c:pt idx="2">
                  <c:v>964</c:v>
                </c:pt>
                <c:pt idx="3">
                  <c:v>820</c:v>
                </c:pt>
                <c:pt idx="4">
                  <c:v>796</c:v>
                </c:pt>
                <c:pt idx="5">
                  <c:v>708</c:v>
                </c:pt>
                <c:pt idx="6">
                  <c:v>719</c:v>
                </c:pt>
                <c:pt idx="7">
                  <c:v>646</c:v>
                </c:pt>
                <c:pt idx="8">
                  <c:v>681</c:v>
                </c:pt>
                <c:pt idx="9">
                  <c:v>762</c:v>
                </c:pt>
                <c:pt idx="10">
                  <c:v>777</c:v>
                </c:pt>
                <c:pt idx="11">
                  <c:v>821</c:v>
                </c:pt>
                <c:pt idx="12">
                  <c:v>797</c:v>
                </c:pt>
                <c:pt idx="13">
                  <c:v>769</c:v>
                </c:pt>
                <c:pt idx="14">
                  <c:v>684</c:v>
                </c:pt>
                <c:pt idx="15">
                  <c:v>786</c:v>
                </c:pt>
                <c:pt idx="16">
                  <c:v>744</c:v>
                </c:pt>
                <c:pt idx="17">
                  <c:v>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7C-4FA4-A322-9530E96C6B77}"/>
            </c:ext>
          </c:extLst>
        </c:ser>
        <c:ser>
          <c:idx val="4"/>
          <c:order val="4"/>
          <c:tx>
            <c:strRef>
              <c:f>'TD sede 2 '!$F$1:$F$2</c:f>
              <c:strCache>
                <c:ptCount val="1"/>
                <c:pt idx="0">
                  <c:v>Chiriquí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'TD sede 2 '!$A$3:$A$21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'TD sede 2 '!$F$3:$F$21</c:f>
              <c:numCache>
                <c:formatCode>General</c:formatCode>
                <c:ptCount val="18"/>
                <c:pt idx="0">
                  <c:v>1095</c:v>
                </c:pt>
                <c:pt idx="1">
                  <c:v>1434</c:v>
                </c:pt>
                <c:pt idx="2">
                  <c:v>1576</c:v>
                </c:pt>
                <c:pt idx="3">
                  <c:v>1722</c:v>
                </c:pt>
                <c:pt idx="4">
                  <c:v>1793</c:v>
                </c:pt>
                <c:pt idx="5">
                  <c:v>1899</c:v>
                </c:pt>
                <c:pt idx="6">
                  <c:v>1972</c:v>
                </c:pt>
                <c:pt idx="7">
                  <c:v>2160</c:v>
                </c:pt>
                <c:pt idx="8">
                  <c:v>2356</c:v>
                </c:pt>
                <c:pt idx="9">
                  <c:v>2464</c:v>
                </c:pt>
                <c:pt idx="10">
                  <c:v>2561</c:v>
                </c:pt>
                <c:pt idx="11">
                  <c:v>2705</c:v>
                </c:pt>
                <c:pt idx="12">
                  <c:v>2839</c:v>
                </c:pt>
                <c:pt idx="13">
                  <c:v>2733</c:v>
                </c:pt>
                <c:pt idx="14">
                  <c:v>2552</c:v>
                </c:pt>
                <c:pt idx="15">
                  <c:v>2656</c:v>
                </c:pt>
                <c:pt idx="16">
                  <c:v>2477</c:v>
                </c:pt>
                <c:pt idx="17">
                  <c:v>2333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7C-4FA4-A322-9530E96C6B77}"/>
            </c:ext>
          </c:extLst>
        </c:ser>
        <c:ser>
          <c:idx val="5"/>
          <c:order val="5"/>
          <c:tx>
            <c:strRef>
              <c:f>'TD sede 2 '!$G$1:$G$2</c:f>
              <c:strCache>
                <c:ptCount val="1"/>
                <c:pt idx="0">
                  <c:v>Panamá Oeste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'TD sede 2 '!$A$3:$A$21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'TD sede 2 '!$G$3:$G$21</c:f>
              <c:numCache>
                <c:formatCode>General</c:formatCode>
                <c:ptCount val="18"/>
                <c:pt idx="0">
                  <c:v>683</c:v>
                </c:pt>
                <c:pt idx="1">
                  <c:v>685</c:v>
                </c:pt>
                <c:pt idx="2">
                  <c:v>860</c:v>
                </c:pt>
                <c:pt idx="3">
                  <c:v>951</c:v>
                </c:pt>
                <c:pt idx="4">
                  <c:v>1045</c:v>
                </c:pt>
                <c:pt idx="5">
                  <c:v>1038</c:v>
                </c:pt>
                <c:pt idx="6">
                  <c:v>1054</c:v>
                </c:pt>
                <c:pt idx="7">
                  <c:v>1143</c:v>
                </c:pt>
                <c:pt idx="8">
                  <c:v>1242</c:v>
                </c:pt>
                <c:pt idx="9">
                  <c:v>1381</c:v>
                </c:pt>
                <c:pt idx="10">
                  <c:v>1382</c:v>
                </c:pt>
                <c:pt idx="11">
                  <c:v>1548</c:v>
                </c:pt>
                <c:pt idx="12">
                  <c:v>1778</c:v>
                </c:pt>
                <c:pt idx="13">
                  <c:v>1800</c:v>
                </c:pt>
                <c:pt idx="14">
                  <c:v>1816</c:v>
                </c:pt>
                <c:pt idx="15">
                  <c:v>2040</c:v>
                </c:pt>
                <c:pt idx="16">
                  <c:v>1988</c:v>
                </c:pt>
                <c:pt idx="17">
                  <c:v>1763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7C-4FA4-A322-9530E96C6B77}"/>
            </c:ext>
          </c:extLst>
        </c:ser>
        <c:ser>
          <c:idx val="6"/>
          <c:order val="6"/>
          <c:tx>
            <c:strRef>
              <c:f>'TD sede 2 '!$H$1:$H$2</c:f>
              <c:strCache>
                <c:ptCount val="1"/>
                <c:pt idx="0">
                  <c:v>Sede Panamá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'TD sede 2 '!$A$3:$A$21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'TD sede 2 '!$H$3:$H$21</c:f>
              <c:numCache>
                <c:formatCode>General</c:formatCode>
                <c:ptCount val="18"/>
                <c:pt idx="0">
                  <c:v>9529</c:v>
                </c:pt>
                <c:pt idx="1">
                  <c:v>9649</c:v>
                </c:pt>
                <c:pt idx="2">
                  <c:v>10039</c:v>
                </c:pt>
                <c:pt idx="3">
                  <c:v>10088</c:v>
                </c:pt>
                <c:pt idx="4">
                  <c:v>10540</c:v>
                </c:pt>
                <c:pt idx="5">
                  <c:v>11104</c:v>
                </c:pt>
                <c:pt idx="6">
                  <c:v>11758</c:v>
                </c:pt>
                <c:pt idx="7">
                  <c:v>12475</c:v>
                </c:pt>
                <c:pt idx="8">
                  <c:v>12966</c:v>
                </c:pt>
                <c:pt idx="9">
                  <c:v>13372</c:v>
                </c:pt>
                <c:pt idx="10">
                  <c:v>13857</c:v>
                </c:pt>
                <c:pt idx="11">
                  <c:v>14693</c:v>
                </c:pt>
                <c:pt idx="12">
                  <c:v>15259</c:v>
                </c:pt>
                <c:pt idx="13">
                  <c:v>15657</c:v>
                </c:pt>
                <c:pt idx="14">
                  <c:v>15232</c:v>
                </c:pt>
                <c:pt idx="15">
                  <c:v>17468</c:v>
                </c:pt>
                <c:pt idx="16">
                  <c:v>17425</c:v>
                </c:pt>
                <c:pt idx="17">
                  <c:v>17082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7C-4FA4-A322-9530E96C6B77}"/>
            </c:ext>
          </c:extLst>
        </c:ser>
        <c:ser>
          <c:idx val="7"/>
          <c:order val="7"/>
          <c:tx>
            <c:strRef>
              <c:f>'TD sede 2 '!$I$1:$I$2</c:f>
              <c:strCache>
                <c:ptCount val="1"/>
                <c:pt idx="0">
                  <c:v>Veraguas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'TD sede 2 '!$A$3:$A$21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'TD sede 2 '!$I$3:$I$21</c:f>
              <c:numCache>
                <c:formatCode>General</c:formatCode>
                <c:ptCount val="18"/>
                <c:pt idx="0">
                  <c:v>728</c:v>
                </c:pt>
                <c:pt idx="1">
                  <c:v>646</c:v>
                </c:pt>
                <c:pt idx="2">
                  <c:v>694</c:v>
                </c:pt>
                <c:pt idx="3">
                  <c:v>758</c:v>
                </c:pt>
                <c:pt idx="4">
                  <c:v>846</c:v>
                </c:pt>
                <c:pt idx="5">
                  <c:v>930</c:v>
                </c:pt>
                <c:pt idx="6">
                  <c:v>962</c:v>
                </c:pt>
                <c:pt idx="7">
                  <c:v>1092</c:v>
                </c:pt>
                <c:pt idx="8">
                  <c:v>1139</c:v>
                </c:pt>
                <c:pt idx="9">
                  <c:v>1213</c:v>
                </c:pt>
                <c:pt idx="10">
                  <c:v>1281</c:v>
                </c:pt>
                <c:pt idx="11">
                  <c:v>1383</c:v>
                </c:pt>
                <c:pt idx="12">
                  <c:v>1463</c:v>
                </c:pt>
                <c:pt idx="13">
                  <c:v>1591</c:v>
                </c:pt>
                <c:pt idx="14">
                  <c:v>1468</c:v>
                </c:pt>
                <c:pt idx="15">
                  <c:v>1541</c:v>
                </c:pt>
                <c:pt idx="16">
                  <c:v>1565</c:v>
                </c:pt>
                <c:pt idx="17">
                  <c:v>1482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7C-4FA4-A322-9530E96C6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5309160"/>
        <c:axId val="895313480"/>
      </c:lineChart>
      <c:catAx>
        <c:axId val="89530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5313480"/>
        <c:crosses val="autoZero"/>
        <c:auto val="1"/>
        <c:lblAlgn val="ctr"/>
        <c:lblOffset val="100"/>
        <c:noMultiLvlLbl val="0"/>
      </c:catAx>
      <c:valAx>
        <c:axId val="89531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530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[Semestral_Sedes 2.xlsx]TD sede 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'TD sede '!$B$1:$B$2</c:f>
              <c:strCache>
                <c:ptCount val="1"/>
                <c:pt idx="0">
                  <c:v>Veraguas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'TD sede '!$A$3:$A$21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'TD sede '!$B$3:$B$21</c:f>
              <c:numCache>
                <c:formatCode>General</c:formatCode>
                <c:ptCount val="18"/>
                <c:pt idx="0">
                  <c:v>728</c:v>
                </c:pt>
                <c:pt idx="1">
                  <c:v>646</c:v>
                </c:pt>
                <c:pt idx="2">
                  <c:v>694</c:v>
                </c:pt>
                <c:pt idx="3">
                  <c:v>758</c:v>
                </c:pt>
                <c:pt idx="4">
                  <c:v>846</c:v>
                </c:pt>
                <c:pt idx="5">
                  <c:v>930</c:v>
                </c:pt>
                <c:pt idx="6">
                  <c:v>962</c:v>
                </c:pt>
                <c:pt idx="7">
                  <c:v>1092</c:v>
                </c:pt>
                <c:pt idx="8">
                  <c:v>1139</c:v>
                </c:pt>
                <c:pt idx="9">
                  <c:v>1213</c:v>
                </c:pt>
                <c:pt idx="10">
                  <c:v>1281</c:v>
                </c:pt>
                <c:pt idx="11">
                  <c:v>1383</c:v>
                </c:pt>
                <c:pt idx="12">
                  <c:v>1463</c:v>
                </c:pt>
                <c:pt idx="13">
                  <c:v>1591</c:v>
                </c:pt>
                <c:pt idx="14">
                  <c:v>1468</c:v>
                </c:pt>
                <c:pt idx="15">
                  <c:v>1541</c:v>
                </c:pt>
                <c:pt idx="16">
                  <c:v>1565</c:v>
                </c:pt>
                <c:pt idx="17">
                  <c:v>1482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4-4043-9BF9-37E4C303A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241264"/>
        <c:axId val="683242344"/>
      </c:lineChart>
      <c:catAx>
        <c:axId val="68324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3242344"/>
        <c:crosses val="autoZero"/>
        <c:auto val="1"/>
        <c:lblAlgn val="ctr"/>
        <c:lblOffset val="100"/>
        <c:noMultiLvlLbl val="0"/>
      </c:catAx>
      <c:valAx>
        <c:axId val="68324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324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3</xdr:row>
      <xdr:rowOff>82550</xdr:rowOff>
    </xdr:from>
    <xdr:to>
      <xdr:col>16</xdr:col>
      <xdr:colOff>539750</xdr:colOff>
      <xdr:row>18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EBC29F-9265-FFED-BCAF-375AC6464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98612</xdr:colOff>
      <xdr:row>1</xdr:row>
      <xdr:rowOff>18302</xdr:rowOff>
    </xdr:from>
    <xdr:to>
      <xdr:col>17</xdr:col>
      <xdr:colOff>306294</xdr:colOff>
      <xdr:row>19</xdr:row>
      <xdr:rowOff>22412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84EAAF-F4EE-DACA-5022-B7D13D82C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rgio servantes" refreshedDate="45459.775138194447" createdVersion="8" refreshedVersion="8" minRefreshableVersion="3" recordCount="234" xr:uid="{5CAA2A09-E92D-4A25-A159-9B4D2FF15CEF}">
  <cacheSource type="worksheet">
    <worksheetSource ref="A1:E235" sheet="Db_matricula_06-23 "/>
  </cacheSource>
  <cacheFields count="5">
    <cacheField name="Año " numFmtId="0">
      <sharedItems containsSemiMixedTypes="0" containsString="0" containsNumber="1" containsInteger="1" minValue="2006" maxValue="2023" count="18"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Sede " numFmtId="0">
      <sharedItems count="8">
        <s v="Sede Panamá"/>
        <s v="Azuero"/>
        <s v="Bocas del Toro"/>
        <s v="Coclé"/>
        <s v="Colón"/>
        <s v="Chiriquí"/>
        <s v="Panamá Oeste"/>
        <s v="Veraguas"/>
      </sharedItems>
    </cacheField>
    <cacheField name="Facultad " numFmtId="0">
      <sharedItems/>
    </cacheField>
    <cacheField name="Centro " numFmtId="0">
      <sharedItems count="2">
        <s v="Sede Panamá"/>
        <s v="Centro Regional"/>
      </sharedItems>
    </cacheField>
    <cacheField name="Cantidad " numFmtId="0">
      <sharedItems containsSemiMixedTypes="0" containsString="0" containsNumber="1" containsInteger="1" minValue="93" maxValue="47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">
  <r>
    <x v="0"/>
    <x v="0"/>
    <s v="Facultad de Ingeniería Civil"/>
    <x v="0"/>
    <n v="2720"/>
  </r>
  <r>
    <x v="0"/>
    <x v="0"/>
    <s v="Facultad de Ingeniería Eléctrica"/>
    <x v="0"/>
    <n v="2030"/>
  </r>
  <r>
    <x v="0"/>
    <x v="0"/>
    <s v="Facultad de Ingeniería Industrial"/>
    <x v="0"/>
    <n v="1715"/>
  </r>
  <r>
    <x v="0"/>
    <x v="0"/>
    <s v="Facultad de Ingeniería Mecánica"/>
    <x v="0"/>
    <n v="820"/>
  </r>
  <r>
    <x v="0"/>
    <x v="0"/>
    <s v="Facultad de Ingeniería de Sistemas Computacionales "/>
    <x v="0"/>
    <n v="2074"/>
  </r>
  <r>
    <x v="0"/>
    <x v="0"/>
    <s v="Facultad de Ciencias y Tecnología"/>
    <x v="0"/>
    <n v="170"/>
  </r>
  <r>
    <x v="0"/>
    <x v="1"/>
    <s v="Azuero"/>
    <x v="1"/>
    <n v="723"/>
  </r>
  <r>
    <x v="0"/>
    <x v="2"/>
    <s v="Bocas del Toro"/>
    <x v="1"/>
    <n v="124"/>
  </r>
  <r>
    <x v="0"/>
    <x v="3"/>
    <s v="Coclé"/>
    <x v="1"/>
    <n v="529"/>
  </r>
  <r>
    <x v="0"/>
    <x v="4"/>
    <s v="Colón"/>
    <x v="1"/>
    <n v="773"/>
  </r>
  <r>
    <x v="0"/>
    <x v="5"/>
    <s v="Chiriquí"/>
    <x v="1"/>
    <n v="1095"/>
  </r>
  <r>
    <x v="0"/>
    <x v="6"/>
    <s v="Panamá Oeste"/>
    <x v="1"/>
    <n v="683"/>
  </r>
  <r>
    <x v="0"/>
    <x v="7"/>
    <s v="Veraguas"/>
    <x v="1"/>
    <n v="728"/>
  </r>
  <r>
    <x v="1"/>
    <x v="0"/>
    <s v="Facultad de Ingeniería Civil"/>
    <x v="0"/>
    <n v="2977"/>
  </r>
  <r>
    <x v="1"/>
    <x v="0"/>
    <s v="Facultad de Ingeniería Eléctrica"/>
    <x v="0"/>
    <n v="1904"/>
  </r>
  <r>
    <x v="1"/>
    <x v="0"/>
    <s v="Facultad de Ingeniería Industrial"/>
    <x v="0"/>
    <n v="1661"/>
  </r>
  <r>
    <x v="1"/>
    <x v="0"/>
    <s v="Facultad de Ingeniería Mecánica"/>
    <x v="0"/>
    <n v="1016"/>
  </r>
  <r>
    <x v="1"/>
    <x v="0"/>
    <s v="Facultad de Ingeniería de Sistemas Computacionales "/>
    <x v="0"/>
    <n v="1899"/>
  </r>
  <r>
    <x v="1"/>
    <x v="0"/>
    <s v="Facultad de Ciencias y Tecnología"/>
    <x v="0"/>
    <n v="192"/>
  </r>
  <r>
    <x v="1"/>
    <x v="1"/>
    <s v="Azuero"/>
    <x v="1"/>
    <n v="802"/>
  </r>
  <r>
    <x v="1"/>
    <x v="2"/>
    <s v="Bocas del Toro"/>
    <x v="1"/>
    <n v="93"/>
  </r>
  <r>
    <x v="1"/>
    <x v="3"/>
    <s v="Coclé"/>
    <x v="1"/>
    <n v="557"/>
  </r>
  <r>
    <x v="1"/>
    <x v="4"/>
    <s v="Colón"/>
    <x v="1"/>
    <n v="841"/>
  </r>
  <r>
    <x v="1"/>
    <x v="5"/>
    <s v="Chiriquí"/>
    <x v="1"/>
    <n v="1434"/>
  </r>
  <r>
    <x v="1"/>
    <x v="6"/>
    <s v="Panamá Oeste"/>
    <x v="1"/>
    <n v="685"/>
  </r>
  <r>
    <x v="1"/>
    <x v="7"/>
    <s v="Veraguas"/>
    <x v="1"/>
    <n v="646"/>
  </r>
  <r>
    <x v="2"/>
    <x v="0"/>
    <s v="Facultad de Ingeniería Civil"/>
    <x v="0"/>
    <n v="2988"/>
  </r>
  <r>
    <x v="2"/>
    <x v="0"/>
    <s v="Facultad de Ingeniería Eléctrica"/>
    <x v="0"/>
    <n v="1916"/>
  </r>
  <r>
    <x v="2"/>
    <x v="0"/>
    <s v="Facultad de Ingeniería Industrial"/>
    <x v="0"/>
    <n v="1806"/>
  </r>
  <r>
    <x v="2"/>
    <x v="0"/>
    <s v="Facultad de Ingeniería Mecánica"/>
    <x v="0"/>
    <n v="1076"/>
  </r>
  <r>
    <x v="2"/>
    <x v="0"/>
    <s v="Facultad de Ingeniería de Sistemas Computacionales "/>
    <x v="0"/>
    <n v="1995"/>
  </r>
  <r>
    <x v="2"/>
    <x v="0"/>
    <s v="Facultad de Ciencias y Tecnología"/>
    <x v="0"/>
    <n v="258"/>
  </r>
  <r>
    <x v="2"/>
    <x v="1"/>
    <s v="Azuero"/>
    <x v="1"/>
    <n v="955"/>
  </r>
  <r>
    <x v="2"/>
    <x v="2"/>
    <s v="Bocas del Toro"/>
    <x v="1"/>
    <n v="155"/>
  </r>
  <r>
    <x v="2"/>
    <x v="3"/>
    <s v="Coclé"/>
    <x v="1"/>
    <n v="591"/>
  </r>
  <r>
    <x v="2"/>
    <x v="4"/>
    <s v="Colón"/>
    <x v="1"/>
    <n v="964"/>
  </r>
  <r>
    <x v="2"/>
    <x v="5"/>
    <s v="Chiriquí"/>
    <x v="1"/>
    <n v="1576"/>
  </r>
  <r>
    <x v="2"/>
    <x v="6"/>
    <s v="Panamá Oeste"/>
    <x v="1"/>
    <n v="860"/>
  </r>
  <r>
    <x v="2"/>
    <x v="7"/>
    <s v="Veraguas"/>
    <x v="1"/>
    <n v="694"/>
  </r>
  <r>
    <x v="3"/>
    <x v="0"/>
    <s v="Facultad de Ingeniería Civil"/>
    <x v="0"/>
    <n v="3104"/>
  </r>
  <r>
    <x v="3"/>
    <x v="0"/>
    <s v="Facultad de Ingeniería Eléctrica"/>
    <x v="0"/>
    <n v="1729"/>
  </r>
  <r>
    <x v="3"/>
    <x v="0"/>
    <s v="Facultad de Ingeniería Industrial"/>
    <x v="0"/>
    <n v="2147"/>
  </r>
  <r>
    <x v="3"/>
    <x v="0"/>
    <s v="Facultad de Ingeniería Mecánica"/>
    <x v="0"/>
    <n v="981"/>
  </r>
  <r>
    <x v="3"/>
    <x v="0"/>
    <s v="Facultad de Ingeniería de Sistemas Computacionales "/>
    <x v="0"/>
    <n v="1877"/>
  </r>
  <r>
    <x v="3"/>
    <x v="0"/>
    <s v="Facultad de Ciencias y Tecnología"/>
    <x v="0"/>
    <n v="250"/>
  </r>
  <r>
    <x v="3"/>
    <x v="1"/>
    <s v="Azuero"/>
    <x v="1"/>
    <n v="1059"/>
  </r>
  <r>
    <x v="3"/>
    <x v="2"/>
    <s v="Bocas del Toro"/>
    <x v="1"/>
    <n v="158"/>
  </r>
  <r>
    <x v="3"/>
    <x v="3"/>
    <s v="Coclé"/>
    <x v="1"/>
    <n v="610"/>
  </r>
  <r>
    <x v="3"/>
    <x v="4"/>
    <s v="Colón"/>
    <x v="1"/>
    <n v="820"/>
  </r>
  <r>
    <x v="3"/>
    <x v="5"/>
    <s v="Chiriquí"/>
    <x v="1"/>
    <n v="1722"/>
  </r>
  <r>
    <x v="3"/>
    <x v="6"/>
    <s v="Panamá Oeste"/>
    <x v="1"/>
    <n v="951"/>
  </r>
  <r>
    <x v="3"/>
    <x v="7"/>
    <s v="Veraguas"/>
    <x v="1"/>
    <n v="758"/>
  </r>
  <r>
    <x v="4"/>
    <x v="0"/>
    <s v="Facultad de Ingeniería Civil"/>
    <x v="0"/>
    <n v="3117"/>
  </r>
  <r>
    <x v="4"/>
    <x v="0"/>
    <s v="Facultad de Ingeniería Eléctrica"/>
    <x v="0"/>
    <n v="1706"/>
  </r>
  <r>
    <x v="4"/>
    <x v="0"/>
    <s v="Facultad de Ingeniería Industrial"/>
    <x v="0"/>
    <n v="2502"/>
  </r>
  <r>
    <x v="4"/>
    <x v="0"/>
    <s v="Facultad de Ingeniería Mecánica"/>
    <x v="0"/>
    <n v="1011"/>
  </r>
  <r>
    <x v="4"/>
    <x v="0"/>
    <s v="Facultad de Ingeniería de Sistemas Computacionales "/>
    <x v="0"/>
    <n v="1922"/>
  </r>
  <r>
    <x v="4"/>
    <x v="0"/>
    <s v="Facultad de Ciencias y Tecnología"/>
    <x v="0"/>
    <n v="282"/>
  </r>
  <r>
    <x v="4"/>
    <x v="1"/>
    <s v="Azuero"/>
    <x v="1"/>
    <n v="1166"/>
  </r>
  <r>
    <x v="4"/>
    <x v="2"/>
    <s v="Bocas del Toro"/>
    <x v="1"/>
    <n v="209"/>
  </r>
  <r>
    <x v="4"/>
    <x v="3"/>
    <s v="Coclé"/>
    <x v="1"/>
    <n v="608"/>
  </r>
  <r>
    <x v="4"/>
    <x v="4"/>
    <s v="Colón"/>
    <x v="1"/>
    <n v="796"/>
  </r>
  <r>
    <x v="4"/>
    <x v="5"/>
    <s v="Chiriquí"/>
    <x v="1"/>
    <n v="1793"/>
  </r>
  <r>
    <x v="4"/>
    <x v="6"/>
    <s v="Panamá Oeste"/>
    <x v="1"/>
    <n v="1045"/>
  </r>
  <r>
    <x v="4"/>
    <x v="7"/>
    <s v="Veraguas"/>
    <x v="1"/>
    <n v="846"/>
  </r>
  <r>
    <x v="5"/>
    <x v="0"/>
    <s v="Facultad de Ingeniería Civil"/>
    <x v="0"/>
    <n v="3122"/>
  </r>
  <r>
    <x v="5"/>
    <x v="0"/>
    <s v="Facultad de Ingeniería Eléctrica"/>
    <x v="0"/>
    <n v="1633"/>
  </r>
  <r>
    <x v="5"/>
    <x v="0"/>
    <s v="Facultad de Ingeniería Industrial"/>
    <x v="0"/>
    <n v="2847"/>
  </r>
  <r>
    <x v="5"/>
    <x v="0"/>
    <s v="Facultad de Ingeniería Mecánica"/>
    <x v="0"/>
    <n v="1180"/>
  </r>
  <r>
    <x v="5"/>
    <x v="0"/>
    <s v="Facultad de Ingeniería de Sistemas Computacionales "/>
    <x v="0"/>
    <n v="2005"/>
  </r>
  <r>
    <x v="5"/>
    <x v="0"/>
    <s v="Facultad de Ciencias y Tecnología"/>
    <x v="0"/>
    <n v="317"/>
  </r>
  <r>
    <x v="5"/>
    <x v="1"/>
    <s v="Azuero"/>
    <x v="1"/>
    <n v="1128"/>
  </r>
  <r>
    <x v="5"/>
    <x v="2"/>
    <s v="Bocas del Toro"/>
    <x v="1"/>
    <n v="207"/>
  </r>
  <r>
    <x v="5"/>
    <x v="3"/>
    <s v="Coclé"/>
    <x v="1"/>
    <n v="652"/>
  </r>
  <r>
    <x v="5"/>
    <x v="4"/>
    <s v="Colón"/>
    <x v="1"/>
    <n v="708"/>
  </r>
  <r>
    <x v="5"/>
    <x v="5"/>
    <s v="Chiriquí"/>
    <x v="1"/>
    <n v="1899"/>
  </r>
  <r>
    <x v="5"/>
    <x v="6"/>
    <s v="Panamá Oeste"/>
    <x v="1"/>
    <n v="1038"/>
  </r>
  <r>
    <x v="5"/>
    <x v="7"/>
    <s v="Veraguas"/>
    <x v="1"/>
    <n v="930"/>
  </r>
  <r>
    <x v="6"/>
    <x v="0"/>
    <s v="Facultad de Ingeniería Civil"/>
    <x v="0"/>
    <n v="3113"/>
  </r>
  <r>
    <x v="6"/>
    <x v="0"/>
    <s v="Facultad de Ingeniería Eléctrica"/>
    <x v="0"/>
    <n v="1690"/>
  </r>
  <r>
    <x v="6"/>
    <x v="0"/>
    <s v="Facultad de Ingeniería Industrial"/>
    <x v="0"/>
    <n v="3164"/>
  </r>
  <r>
    <x v="6"/>
    <x v="0"/>
    <s v="Facultad de Ingeniería Mecánica"/>
    <x v="0"/>
    <n v="1391"/>
  </r>
  <r>
    <x v="6"/>
    <x v="0"/>
    <s v="Facultad de Ingeniería de Sistemas Computacionales "/>
    <x v="0"/>
    <n v="2020"/>
  </r>
  <r>
    <x v="6"/>
    <x v="0"/>
    <s v="Facultad de Ciencias y Tecnología"/>
    <x v="0"/>
    <n v="380"/>
  </r>
  <r>
    <x v="6"/>
    <x v="1"/>
    <s v="Azuero"/>
    <x v="1"/>
    <n v="1115"/>
  </r>
  <r>
    <x v="6"/>
    <x v="2"/>
    <s v="Bocas del Toro"/>
    <x v="1"/>
    <n v="222"/>
  </r>
  <r>
    <x v="6"/>
    <x v="3"/>
    <s v="Coclé"/>
    <x v="1"/>
    <n v="700"/>
  </r>
  <r>
    <x v="6"/>
    <x v="4"/>
    <s v="Colón"/>
    <x v="1"/>
    <n v="719"/>
  </r>
  <r>
    <x v="6"/>
    <x v="5"/>
    <s v="Chiriquí"/>
    <x v="1"/>
    <n v="1972"/>
  </r>
  <r>
    <x v="6"/>
    <x v="6"/>
    <s v="Panamá Oeste"/>
    <x v="1"/>
    <n v="1054"/>
  </r>
  <r>
    <x v="6"/>
    <x v="7"/>
    <s v="Veraguas"/>
    <x v="1"/>
    <n v="962"/>
  </r>
  <r>
    <x v="7"/>
    <x v="0"/>
    <s v="Facultad de Ingeniería Civil"/>
    <x v="0"/>
    <n v="3292"/>
  </r>
  <r>
    <x v="7"/>
    <x v="0"/>
    <s v="Facultad de Ingeniería Eléctrica"/>
    <x v="0"/>
    <n v="1724"/>
  </r>
  <r>
    <x v="7"/>
    <x v="0"/>
    <s v="Facultad de Ingeniería Industrial"/>
    <x v="0"/>
    <n v="3406"/>
  </r>
  <r>
    <x v="7"/>
    <x v="0"/>
    <s v="Facultad de Ingeniería Mecánica"/>
    <x v="0"/>
    <n v="1527"/>
  </r>
  <r>
    <x v="7"/>
    <x v="0"/>
    <s v="Facultad de Ingeniería de Sistemas Computacionales "/>
    <x v="0"/>
    <n v="2134"/>
  </r>
  <r>
    <x v="7"/>
    <x v="0"/>
    <s v="Facultad de Ciencias y Tecnología"/>
    <x v="0"/>
    <n v="392"/>
  </r>
  <r>
    <x v="7"/>
    <x v="1"/>
    <s v="Azuero"/>
    <x v="1"/>
    <n v="1180"/>
  </r>
  <r>
    <x v="7"/>
    <x v="2"/>
    <s v="Bocas del Toro"/>
    <x v="1"/>
    <n v="203"/>
  </r>
  <r>
    <x v="7"/>
    <x v="3"/>
    <s v="Coclé"/>
    <x v="1"/>
    <n v="681"/>
  </r>
  <r>
    <x v="7"/>
    <x v="4"/>
    <s v="Colón"/>
    <x v="1"/>
    <n v="646"/>
  </r>
  <r>
    <x v="7"/>
    <x v="5"/>
    <s v="Chiriquí"/>
    <x v="1"/>
    <n v="2160"/>
  </r>
  <r>
    <x v="7"/>
    <x v="6"/>
    <s v="Panamá Oeste"/>
    <x v="1"/>
    <n v="1143"/>
  </r>
  <r>
    <x v="7"/>
    <x v="7"/>
    <s v="Veraguas"/>
    <x v="1"/>
    <n v="1092"/>
  </r>
  <r>
    <x v="8"/>
    <x v="0"/>
    <s v="Facultad de Ingeniería Civil"/>
    <x v="0"/>
    <n v="3457"/>
  </r>
  <r>
    <x v="8"/>
    <x v="0"/>
    <s v="Facultad de Ingeniería Eléctrica"/>
    <x v="0"/>
    <n v="1709"/>
  </r>
  <r>
    <x v="8"/>
    <x v="0"/>
    <s v="Facultad de Ingeniería Industrial"/>
    <x v="0"/>
    <n v="3495"/>
  </r>
  <r>
    <x v="8"/>
    <x v="0"/>
    <s v="Facultad de Ingeniería Mecánica"/>
    <x v="0"/>
    <n v="1699"/>
  </r>
  <r>
    <x v="8"/>
    <x v="0"/>
    <s v="Facultad de Ingeniería de Sistemas Computacionales "/>
    <x v="0"/>
    <n v="2165"/>
  </r>
  <r>
    <x v="8"/>
    <x v="0"/>
    <s v="Facultad de Ciencias y Tecnología"/>
    <x v="0"/>
    <n v="441"/>
  </r>
  <r>
    <x v="8"/>
    <x v="1"/>
    <s v="Azuero"/>
    <x v="1"/>
    <n v="1132"/>
  </r>
  <r>
    <x v="8"/>
    <x v="2"/>
    <s v="Bocas del Toro"/>
    <x v="1"/>
    <n v="214"/>
  </r>
  <r>
    <x v="8"/>
    <x v="3"/>
    <s v="Coclé"/>
    <x v="1"/>
    <n v="777"/>
  </r>
  <r>
    <x v="8"/>
    <x v="4"/>
    <s v="Colón"/>
    <x v="1"/>
    <n v="681"/>
  </r>
  <r>
    <x v="8"/>
    <x v="5"/>
    <s v="Chiriquí"/>
    <x v="1"/>
    <n v="2356"/>
  </r>
  <r>
    <x v="8"/>
    <x v="6"/>
    <s v="Panamá Oeste"/>
    <x v="1"/>
    <n v="1242"/>
  </r>
  <r>
    <x v="8"/>
    <x v="7"/>
    <s v="Veraguas"/>
    <x v="1"/>
    <n v="1139"/>
  </r>
  <r>
    <x v="9"/>
    <x v="0"/>
    <s v="Facultad de Ingeniería Civil"/>
    <x v="0"/>
    <n v="3545"/>
  </r>
  <r>
    <x v="9"/>
    <x v="0"/>
    <s v="Facultad de Ingeniería Eléctrica"/>
    <x v="0"/>
    <n v="1651"/>
  </r>
  <r>
    <x v="9"/>
    <x v="0"/>
    <s v="Facultad de Ingeniería Industrial"/>
    <x v="0"/>
    <n v="3536"/>
  </r>
  <r>
    <x v="9"/>
    <x v="0"/>
    <s v="Facultad de Ingeniería Mecánica"/>
    <x v="0"/>
    <n v="1820"/>
  </r>
  <r>
    <x v="9"/>
    <x v="0"/>
    <s v="Facultad de Ingeniería de Sistemas Computacionales "/>
    <x v="0"/>
    <n v="2312"/>
  </r>
  <r>
    <x v="9"/>
    <x v="0"/>
    <s v="Facultad de Ciencias y Tecnología"/>
    <x v="0"/>
    <n v="508"/>
  </r>
  <r>
    <x v="9"/>
    <x v="1"/>
    <s v="Azuero"/>
    <x v="1"/>
    <n v="1192"/>
  </r>
  <r>
    <x v="9"/>
    <x v="2"/>
    <s v="Bocas del Toro"/>
    <x v="1"/>
    <n v="266"/>
  </r>
  <r>
    <x v="9"/>
    <x v="3"/>
    <s v="Coclé"/>
    <x v="1"/>
    <n v="820"/>
  </r>
  <r>
    <x v="9"/>
    <x v="4"/>
    <s v="Colón"/>
    <x v="1"/>
    <n v="762"/>
  </r>
  <r>
    <x v="9"/>
    <x v="5"/>
    <s v="Chiriquí"/>
    <x v="1"/>
    <n v="2464"/>
  </r>
  <r>
    <x v="9"/>
    <x v="6"/>
    <s v="Panamá Oeste"/>
    <x v="1"/>
    <n v="1381"/>
  </r>
  <r>
    <x v="9"/>
    <x v="7"/>
    <s v="Veraguas"/>
    <x v="1"/>
    <n v="1213"/>
  </r>
  <r>
    <x v="10"/>
    <x v="0"/>
    <s v="Facultad de Ingeniería Civil"/>
    <x v="0"/>
    <n v="3600"/>
  </r>
  <r>
    <x v="10"/>
    <x v="0"/>
    <s v="Facultad de Ingeniería Eléctrica"/>
    <x v="0"/>
    <n v="1784"/>
  </r>
  <r>
    <x v="10"/>
    <x v="0"/>
    <s v="Facultad de Ingeniería Industrial"/>
    <x v="0"/>
    <n v="3575"/>
  </r>
  <r>
    <x v="10"/>
    <x v="0"/>
    <s v="Facultad de Ingeniería Mecánica"/>
    <x v="0"/>
    <n v="1927"/>
  </r>
  <r>
    <x v="10"/>
    <x v="0"/>
    <s v="Facultad de Ingeniería de Sistemas Computacionales "/>
    <x v="0"/>
    <n v="2419"/>
  </r>
  <r>
    <x v="10"/>
    <x v="0"/>
    <s v="Facultad de Ciencias y Tecnología"/>
    <x v="0"/>
    <n v="552"/>
  </r>
  <r>
    <x v="10"/>
    <x v="1"/>
    <s v="Azuero"/>
    <x v="1"/>
    <n v="1261"/>
  </r>
  <r>
    <x v="10"/>
    <x v="2"/>
    <s v="Bocas del Toro"/>
    <x v="1"/>
    <n v="253"/>
  </r>
  <r>
    <x v="10"/>
    <x v="3"/>
    <s v="Coclé"/>
    <x v="1"/>
    <n v="901"/>
  </r>
  <r>
    <x v="10"/>
    <x v="4"/>
    <s v="Colón"/>
    <x v="1"/>
    <n v="777"/>
  </r>
  <r>
    <x v="10"/>
    <x v="5"/>
    <s v="Chiriquí"/>
    <x v="1"/>
    <n v="2561"/>
  </r>
  <r>
    <x v="10"/>
    <x v="6"/>
    <s v="Panamá Oeste"/>
    <x v="1"/>
    <n v="1382"/>
  </r>
  <r>
    <x v="10"/>
    <x v="7"/>
    <s v="Veraguas"/>
    <x v="1"/>
    <n v="1281"/>
  </r>
  <r>
    <x v="11"/>
    <x v="0"/>
    <s v="Facultad de Ingeniería Civil"/>
    <x v="0"/>
    <n v="3611"/>
  </r>
  <r>
    <x v="11"/>
    <x v="0"/>
    <s v="Facultad de Ingeniería Eléctrica"/>
    <x v="0"/>
    <n v="1786"/>
  </r>
  <r>
    <x v="11"/>
    <x v="0"/>
    <s v="Facultad de Ingeniería Industrial"/>
    <x v="0"/>
    <n v="3933"/>
  </r>
  <r>
    <x v="11"/>
    <x v="0"/>
    <s v="Facultad de Ingeniería Mecánica"/>
    <x v="0"/>
    <n v="2170"/>
  </r>
  <r>
    <x v="11"/>
    <x v="0"/>
    <s v="Facultad de Ingeniería de Sistemas Computacionales "/>
    <x v="0"/>
    <n v="2569"/>
  </r>
  <r>
    <x v="11"/>
    <x v="0"/>
    <s v="Facultad de Ciencias y Tecnología"/>
    <x v="0"/>
    <n v="624"/>
  </r>
  <r>
    <x v="11"/>
    <x v="1"/>
    <s v="Azuero"/>
    <x v="1"/>
    <n v="1300"/>
  </r>
  <r>
    <x v="11"/>
    <x v="2"/>
    <s v="Bocas del Toro"/>
    <x v="1"/>
    <n v="220"/>
  </r>
  <r>
    <x v="11"/>
    <x v="3"/>
    <s v="Coclé"/>
    <x v="1"/>
    <n v="924"/>
  </r>
  <r>
    <x v="11"/>
    <x v="4"/>
    <s v="Colón"/>
    <x v="1"/>
    <n v="821"/>
  </r>
  <r>
    <x v="11"/>
    <x v="5"/>
    <s v="Chiriquí"/>
    <x v="1"/>
    <n v="2705"/>
  </r>
  <r>
    <x v="11"/>
    <x v="6"/>
    <s v="Panamá Oeste"/>
    <x v="1"/>
    <n v="1548"/>
  </r>
  <r>
    <x v="11"/>
    <x v="7"/>
    <s v="Veraguas"/>
    <x v="1"/>
    <n v="1383"/>
  </r>
  <r>
    <x v="12"/>
    <x v="0"/>
    <s v="Facultad de Ingeniería Civil"/>
    <x v="0"/>
    <n v="3617"/>
  </r>
  <r>
    <x v="12"/>
    <x v="0"/>
    <s v="Facultad de Ingeniería Eléctrica"/>
    <x v="0"/>
    <n v="1848"/>
  </r>
  <r>
    <x v="12"/>
    <x v="0"/>
    <s v="Facultad de Ingeniería Industrial"/>
    <x v="0"/>
    <n v="4058"/>
  </r>
  <r>
    <x v="12"/>
    <x v="0"/>
    <s v="Facultad de Ingeniería Mecánica"/>
    <x v="0"/>
    <n v="2367"/>
  </r>
  <r>
    <x v="12"/>
    <x v="0"/>
    <s v="Facultad de Ingeniería de Sistemas Computacionales "/>
    <x v="0"/>
    <n v="2720"/>
  </r>
  <r>
    <x v="12"/>
    <x v="0"/>
    <s v="Facultad de Ciencias y Tecnología"/>
    <x v="0"/>
    <n v="649"/>
  </r>
  <r>
    <x v="12"/>
    <x v="1"/>
    <s v="Azuero"/>
    <x v="1"/>
    <n v="1395"/>
  </r>
  <r>
    <x v="12"/>
    <x v="2"/>
    <s v="Bocas del Toro"/>
    <x v="1"/>
    <n v="215"/>
  </r>
  <r>
    <x v="12"/>
    <x v="3"/>
    <s v="Coclé"/>
    <x v="1"/>
    <n v="935"/>
  </r>
  <r>
    <x v="12"/>
    <x v="4"/>
    <s v="Colón"/>
    <x v="1"/>
    <n v="797"/>
  </r>
  <r>
    <x v="12"/>
    <x v="5"/>
    <s v="Chiriquí"/>
    <x v="1"/>
    <n v="2839"/>
  </r>
  <r>
    <x v="12"/>
    <x v="6"/>
    <s v="Panamá Oeste"/>
    <x v="1"/>
    <n v="1778"/>
  </r>
  <r>
    <x v="12"/>
    <x v="7"/>
    <s v="Veraguas"/>
    <x v="1"/>
    <n v="1463"/>
  </r>
  <r>
    <x v="13"/>
    <x v="0"/>
    <s v="Facultad de Ingeniería Civil"/>
    <x v="0"/>
    <n v="3603"/>
  </r>
  <r>
    <x v="13"/>
    <x v="0"/>
    <s v="Facultad de Ingeniería Eléctrica"/>
    <x v="0"/>
    <n v="1852"/>
  </r>
  <r>
    <x v="13"/>
    <x v="0"/>
    <s v="Facultad de Ingeniería Industrial"/>
    <x v="0"/>
    <n v="4174"/>
  </r>
  <r>
    <x v="13"/>
    <x v="0"/>
    <s v="Facultad de Ingeniería Mecánica"/>
    <x v="0"/>
    <n v="2420"/>
  </r>
  <r>
    <x v="13"/>
    <x v="0"/>
    <s v="Facultad de Ingeniería de Sistemas Computacionales "/>
    <x v="0"/>
    <n v="2854"/>
  </r>
  <r>
    <x v="13"/>
    <x v="0"/>
    <s v="Facultad de Ciencias y Tecnología"/>
    <x v="0"/>
    <n v="754"/>
  </r>
  <r>
    <x v="13"/>
    <x v="1"/>
    <s v="Azuero"/>
    <x v="1"/>
    <n v="1379"/>
  </r>
  <r>
    <x v="13"/>
    <x v="2"/>
    <s v="Bocas del Toro"/>
    <x v="1"/>
    <n v="212"/>
  </r>
  <r>
    <x v="13"/>
    <x v="3"/>
    <s v="Coclé"/>
    <x v="1"/>
    <n v="1002"/>
  </r>
  <r>
    <x v="13"/>
    <x v="4"/>
    <s v="Colón"/>
    <x v="1"/>
    <n v="769"/>
  </r>
  <r>
    <x v="13"/>
    <x v="5"/>
    <s v="Chiriquí"/>
    <x v="1"/>
    <n v="2733"/>
  </r>
  <r>
    <x v="13"/>
    <x v="6"/>
    <s v="Panamá Oeste"/>
    <x v="1"/>
    <n v="1800"/>
  </r>
  <r>
    <x v="13"/>
    <x v="7"/>
    <s v="Veraguas"/>
    <x v="1"/>
    <n v="1591"/>
  </r>
  <r>
    <x v="14"/>
    <x v="0"/>
    <s v="Facultad de Ingeniería Civil"/>
    <x v="0"/>
    <n v="3424"/>
  </r>
  <r>
    <x v="14"/>
    <x v="0"/>
    <s v="Facultad de Ingeniería Eléctrica"/>
    <x v="0"/>
    <n v="1725"/>
  </r>
  <r>
    <x v="14"/>
    <x v="0"/>
    <s v="Facultad de Ingeniería Industrial"/>
    <x v="0"/>
    <n v="4124"/>
  </r>
  <r>
    <x v="14"/>
    <x v="0"/>
    <s v="Facultad de Ingeniería Mecánica"/>
    <x v="0"/>
    <n v="2464"/>
  </r>
  <r>
    <x v="14"/>
    <x v="0"/>
    <s v="Facultad de Ingeniería de Sistemas Computacionales "/>
    <x v="0"/>
    <n v="2781"/>
  </r>
  <r>
    <x v="14"/>
    <x v="0"/>
    <s v="Facultad de Ciencias y Tecnología"/>
    <x v="0"/>
    <n v="714"/>
  </r>
  <r>
    <x v="14"/>
    <x v="1"/>
    <s v="Azuero"/>
    <x v="1"/>
    <n v="1265"/>
  </r>
  <r>
    <x v="14"/>
    <x v="2"/>
    <s v="Bocas del Toro"/>
    <x v="1"/>
    <n v="224"/>
  </r>
  <r>
    <x v="14"/>
    <x v="3"/>
    <s v="Coclé"/>
    <x v="1"/>
    <n v="963"/>
  </r>
  <r>
    <x v="14"/>
    <x v="4"/>
    <s v="Colón"/>
    <x v="1"/>
    <n v="684"/>
  </r>
  <r>
    <x v="14"/>
    <x v="5"/>
    <s v="Chiriquí"/>
    <x v="1"/>
    <n v="2552"/>
  </r>
  <r>
    <x v="14"/>
    <x v="6"/>
    <s v="Panamá Oeste"/>
    <x v="1"/>
    <n v="1816"/>
  </r>
  <r>
    <x v="14"/>
    <x v="7"/>
    <s v="Veraguas"/>
    <x v="1"/>
    <n v="1468"/>
  </r>
  <r>
    <x v="15"/>
    <x v="0"/>
    <s v="Facultad de Ingeniería Civil"/>
    <x v="0"/>
    <n v="3686"/>
  </r>
  <r>
    <x v="15"/>
    <x v="0"/>
    <s v="Facultad de Ingeniería Eléctrica"/>
    <x v="0"/>
    <n v="2003"/>
  </r>
  <r>
    <x v="15"/>
    <x v="0"/>
    <s v="Facultad de Ingeniería Industrial"/>
    <x v="0"/>
    <n v="4731"/>
  </r>
  <r>
    <x v="15"/>
    <x v="0"/>
    <s v="Facultad de Ingeniería Mecánica"/>
    <x v="0"/>
    <n v="2861"/>
  </r>
  <r>
    <x v="15"/>
    <x v="0"/>
    <s v="Facultad de Ingeniería de Sistemas Computacionales "/>
    <x v="0"/>
    <n v="3377"/>
  </r>
  <r>
    <x v="15"/>
    <x v="0"/>
    <s v="Facultad de Ciencias y Tecnología"/>
    <x v="0"/>
    <n v="810"/>
  </r>
  <r>
    <x v="15"/>
    <x v="1"/>
    <s v="Azuero"/>
    <x v="1"/>
    <n v="1354"/>
  </r>
  <r>
    <x v="15"/>
    <x v="2"/>
    <s v="Bocas del Toro"/>
    <x v="1"/>
    <n v="269"/>
  </r>
  <r>
    <x v="15"/>
    <x v="3"/>
    <s v="Coclé"/>
    <x v="1"/>
    <n v="1096"/>
  </r>
  <r>
    <x v="15"/>
    <x v="4"/>
    <s v="Colón"/>
    <x v="1"/>
    <n v="786"/>
  </r>
  <r>
    <x v="15"/>
    <x v="5"/>
    <s v="Chiriquí"/>
    <x v="1"/>
    <n v="2656"/>
  </r>
  <r>
    <x v="15"/>
    <x v="6"/>
    <s v="Panamá Oeste"/>
    <x v="1"/>
    <n v="2040"/>
  </r>
  <r>
    <x v="15"/>
    <x v="7"/>
    <s v="Veraguas"/>
    <x v="1"/>
    <n v="1541"/>
  </r>
  <r>
    <x v="16"/>
    <x v="0"/>
    <s v="Facultad de Ingeniería Civil"/>
    <x v="0"/>
    <n v="3441"/>
  </r>
  <r>
    <x v="16"/>
    <x v="0"/>
    <s v="Facultad de Ingeniería Eléctrica"/>
    <x v="0"/>
    <n v="1990"/>
  </r>
  <r>
    <x v="16"/>
    <x v="0"/>
    <s v="Facultad de Ingeniería Industrial"/>
    <x v="0"/>
    <n v="4677"/>
  </r>
  <r>
    <x v="16"/>
    <x v="0"/>
    <s v="Facultad de Ingeniería Mecánica"/>
    <x v="0"/>
    <n v="2795"/>
  </r>
  <r>
    <x v="16"/>
    <x v="0"/>
    <s v="Facultad de Ingeniería de Sistemas Computacionales "/>
    <x v="0"/>
    <n v="3772"/>
  </r>
  <r>
    <x v="16"/>
    <x v="0"/>
    <s v="Facultad de Ciencias y Tecnología"/>
    <x v="0"/>
    <n v="750"/>
  </r>
  <r>
    <x v="16"/>
    <x v="1"/>
    <s v="Azuero"/>
    <x v="1"/>
    <n v="1236"/>
  </r>
  <r>
    <x v="16"/>
    <x v="2"/>
    <s v="Bocas del Toro"/>
    <x v="1"/>
    <n v="301"/>
  </r>
  <r>
    <x v="16"/>
    <x v="3"/>
    <s v="Coclé"/>
    <x v="1"/>
    <n v="961"/>
  </r>
  <r>
    <x v="16"/>
    <x v="4"/>
    <s v="Colón"/>
    <x v="1"/>
    <n v="744"/>
  </r>
  <r>
    <x v="16"/>
    <x v="5"/>
    <s v="Chiriquí"/>
    <x v="1"/>
    <n v="2477"/>
  </r>
  <r>
    <x v="16"/>
    <x v="6"/>
    <s v="Panamá Oeste"/>
    <x v="1"/>
    <n v="1988"/>
  </r>
  <r>
    <x v="16"/>
    <x v="7"/>
    <s v="Veraguas"/>
    <x v="1"/>
    <n v="1565"/>
  </r>
  <r>
    <x v="17"/>
    <x v="0"/>
    <s v="Facultad de Ingeniería Civil"/>
    <x v="0"/>
    <n v="3130"/>
  </r>
  <r>
    <x v="17"/>
    <x v="0"/>
    <s v="Facultad de Ingeniería Eléctrica"/>
    <x v="0"/>
    <n v="1838"/>
  </r>
  <r>
    <x v="17"/>
    <x v="0"/>
    <s v="Facultad de Ingeniería Industrial"/>
    <x v="0"/>
    <n v="4678"/>
  </r>
  <r>
    <x v="17"/>
    <x v="0"/>
    <s v="Facultad de Ingeniería Mecánica"/>
    <x v="0"/>
    <n v="2706"/>
  </r>
  <r>
    <x v="17"/>
    <x v="0"/>
    <s v="Facultad de Ingeniería de Sistemas Computacionales "/>
    <x v="0"/>
    <n v="4026"/>
  </r>
  <r>
    <x v="17"/>
    <x v="0"/>
    <s v="Facultad de Ciencias y Tecnología"/>
    <x v="0"/>
    <n v="704"/>
  </r>
  <r>
    <x v="17"/>
    <x v="1"/>
    <s v="Azuero"/>
    <x v="1"/>
    <n v="1069"/>
  </r>
  <r>
    <x v="17"/>
    <x v="2"/>
    <s v="Bocas del Toro"/>
    <x v="1"/>
    <n v="339"/>
  </r>
  <r>
    <x v="17"/>
    <x v="3"/>
    <s v="Coclé"/>
    <x v="1"/>
    <n v="948"/>
  </r>
  <r>
    <x v="17"/>
    <x v="4"/>
    <s v="Colón"/>
    <x v="1"/>
    <n v="747"/>
  </r>
  <r>
    <x v="17"/>
    <x v="5"/>
    <s v="Chiriquí"/>
    <x v="1"/>
    <n v="2333"/>
  </r>
  <r>
    <x v="17"/>
    <x v="6"/>
    <s v="Panamá Oeste"/>
    <x v="1"/>
    <n v="1763"/>
  </r>
  <r>
    <x v="17"/>
    <x v="7"/>
    <s v="Veraguas"/>
    <x v="1"/>
    <n v="14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6DE211-DC40-41D5-806A-FA3DD87A1BBF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1:J21" firstHeaderRow="1" firstDataRow="2" firstDataCol="1"/>
  <pivotFields count="5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Col" showAll="0">
      <items count="9">
        <item x="1"/>
        <item x="2"/>
        <item x="3"/>
        <item x="4"/>
        <item x="5"/>
        <item x="6"/>
        <item x="0"/>
        <item x="7"/>
        <item t="default"/>
      </items>
    </pivotField>
    <pivotField showAll="0"/>
    <pivotField showAll="0"/>
    <pivotField dataField="1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a de Cantidad " fld="4" baseField="0" baseItem="0"/>
  </dataFields>
  <chartFormats count="16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E27D9C-2FCC-496E-8D1E-61B78BEABCBC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1:C21" firstHeaderRow="1" firstDataRow="2" firstDataCol="1"/>
  <pivotFields count="5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Col" showAll="0">
      <items count="9">
        <item h="1" x="1"/>
        <item h="1" x="2"/>
        <item h="1" x="5"/>
        <item h="1" x="3"/>
        <item h="1" x="4"/>
        <item h="1" x="6"/>
        <item h="1" x="0"/>
        <item x="7"/>
        <item t="default"/>
      </items>
    </pivotField>
    <pivotField showAll="0"/>
    <pivotField showAll="0"/>
    <pivotField dataField="1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2">
    <i>
      <x v="7"/>
    </i>
    <i t="grand">
      <x/>
    </i>
  </colItems>
  <dataFields count="1">
    <dataField name="Suma de Cantidad " fld="4" baseField="0" baseItem="0"/>
  </dataFields>
  <chartFormats count="16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550A-A705-4D6A-AF75-01D802C58C0C}">
  <dimension ref="A1:L67"/>
  <sheetViews>
    <sheetView workbookViewId="0"/>
  </sheetViews>
  <sheetFormatPr baseColWidth="10" defaultRowHeight="14.5" x14ac:dyDescent="0.35"/>
  <cols>
    <col min="1" max="1" width="29.08984375" customWidth="1"/>
    <col min="2" max="2" width="18.26953125" bestFit="1" customWidth="1"/>
    <col min="3" max="3" width="17.453125" bestFit="1" customWidth="1"/>
    <col min="4" max="4" width="23.453125" bestFit="1" customWidth="1"/>
    <col min="5" max="5" width="11.81640625" bestFit="1" customWidth="1"/>
    <col min="6" max="6" width="14.90625" bestFit="1" customWidth="1"/>
    <col min="7" max="7" width="12.453125" bestFit="1" customWidth="1"/>
    <col min="8" max="8" width="12.81640625" bestFit="1" customWidth="1"/>
    <col min="9" max="9" width="13.81640625" bestFit="1" customWidth="1"/>
  </cols>
  <sheetData>
    <row r="1" spans="1:12" ht="43.5" x14ac:dyDescent="0.35">
      <c r="A1" s="20" t="s">
        <v>37</v>
      </c>
      <c r="B1" s="20" t="s">
        <v>4</v>
      </c>
      <c r="C1" s="20" t="s">
        <v>0</v>
      </c>
      <c r="D1" s="20" t="s">
        <v>5</v>
      </c>
      <c r="E1" s="20" t="s">
        <v>6</v>
      </c>
      <c r="F1" s="20" t="s">
        <v>7</v>
      </c>
      <c r="G1" s="20" t="s">
        <v>8</v>
      </c>
      <c r="H1" s="20" t="s">
        <v>9</v>
      </c>
      <c r="I1" s="20" t="s">
        <v>10</v>
      </c>
      <c r="J1" s="20" t="s">
        <v>11</v>
      </c>
      <c r="K1" s="20" t="s">
        <v>12</v>
      </c>
      <c r="L1" s="20" t="s">
        <v>3</v>
      </c>
    </row>
    <row r="2" spans="1:12" x14ac:dyDescent="0.35">
      <c r="A2" s="19">
        <v>1</v>
      </c>
      <c r="B2" s="19">
        <v>9529</v>
      </c>
      <c r="C2" s="25">
        <v>2006</v>
      </c>
      <c r="D2" s="22">
        <f>(508.325077399381*(C2)) + $B$42</f>
        <v>8912.1812865500106</v>
      </c>
      <c r="E2" s="21">
        <f>D2-B2</f>
        <v>-616.81871344998945</v>
      </c>
      <c r="F2" s="22">
        <f>ABS(E2 )</f>
        <v>616.81871344998945</v>
      </c>
      <c r="G2" s="22">
        <f>SUMSQ(E2:$E$2)/A2</f>
        <v>380465.3252621002</v>
      </c>
      <c r="H2" s="22">
        <f>SUM(F2:$F$2)/A2</f>
        <v>616.81871344998945</v>
      </c>
      <c r="I2" s="22">
        <f>100*(F2/B2)</f>
        <v>6.4730686688003924</v>
      </c>
      <c r="J2" s="22">
        <f>AVERAGE(I2:$I$2 )</f>
        <v>6.4730686688003924</v>
      </c>
      <c r="K2" s="22">
        <f>SUM(E2:$E$2)/H2</f>
        <v>-1</v>
      </c>
      <c r="L2" s="19" t="s">
        <v>36</v>
      </c>
    </row>
    <row r="3" spans="1:12" x14ac:dyDescent="0.35">
      <c r="A3" s="19">
        <v>2</v>
      </c>
      <c r="B3" s="19">
        <v>9649</v>
      </c>
      <c r="C3" s="25">
        <v>2007</v>
      </c>
      <c r="D3" s="22">
        <f t="shared" ref="D3:D21" si="0">(508.325077399381*(C3)) + $B$42</f>
        <v>9420.5063639493892</v>
      </c>
      <c r="E3" s="21">
        <f t="shared" ref="E3:E19" si="1">D3-B3</f>
        <v>-228.4936360506108</v>
      </c>
      <c r="F3" s="22">
        <f t="shared" ref="F3:F19" si="2">ABS(E3 )</f>
        <v>228.4936360506108</v>
      </c>
      <c r="G3" s="22">
        <f>SUMSQ(E$2:$E3)/A3</f>
        <v>216337.33348886459</v>
      </c>
      <c r="H3" s="22">
        <f>SUM(F$2:$F3)/A3</f>
        <v>422.65617475030012</v>
      </c>
      <c r="I3" s="22">
        <f t="shared" ref="I3:I19" si="3">100*(F3/B3)</f>
        <v>2.3680550943166212</v>
      </c>
      <c r="J3" s="22">
        <f>AVERAGE(I$2:$I3 )</f>
        <v>4.4205618815585073</v>
      </c>
      <c r="K3" s="22">
        <f>SUM(E$2:$E3)/H3</f>
        <v>-2</v>
      </c>
      <c r="L3" s="19" t="s">
        <v>36</v>
      </c>
    </row>
    <row r="4" spans="1:12" x14ac:dyDescent="0.35">
      <c r="A4" s="19">
        <v>3</v>
      </c>
      <c r="B4" s="19">
        <v>10039</v>
      </c>
      <c r="C4" s="25">
        <v>2008</v>
      </c>
      <c r="D4" s="22">
        <f t="shared" si="0"/>
        <v>9928.8314413487678</v>
      </c>
      <c r="E4" s="21">
        <f t="shared" si="1"/>
        <v>-110.16855865123216</v>
      </c>
      <c r="F4" s="22">
        <f t="shared" si="2"/>
        <v>110.16855865123216</v>
      </c>
      <c r="G4" s="22">
        <f>SUMSQ(E$2:$E4)/A4</f>
        <v>148270.59276433973</v>
      </c>
      <c r="H4" s="22">
        <f>SUM(F$2:$F4)/A4</f>
        <v>318.4936360506108</v>
      </c>
      <c r="I4" s="22">
        <f t="shared" si="3"/>
        <v>1.0974057042656855</v>
      </c>
      <c r="J4" s="22">
        <f>AVERAGE(I$2:$I4 )</f>
        <v>3.3128431557942335</v>
      </c>
      <c r="K4" s="22">
        <f>SUM(E$2:$E4)/H4</f>
        <v>-3</v>
      </c>
      <c r="L4" s="19" t="s">
        <v>36</v>
      </c>
    </row>
    <row r="5" spans="1:12" x14ac:dyDescent="0.35">
      <c r="A5" s="19">
        <v>4</v>
      </c>
      <c r="B5" s="19">
        <v>10088</v>
      </c>
      <c r="C5" s="25">
        <v>2009</v>
      </c>
      <c r="D5" s="22">
        <f t="shared" si="0"/>
        <v>10437.156518748146</v>
      </c>
      <c r="E5" s="21">
        <f t="shared" si="1"/>
        <v>349.15651874814648</v>
      </c>
      <c r="F5" s="22">
        <f t="shared" si="2"/>
        <v>349.15651874814648</v>
      </c>
      <c r="G5" s="22">
        <f>SUMSQ(E$2:$E5)/A5</f>
        <v>141680.51321933599</v>
      </c>
      <c r="H5" s="22">
        <f>SUM(F$2:$F5)/A5</f>
        <v>326.15935672499472</v>
      </c>
      <c r="I5" s="22">
        <f t="shared" si="3"/>
        <v>3.4611074419919357</v>
      </c>
      <c r="J5" s="22">
        <f>AVERAGE(I$2:$I5 )</f>
        <v>3.3499092273436588</v>
      </c>
      <c r="K5" s="22">
        <f>SUM(E$2:$E5)/H5</f>
        <v>-1.8589820494247411</v>
      </c>
      <c r="L5" s="19" t="s">
        <v>36</v>
      </c>
    </row>
    <row r="6" spans="1:12" x14ac:dyDescent="0.35">
      <c r="A6" s="19">
        <v>5</v>
      </c>
      <c r="B6" s="19">
        <v>10540</v>
      </c>
      <c r="C6" s="25">
        <v>2010</v>
      </c>
      <c r="D6" s="22">
        <f t="shared" si="0"/>
        <v>10945.481596147525</v>
      </c>
      <c r="E6" s="21">
        <f t="shared" si="1"/>
        <v>405.48159614752512</v>
      </c>
      <c r="F6" s="22">
        <f t="shared" si="2"/>
        <v>405.48159614752512</v>
      </c>
      <c r="G6" s="22">
        <f>SUMSQ(E$2:$E6)/A6</f>
        <v>146227.47553833772</v>
      </c>
      <c r="H6" s="22">
        <f>SUM(F$2:$F6)/A6</f>
        <v>342.02380460950081</v>
      </c>
      <c r="I6" s="22">
        <f t="shared" si="3"/>
        <v>3.847073967244071</v>
      </c>
      <c r="J6" s="22">
        <f>AVERAGE(I$2:$I6 )</f>
        <v>3.4493421753237414</v>
      </c>
      <c r="K6" s="22">
        <f>SUM(E$2:$E6)/H6</f>
        <v>-0.58721875655838995</v>
      </c>
      <c r="L6" s="19" t="s">
        <v>36</v>
      </c>
    </row>
    <row r="7" spans="1:12" x14ac:dyDescent="0.35">
      <c r="A7" s="19">
        <v>6</v>
      </c>
      <c r="B7" s="19">
        <v>11104</v>
      </c>
      <c r="C7" s="25">
        <v>2011</v>
      </c>
      <c r="D7" s="22">
        <f t="shared" si="0"/>
        <v>11453.806673546904</v>
      </c>
      <c r="E7" s="21">
        <f t="shared" si="1"/>
        <v>349.80667354690377</v>
      </c>
      <c r="F7" s="22">
        <f t="shared" si="2"/>
        <v>349.80667354690377</v>
      </c>
      <c r="G7" s="22">
        <f>SUMSQ(E$2:$E7)/A7</f>
        <v>142250.3477582731</v>
      </c>
      <c r="H7" s="22">
        <f>SUM(F$2:$F7)/A7</f>
        <v>343.32094943240128</v>
      </c>
      <c r="I7" s="22">
        <f t="shared" si="3"/>
        <v>3.1502762387149117</v>
      </c>
      <c r="J7" s="22">
        <f>AVERAGE(I$2:$I7 )</f>
        <v>3.3994978525556032</v>
      </c>
      <c r="K7" s="22">
        <f>SUM(E$2:$E7)/H7</f>
        <v>0.43389102976972116</v>
      </c>
      <c r="L7" s="19" t="s">
        <v>36</v>
      </c>
    </row>
    <row r="8" spans="1:12" x14ac:dyDescent="0.35">
      <c r="A8" s="19">
        <v>7</v>
      </c>
      <c r="B8" s="19">
        <v>11758</v>
      </c>
      <c r="C8" s="25">
        <v>2012</v>
      </c>
      <c r="D8" s="22">
        <f t="shared" si="0"/>
        <v>11962.131750946282</v>
      </c>
      <c r="E8" s="21">
        <f t="shared" si="1"/>
        <v>204.13175094628241</v>
      </c>
      <c r="F8" s="22">
        <f t="shared" si="2"/>
        <v>204.13175094628241</v>
      </c>
      <c r="G8" s="22">
        <f>SUMSQ(E$2:$E8)/A8</f>
        <v>127881.6940420048</v>
      </c>
      <c r="H8" s="22">
        <f>SUM(F$2:$F8)/A8</f>
        <v>323.43677822009857</v>
      </c>
      <c r="I8" s="22">
        <f t="shared" si="3"/>
        <v>1.7361094654387006</v>
      </c>
      <c r="J8" s="22">
        <f>AVERAGE(I$2:$I8 )</f>
        <v>3.1618709401103318</v>
      </c>
      <c r="K8" s="22">
        <f>SUM(E$2:$E8)/H8</f>
        <v>1.0916990738658174</v>
      </c>
      <c r="L8" s="19" t="s">
        <v>36</v>
      </c>
    </row>
    <row r="9" spans="1:12" x14ac:dyDescent="0.35">
      <c r="A9" s="19">
        <v>8</v>
      </c>
      <c r="B9" s="19">
        <v>12475</v>
      </c>
      <c r="C9" s="25">
        <v>2013</v>
      </c>
      <c r="D9" s="22">
        <f t="shared" si="0"/>
        <v>12470.456828345661</v>
      </c>
      <c r="E9" s="21">
        <f t="shared" si="1"/>
        <v>-4.5431716543389484</v>
      </c>
      <c r="F9" s="22">
        <f t="shared" si="2"/>
        <v>4.5431716543389484</v>
      </c>
      <c r="G9" s="22">
        <f>SUMSQ(E$2:$E9)/A9</f>
        <v>111899.06233783931</v>
      </c>
      <c r="H9" s="22">
        <f>SUM(F$2:$F9)/A9</f>
        <v>283.57507739937864</v>
      </c>
      <c r="I9" s="22">
        <f t="shared" si="3"/>
        <v>3.6418209654019623E-2</v>
      </c>
      <c r="J9" s="22">
        <f>AVERAGE(I$2:$I9 )</f>
        <v>2.7711893488032926</v>
      </c>
      <c r="K9" s="22">
        <f>SUM(E$2:$E9)/H9</f>
        <v>1.2291364346232569</v>
      </c>
      <c r="L9" s="19" t="s">
        <v>36</v>
      </c>
    </row>
    <row r="10" spans="1:12" x14ac:dyDescent="0.35">
      <c r="A10" s="19">
        <v>9</v>
      </c>
      <c r="B10" s="19">
        <v>12966</v>
      </c>
      <c r="C10" s="25">
        <v>2014</v>
      </c>
      <c r="D10" s="22">
        <f t="shared" si="0"/>
        <v>12978.78190574504</v>
      </c>
      <c r="E10" s="21">
        <f t="shared" si="1"/>
        <v>12.781905745039694</v>
      </c>
      <c r="F10" s="22">
        <f t="shared" si="2"/>
        <v>12.781905745039694</v>
      </c>
      <c r="G10" s="22">
        <f>SUMSQ(E$2:$E10)/A10</f>
        <v>99483.986201909953</v>
      </c>
      <c r="H10" s="22">
        <f>SUM(F$2:$F10)/A10</f>
        <v>253.48694721556319</v>
      </c>
      <c r="I10" s="22">
        <f t="shared" si="3"/>
        <v>9.8580176963131996E-2</v>
      </c>
      <c r="J10" s="22">
        <f>AVERAGE(I$2:$I10 )</f>
        <v>2.4742327741543857</v>
      </c>
      <c r="K10" s="22">
        <f>SUM(E$2:$E10)/H10</f>
        <v>1.4254555088410543</v>
      </c>
      <c r="L10" s="19" t="s">
        <v>36</v>
      </c>
    </row>
    <row r="11" spans="1:12" x14ac:dyDescent="0.35">
      <c r="A11" s="19">
        <v>10</v>
      </c>
      <c r="B11" s="19">
        <v>13372</v>
      </c>
      <c r="C11" s="25">
        <v>2015</v>
      </c>
      <c r="D11" s="22">
        <f t="shared" si="0"/>
        <v>13487.106983144418</v>
      </c>
      <c r="E11" s="21">
        <f t="shared" si="1"/>
        <v>115.10698314441834</v>
      </c>
      <c r="F11" s="22">
        <f t="shared" si="2"/>
        <v>115.10698314441834</v>
      </c>
      <c r="G11" s="22">
        <f>SUMSQ(E$2:$E11)/A11</f>
        <v>90860.549338579905</v>
      </c>
      <c r="H11" s="22">
        <f>SUM(F$2:$F11)/A11</f>
        <v>239.64895080844872</v>
      </c>
      <c r="I11" s="22">
        <f t="shared" si="3"/>
        <v>0.86080603607850992</v>
      </c>
      <c r="J11" s="22">
        <f>AVERAGE(I$2:$I11 )</f>
        <v>2.3128901003467983</v>
      </c>
      <c r="K11" s="22">
        <f>SUM(E$2:$E11)/H11</f>
        <v>1.988080260167564</v>
      </c>
      <c r="L11" s="19" t="s">
        <v>36</v>
      </c>
    </row>
    <row r="12" spans="1:12" x14ac:dyDescent="0.35">
      <c r="A12" s="19">
        <v>11</v>
      </c>
      <c r="B12" s="19">
        <v>13857</v>
      </c>
      <c r="C12" s="25">
        <v>2016</v>
      </c>
      <c r="D12" s="22">
        <f t="shared" si="0"/>
        <v>13995.432060543797</v>
      </c>
      <c r="E12" s="21">
        <f t="shared" si="1"/>
        <v>138.43206054379698</v>
      </c>
      <c r="F12" s="22">
        <f t="shared" si="2"/>
        <v>138.43206054379698</v>
      </c>
      <c r="G12" s="22">
        <f>SUMSQ(E$2:$E12)/A12</f>
        <v>84342.629888381867</v>
      </c>
      <c r="H12" s="22">
        <f>SUM(F$2:$F12)/A12</f>
        <v>230.44741532984401</v>
      </c>
      <c r="I12" s="22">
        <f t="shared" si="3"/>
        <v>0.99900455036297153</v>
      </c>
      <c r="J12" s="22">
        <f>AVERAGE(I$2:$I12 )</f>
        <v>2.193445959439178</v>
      </c>
      <c r="K12" s="22">
        <f>SUM(E$2:$E12)/H12</f>
        <v>2.6681722949066744</v>
      </c>
      <c r="L12" s="19" t="s">
        <v>36</v>
      </c>
    </row>
    <row r="13" spans="1:12" x14ac:dyDescent="0.35">
      <c r="A13" s="19">
        <v>12</v>
      </c>
      <c r="B13" s="19">
        <v>14693</v>
      </c>
      <c r="C13" s="25">
        <v>2017</v>
      </c>
      <c r="D13" s="22">
        <f t="shared" si="0"/>
        <v>14503.757137943176</v>
      </c>
      <c r="E13" s="21">
        <f t="shared" si="1"/>
        <v>-189.24286205682438</v>
      </c>
      <c r="F13" s="22">
        <f t="shared" si="2"/>
        <v>189.24286205682438</v>
      </c>
      <c r="G13" s="22">
        <f>SUMSQ(E$2:$E13)/A13</f>
        <v>80298.482467638227</v>
      </c>
      <c r="H13" s="22">
        <f>SUM(F$2:$F13)/A13</f>
        <v>227.01370255709239</v>
      </c>
      <c r="I13" s="22">
        <f t="shared" si="3"/>
        <v>1.2879797322318409</v>
      </c>
      <c r="J13" s="22">
        <f>AVERAGE(I$2:$I13 )</f>
        <v>2.117990440505233</v>
      </c>
      <c r="K13" s="22">
        <f>SUM(E$2:$E13)/H13</f>
        <v>1.8749112593856483</v>
      </c>
      <c r="L13" s="19" t="s">
        <v>36</v>
      </c>
    </row>
    <row r="14" spans="1:12" x14ac:dyDescent="0.35">
      <c r="A14" s="19">
        <v>13</v>
      </c>
      <c r="B14" s="19">
        <v>15259</v>
      </c>
      <c r="C14" s="25">
        <v>2018</v>
      </c>
      <c r="D14" s="22">
        <f t="shared" si="0"/>
        <v>15012.082215342554</v>
      </c>
      <c r="E14" s="21">
        <f t="shared" si="1"/>
        <v>-246.91778465744574</v>
      </c>
      <c r="F14" s="22">
        <f t="shared" si="2"/>
        <v>246.91778465744574</v>
      </c>
      <c r="G14" s="22">
        <f>SUMSQ(E$2:$E14)/A14</f>
        <v>78811.552460907653</v>
      </c>
      <c r="H14" s="22">
        <f>SUM(F$2:$F14)/A14</f>
        <v>228.54478579558111</v>
      </c>
      <c r="I14" s="22">
        <f t="shared" si="3"/>
        <v>1.618178023838035</v>
      </c>
      <c r="J14" s="22">
        <f>AVERAGE(I$2:$I14 )</f>
        <v>2.0795433315308332</v>
      </c>
      <c r="K14" s="22">
        <f>SUM(E$2:$E14)/H14</f>
        <v>0.7819594819438086</v>
      </c>
      <c r="L14" s="19" t="s">
        <v>36</v>
      </c>
    </row>
    <row r="15" spans="1:12" x14ac:dyDescent="0.35">
      <c r="A15" s="19">
        <v>14</v>
      </c>
      <c r="B15" s="19">
        <v>15657</v>
      </c>
      <c r="C15" s="25">
        <v>2019</v>
      </c>
      <c r="D15" s="22">
        <f t="shared" si="0"/>
        <v>15520.407292741933</v>
      </c>
      <c r="E15" s="21">
        <f t="shared" si="1"/>
        <v>-136.59270725806709</v>
      </c>
      <c r="F15" s="22">
        <f t="shared" si="2"/>
        <v>136.59270725806709</v>
      </c>
      <c r="G15" s="22">
        <f>SUMSQ(E$2:$E15)/A15</f>
        <v>74514.839261991976</v>
      </c>
      <c r="H15" s="22">
        <f>SUM(F$2:$F15)/A15</f>
        <v>221.97678018575866</v>
      </c>
      <c r="I15" s="22">
        <f t="shared" si="3"/>
        <v>0.87240663765770643</v>
      </c>
      <c r="J15" s="22">
        <f>AVERAGE(I$2:$I15 )</f>
        <v>1.9933192819684671</v>
      </c>
      <c r="K15" s="22">
        <f>SUM(E$2:$E15)/H15</f>
        <v>0.18974982432106888</v>
      </c>
      <c r="L15" s="19" t="s">
        <v>36</v>
      </c>
    </row>
    <row r="16" spans="1:12" x14ac:dyDescent="0.35">
      <c r="A16" s="19">
        <v>15</v>
      </c>
      <c r="B16" s="19">
        <v>15232</v>
      </c>
      <c r="C16" s="25">
        <v>2020</v>
      </c>
      <c r="D16" s="22">
        <f t="shared" si="0"/>
        <v>16028.732370141312</v>
      </c>
      <c r="E16" s="21">
        <f t="shared" si="1"/>
        <v>796.73237014131155</v>
      </c>
      <c r="F16" s="22">
        <f t="shared" si="2"/>
        <v>796.73237014131155</v>
      </c>
      <c r="G16" s="22">
        <f>SUMSQ(E$2:$E16)/A16</f>
        <v>111866.01461992531</v>
      </c>
      <c r="H16" s="22">
        <f>SUM(F$2:$F16)/A16</f>
        <v>260.29381951612885</v>
      </c>
      <c r="I16" s="22">
        <f t="shared" si="3"/>
        <v>5.2306484384277283</v>
      </c>
      <c r="J16" s="22">
        <f>AVERAGE(I$2:$I16 )</f>
        <v>2.2091412257324179</v>
      </c>
      <c r="K16" s="22">
        <f>SUM(E$2:$E16)/H16</f>
        <v>3.2227135732392491</v>
      </c>
      <c r="L16" s="19" t="s">
        <v>36</v>
      </c>
    </row>
    <row r="17" spans="1:12" x14ac:dyDescent="0.35">
      <c r="A17" s="19">
        <v>16</v>
      </c>
      <c r="B17" s="19">
        <v>17468</v>
      </c>
      <c r="C17" s="25">
        <v>2021</v>
      </c>
      <c r="D17" s="22">
        <f t="shared" si="0"/>
        <v>16537.05744754069</v>
      </c>
      <c r="E17" s="21">
        <f t="shared" si="1"/>
        <v>-930.94255245930981</v>
      </c>
      <c r="F17" s="22">
        <f t="shared" si="2"/>
        <v>930.94255245930981</v>
      </c>
      <c r="G17" s="22">
        <f>SUMSQ(E$2:$E17)/A17</f>
        <v>159040.26595489591</v>
      </c>
      <c r="H17" s="22">
        <f>SUM(F$2:$F17)/A17</f>
        <v>302.20936532507767</v>
      </c>
      <c r="I17" s="22">
        <f t="shared" si="3"/>
        <v>5.3294169479007891</v>
      </c>
      <c r="J17" s="22">
        <f>AVERAGE(I$2:$I17 )</f>
        <v>2.4041584583679412</v>
      </c>
      <c r="K17" s="22">
        <f>SUM(E$2:$E17)/H17</f>
        <v>-0.30472294323286575</v>
      </c>
      <c r="L17" s="19" t="s">
        <v>36</v>
      </c>
    </row>
    <row r="18" spans="1:12" x14ac:dyDescent="0.35">
      <c r="A18" s="19">
        <v>17</v>
      </c>
      <c r="B18" s="19">
        <v>17425</v>
      </c>
      <c r="C18" s="25">
        <v>2022</v>
      </c>
      <c r="D18" s="22">
        <f t="shared" si="0"/>
        <v>17045.382524940069</v>
      </c>
      <c r="E18" s="21">
        <f t="shared" si="1"/>
        <v>-379.61747505993117</v>
      </c>
      <c r="F18" s="22">
        <f t="shared" si="2"/>
        <v>379.61747505993117</v>
      </c>
      <c r="G18" s="22">
        <f>SUMSQ(E$2:$E18)/A18</f>
        <v>158161.98133230658</v>
      </c>
      <c r="H18" s="22">
        <f>SUM(F$2:$F18)/A18</f>
        <v>306.76278354477495</v>
      </c>
      <c r="I18" s="22">
        <f t="shared" si="3"/>
        <v>2.1785794838446551</v>
      </c>
      <c r="J18" s="22">
        <f>AVERAGE(I$2:$I18 )</f>
        <v>2.3908891069253952</v>
      </c>
      <c r="K18" s="22">
        <f>SUM(E$2:$E18)/H18</f>
        <v>-1.5376950126855105</v>
      </c>
      <c r="L18" s="19" t="s">
        <v>36</v>
      </c>
    </row>
    <row r="19" spans="1:12" x14ac:dyDescent="0.35">
      <c r="A19" s="19">
        <v>18</v>
      </c>
      <c r="B19" s="19">
        <v>17082</v>
      </c>
      <c r="C19" s="25">
        <v>2023</v>
      </c>
      <c r="D19" s="22">
        <f t="shared" si="0"/>
        <v>17553.707602339447</v>
      </c>
      <c r="E19" s="21">
        <f t="shared" si="1"/>
        <v>471.70760233944748</v>
      </c>
      <c r="F19" s="22">
        <f t="shared" si="2"/>
        <v>471.70760233944748</v>
      </c>
      <c r="G19" s="22">
        <f>SUMSQ(E$2:$E19)/A19</f>
        <v>161736.76359744681</v>
      </c>
      <c r="H19" s="22">
        <f>SUM(F$2:$F19)/A19</f>
        <v>315.92638458892338</v>
      </c>
      <c r="I19" s="22">
        <f t="shared" si="3"/>
        <v>2.761430759509703</v>
      </c>
      <c r="J19" s="22">
        <f>AVERAGE(I$2:$I19 )</f>
        <v>2.4114747542911896</v>
      </c>
      <c r="K19" s="22">
        <f>SUM(E$2:$E19)/H19</f>
        <v>1.6213505456500965E-11</v>
      </c>
      <c r="L19" s="19" t="s">
        <v>36</v>
      </c>
    </row>
    <row r="20" spans="1:12" x14ac:dyDescent="0.35">
      <c r="A20" s="19">
        <v>19</v>
      </c>
      <c r="B20" s="19"/>
      <c r="C20" s="25">
        <v>2024</v>
      </c>
      <c r="D20" s="22">
        <f t="shared" si="0"/>
        <v>18062.032679738943</v>
      </c>
      <c r="E20" s="21">
        <f t="shared" ref="E20" si="4">D20-B20</f>
        <v>18062.032679738943</v>
      </c>
      <c r="F20" s="21"/>
      <c r="G20" s="19"/>
      <c r="H20" s="19"/>
      <c r="I20" s="19"/>
      <c r="J20" s="19"/>
      <c r="K20" s="19"/>
      <c r="L20" s="19"/>
    </row>
    <row r="21" spans="1:12" x14ac:dyDescent="0.35">
      <c r="A21" s="19">
        <v>20</v>
      </c>
      <c r="B21" s="19"/>
      <c r="C21" s="25">
        <v>2025</v>
      </c>
      <c r="D21" s="22">
        <f t="shared" si="0"/>
        <v>18570.357757138321</v>
      </c>
      <c r="E21" s="19"/>
      <c r="F21" s="21"/>
      <c r="G21" s="19"/>
      <c r="H21" s="19"/>
      <c r="I21" s="19"/>
      <c r="J21" s="19"/>
      <c r="K21" s="19"/>
      <c r="L21" s="19"/>
    </row>
    <row r="26" spans="1:12" x14ac:dyDescent="0.35">
      <c r="A26" s="28" t="s">
        <v>38</v>
      </c>
      <c r="B26" s="28"/>
      <c r="C26" s="28"/>
      <c r="D26" s="28"/>
      <c r="E26" s="28"/>
      <c r="F26" s="28"/>
      <c r="G26" s="28"/>
      <c r="H26" s="28"/>
      <c r="I26" s="28"/>
    </row>
    <row r="27" spans="1:12" ht="15" thickBot="1" x14ac:dyDescent="0.4">
      <c r="A27" s="28"/>
      <c r="B27" s="28"/>
      <c r="C27" s="28"/>
      <c r="D27" s="28"/>
      <c r="E27" s="28"/>
      <c r="F27" s="28"/>
      <c r="G27" s="28"/>
      <c r="H27" s="28"/>
      <c r="I27" s="28"/>
    </row>
    <row r="28" spans="1:12" x14ac:dyDescent="0.35">
      <c r="A28" s="29" t="s">
        <v>39</v>
      </c>
      <c r="B28" s="29"/>
      <c r="C28" s="28"/>
      <c r="D28" s="28"/>
      <c r="E28" s="28"/>
      <c r="F28" s="28"/>
      <c r="G28" s="28"/>
      <c r="H28" s="28"/>
      <c r="I28" s="28"/>
    </row>
    <row r="29" spans="1:12" x14ac:dyDescent="0.35">
      <c r="A29" s="28" t="s">
        <v>40</v>
      </c>
      <c r="B29" s="28">
        <v>0.98857175530544883</v>
      </c>
      <c r="C29" s="28"/>
      <c r="D29" s="28"/>
      <c r="E29" s="28"/>
      <c r="F29" s="28"/>
      <c r="G29" s="28"/>
      <c r="H29" s="28"/>
      <c r="I29" s="28"/>
    </row>
    <row r="30" spans="1:12" x14ac:dyDescent="0.35">
      <c r="A30" s="28" t="s">
        <v>41</v>
      </c>
      <c r="B30" s="28">
        <v>0.97727411538769626</v>
      </c>
      <c r="C30" s="28"/>
      <c r="D30" s="28"/>
      <c r="E30" s="28"/>
      <c r="F30" s="28"/>
      <c r="G30" s="28"/>
      <c r="H30" s="28"/>
      <c r="I30" s="28"/>
    </row>
    <row r="31" spans="1:12" x14ac:dyDescent="0.35">
      <c r="A31" s="28" t="s">
        <v>42</v>
      </c>
      <c r="B31" s="28">
        <v>0.97585374759942733</v>
      </c>
      <c r="C31" s="28"/>
      <c r="D31" s="28"/>
      <c r="E31" s="28"/>
      <c r="F31" s="28"/>
      <c r="G31" s="28"/>
      <c r="H31" s="28"/>
      <c r="I31" s="28"/>
    </row>
    <row r="32" spans="1:12" x14ac:dyDescent="0.35">
      <c r="A32" s="28" t="s">
        <v>43</v>
      </c>
      <c r="B32" s="28">
        <v>426.56049869523503</v>
      </c>
      <c r="C32" s="28"/>
      <c r="D32" s="28"/>
      <c r="E32" s="28"/>
      <c r="F32" s="28"/>
      <c r="G32" s="28"/>
      <c r="H32" s="28"/>
      <c r="I32" s="28"/>
    </row>
    <row r="33" spans="1:9" ht="15" thickBot="1" x14ac:dyDescent="0.4">
      <c r="A33" s="30" t="s">
        <v>44</v>
      </c>
      <c r="B33" s="30">
        <v>18</v>
      </c>
      <c r="C33" s="28"/>
      <c r="D33" s="28"/>
      <c r="E33" s="28"/>
      <c r="F33" s="28"/>
      <c r="G33" s="28"/>
      <c r="H33" s="28"/>
      <c r="I33" s="28"/>
    </row>
    <row r="34" spans="1:9" x14ac:dyDescent="0.35">
      <c r="A34" s="28"/>
      <c r="B34" s="28"/>
      <c r="C34" s="28"/>
      <c r="D34" s="28"/>
      <c r="E34" s="28"/>
      <c r="F34" s="28"/>
      <c r="G34" s="28"/>
      <c r="H34" s="28"/>
      <c r="I34" s="28"/>
    </row>
    <row r="35" spans="1:9" ht="15" thickBot="1" x14ac:dyDescent="0.4">
      <c r="A35" s="28" t="s">
        <v>45</v>
      </c>
      <c r="B35" s="28"/>
      <c r="C35" s="28"/>
      <c r="D35" s="28"/>
      <c r="E35" s="28"/>
      <c r="F35" s="28"/>
      <c r="G35" s="28"/>
      <c r="H35" s="28"/>
      <c r="I35" s="28"/>
    </row>
    <row r="36" spans="1:9" x14ac:dyDescent="0.35">
      <c r="A36" s="31"/>
      <c r="B36" s="31" t="s">
        <v>50</v>
      </c>
      <c r="C36" s="31" t="s">
        <v>51</v>
      </c>
      <c r="D36" s="31" t="s">
        <v>52</v>
      </c>
      <c r="E36" s="31" t="s">
        <v>53</v>
      </c>
      <c r="F36" s="31" t="s">
        <v>54</v>
      </c>
      <c r="G36" s="28"/>
      <c r="H36" s="28"/>
      <c r="I36" s="28"/>
    </row>
    <row r="37" spans="1:9" x14ac:dyDescent="0.35">
      <c r="A37" s="28" t="s">
        <v>46</v>
      </c>
      <c r="B37" s="28">
        <v>1</v>
      </c>
      <c r="C37" s="28">
        <v>125192079.19969039</v>
      </c>
      <c r="D37" s="28">
        <v>125192079.19969039</v>
      </c>
      <c r="E37" s="28">
        <v>688.04300087564809</v>
      </c>
      <c r="F37" s="28">
        <v>1.4115534056367133E-14</v>
      </c>
      <c r="G37" s="28"/>
      <c r="H37" s="28"/>
      <c r="I37" s="28"/>
    </row>
    <row r="38" spans="1:9" x14ac:dyDescent="0.35">
      <c r="A38" s="28" t="s">
        <v>47</v>
      </c>
      <c r="B38" s="28">
        <v>16</v>
      </c>
      <c r="C38" s="28">
        <v>2911261.744754042</v>
      </c>
      <c r="D38" s="28">
        <v>181953.85904712763</v>
      </c>
      <c r="E38" s="28"/>
      <c r="F38" s="28"/>
      <c r="G38" s="28"/>
      <c r="H38" s="28"/>
      <c r="I38" s="28"/>
    </row>
    <row r="39" spans="1:9" ht="15" thickBot="1" x14ac:dyDescent="0.4">
      <c r="A39" s="30" t="s">
        <v>48</v>
      </c>
      <c r="B39" s="30">
        <v>17</v>
      </c>
      <c r="C39" s="30">
        <v>128103340.94444443</v>
      </c>
      <c r="D39" s="30"/>
      <c r="E39" s="30"/>
      <c r="F39" s="30"/>
      <c r="G39" s="28"/>
      <c r="H39" s="28"/>
      <c r="I39" s="28"/>
    </row>
    <row r="40" spans="1:9" ht="15" thickBot="1" x14ac:dyDescent="0.4">
      <c r="A40" s="28"/>
      <c r="B40" s="28"/>
      <c r="C40" s="28"/>
      <c r="D40" s="28"/>
      <c r="E40" s="28"/>
      <c r="F40" s="28"/>
      <c r="G40" s="28"/>
      <c r="H40" s="28"/>
      <c r="I40" s="28"/>
    </row>
    <row r="41" spans="1:9" x14ac:dyDescent="0.35">
      <c r="A41" s="31"/>
      <c r="B41" s="31" t="s">
        <v>55</v>
      </c>
      <c r="C41" s="31" t="s">
        <v>43</v>
      </c>
      <c r="D41" s="31" t="s">
        <v>56</v>
      </c>
      <c r="E41" s="31" t="s">
        <v>57</v>
      </c>
      <c r="F41" s="31" t="s">
        <v>58</v>
      </c>
      <c r="G41" s="31" t="s">
        <v>59</v>
      </c>
      <c r="H41" s="31" t="s">
        <v>60</v>
      </c>
      <c r="I41" s="31" t="s">
        <v>61</v>
      </c>
    </row>
    <row r="42" spans="1:9" x14ac:dyDescent="0.35">
      <c r="A42" s="28" t="s">
        <v>49</v>
      </c>
      <c r="B42" s="28">
        <v>-1010787.9239766082</v>
      </c>
      <c r="C42" s="28">
        <v>39039.33909154727</v>
      </c>
      <c r="D42" s="28">
        <v>-25.891522436030744</v>
      </c>
      <c r="E42" s="28">
        <v>1.730354436630479E-14</v>
      </c>
      <c r="F42" s="28">
        <v>-1093547.6257948747</v>
      </c>
      <c r="G42" s="28">
        <v>-928028.22215834167</v>
      </c>
      <c r="H42" s="28">
        <v>-1093547.6257948747</v>
      </c>
      <c r="I42" s="28">
        <v>-928028.22215834167</v>
      </c>
    </row>
    <row r="43" spans="1:9" ht="15" thickBot="1" x14ac:dyDescent="0.4">
      <c r="A43" s="30" t="s">
        <v>0</v>
      </c>
      <c r="B43" s="30">
        <v>508.32507739938097</v>
      </c>
      <c r="C43" s="30">
        <v>19.379106291962639</v>
      </c>
      <c r="D43" s="30">
        <v>26.230573780907815</v>
      </c>
      <c r="E43" s="30">
        <v>1.4115534056367083E-14</v>
      </c>
      <c r="F43" s="30">
        <v>467.24320727687729</v>
      </c>
      <c r="G43" s="30">
        <v>549.40694752188438</v>
      </c>
      <c r="H43" s="30">
        <v>467.24320727687729</v>
      </c>
      <c r="I43" s="30">
        <v>549.40694752188438</v>
      </c>
    </row>
    <row r="47" spans="1:9" x14ac:dyDescent="0.35">
      <c r="A47" t="s">
        <v>62</v>
      </c>
    </row>
    <row r="48" spans="1:9" ht="15" thickBot="1" x14ac:dyDescent="0.4"/>
    <row r="49" spans="1:4" x14ac:dyDescent="0.35">
      <c r="A49" s="24" t="s">
        <v>63</v>
      </c>
      <c r="B49" s="24" t="s">
        <v>64</v>
      </c>
      <c r="C49" s="24" t="s">
        <v>47</v>
      </c>
      <c r="D49" s="24" t="s">
        <v>65</v>
      </c>
    </row>
    <row r="50" spans="1:4" x14ac:dyDescent="0.35">
      <c r="A50">
        <v>1</v>
      </c>
      <c r="B50">
        <v>8912.1812865497777</v>
      </c>
      <c r="C50">
        <v>616.81871345022228</v>
      </c>
      <c r="D50">
        <v>1.4905322429010812</v>
      </c>
    </row>
    <row r="51" spans="1:4" x14ac:dyDescent="0.35">
      <c r="A51">
        <v>2</v>
      </c>
      <c r="B51">
        <v>9420.5063639491564</v>
      </c>
      <c r="C51">
        <v>228.49363605084363</v>
      </c>
      <c r="D51">
        <v>0.55215110113382149</v>
      </c>
    </row>
    <row r="52" spans="1:4" x14ac:dyDescent="0.35">
      <c r="A52">
        <v>3</v>
      </c>
      <c r="B52">
        <v>9928.831441348535</v>
      </c>
      <c r="C52">
        <v>110.16855865146499</v>
      </c>
      <c r="D52">
        <v>0.26622050408527248</v>
      </c>
    </row>
    <row r="53" spans="1:4" x14ac:dyDescent="0.35">
      <c r="A53">
        <v>4</v>
      </c>
      <c r="B53">
        <v>10437.156518747914</v>
      </c>
      <c r="C53">
        <v>-349.15651874791365</v>
      </c>
      <c r="D53">
        <v>-0.84373096610801868</v>
      </c>
    </row>
    <row r="54" spans="1:4" x14ac:dyDescent="0.35">
      <c r="A54">
        <v>5</v>
      </c>
      <c r="B54">
        <v>10945.481596147292</v>
      </c>
      <c r="C54">
        <v>-405.48159614729229</v>
      </c>
      <c r="D54">
        <v>-0.97983958622115985</v>
      </c>
    </row>
    <row r="55" spans="1:4" x14ac:dyDescent="0.35">
      <c r="A55">
        <v>6</v>
      </c>
      <c r="B55">
        <v>11453.806673546671</v>
      </c>
      <c r="C55">
        <v>-349.80667354667094</v>
      </c>
      <c r="D55">
        <v>-0.84530205445098405</v>
      </c>
    </row>
    <row r="56" spans="1:4" x14ac:dyDescent="0.35">
      <c r="A56">
        <v>7</v>
      </c>
      <c r="B56">
        <v>11962.13175094605</v>
      </c>
      <c r="C56">
        <v>-204.13175094604958</v>
      </c>
      <c r="D56">
        <v>-0.49328100777457135</v>
      </c>
    </row>
    <row r="57" spans="1:4" x14ac:dyDescent="0.35">
      <c r="A57">
        <v>8</v>
      </c>
      <c r="B57">
        <v>12470.456828345428</v>
      </c>
      <c r="C57">
        <v>4.5431716545717791</v>
      </c>
      <c r="D57">
        <v>1.0978499336207275E-2</v>
      </c>
    </row>
    <row r="58" spans="1:4" x14ac:dyDescent="0.35">
      <c r="A58">
        <v>9</v>
      </c>
      <c r="B58">
        <v>12978.781905744807</v>
      </c>
      <c r="C58">
        <v>-12.781905744806863</v>
      </c>
      <c r="D58">
        <v>-3.0887264317564656E-2</v>
      </c>
    </row>
    <row r="59" spans="1:4" x14ac:dyDescent="0.35">
      <c r="A59">
        <v>10</v>
      </c>
      <c r="B59">
        <v>13487.106983144186</v>
      </c>
      <c r="C59">
        <v>-115.10698314418551</v>
      </c>
      <c r="D59">
        <v>-0.27815412538278261</v>
      </c>
    </row>
    <row r="60" spans="1:4" x14ac:dyDescent="0.35">
      <c r="A60">
        <v>11</v>
      </c>
      <c r="B60">
        <v>13995.432060543564</v>
      </c>
      <c r="C60">
        <v>-138.43206054356415</v>
      </c>
      <c r="D60">
        <v>-0.33451879003030366</v>
      </c>
    </row>
    <row r="61" spans="1:4" x14ac:dyDescent="0.35">
      <c r="A61">
        <v>12</v>
      </c>
      <c r="B61">
        <v>14503.757137942943</v>
      </c>
      <c r="C61">
        <v>189.24286205705721</v>
      </c>
      <c r="D61">
        <v>0.45730225345649939</v>
      </c>
    </row>
    <row r="62" spans="1:4" x14ac:dyDescent="0.35">
      <c r="A62">
        <v>13</v>
      </c>
      <c r="B62">
        <v>15012.082215342321</v>
      </c>
      <c r="C62">
        <v>246.91778465767857</v>
      </c>
      <c r="D62">
        <v>0.5966727522245916</v>
      </c>
    </row>
    <row r="63" spans="1:4" x14ac:dyDescent="0.35">
      <c r="A63">
        <v>14</v>
      </c>
      <c r="B63">
        <v>15520.4072927417</v>
      </c>
      <c r="C63">
        <v>136.59270725829992</v>
      </c>
      <c r="D63">
        <v>0.33007402316770812</v>
      </c>
    </row>
    <row r="64" spans="1:4" x14ac:dyDescent="0.35">
      <c r="A64">
        <v>15</v>
      </c>
      <c r="B64">
        <v>16028.732370141079</v>
      </c>
      <c r="C64">
        <v>-796.73237014107872</v>
      </c>
      <c r="D64">
        <v>-1.9252906255317643</v>
      </c>
    </row>
    <row r="65" spans="1:4" x14ac:dyDescent="0.35">
      <c r="A65">
        <v>16</v>
      </c>
      <c r="B65">
        <v>16537.057447540457</v>
      </c>
      <c r="C65">
        <v>930.94255245954264</v>
      </c>
      <c r="D65">
        <v>2.2496073164965025</v>
      </c>
    </row>
    <row r="66" spans="1:4" x14ac:dyDescent="0.35">
      <c r="A66">
        <v>17</v>
      </c>
      <c r="B66">
        <v>17045.382524939952</v>
      </c>
      <c r="C66">
        <v>379.61747506004758</v>
      </c>
      <c r="D66">
        <v>0.9173393643987765</v>
      </c>
    </row>
    <row r="67" spans="1:4" ht="15" thickBot="1" x14ac:dyDescent="0.4">
      <c r="A67" s="23">
        <v>18</v>
      </c>
      <c r="B67" s="23">
        <v>17553.707602339331</v>
      </c>
      <c r="C67" s="23">
        <v>-471.70760233933106</v>
      </c>
      <c r="D67" s="23">
        <v>-1.1398736373861245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06F11-ADFF-4D6A-9934-D0A7C919CCEF}">
  <dimension ref="A1:N40"/>
  <sheetViews>
    <sheetView zoomScale="80" workbookViewId="0"/>
  </sheetViews>
  <sheetFormatPr baseColWidth="10" defaultRowHeight="14.5" x14ac:dyDescent="0.35"/>
  <cols>
    <col min="2" max="2" width="29.26953125" bestFit="1" customWidth="1"/>
    <col min="3" max="3" width="16.26953125" bestFit="1" customWidth="1"/>
    <col min="4" max="4" width="17.453125" bestFit="1" customWidth="1"/>
    <col min="5" max="5" width="23.453125" bestFit="1" customWidth="1"/>
    <col min="6" max="6" width="11.81640625" bestFit="1" customWidth="1"/>
    <col min="7" max="7" width="14.90625" bestFit="1" customWidth="1"/>
    <col min="8" max="8" width="12.453125" bestFit="1" customWidth="1"/>
  </cols>
  <sheetData>
    <row r="1" spans="1:14" ht="43.5" x14ac:dyDescent="0.35">
      <c r="A1" s="36" t="s">
        <v>78</v>
      </c>
      <c r="B1" s="36" t="s">
        <v>0</v>
      </c>
      <c r="C1" s="36" t="s">
        <v>1</v>
      </c>
      <c r="D1" s="36" t="s">
        <v>2</v>
      </c>
      <c r="E1" s="36" t="s">
        <v>3</v>
      </c>
      <c r="F1" s="36" t="s">
        <v>4</v>
      </c>
      <c r="G1" s="35" t="s">
        <v>5</v>
      </c>
      <c r="H1" s="35" t="s">
        <v>6</v>
      </c>
      <c r="I1" s="35" t="s">
        <v>7</v>
      </c>
      <c r="J1" s="35" t="s">
        <v>8</v>
      </c>
      <c r="K1" s="35" t="s">
        <v>9</v>
      </c>
      <c r="L1" s="35" t="s">
        <v>10</v>
      </c>
      <c r="M1" s="35" t="s">
        <v>11</v>
      </c>
      <c r="N1" s="35" t="s">
        <v>12</v>
      </c>
    </row>
    <row r="2" spans="1:14" x14ac:dyDescent="0.35">
      <c r="A2" s="19">
        <v>1</v>
      </c>
      <c r="B2" s="19">
        <v>2006</v>
      </c>
      <c r="C2" s="19" t="s">
        <v>26</v>
      </c>
      <c r="D2" s="19" t="s">
        <v>26</v>
      </c>
      <c r="E2" s="19" t="s">
        <v>21</v>
      </c>
      <c r="F2" s="19">
        <v>683</v>
      </c>
      <c r="G2" s="22">
        <f>($C$40*B2)+$C$39</f>
        <v>659.53216374269687</v>
      </c>
      <c r="H2" s="21">
        <f t="shared" ref="H2:H19" si="0">G2-F2</f>
        <v>-23.467836257303134</v>
      </c>
      <c r="I2" s="22">
        <f t="shared" ref="I2:I19" si="1">ABS(H2 )</f>
        <v>23.467836257303134</v>
      </c>
      <c r="J2" s="22">
        <f>SUMSQ($H2:H$2)/A2</f>
        <v>550.73933859959152</v>
      </c>
      <c r="K2" s="22">
        <f>SUM($I2:I$2)/A2</f>
        <v>23.467836257303134</v>
      </c>
      <c r="L2" s="22">
        <f t="shared" ref="L2:L19" si="2">100*(I2/F2)</f>
        <v>3.4359935955055834</v>
      </c>
      <c r="M2" s="22">
        <f>AVERAGE($L2:L$2 )</f>
        <v>3.4359935955055834</v>
      </c>
      <c r="N2" s="22">
        <f>SUM($H2:H$2)/K2</f>
        <v>-1</v>
      </c>
    </row>
    <row r="3" spans="1:14" x14ac:dyDescent="0.35">
      <c r="A3" s="19">
        <v>2</v>
      </c>
      <c r="B3" s="19">
        <v>2007</v>
      </c>
      <c r="C3" s="19" t="s">
        <v>26</v>
      </c>
      <c r="D3" s="19" t="s">
        <v>26</v>
      </c>
      <c r="E3" s="19" t="s">
        <v>21</v>
      </c>
      <c r="F3" s="19">
        <v>685</v>
      </c>
      <c r="G3" s="22">
        <f t="shared" ref="G3:G21" si="3">($C$40*B3)+$C$39</f>
        <v>740.09047127622762</v>
      </c>
      <c r="H3" s="22">
        <f t="shared" si="0"/>
        <v>55.090471276227618</v>
      </c>
      <c r="I3" s="22">
        <f t="shared" si="1"/>
        <v>55.090471276227618</v>
      </c>
      <c r="J3" s="22">
        <f>SUMSQ($H$2:H3)/A3</f>
        <v>1792.8496820182258</v>
      </c>
      <c r="K3" s="22">
        <f>SUM($I$2:I3)/A3</f>
        <v>39.279153766765376</v>
      </c>
      <c r="L3" s="22">
        <f t="shared" si="2"/>
        <v>8.0424045658726442</v>
      </c>
      <c r="M3" s="22">
        <f>AVERAGE($L$2:L3 )</f>
        <v>5.7391990806891133</v>
      </c>
      <c r="N3" s="22">
        <f>SUM($H$2:H3)/K3</f>
        <v>0.80507424387744386</v>
      </c>
    </row>
    <row r="4" spans="1:14" x14ac:dyDescent="0.35">
      <c r="A4" s="19">
        <v>3</v>
      </c>
      <c r="B4" s="19">
        <v>2008</v>
      </c>
      <c r="C4" s="19" t="s">
        <v>26</v>
      </c>
      <c r="D4" s="19" t="s">
        <v>26</v>
      </c>
      <c r="E4" s="19" t="s">
        <v>21</v>
      </c>
      <c r="F4" s="19">
        <v>860</v>
      </c>
      <c r="G4" s="22">
        <f t="shared" si="3"/>
        <v>820.64877880978747</v>
      </c>
      <c r="H4" s="22">
        <f t="shared" si="0"/>
        <v>-39.351221190212527</v>
      </c>
      <c r="I4" s="22">
        <f t="shared" si="1"/>
        <v>39.351221190212527</v>
      </c>
      <c r="J4" s="22">
        <f>SUMSQ($H$2:H4)/A4</f>
        <v>1711.4059910658277</v>
      </c>
      <c r="K4" s="22">
        <f>SUM($I$2:I4)/A4</f>
        <v>39.303176241247762</v>
      </c>
      <c r="L4" s="22">
        <f t="shared" si="2"/>
        <v>4.5757233942107591</v>
      </c>
      <c r="M4" s="22">
        <f>AVERAGE($L$2:L4 )</f>
        <v>5.351373851862995</v>
      </c>
      <c r="N4" s="22">
        <f>SUM($H$2:H4)/K4</f>
        <v>-0.19664024413317194</v>
      </c>
    </row>
    <row r="5" spans="1:14" x14ac:dyDescent="0.35">
      <c r="A5" s="19">
        <v>4</v>
      </c>
      <c r="B5" s="19">
        <v>2009</v>
      </c>
      <c r="C5" s="19" t="s">
        <v>26</v>
      </c>
      <c r="D5" s="19" t="s">
        <v>26</v>
      </c>
      <c r="E5" s="19" t="s">
        <v>21</v>
      </c>
      <c r="F5" s="19">
        <v>951</v>
      </c>
      <c r="G5" s="22">
        <f t="shared" si="3"/>
        <v>901.20708634331822</v>
      </c>
      <c r="H5" s="22">
        <f t="shared" si="0"/>
        <v>-49.792913656681776</v>
      </c>
      <c r="I5" s="22">
        <f t="shared" si="1"/>
        <v>49.792913656681776</v>
      </c>
      <c r="J5" s="22">
        <f>SUMSQ($H$2:H5)/A5</f>
        <v>1903.3880559048125</v>
      </c>
      <c r="K5" s="22">
        <f>SUM($I$2:I5)/A5</f>
        <v>41.925610595106264</v>
      </c>
      <c r="L5" s="22">
        <f t="shared" si="2"/>
        <v>5.2358479134260536</v>
      </c>
      <c r="M5" s="22">
        <f>AVERAGE($L$2:L5 )</f>
        <v>5.3224923672537594</v>
      </c>
      <c r="N5" s="22">
        <f>SUM($H$2:H5)/K5</f>
        <v>-1.3719895551070156</v>
      </c>
    </row>
    <row r="6" spans="1:14" x14ac:dyDescent="0.35">
      <c r="A6" s="19">
        <v>5</v>
      </c>
      <c r="B6" s="19">
        <v>2010</v>
      </c>
      <c r="C6" s="19" t="s">
        <v>26</v>
      </c>
      <c r="D6" s="19" t="s">
        <v>26</v>
      </c>
      <c r="E6" s="19" t="s">
        <v>21</v>
      </c>
      <c r="F6" s="19">
        <v>1045</v>
      </c>
      <c r="G6" s="22">
        <f t="shared" si="3"/>
        <v>981.76539387684898</v>
      </c>
      <c r="H6" s="22">
        <f t="shared" si="0"/>
        <v>-63.234606123151025</v>
      </c>
      <c r="I6" s="22">
        <f t="shared" si="1"/>
        <v>63.234606123151025</v>
      </c>
      <c r="J6" s="22">
        <f>SUMSQ($H$2:H6)/A6</f>
        <v>2322.4335270338597</v>
      </c>
      <c r="K6" s="22">
        <f>SUM($I$2:I6)/A6</f>
        <v>46.187409700715214</v>
      </c>
      <c r="L6" s="22">
        <f t="shared" si="2"/>
        <v>6.0511584806843084</v>
      </c>
      <c r="M6" s="22">
        <f>AVERAGE($L$2:L6 )</f>
        <v>5.4682255899398688</v>
      </c>
      <c r="N6" s="22">
        <f>SUM($H$2:H6)/K6</f>
        <v>-2.6144810183899732</v>
      </c>
    </row>
    <row r="7" spans="1:14" x14ac:dyDescent="0.35">
      <c r="A7" s="19">
        <v>6</v>
      </c>
      <c r="B7" s="19">
        <v>2011</v>
      </c>
      <c r="C7" s="19" t="s">
        <v>26</v>
      </c>
      <c r="D7" s="19" t="s">
        <v>26</v>
      </c>
      <c r="E7" s="19" t="s">
        <v>21</v>
      </c>
      <c r="F7" s="19">
        <v>1038</v>
      </c>
      <c r="G7" s="22">
        <f t="shared" si="3"/>
        <v>1062.3237014104088</v>
      </c>
      <c r="H7" s="22">
        <f t="shared" si="0"/>
        <v>24.32370141040883</v>
      </c>
      <c r="I7" s="22">
        <f t="shared" si="1"/>
        <v>24.32370141040883</v>
      </c>
      <c r="J7" s="22">
        <f>SUMSQ($H$2:H7)/A7</f>
        <v>2033.9683475786705</v>
      </c>
      <c r="K7" s="22">
        <f>SUM($I$2:I7)/A7</f>
        <v>42.543458318997487</v>
      </c>
      <c r="L7" s="22">
        <f t="shared" si="2"/>
        <v>2.3433238352995023</v>
      </c>
      <c r="M7" s="22">
        <f>AVERAGE($L$2:L7 )</f>
        <v>4.9474086308331415</v>
      </c>
      <c r="N7" s="22">
        <f>SUM($H$2:H7)/K7</f>
        <v>-2.2666799632894628</v>
      </c>
    </row>
    <row r="8" spans="1:14" x14ac:dyDescent="0.35">
      <c r="A8" s="19">
        <v>7</v>
      </c>
      <c r="B8" s="19">
        <v>2012</v>
      </c>
      <c r="C8" s="19" t="s">
        <v>26</v>
      </c>
      <c r="D8" s="19" t="s">
        <v>26</v>
      </c>
      <c r="E8" s="19" t="s">
        <v>21</v>
      </c>
      <c r="F8" s="19">
        <v>1054</v>
      </c>
      <c r="G8" s="22">
        <f t="shared" si="3"/>
        <v>1142.8820089439396</v>
      </c>
      <c r="H8" s="22">
        <f t="shared" si="0"/>
        <v>88.882008943939582</v>
      </c>
      <c r="I8" s="22">
        <f t="shared" si="1"/>
        <v>88.882008943939582</v>
      </c>
      <c r="J8" s="22">
        <f>SUMSQ($H$2:H8)/A8</f>
        <v>2871.9745141975113</v>
      </c>
      <c r="K8" s="22">
        <f>SUM($I$2:I8)/A8</f>
        <v>49.163251265417784</v>
      </c>
      <c r="L8" s="22">
        <f t="shared" si="2"/>
        <v>8.4328281730492964</v>
      </c>
      <c r="M8" s="22">
        <f>AVERAGE($L$2:L8 )</f>
        <v>5.4453257082925921</v>
      </c>
      <c r="N8" s="22">
        <f>SUM($H$2:H8)/K8</f>
        <v>-0.15357803648928933</v>
      </c>
    </row>
    <row r="9" spans="1:14" x14ac:dyDescent="0.35">
      <c r="A9" s="19">
        <v>8</v>
      </c>
      <c r="B9" s="19">
        <v>2013</v>
      </c>
      <c r="C9" s="19" t="s">
        <v>26</v>
      </c>
      <c r="D9" s="19" t="s">
        <v>26</v>
      </c>
      <c r="E9" s="19" t="s">
        <v>21</v>
      </c>
      <c r="F9" s="19">
        <v>1143</v>
      </c>
      <c r="G9" s="22">
        <f t="shared" si="3"/>
        <v>1223.4403164774703</v>
      </c>
      <c r="H9" s="22">
        <f t="shared" si="0"/>
        <v>80.440316477470333</v>
      </c>
      <c r="I9" s="22">
        <f t="shared" si="1"/>
        <v>80.440316477470333</v>
      </c>
      <c r="J9" s="22">
        <f>SUMSQ($H$2:H9)/A9</f>
        <v>3321.8082642972704</v>
      </c>
      <c r="K9" s="22">
        <f>SUM($I$2:I9)/A9</f>
        <v>53.072884416924353</v>
      </c>
      <c r="L9" s="22">
        <f t="shared" si="2"/>
        <v>7.0376479857804322</v>
      </c>
      <c r="M9" s="22">
        <f>AVERAGE($L$2:L9 )</f>
        <v>5.6443659929785719</v>
      </c>
      <c r="N9" s="22">
        <f>SUM($H$2:H9)/K9</f>
        <v>1.3733928668375543</v>
      </c>
    </row>
    <row r="10" spans="1:14" x14ac:dyDescent="0.35">
      <c r="A10" s="19">
        <v>9</v>
      </c>
      <c r="B10" s="19">
        <v>2014</v>
      </c>
      <c r="C10" s="19" t="s">
        <v>26</v>
      </c>
      <c r="D10" s="19" t="s">
        <v>26</v>
      </c>
      <c r="E10" s="19" t="s">
        <v>21</v>
      </c>
      <c r="F10" s="19">
        <v>1242</v>
      </c>
      <c r="G10" s="22">
        <f t="shared" si="3"/>
        <v>1303.9986240110302</v>
      </c>
      <c r="H10" s="22">
        <f t="shared" si="0"/>
        <v>61.998624011030188</v>
      </c>
      <c r="I10" s="22">
        <f t="shared" si="1"/>
        <v>61.998624011030188</v>
      </c>
      <c r="J10" s="22">
        <f>SUMSQ($H$2:H10)/A10</f>
        <v>3379.8106104043613</v>
      </c>
      <c r="K10" s="22">
        <f>SUM($I$2:I10)/A10</f>
        <v>54.06463326071389</v>
      </c>
      <c r="L10" s="22">
        <f t="shared" si="2"/>
        <v>4.9918376820475192</v>
      </c>
      <c r="M10" s="22">
        <f>AVERAGE($L$2:L10 )</f>
        <v>5.5718628473195659</v>
      </c>
      <c r="N10" s="22">
        <f>SUM($H$2:H10)/K10</f>
        <v>2.4949497805942755</v>
      </c>
    </row>
    <row r="11" spans="1:14" x14ac:dyDescent="0.35">
      <c r="A11" s="19">
        <v>10</v>
      </c>
      <c r="B11" s="19">
        <v>2015</v>
      </c>
      <c r="C11" s="19" t="s">
        <v>26</v>
      </c>
      <c r="D11" s="19" t="s">
        <v>26</v>
      </c>
      <c r="E11" s="19" t="s">
        <v>21</v>
      </c>
      <c r="F11" s="19">
        <v>1381</v>
      </c>
      <c r="G11" s="22">
        <f t="shared" si="3"/>
        <v>1384.5569315445609</v>
      </c>
      <c r="H11" s="22">
        <f t="shared" si="0"/>
        <v>3.5569315445609391</v>
      </c>
      <c r="I11" s="22">
        <f t="shared" si="1"/>
        <v>3.5569315445609391</v>
      </c>
      <c r="J11" s="22">
        <f>SUMSQ($H$2:H11)/A11</f>
        <v>3043.0947255651945</v>
      </c>
      <c r="K11" s="22">
        <f>SUM($I$2:I11)/A11</f>
        <v>49.013863089098592</v>
      </c>
      <c r="L11" s="22">
        <f t="shared" si="2"/>
        <v>0.25756202350187829</v>
      </c>
      <c r="M11" s="22">
        <f>AVERAGE($L$2:L11 )</f>
        <v>5.0404327649377967</v>
      </c>
      <c r="N11" s="22">
        <f>SUM($H$2:H11)/K11</f>
        <v>2.8246187447951097</v>
      </c>
    </row>
    <row r="12" spans="1:14" x14ac:dyDescent="0.35">
      <c r="A12" s="19">
        <v>11</v>
      </c>
      <c r="B12" s="19">
        <v>2016</v>
      </c>
      <c r="C12" s="19" t="s">
        <v>26</v>
      </c>
      <c r="D12" s="19" t="s">
        <v>26</v>
      </c>
      <c r="E12" s="19" t="s">
        <v>21</v>
      </c>
      <c r="F12" s="19">
        <v>1382</v>
      </c>
      <c r="G12" s="22">
        <f t="shared" si="3"/>
        <v>1465.1152390780917</v>
      </c>
      <c r="H12" s="22">
        <f t="shared" si="0"/>
        <v>83.11523907809169</v>
      </c>
      <c r="I12" s="22">
        <f t="shared" si="1"/>
        <v>83.11523907809169</v>
      </c>
      <c r="J12" s="22">
        <f>SUMSQ($H$2:H12)/A12</f>
        <v>3394.4627475145712</v>
      </c>
      <c r="K12" s="22">
        <f>SUM($I$2:I12)/A12</f>
        <v>52.113988179007059</v>
      </c>
      <c r="L12" s="22">
        <f t="shared" si="2"/>
        <v>6.0141272849559835</v>
      </c>
      <c r="M12" s="22">
        <f>AVERAGE($L$2:L12 )</f>
        <v>5.1289504485758135</v>
      </c>
      <c r="N12" s="22">
        <f>SUM($H$2:H12)/K12</f>
        <v>4.2514634411271448</v>
      </c>
    </row>
    <row r="13" spans="1:14" x14ac:dyDescent="0.35">
      <c r="A13" s="19">
        <v>12</v>
      </c>
      <c r="B13" s="19">
        <v>2017</v>
      </c>
      <c r="C13" s="19" t="s">
        <v>26</v>
      </c>
      <c r="D13" s="19" t="s">
        <v>26</v>
      </c>
      <c r="E13" s="19" t="s">
        <v>21</v>
      </c>
      <c r="F13" s="19">
        <v>1548</v>
      </c>
      <c r="G13" s="22">
        <f t="shared" si="3"/>
        <v>1545.6735466116224</v>
      </c>
      <c r="H13" s="22">
        <f t="shared" si="0"/>
        <v>-2.3264533883775584</v>
      </c>
      <c r="I13" s="22">
        <f t="shared" si="1"/>
        <v>2.3264533883775584</v>
      </c>
      <c r="J13" s="22">
        <f>SUMSQ($H$2:H13)/A13</f>
        <v>3112.0418840023813</v>
      </c>
      <c r="K13" s="22">
        <f>SUM($I$2:I13)/A13</f>
        <v>47.9650269464546</v>
      </c>
      <c r="L13" s="22">
        <f t="shared" si="2"/>
        <v>0.15028768658769759</v>
      </c>
      <c r="M13" s="22">
        <f>AVERAGE($L$2:L13 )</f>
        <v>4.7140618850768039</v>
      </c>
      <c r="N13" s="22">
        <f>SUM($H$2:H13)/K13</f>
        <v>4.5707107049213942</v>
      </c>
    </row>
    <row r="14" spans="1:14" x14ac:dyDescent="0.35">
      <c r="A14" s="19">
        <v>13</v>
      </c>
      <c r="B14" s="19">
        <v>2018</v>
      </c>
      <c r="C14" s="19" t="s">
        <v>26</v>
      </c>
      <c r="D14" s="19" t="s">
        <v>26</v>
      </c>
      <c r="E14" s="19" t="s">
        <v>21</v>
      </c>
      <c r="F14" s="19">
        <v>1778</v>
      </c>
      <c r="G14" s="22">
        <f t="shared" si="3"/>
        <v>1626.2318541451823</v>
      </c>
      <c r="H14" s="22">
        <f t="shared" si="0"/>
        <v>-151.7681458548177</v>
      </c>
      <c r="I14" s="22">
        <f t="shared" si="1"/>
        <v>151.7681458548177</v>
      </c>
      <c r="J14" s="22">
        <f>SUMSQ($H$2:H14)/A14</f>
        <v>4644.4671310952153</v>
      </c>
      <c r="K14" s="22">
        <f>SUM($I$2:I14)/A14</f>
        <v>55.949882247097918</v>
      </c>
      <c r="L14" s="22">
        <f t="shared" si="2"/>
        <v>8.5358912179312547</v>
      </c>
      <c r="M14" s="22">
        <f>AVERAGE($L$2:L14 )</f>
        <v>5.0080487568348389</v>
      </c>
      <c r="N14" s="22">
        <f>SUM($H$2:H14)/K14</f>
        <v>1.2058312468510133</v>
      </c>
    </row>
    <row r="15" spans="1:14" x14ac:dyDescent="0.35">
      <c r="A15" s="19">
        <v>14</v>
      </c>
      <c r="B15" s="19">
        <v>2019</v>
      </c>
      <c r="C15" s="19" t="s">
        <v>26</v>
      </c>
      <c r="D15" s="19" t="s">
        <v>26</v>
      </c>
      <c r="E15" s="19" t="s">
        <v>21</v>
      </c>
      <c r="F15" s="19">
        <v>1800</v>
      </c>
      <c r="G15" s="22">
        <f t="shared" si="3"/>
        <v>1706.790161678713</v>
      </c>
      <c r="H15" s="22">
        <f t="shared" si="0"/>
        <v>-93.209838321286952</v>
      </c>
      <c r="I15" s="22">
        <f t="shared" si="1"/>
        <v>93.209838321286952</v>
      </c>
      <c r="J15" s="22">
        <f>SUMSQ($H$2:H15)/A15</f>
        <v>4933.2961902941606</v>
      </c>
      <c r="K15" s="22">
        <f>SUM($I$2:I15)/A15</f>
        <v>58.611307680968558</v>
      </c>
      <c r="L15" s="22">
        <f t="shared" si="2"/>
        <v>5.1783243511826083</v>
      </c>
      <c r="M15" s="22">
        <f>AVERAGE($L$2:L15 )</f>
        <v>5.0202112992882508</v>
      </c>
      <c r="N15" s="22">
        <f>SUM($H$2:H15)/K15</f>
        <v>-0.43922790786769356</v>
      </c>
    </row>
    <row r="16" spans="1:14" x14ac:dyDescent="0.35">
      <c r="A16" s="19">
        <v>15</v>
      </c>
      <c r="B16" s="19">
        <v>2020</v>
      </c>
      <c r="C16" s="19" t="s">
        <v>26</v>
      </c>
      <c r="D16" s="19" t="s">
        <v>26</v>
      </c>
      <c r="E16" s="19" t="s">
        <v>21</v>
      </c>
      <c r="F16" s="19">
        <v>1816</v>
      </c>
      <c r="G16" s="22">
        <f t="shared" si="3"/>
        <v>1787.3484692122438</v>
      </c>
      <c r="H16" s="22">
        <f t="shared" si="0"/>
        <v>-28.651530787756201</v>
      </c>
      <c r="I16" s="22">
        <f t="shared" si="1"/>
        <v>28.651530787756201</v>
      </c>
      <c r="J16" s="22">
        <f>SUMSQ($H$2:H16)/A16</f>
        <v>4659.1371253733332</v>
      </c>
      <c r="K16" s="22">
        <f>SUM($I$2:I16)/A16</f>
        <v>56.613989221421072</v>
      </c>
      <c r="L16" s="22">
        <f t="shared" si="2"/>
        <v>1.5777274662861343</v>
      </c>
      <c r="M16" s="22">
        <f>AVERAGE($L$2:L16 )</f>
        <v>4.7907123770881102</v>
      </c>
      <c r="N16" s="22">
        <f>SUM($H$2:H16)/K16</f>
        <v>-0.96080939686327793</v>
      </c>
    </row>
    <row r="17" spans="1:14" x14ac:dyDescent="0.35">
      <c r="A17" s="19">
        <v>16</v>
      </c>
      <c r="B17" s="19">
        <v>2021</v>
      </c>
      <c r="C17" s="19" t="s">
        <v>26</v>
      </c>
      <c r="D17" s="19" t="s">
        <v>26</v>
      </c>
      <c r="E17" s="19" t="s">
        <v>21</v>
      </c>
      <c r="F17" s="19">
        <v>2040</v>
      </c>
      <c r="G17" s="22">
        <f t="shared" si="3"/>
        <v>1867.9067767458037</v>
      </c>
      <c r="H17" s="22">
        <f t="shared" si="0"/>
        <v>-172.09322325419635</v>
      </c>
      <c r="I17" s="22">
        <f t="shared" si="1"/>
        <v>172.09322325419635</v>
      </c>
      <c r="J17" s="22">
        <f>SUMSQ($H$2:H17)/A17</f>
        <v>6218.9458981636662</v>
      </c>
      <c r="K17" s="22">
        <f>SUM($I$2:I17)/A17</f>
        <v>63.831441348469525</v>
      </c>
      <c r="L17" s="22">
        <f t="shared" si="2"/>
        <v>8.4359423163821745</v>
      </c>
      <c r="M17" s="22">
        <f>AVERAGE($L$2:L17 )</f>
        <v>5.0185392482939886</v>
      </c>
      <c r="N17" s="22">
        <f>SUM($H$2:H17)/K17</f>
        <v>-3.5482275083779622</v>
      </c>
    </row>
    <row r="18" spans="1:14" x14ac:dyDescent="0.35">
      <c r="A18" s="19">
        <v>17</v>
      </c>
      <c r="B18" s="19">
        <v>2022</v>
      </c>
      <c r="C18" s="19" t="s">
        <v>26</v>
      </c>
      <c r="D18" s="19" t="s">
        <v>26</v>
      </c>
      <c r="E18" s="19" t="s">
        <v>21</v>
      </c>
      <c r="F18" s="19">
        <v>1988</v>
      </c>
      <c r="G18" s="22">
        <f t="shared" si="3"/>
        <v>1948.4650842793344</v>
      </c>
      <c r="H18" s="22">
        <f t="shared" si="0"/>
        <v>-39.534915720665595</v>
      </c>
      <c r="I18" s="22">
        <f t="shared" si="1"/>
        <v>39.534915720665595</v>
      </c>
      <c r="J18" s="22">
        <f>SUMSQ($H$2:H18)/A18</f>
        <v>5945.067290097576</v>
      </c>
      <c r="K18" s="22">
        <f>SUM($I$2:I18)/A18</f>
        <v>62.402233958598707</v>
      </c>
      <c r="L18" s="22">
        <f t="shared" si="2"/>
        <v>1.9886778531521927</v>
      </c>
      <c r="M18" s="22">
        <f>AVERAGE($L$2:L18 )</f>
        <v>4.8403121074032951</v>
      </c>
      <c r="N18" s="22">
        <f>SUM($H$2:H18)/K18</f>
        <v>-4.2630427620462292</v>
      </c>
    </row>
    <row r="19" spans="1:14" x14ac:dyDescent="0.35">
      <c r="A19" s="19">
        <v>18</v>
      </c>
      <c r="B19" s="19">
        <v>2023</v>
      </c>
      <c r="C19" s="19" t="s">
        <v>26</v>
      </c>
      <c r="D19" s="19" t="s">
        <v>26</v>
      </c>
      <c r="E19" s="19" t="s">
        <v>21</v>
      </c>
      <c r="F19" s="19">
        <v>1763</v>
      </c>
      <c r="G19" s="22">
        <f t="shared" si="3"/>
        <v>2029.0233918128652</v>
      </c>
      <c r="H19" s="22">
        <f t="shared" si="0"/>
        <v>266.02339181286516</v>
      </c>
      <c r="I19" s="22">
        <f t="shared" si="1"/>
        <v>266.02339181286516</v>
      </c>
      <c r="J19" s="22">
        <f>SUMSQ($H$2:H19)/A19</f>
        <v>9546.3660512933311</v>
      </c>
      <c r="K19" s="22">
        <f>SUM($I$2:I19)/A19</f>
        <v>73.714520506057951</v>
      </c>
      <c r="L19" s="22">
        <f t="shared" si="2"/>
        <v>15.089245139697399</v>
      </c>
      <c r="M19" s="22">
        <f>AVERAGE($L$2:L19 )</f>
        <v>5.4096972758640787</v>
      </c>
      <c r="N19" s="22">
        <f>SUM($H$2:H19)/K19</f>
        <v>1.9740907393097615E-12</v>
      </c>
    </row>
    <row r="20" spans="1:14" x14ac:dyDescent="0.35">
      <c r="A20" s="19">
        <v>19</v>
      </c>
      <c r="B20" s="19">
        <v>2024</v>
      </c>
      <c r="C20" s="19"/>
      <c r="D20" s="19"/>
      <c r="E20" s="19"/>
      <c r="F20" s="19"/>
      <c r="G20" s="22">
        <f t="shared" si="3"/>
        <v>2109.581699346425</v>
      </c>
      <c r="H20" s="21"/>
      <c r="I20" s="22"/>
      <c r="J20" s="22"/>
      <c r="K20" s="22"/>
      <c r="L20" s="22"/>
      <c r="M20" s="22"/>
      <c r="N20" s="22"/>
    </row>
    <row r="21" spans="1:14" x14ac:dyDescent="0.35">
      <c r="A21" s="19">
        <v>20</v>
      </c>
      <c r="B21" s="19">
        <v>2025</v>
      </c>
      <c r="C21" s="19"/>
      <c r="D21" s="19"/>
      <c r="E21" s="19"/>
      <c r="F21" s="19"/>
      <c r="G21" s="22">
        <f t="shared" si="3"/>
        <v>2190.1400068799558</v>
      </c>
      <c r="H21" s="21"/>
      <c r="I21" s="22"/>
      <c r="J21" s="22"/>
      <c r="K21" s="22"/>
      <c r="L21" s="22"/>
      <c r="M21" s="22"/>
      <c r="N21" s="22"/>
    </row>
    <row r="23" spans="1:14" x14ac:dyDescent="0.35">
      <c r="B23" s="28" t="s">
        <v>38</v>
      </c>
      <c r="C23" s="28"/>
      <c r="D23" s="28"/>
      <c r="E23" s="28"/>
      <c r="F23" s="28"/>
      <c r="G23" s="28"/>
      <c r="H23" s="28"/>
      <c r="I23" s="28"/>
      <c r="J23" s="28"/>
    </row>
    <row r="24" spans="1:14" ht="15" thickBot="1" x14ac:dyDescent="0.4">
      <c r="B24" s="28"/>
      <c r="C24" s="28"/>
      <c r="D24" s="28"/>
      <c r="E24" s="28"/>
      <c r="F24" s="28"/>
      <c r="G24" s="28"/>
      <c r="H24" s="28"/>
      <c r="I24" s="28"/>
      <c r="J24" s="28"/>
    </row>
    <row r="25" spans="1:14" x14ac:dyDescent="0.35">
      <c r="B25" s="29" t="s">
        <v>39</v>
      </c>
      <c r="C25" s="29"/>
      <c r="D25" s="28"/>
      <c r="E25" s="28"/>
      <c r="F25" s="28"/>
      <c r="G25" s="28"/>
      <c r="H25" s="28"/>
      <c r="I25" s="28"/>
      <c r="J25" s="28"/>
    </row>
    <row r="26" spans="1:14" x14ac:dyDescent="0.35">
      <c r="B26" s="28" t="s">
        <v>40</v>
      </c>
      <c r="C26" s="28">
        <v>0.97374595529551533</v>
      </c>
      <c r="D26" s="28"/>
      <c r="E26" s="28"/>
      <c r="F26" s="28"/>
      <c r="G26" s="28"/>
      <c r="H26" s="28"/>
      <c r="I26" s="28"/>
      <c r="J26" s="28"/>
    </row>
    <row r="27" spans="1:14" x14ac:dyDescent="0.35">
      <c r="B27" s="28" t="s">
        <v>41</v>
      </c>
      <c r="C27" s="28">
        <v>0.9481811854543758</v>
      </c>
      <c r="D27" s="28"/>
      <c r="E27" s="28"/>
      <c r="F27" s="28"/>
      <c r="G27" s="28"/>
      <c r="H27" s="28"/>
      <c r="I27" s="28"/>
      <c r="J27" s="28"/>
    </row>
    <row r="28" spans="1:14" x14ac:dyDescent="0.35">
      <c r="B28" s="28" t="s">
        <v>42</v>
      </c>
      <c r="C28" s="28">
        <v>0.94494250954527437</v>
      </c>
      <c r="D28" s="28"/>
      <c r="E28" s="28"/>
      <c r="F28" s="28"/>
      <c r="G28" s="28"/>
      <c r="H28" s="28"/>
      <c r="I28" s="28"/>
      <c r="J28" s="28"/>
    </row>
    <row r="29" spans="1:14" x14ac:dyDescent="0.35">
      <c r="B29" s="28" t="s">
        <v>43</v>
      </c>
      <c r="C29" s="28">
        <v>103.63233958425113</v>
      </c>
      <c r="D29" s="28"/>
      <c r="E29" s="28"/>
      <c r="F29" s="28"/>
      <c r="G29" s="28"/>
      <c r="H29" s="28"/>
      <c r="I29" s="28"/>
      <c r="J29" s="28"/>
    </row>
    <row r="30" spans="1:14" ht="15" thickBot="1" x14ac:dyDescent="0.4">
      <c r="B30" s="30" t="s">
        <v>44</v>
      </c>
      <c r="C30" s="30">
        <v>18</v>
      </c>
      <c r="D30" s="28"/>
      <c r="E30" s="28"/>
      <c r="F30" s="28"/>
      <c r="G30" s="28"/>
      <c r="H30" s="28"/>
      <c r="I30" s="28"/>
      <c r="J30" s="28"/>
    </row>
    <row r="31" spans="1:14" x14ac:dyDescent="0.35">
      <c r="B31" s="28"/>
      <c r="C31" s="28"/>
      <c r="D31" s="28"/>
      <c r="E31" s="28"/>
      <c r="F31" s="28"/>
      <c r="G31" s="28"/>
      <c r="H31" s="28"/>
      <c r="I31" s="28"/>
      <c r="J31" s="28"/>
    </row>
    <row r="32" spans="1:14" ht="15" thickBot="1" x14ac:dyDescent="0.4">
      <c r="B32" s="28" t="s">
        <v>45</v>
      </c>
      <c r="C32" s="28"/>
      <c r="D32" s="28"/>
      <c r="E32" s="28"/>
      <c r="F32" s="28"/>
      <c r="G32" s="28"/>
      <c r="H32" s="28"/>
      <c r="I32" s="28"/>
      <c r="J32" s="28"/>
    </row>
    <row r="33" spans="2:10" x14ac:dyDescent="0.35">
      <c r="B33" s="31"/>
      <c r="C33" s="31" t="s">
        <v>50</v>
      </c>
      <c r="D33" s="31" t="s">
        <v>51</v>
      </c>
      <c r="E33" s="31" t="s">
        <v>52</v>
      </c>
      <c r="F33" s="31" t="s">
        <v>53</v>
      </c>
      <c r="G33" s="31" t="s">
        <v>54</v>
      </c>
      <c r="H33" s="28"/>
      <c r="I33" s="28"/>
      <c r="J33" s="28"/>
    </row>
    <row r="34" spans="2:10" x14ac:dyDescent="0.35">
      <c r="B34" s="28" t="s">
        <v>46</v>
      </c>
      <c r="C34" s="28">
        <v>1</v>
      </c>
      <c r="D34" s="28">
        <v>3144231.022187822</v>
      </c>
      <c r="E34" s="28">
        <v>3144231.022187822</v>
      </c>
      <c r="F34" s="28">
        <v>292.7681596018121</v>
      </c>
      <c r="G34" s="28">
        <v>1.0453045875322952E-11</v>
      </c>
      <c r="H34" s="28"/>
      <c r="I34" s="28"/>
      <c r="J34" s="28"/>
    </row>
    <row r="35" spans="2:10" x14ac:dyDescent="0.35">
      <c r="B35" s="28" t="s">
        <v>47</v>
      </c>
      <c r="C35" s="28">
        <v>16</v>
      </c>
      <c r="D35" s="28">
        <v>171834.58892328868</v>
      </c>
      <c r="E35" s="28">
        <v>10739.661807705543</v>
      </c>
      <c r="F35" s="28"/>
      <c r="G35" s="28"/>
      <c r="H35" s="28"/>
      <c r="I35" s="28"/>
      <c r="J35" s="28"/>
    </row>
    <row r="36" spans="2:10" ht="15" thickBot="1" x14ac:dyDescent="0.4">
      <c r="B36" s="30" t="s">
        <v>48</v>
      </c>
      <c r="C36" s="30">
        <v>17</v>
      </c>
      <c r="D36" s="30">
        <v>3316065.6111111105</v>
      </c>
      <c r="E36" s="30"/>
      <c r="F36" s="30"/>
      <c r="G36" s="30"/>
      <c r="H36" s="28"/>
      <c r="I36" s="28"/>
      <c r="J36" s="28"/>
    </row>
    <row r="37" spans="2:10" ht="15" thickBot="1" x14ac:dyDescent="0.4">
      <c r="B37" s="28"/>
      <c r="C37" s="28"/>
      <c r="D37" s="28"/>
      <c r="E37" s="28"/>
      <c r="F37" s="28"/>
      <c r="G37" s="28"/>
      <c r="H37" s="28"/>
      <c r="I37" s="28"/>
      <c r="J37" s="28"/>
    </row>
    <row r="38" spans="2:10" x14ac:dyDescent="0.35">
      <c r="B38" s="31"/>
      <c r="C38" s="31" t="s">
        <v>55</v>
      </c>
      <c r="D38" s="31" t="s">
        <v>43</v>
      </c>
      <c r="E38" s="31" t="s">
        <v>56</v>
      </c>
      <c r="F38" s="31" t="s">
        <v>57</v>
      </c>
      <c r="G38" s="31" t="s">
        <v>58</v>
      </c>
      <c r="H38" s="31" t="s">
        <v>59</v>
      </c>
      <c r="I38" s="31" t="s">
        <v>60</v>
      </c>
      <c r="J38" s="31" t="s">
        <v>61</v>
      </c>
    </row>
    <row r="39" spans="2:10" x14ac:dyDescent="0.35">
      <c r="B39" s="28" t="s">
        <v>49</v>
      </c>
      <c r="C39" s="28">
        <v>-160940.43274853798</v>
      </c>
      <c r="D39" s="28">
        <v>9484.5585989679694</v>
      </c>
      <c r="E39" s="28">
        <v>-16.968679255780039</v>
      </c>
      <c r="F39" s="28">
        <v>1.1863472636417427E-11</v>
      </c>
      <c r="G39" s="28">
        <v>-181046.7987832647</v>
      </c>
      <c r="H39" s="28">
        <v>-140834.06671381125</v>
      </c>
      <c r="I39" s="28">
        <v>-181046.7987832647</v>
      </c>
      <c r="J39" s="28">
        <v>-140834.06671381125</v>
      </c>
    </row>
    <row r="40" spans="2:10" ht="15" thickBot="1" x14ac:dyDescent="0.4">
      <c r="B40" s="30" t="s">
        <v>0</v>
      </c>
      <c r="C40" s="30">
        <v>80.558307533539718</v>
      </c>
      <c r="D40" s="30">
        <v>4.7081296327976272</v>
      </c>
      <c r="E40" s="30">
        <v>17.110469298117224</v>
      </c>
      <c r="F40" s="30">
        <v>1.0453045875322952E-11</v>
      </c>
      <c r="G40" s="30">
        <v>70.577518575551409</v>
      </c>
      <c r="H40" s="30">
        <v>90.539096491528028</v>
      </c>
      <c r="I40" s="30">
        <v>70.577518575551409</v>
      </c>
      <c r="J40" s="30">
        <v>90.539096491528028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65A79-A56E-4B26-8265-76FF14B256CC}">
  <dimension ref="A1:N40"/>
  <sheetViews>
    <sheetView topLeftCell="A4" zoomScale="68" workbookViewId="0">
      <selection activeCell="G21" sqref="G21"/>
    </sheetView>
  </sheetViews>
  <sheetFormatPr baseColWidth="10" defaultRowHeight="14.5" x14ac:dyDescent="0.35"/>
  <sheetData>
    <row r="1" spans="1:14" ht="43.5" x14ac:dyDescent="0.35">
      <c r="A1" s="36" t="s">
        <v>78</v>
      </c>
      <c r="B1" s="36" t="s">
        <v>0</v>
      </c>
      <c r="C1" s="36" t="s">
        <v>1</v>
      </c>
      <c r="D1" s="36" t="s">
        <v>2</v>
      </c>
      <c r="E1" s="36" t="s">
        <v>3</v>
      </c>
      <c r="F1" s="36" t="s">
        <v>4</v>
      </c>
      <c r="G1" s="35" t="s">
        <v>5</v>
      </c>
      <c r="H1" s="35" t="s">
        <v>6</v>
      </c>
      <c r="I1" s="35" t="s">
        <v>7</v>
      </c>
      <c r="J1" s="35" t="s">
        <v>8</v>
      </c>
      <c r="K1" s="35" t="s">
        <v>9</v>
      </c>
      <c r="L1" s="35" t="s">
        <v>10</v>
      </c>
      <c r="M1" s="35" t="s">
        <v>11</v>
      </c>
      <c r="N1" s="35" t="s">
        <v>12</v>
      </c>
    </row>
    <row r="2" spans="1:14" x14ac:dyDescent="0.35">
      <c r="A2" s="19">
        <v>1</v>
      </c>
      <c r="B2" s="19">
        <v>2006</v>
      </c>
      <c r="C2" s="19" t="s">
        <v>27</v>
      </c>
      <c r="D2" s="19" t="s">
        <v>27</v>
      </c>
      <c r="E2" s="19" t="s">
        <v>21</v>
      </c>
      <c r="F2" s="19">
        <v>728</v>
      </c>
      <c r="G2" s="22">
        <f>($C$40*B2)+$C$39</f>
        <v>640.46783625731769</v>
      </c>
      <c r="H2" s="21">
        <f t="shared" ref="H2:H19" si="0">G2-F2</f>
        <v>-87.532163742682314</v>
      </c>
      <c r="I2" s="22">
        <f t="shared" ref="I2:I19" si="1">ABS(H2 )</f>
        <v>87.532163742682314</v>
      </c>
      <c r="J2" s="22">
        <f>SUMSQ($H2:H$2)/A2</f>
        <v>7661.8796894757488</v>
      </c>
      <c r="K2" s="22">
        <f>SUM($I2:I$2)/A2</f>
        <v>87.532163742682314</v>
      </c>
      <c r="L2" s="22">
        <f t="shared" ref="L2:L19" si="2">100*(I2/F2)</f>
        <v>12.023648865753065</v>
      </c>
      <c r="M2" s="22">
        <f>AVERAGE($L2:L$2 )</f>
        <v>12.023648865753065</v>
      </c>
      <c r="N2" s="22">
        <f>SUM($H2:H$2)/K2</f>
        <v>-1</v>
      </c>
    </row>
    <row r="3" spans="1:14" x14ac:dyDescent="0.35">
      <c r="A3" s="19">
        <v>2</v>
      </c>
      <c r="B3" s="19">
        <v>2007</v>
      </c>
      <c r="C3" s="19" t="s">
        <v>27</v>
      </c>
      <c r="D3" s="19" t="s">
        <v>27</v>
      </c>
      <c r="E3" s="19" t="s">
        <v>21</v>
      </c>
      <c r="F3" s="19">
        <v>646</v>
      </c>
      <c r="G3" s="22">
        <f t="shared" ref="G3:G21" si="3">($C$40*B3)+$C$39</f>
        <v>700.94874441005231</v>
      </c>
      <c r="H3" s="22">
        <f t="shared" si="0"/>
        <v>54.948744410052313</v>
      </c>
      <c r="I3" s="22">
        <f t="shared" si="1"/>
        <v>54.948744410052313</v>
      </c>
      <c r="J3" s="22">
        <f>SUMSQ($H$2:H3)/A3</f>
        <v>5340.6221008585017</v>
      </c>
      <c r="K3" s="22">
        <f>SUM($I$2:I3)/A3</f>
        <v>71.240454076367314</v>
      </c>
      <c r="L3" s="22">
        <f t="shared" si="2"/>
        <v>8.5059975866954041</v>
      </c>
      <c r="M3" s="22">
        <f>AVERAGE($L$2:L3 )</f>
        <v>10.264823226224234</v>
      </c>
      <c r="N3" s="22">
        <f>SUM($H$2:H3)/K3</f>
        <v>-0.45737242631415148</v>
      </c>
    </row>
    <row r="4" spans="1:14" x14ac:dyDescent="0.35">
      <c r="A4" s="19">
        <v>3</v>
      </c>
      <c r="B4" s="19">
        <v>2008</v>
      </c>
      <c r="C4" s="19" t="s">
        <v>27</v>
      </c>
      <c r="D4" s="19" t="s">
        <v>27</v>
      </c>
      <c r="E4" s="19" t="s">
        <v>21</v>
      </c>
      <c r="F4" s="19">
        <v>694</v>
      </c>
      <c r="G4" s="22">
        <f t="shared" si="3"/>
        <v>761.42965256278694</v>
      </c>
      <c r="H4" s="22">
        <f t="shared" si="0"/>
        <v>67.429652562786941</v>
      </c>
      <c r="I4" s="22">
        <f t="shared" si="1"/>
        <v>67.429652562786941</v>
      </c>
      <c r="J4" s="22">
        <f>SUMSQ($H$2:H4)/A4</f>
        <v>5076.0007488183874</v>
      </c>
      <c r="K4" s="22">
        <f>SUM($I$2:I4)/A4</f>
        <v>69.970186905173861</v>
      </c>
      <c r="L4" s="22">
        <f t="shared" si="2"/>
        <v>9.7160882655312601</v>
      </c>
      <c r="M4" s="22">
        <f>AVERAGE($L$2:L4 )</f>
        <v>10.08191157265991</v>
      </c>
      <c r="N4" s="22">
        <f>SUM($H$2:H4)/K4</f>
        <v>0.49801543730877584</v>
      </c>
    </row>
    <row r="5" spans="1:14" x14ac:dyDescent="0.35">
      <c r="A5" s="19">
        <v>4</v>
      </c>
      <c r="B5" s="19">
        <v>2009</v>
      </c>
      <c r="C5" s="19" t="s">
        <v>27</v>
      </c>
      <c r="D5" s="19" t="s">
        <v>27</v>
      </c>
      <c r="E5" s="19" t="s">
        <v>21</v>
      </c>
      <c r="F5" s="19">
        <v>758</v>
      </c>
      <c r="G5" s="22">
        <f t="shared" si="3"/>
        <v>821.91056071552157</v>
      </c>
      <c r="H5" s="22">
        <f t="shared" si="0"/>
        <v>63.910560715521569</v>
      </c>
      <c r="I5" s="22">
        <f t="shared" si="1"/>
        <v>63.910560715521569</v>
      </c>
      <c r="J5" s="22">
        <f>SUMSQ($H$2:H5)/A5</f>
        <v>4828.140504356883</v>
      </c>
      <c r="K5" s="22">
        <f>SUM($I$2:I5)/A5</f>
        <v>68.455280357760785</v>
      </c>
      <c r="L5" s="22">
        <f t="shared" si="2"/>
        <v>8.431472389910498</v>
      </c>
      <c r="M5" s="22">
        <f>AVERAGE($L$2:L5 )</f>
        <v>9.6693017769725564</v>
      </c>
      <c r="N5" s="22">
        <f>SUM($H$2:H5)/K5</f>
        <v>1.4426468408215707</v>
      </c>
    </row>
    <row r="6" spans="1:14" x14ac:dyDescent="0.35">
      <c r="A6" s="19">
        <v>5</v>
      </c>
      <c r="B6" s="19">
        <v>2010</v>
      </c>
      <c r="C6" s="19" t="s">
        <v>27</v>
      </c>
      <c r="D6" s="19" t="s">
        <v>27</v>
      </c>
      <c r="E6" s="19" t="s">
        <v>21</v>
      </c>
      <c r="F6" s="19">
        <v>846</v>
      </c>
      <c r="G6" s="22">
        <f t="shared" si="3"/>
        <v>882.3914688682562</v>
      </c>
      <c r="H6" s="22">
        <f t="shared" si="0"/>
        <v>36.391468868256197</v>
      </c>
      <c r="I6" s="22">
        <f t="shared" si="1"/>
        <v>36.391468868256197</v>
      </c>
      <c r="J6" s="22">
        <f>SUMSQ($H$2:H6)/A6</f>
        <v>4127.3802047633581</v>
      </c>
      <c r="K6" s="22">
        <f>SUM($I$2:I6)/A6</f>
        <v>62.042518059859866</v>
      </c>
      <c r="L6" s="22">
        <f t="shared" si="2"/>
        <v>4.3015920648056971</v>
      </c>
      <c r="M6" s="22">
        <f>AVERAGE($L$2:L6 )</f>
        <v>8.5957598345391837</v>
      </c>
      <c r="N6" s="22">
        <f>SUM($H$2:H6)/K6</f>
        <v>2.1783168549597058</v>
      </c>
    </row>
    <row r="7" spans="1:14" x14ac:dyDescent="0.35">
      <c r="A7" s="19">
        <v>6</v>
      </c>
      <c r="B7" s="19">
        <v>2011</v>
      </c>
      <c r="C7" s="19" t="s">
        <v>27</v>
      </c>
      <c r="D7" s="19" t="s">
        <v>27</v>
      </c>
      <c r="E7" s="19" t="s">
        <v>21</v>
      </c>
      <c r="F7" s="19">
        <v>930</v>
      </c>
      <c r="G7" s="22">
        <f t="shared" si="3"/>
        <v>942.87237702099083</v>
      </c>
      <c r="H7" s="22">
        <f t="shared" si="0"/>
        <v>12.872377020990825</v>
      </c>
      <c r="I7" s="22">
        <f t="shared" si="1"/>
        <v>12.872377020990825</v>
      </c>
      <c r="J7" s="22">
        <f>SUMSQ($H$2:H7)/A7</f>
        <v>3467.0998523312205</v>
      </c>
      <c r="K7" s="22">
        <f>SUM($I$2:I7)/A7</f>
        <v>53.847494553381694</v>
      </c>
      <c r="L7" s="22">
        <f t="shared" si="2"/>
        <v>1.384126561396863</v>
      </c>
      <c r="M7" s="22">
        <f>AVERAGE($L$2:L7 )</f>
        <v>7.3938209556821306</v>
      </c>
      <c r="N7" s="22">
        <f>SUM($H$2:H7)/K7</f>
        <v>2.7488862956880071</v>
      </c>
    </row>
    <row r="8" spans="1:14" x14ac:dyDescent="0.35">
      <c r="A8" s="19">
        <v>7</v>
      </c>
      <c r="B8" s="19">
        <v>2012</v>
      </c>
      <c r="C8" s="19" t="s">
        <v>27</v>
      </c>
      <c r="D8" s="19" t="s">
        <v>27</v>
      </c>
      <c r="E8" s="19" t="s">
        <v>21</v>
      </c>
      <c r="F8" s="19">
        <v>962</v>
      </c>
      <c r="G8" s="22">
        <f t="shared" si="3"/>
        <v>1003.3532851737255</v>
      </c>
      <c r="H8" s="22">
        <f t="shared" si="0"/>
        <v>41.353285173725453</v>
      </c>
      <c r="I8" s="22">
        <f t="shared" si="1"/>
        <v>41.353285173725453</v>
      </c>
      <c r="J8" s="22">
        <f>SUMSQ($H$2:H8)/A8</f>
        <v>3216.0990440923974</v>
      </c>
      <c r="K8" s="22">
        <f>SUM($I$2:I8)/A8</f>
        <v>52.062607499145088</v>
      </c>
      <c r="L8" s="22">
        <f t="shared" si="2"/>
        <v>4.2986782924870539</v>
      </c>
      <c r="M8" s="22">
        <f>AVERAGE($L$2:L8 )</f>
        <v>6.9516577180828341</v>
      </c>
      <c r="N8" s="22">
        <f>SUM($H$2:H8)/K8</f>
        <v>3.6374268233061637</v>
      </c>
    </row>
    <row r="9" spans="1:14" x14ac:dyDescent="0.35">
      <c r="A9" s="19">
        <v>8</v>
      </c>
      <c r="B9" s="19">
        <v>2013</v>
      </c>
      <c r="C9" s="19" t="s">
        <v>27</v>
      </c>
      <c r="D9" s="19" t="s">
        <v>27</v>
      </c>
      <c r="E9" s="19" t="s">
        <v>21</v>
      </c>
      <c r="F9" s="19">
        <v>1092</v>
      </c>
      <c r="G9" s="22">
        <f t="shared" si="3"/>
        <v>1063.8341933264601</v>
      </c>
      <c r="H9" s="22">
        <f t="shared" si="0"/>
        <v>-28.165806673539919</v>
      </c>
      <c r="I9" s="22">
        <f t="shared" si="1"/>
        <v>28.165806673539919</v>
      </c>
      <c r="J9" s="22">
        <f>SUMSQ($H$2:H9)/A9</f>
        <v>2913.2507467772512</v>
      </c>
      <c r="K9" s="22">
        <f>SUM($I$2:I9)/A9</f>
        <v>49.075507395944442</v>
      </c>
      <c r="L9" s="22">
        <f t="shared" si="2"/>
        <v>2.5792863254157434</v>
      </c>
      <c r="M9" s="22">
        <f>AVERAGE($L$2:L9 )</f>
        <v>6.4051112939994477</v>
      </c>
      <c r="N9" s="22">
        <f>SUM($H$2:H9)/K9</f>
        <v>3.2848996758092239</v>
      </c>
    </row>
    <row r="10" spans="1:14" x14ac:dyDescent="0.35">
      <c r="A10" s="19">
        <v>9</v>
      </c>
      <c r="B10" s="19">
        <v>2014</v>
      </c>
      <c r="C10" s="19" t="s">
        <v>27</v>
      </c>
      <c r="D10" s="19" t="s">
        <v>27</v>
      </c>
      <c r="E10" s="19" t="s">
        <v>21</v>
      </c>
      <c r="F10" s="19">
        <v>1139</v>
      </c>
      <c r="G10" s="22">
        <f t="shared" si="3"/>
        <v>1124.3151014791947</v>
      </c>
      <c r="H10" s="22">
        <f t="shared" si="0"/>
        <v>-14.684898520805291</v>
      </c>
      <c r="I10" s="22">
        <f t="shared" si="1"/>
        <v>14.684898520805291</v>
      </c>
      <c r="J10" s="22">
        <f>SUMSQ($H$2:H10)/A10</f>
        <v>2613.516913198262</v>
      </c>
      <c r="K10" s="22">
        <f>SUM($I$2:I10)/A10</f>
        <v>45.254328632040092</v>
      </c>
      <c r="L10" s="22">
        <f t="shared" si="2"/>
        <v>1.289279940369209</v>
      </c>
      <c r="M10" s="22">
        <f>AVERAGE($L$2:L10 )</f>
        <v>5.8366855880405328</v>
      </c>
      <c r="N10" s="22">
        <f>SUM($H$2:H10)/K10</f>
        <v>3.2377724793063716</v>
      </c>
    </row>
    <row r="11" spans="1:14" x14ac:dyDescent="0.35">
      <c r="A11" s="19">
        <v>10</v>
      </c>
      <c r="B11" s="19">
        <v>2015</v>
      </c>
      <c r="C11" s="19" t="s">
        <v>27</v>
      </c>
      <c r="D11" s="19" t="s">
        <v>27</v>
      </c>
      <c r="E11" s="19" t="s">
        <v>21</v>
      </c>
      <c r="F11" s="19">
        <v>1213</v>
      </c>
      <c r="G11" s="22">
        <f t="shared" si="3"/>
        <v>1184.7960096319293</v>
      </c>
      <c r="H11" s="22">
        <f t="shared" si="0"/>
        <v>-28.203990368070663</v>
      </c>
      <c r="I11" s="22">
        <f t="shared" si="1"/>
        <v>28.203990368070663</v>
      </c>
      <c r="J11" s="22">
        <f>SUMSQ($H$2:H11)/A11</f>
        <v>2431.7117291466579</v>
      </c>
      <c r="K11" s="22">
        <f>SUM($I$2:I11)/A11</f>
        <v>43.54929480564315</v>
      </c>
      <c r="L11" s="22">
        <f t="shared" si="2"/>
        <v>2.3251434763454792</v>
      </c>
      <c r="M11" s="22">
        <f>AVERAGE($L$2:L11 )</f>
        <v>5.4855313768710277</v>
      </c>
      <c r="N11" s="22">
        <f>SUM($H$2:H11)/K11</f>
        <v>2.71690345330008</v>
      </c>
    </row>
    <row r="12" spans="1:14" x14ac:dyDescent="0.35">
      <c r="A12" s="19">
        <v>11</v>
      </c>
      <c r="B12" s="19">
        <v>2016</v>
      </c>
      <c r="C12" s="19" t="s">
        <v>27</v>
      </c>
      <c r="D12" s="19" t="s">
        <v>27</v>
      </c>
      <c r="E12" s="19" t="s">
        <v>21</v>
      </c>
      <c r="F12" s="19">
        <v>1281</v>
      </c>
      <c r="G12" s="22">
        <f t="shared" si="3"/>
        <v>1245.276917784664</v>
      </c>
      <c r="H12" s="22">
        <f t="shared" si="0"/>
        <v>-35.723082215336035</v>
      </c>
      <c r="I12" s="22">
        <f t="shared" si="1"/>
        <v>35.723082215336035</v>
      </c>
      <c r="J12" s="22">
        <f>SUMSQ($H$2:H12)/A12</f>
        <v>2326.6596267663849</v>
      </c>
      <c r="K12" s="22">
        <f>SUM($I$2:I12)/A12</f>
        <v>42.837820933797047</v>
      </c>
      <c r="L12" s="22">
        <f t="shared" si="2"/>
        <v>2.7886871362479337</v>
      </c>
      <c r="M12" s="22">
        <f>AVERAGE($L$2:L12 )</f>
        <v>5.2403637186325644</v>
      </c>
      <c r="N12" s="22">
        <f>SUM($H$2:H12)/K12</f>
        <v>1.9281127151296009</v>
      </c>
    </row>
    <row r="13" spans="1:14" x14ac:dyDescent="0.35">
      <c r="A13" s="19">
        <v>12</v>
      </c>
      <c r="B13" s="19">
        <v>2017</v>
      </c>
      <c r="C13" s="19" t="s">
        <v>27</v>
      </c>
      <c r="D13" s="19" t="s">
        <v>27</v>
      </c>
      <c r="E13" s="19" t="s">
        <v>21</v>
      </c>
      <c r="F13" s="19">
        <v>1383</v>
      </c>
      <c r="G13" s="22">
        <f t="shared" si="3"/>
        <v>1305.7578259373986</v>
      </c>
      <c r="H13" s="22">
        <f t="shared" si="0"/>
        <v>-77.242174062601407</v>
      </c>
      <c r="I13" s="22">
        <f t="shared" si="1"/>
        <v>77.242174062601407</v>
      </c>
      <c r="J13" s="22">
        <f>SUMSQ($H$2:H13)/A13</f>
        <v>2629.9674456956209</v>
      </c>
      <c r="K13" s="22">
        <f>SUM($I$2:I13)/A13</f>
        <v>45.704850361197408</v>
      </c>
      <c r="L13" s="22">
        <f t="shared" si="2"/>
        <v>5.5851174304122493</v>
      </c>
      <c r="M13" s="22">
        <f>AVERAGE($L$2:L13 )</f>
        <v>5.2690931946142046</v>
      </c>
      <c r="N13" s="22">
        <f>SUM($H$2:H13)/K13</f>
        <v>0.11714234104227803</v>
      </c>
    </row>
    <row r="14" spans="1:14" x14ac:dyDescent="0.35">
      <c r="A14" s="19">
        <v>13</v>
      </c>
      <c r="B14" s="19">
        <v>2018</v>
      </c>
      <c r="C14" s="19" t="s">
        <v>27</v>
      </c>
      <c r="D14" s="19" t="s">
        <v>27</v>
      </c>
      <c r="E14" s="19" t="s">
        <v>21</v>
      </c>
      <c r="F14" s="19">
        <v>1463</v>
      </c>
      <c r="G14" s="22">
        <f t="shared" si="3"/>
        <v>1366.2387340901332</v>
      </c>
      <c r="H14" s="22">
        <f t="shared" si="0"/>
        <v>-96.761265909866779</v>
      </c>
      <c r="I14" s="22">
        <f t="shared" si="1"/>
        <v>96.761265909866779</v>
      </c>
      <c r="J14" s="22">
        <f>SUMSQ($H$2:H14)/A14</f>
        <v>3147.8732252944151</v>
      </c>
      <c r="K14" s="22">
        <f>SUM($I$2:I14)/A14</f>
        <v>49.632266941864287</v>
      </c>
      <c r="L14" s="22">
        <f t="shared" si="2"/>
        <v>6.6138937737434569</v>
      </c>
      <c r="M14" s="22">
        <f>AVERAGE($L$2:L14 )</f>
        <v>5.372539393008763</v>
      </c>
      <c r="N14" s="22">
        <f>SUM($H$2:H14)/K14</f>
        <v>-1.8416908671255561</v>
      </c>
    </row>
    <row r="15" spans="1:14" x14ac:dyDescent="0.35">
      <c r="A15" s="19">
        <v>14</v>
      </c>
      <c r="B15" s="19">
        <v>2019</v>
      </c>
      <c r="C15" s="19" t="s">
        <v>27</v>
      </c>
      <c r="D15" s="19" t="s">
        <v>27</v>
      </c>
      <c r="E15" s="19" t="s">
        <v>21</v>
      </c>
      <c r="F15" s="19">
        <v>1591</v>
      </c>
      <c r="G15" s="22">
        <f t="shared" si="3"/>
        <v>1426.7196422428678</v>
      </c>
      <c r="H15" s="22">
        <f t="shared" si="0"/>
        <v>-164.28035775713215</v>
      </c>
      <c r="I15" s="22">
        <f t="shared" si="1"/>
        <v>164.28035775713215</v>
      </c>
      <c r="J15" s="22">
        <f>SUMSQ($H$2:H15)/A15</f>
        <v>4850.7419909741948</v>
      </c>
      <c r="K15" s="22">
        <f>SUM($I$2:I15)/A15</f>
        <v>57.821416285811992</v>
      </c>
      <c r="L15" s="22">
        <f t="shared" si="2"/>
        <v>10.32560388165507</v>
      </c>
      <c r="M15" s="22">
        <f>AVERAGE($L$2:L15 )</f>
        <v>5.726329713626356</v>
      </c>
      <c r="N15" s="22">
        <f>SUM($H$2:H15)/K15</f>
        <v>-4.4220233076760689</v>
      </c>
    </row>
    <row r="16" spans="1:14" x14ac:dyDescent="0.35">
      <c r="A16" s="19">
        <v>15</v>
      </c>
      <c r="B16" s="19">
        <v>2020</v>
      </c>
      <c r="C16" s="19" t="s">
        <v>27</v>
      </c>
      <c r="D16" s="19" t="s">
        <v>27</v>
      </c>
      <c r="E16" s="19" t="s">
        <v>21</v>
      </c>
      <c r="F16" s="19">
        <v>1468</v>
      </c>
      <c r="G16" s="22">
        <f t="shared" si="3"/>
        <v>1487.2005503956025</v>
      </c>
      <c r="H16" s="22">
        <f t="shared" si="0"/>
        <v>19.200550395602477</v>
      </c>
      <c r="I16" s="22">
        <f t="shared" si="1"/>
        <v>19.200550395602477</v>
      </c>
      <c r="J16" s="22">
        <f>SUMSQ($H$2:H16)/A16</f>
        <v>4551.936600608853</v>
      </c>
      <c r="K16" s="22">
        <f>SUM($I$2:I16)/A16</f>
        <v>55.246691893131356</v>
      </c>
      <c r="L16" s="22">
        <f t="shared" si="2"/>
        <v>1.3079394002454003</v>
      </c>
      <c r="M16" s="22">
        <f>AVERAGE($L$2:L16 )</f>
        <v>5.431770359400959</v>
      </c>
      <c r="N16" s="22">
        <f>SUM($H$2:H16)/K16</f>
        <v>-4.2805658040223848</v>
      </c>
    </row>
    <row r="17" spans="1:14" x14ac:dyDescent="0.35">
      <c r="A17" s="19">
        <v>16</v>
      </c>
      <c r="B17" s="19">
        <v>2021</v>
      </c>
      <c r="C17" s="19" t="s">
        <v>27</v>
      </c>
      <c r="D17" s="19" t="s">
        <v>27</v>
      </c>
      <c r="E17" s="19" t="s">
        <v>21</v>
      </c>
      <c r="F17" s="19">
        <v>1541</v>
      </c>
      <c r="G17" s="22">
        <f t="shared" si="3"/>
        <v>1547.6814585483371</v>
      </c>
      <c r="H17" s="22">
        <f t="shared" si="0"/>
        <v>6.6814585483371047</v>
      </c>
      <c r="I17" s="22">
        <f t="shared" si="1"/>
        <v>6.6814585483371047</v>
      </c>
      <c r="J17" s="22">
        <f>SUMSQ($H$2:H17)/A17</f>
        <v>4270.2306810916216</v>
      </c>
      <c r="K17" s="22">
        <f>SUM($I$2:I17)/A17</f>
        <v>52.211364809081715</v>
      </c>
      <c r="L17" s="22">
        <f t="shared" si="2"/>
        <v>0.43357939963251813</v>
      </c>
      <c r="M17" s="22">
        <f>AVERAGE($L$2:L17 )</f>
        <v>5.1193834244154317</v>
      </c>
      <c r="N17" s="22">
        <f>SUM($H$2:H17)/K17</f>
        <v>-4.4014486576836038</v>
      </c>
    </row>
    <row r="18" spans="1:14" x14ac:dyDescent="0.35">
      <c r="A18" s="19">
        <v>17</v>
      </c>
      <c r="B18" s="19">
        <v>2022</v>
      </c>
      <c r="C18" s="19" t="s">
        <v>27</v>
      </c>
      <c r="D18" s="19" t="s">
        <v>27</v>
      </c>
      <c r="E18" s="19" t="s">
        <v>21</v>
      </c>
      <c r="F18" s="19">
        <v>1565</v>
      </c>
      <c r="G18" s="22">
        <f t="shared" si="3"/>
        <v>1608.1623667010717</v>
      </c>
      <c r="H18" s="22">
        <f t="shared" si="0"/>
        <v>43.162366701071733</v>
      </c>
      <c r="I18" s="22">
        <f t="shared" si="1"/>
        <v>43.162366701071733</v>
      </c>
      <c r="J18" s="22">
        <f>SUMSQ($H$2:H18)/A18</f>
        <v>4128.628282159043</v>
      </c>
      <c r="K18" s="22">
        <f>SUM($I$2:I18)/A18</f>
        <v>51.679070802728184</v>
      </c>
      <c r="L18" s="22">
        <f t="shared" si="2"/>
        <v>2.7579787029438805</v>
      </c>
      <c r="M18" s="22">
        <f>AVERAGE($L$2:L18 )</f>
        <v>4.9804772643288704</v>
      </c>
      <c r="N18" s="22">
        <f>SUM($H$2:H18)/K18</f>
        <v>-3.611583411902926</v>
      </c>
    </row>
    <row r="19" spans="1:14" x14ac:dyDescent="0.35">
      <c r="A19" s="19">
        <v>18</v>
      </c>
      <c r="B19" s="19">
        <v>2023</v>
      </c>
      <c r="C19" s="19" t="s">
        <v>27</v>
      </c>
      <c r="D19" s="19" t="s">
        <v>27</v>
      </c>
      <c r="E19" s="19" t="s">
        <v>21</v>
      </c>
      <c r="F19" s="19">
        <v>1482</v>
      </c>
      <c r="G19" s="22">
        <f t="shared" si="3"/>
        <v>1668.6432748538064</v>
      </c>
      <c r="H19" s="22">
        <f t="shared" si="0"/>
        <v>186.64327485380636</v>
      </c>
      <c r="I19" s="22">
        <f t="shared" si="1"/>
        <v>186.64327485380636</v>
      </c>
      <c r="J19" s="22">
        <f>SUMSQ($H$2:H19)/A19</f>
        <v>5834.5773802698468</v>
      </c>
      <c r="K19" s="22">
        <f>SUM($I$2:I19)/A19</f>
        <v>59.177082138899195</v>
      </c>
      <c r="L19" s="22">
        <f t="shared" si="2"/>
        <v>12.59401314803012</v>
      </c>
      <c r="M19" s="22">
        <f>AVERAGE($L$2:L19 )</f>
        <v>5.4034514800900508</v>
      </c>
      <c r="N19" s="22">
        <f>SUM($H$2:H19)/K19</f>
        <v>1.9672365993593135E-12</v>
      </c>
    </row>
    <row r="20" spans="1:14" x14ac:dyDescent="0.35">
      <c r="A20" s="19">
        <v>19</v>
      </c>
      <c r="B20" s="19">
        <v>2024</v>
      </c>
      <c r="C20" s="19"/>
      <c r="D20" s="19"/>
      <c r="E20" s="19"/>
      <c r="F20" s="19"/>
      <c r="G20" s="22">
        <f t="shared" si="3"/>
        <v>1729.124183006541</v>
      </c>
      <c r="H20" s="21"/>
      <c r="I20" s="22"/>
      <c r="J20" s="22"/>
      <c r="K20" s="22"/>
      <c r="L20" s="22"/>
      <c r="M20" s="22"/>
      <c r="N20" s="22"/>
    </row>
    <row r="21" spans="1:14" x14ac:dyDescent="0.35">
      <c r="A21" s="19">
        <v>20</v>
      </c>
      <c r="B21" s="19">
        <v>2025</v>
      </c>
      <c r="C21" s="19"/>
      <c r="D21" s="19"/>
      <c r="E21" s="19"/>
      <c r="F21" s="19"/>
      <c r="G21" s="22">
        <f t="shared" si="3"/>
        <v>1789.6050911592756</v>
      </c>
      <c r="H21" s="21"/>
      <c r="I21" s="22"/>
      <c r="J21" s="22"/>
      <c r="K21" s="22"/>
      <c r="L21" s="22"/>
      <c r="M21" s="22"/>
      <c r="N21" s="22"/>
    </row>
    <row r="23" spans="1:14" x14ac:dyDescent="0.35">
      <c r="B23" t="s">
        <v>38</v>
      </c>
    </row>
    <row r="24" spans="1:14" ht="15" thickBot="1" x14ac:dyDescent="0.4"/>
    <row r="25" spans="1:14" x14ac:dyDescent="0.35">
      <c r="B25" s="32" t="s">
        <v>39</v>
      </c>
      <c r="C25" s="32"/>
    </row>
    <row r="26" spans="1:14" x14ac:dyDescent="0.35">
      <c r="B26" t="s">
        <v>40</v>
      </c>
      <c r="C26">
        <v>0.97162570746080723</v>
      </c>
    </row>
    <row r="27" spans="1:14" x14ac:dyDescent="0.35">
      <c r="B27" t="s">
        <v>41</v>
      </c>
      <c r="C27">
        <v>0.94405651539871405</v>
      </c>
    </row>
    <row r="28" spans="1:14" x14ac:dyDescent="0.35">
      <c r="B28" t="s">
        <v>42</v>
      </c>
      <c r="C28">
        <v>0.94056004761113376</v>
      </c>
    </row>
    <row r="29" spans="1:14" x14ac:dyDescent="0.35">
      <c r="B29" t="s">
        <v>43</v>
      </c>
      <c r="C29">
        <v>81.017896497030719</v>
      </c>
    </row>
    <row r="30" spans="1:14" ht="15" thickBot="1" x14ac:dyDescent="0.4">
      <c r="B30" s="23" t="s">
        <v>44</v>
      </c>
      <c r="C30" s="23">
        <v>18</v>
      </c>
    </row>
    <row r="32" spans="1:14" ht="15" thickBot="1" x14ac:dyDescent="0.4">
      <c r="B32" t="s">
        <v>45</v>
      </c>
    </row>
    <row r="33" spans="2:10" x14ac:dyDescent="0.35">
      <c r="B33" s="24"/>
      <c r="C33" s="24" t="s">
        <v>50</v>
      </c>
      <c r="D33" s="24" t="s">
        <v>51</v>
      </c>
      <c r="E33" s="24" t="s">
        <v>52</v>
      </c>
      <c r="F33" s="24" t="s">
        <v>53</v>
      </c>
      <c r="G33" s="24" t="s">
        <v>54</v>
      </c>
    </row>
    <row r="34" spans="2:10" x14ac:dyDescent="0.35">
      <c r="B34" t="s">
        <v>46</v>
      </c>
      <c r="C34">
        <v>1</v>
      </c>
      <c r="D34">
        <v>1772272.0515995873</v>
      </c>
      <c r="E34">
        <v>1772272.0515995873</v>
      </c>
      <c r="F34">
        <v>270.00292087690644</v>
      </c>
      <c r="G34">
        <v>1.9327522841506935E-11</v>
      </c>
    </row>
    <row r="35" spans="2:10" x14ac:dyDescent="0.35">
      <c r="B35" t="s">
        <v>47</v>
      </c>
      <c r="C35">
        <v>16</v>
      </c>
      <c r="D35">
        <v>105022.39284485733</v>
      </c>
      <c r="E35">
        <v>6563.899552803583</v>
      </c>
    </row>
    <row r="36" spans="2:10" ht="15" thickBot="1" x14ac:dyDescent="0.4">
      <c r="B36" s="23" t="s">
        <v>48</v>
      </c>
      <c r="C36" s="23">
        <v>17</v>
      </c>
      <c r="D36" s="23">
        <v>1877294.4444444447</v>
      </c>
      <c r="E36" s="23"/>
      <c r="F36" s="23"/>
      <c r="G36" s="23"/>
    </row>
    <row r="37" spans="2:10" ht="15" thickBot="1" x14ac:dyDescent="0.4"/>
    <row r="38" spans="2:10" x14ac:dyDescent="0.35">
      <c r="B38" s="24"/>
      <c r="C38" s="24" t="s">
        <v>55</v>
      </c>
      <c r="D38" s="24" t="s">
        <v>43</v>
      </c>
      <c r="E38" s="24" t="s">
        <v>56</v>
      </c>
      <c r="F38" s="24" t="s">
        <v>57</v>
      </c>
      <c r="G38" s="24" t="s">
        <v>58</v>
      </c>
      <c r="H38" s="24" t="s">
        <v>59</v>
      </c>
      <c r="I38" s="24" t="s">
        <v>60</v>
      </c>
      <c r="J38" s="24" t="s">
        <v>61</v>
      </c>
    </row>
    <row r="39" spans="2:10" x14ac:dyDescent="0.35">
      <c r="B39" t="s">
        <v>49</v>
      </c>
      <c r="C39">
        <v>-120684.23391812867</v>
      </c>
      <c r="D39">
        <v>7414.8570800768193</v>
      </c>
      <c r="E39">
        <v>-16.27600270845387</v>
      </c>
      <c r="F39">
        <v>2.2326991832021251E-11</v>
      </c>
      <c r="G39">
        <v>-136403.02873515175</v>
      </c>
      <c r="H39">
        <v>-104965.43910110557</v>
      </c>
      <c r="I39">
        <v>-136403.02873515175</v>
      </c>
      <c r="J39">
        <v>-104965.43910110557</v>
      </c>
    </row>
    <row r="40" spans="2:10" ht="15" thickBot="1" x14ac:dyDescent="0.4">
      <c r="B40" s="23" t="s">
        <v>0</v>
      </c>
      <c r="C40" s="23">
        <v>60.480908152734784</v>
      </c>
      <c r="D40" s="23">
        <v>3.6807309457150263</v>
      </c>
      <c r="E40" s="23">
        <v>16.431765604368465</v>
      </c>
      <c r="F40" s="23">
        <v>1.9327522841506864E-11</v>
      </c>
      <c r="G40" s="23">
        <v>52.678107115905838</v>
      </c>
      <c r="H40" s="23">
        <v>68.283709189563723</v>
      </c>
      <c r="I40" s="23">
        <v>52.678107115905838</v>
      </c>
      <c r="J40" s="23">
        <v>68.283709189563723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164A0-2159-450F-86C2-EA5FBAC882ED}">
  <dimension ref="A1:C30"/>
  <sheetViews>
    <sheetView topLeftCell="A12" zoomScale="85" zoomScaleNormal="85" workbookViewId="0">
      <selection activeCell="A23" sqref="A23"/>
    </sheetView>
  </sheetViews>
  <sheetFormatPr baseColWidth="10" defaultRowHeight="14.5" x14ac:dyDescent="0.35"/>
  <cols>
    <col min="1" max="1" width="17.08984375" bestFit="1" customWidth="1"/>
    <col min="2" max="2" width="21.81640625" bestFit="1" customWidth="1"/>
    <col min="3" max="3" width="11.7265625" bestFit="1" customWidth="1"/>
    <col min="4" max="4" width="7.6328125" bestFit="1" customWidth="1"/>
    <col min="5" max="6" width="5.81640625" bestFit="1" customWidth="1"/>
    <col min="7" max="7" width="12.81640625" bestFit="1" customWidth="1"/>
    <col min="8" max="8" width="8.453125" bestFit="1" customWidth="1"/>
    <col min="9" max="10" width="11.453125" bestFit="1" customWidth="1"/>
  </cols>
  <sheetData>
    <row r="1" spans="1:3" x14ac:dyDescent="0.35">
      <c r="A1" s="16" t="s">
        <v>31</v>
      </c>
      <c r="B1" s="16" t="s">
        <v>30</v>
      </c>
    </row>
    <row r="2" spans="1:3" x14ac:dyDescent="0.35">
      <c r="A2" s="16" t="s">
        <v>28</v>
      </c>
      <c r="B2" t="s">
        <v>27</v>
      </c>
      <c r="C2" t="s">
        <v>29</v>
      </c>
    </row>
    <row r="3" spans="1:3" x14ac:dyDescent="0.35">
      <c r="A3" s="17">
        <v>2006</v>
      </c>
      <c r="B3">
        <v>728</v>
      </c>
      <c r="C3">
        <v>728</v>
      </c>
    </row>
    <row r="4" spans="1:3" x14ac:dyDescent="0.35">
      <c r="A4" s="17">
        <v>2007</v>
      </c>
      <c r="B4">
        <v>646</v>
      </c>
      <c r="C4">
        <v>646</v>
      </c>
    </row>
    <row r="5" spans="1:3" x14ac:dyDescent="0.35">
      <c r="A5" s="17">
        <v>2008</v>
      </c>
      <c r="B5">
        <v>694</v>
      </c>
      <c r="C5">
        <v>694</v>
      </c>
    </row>
    <row r="6" spans="1:3" x14ac:dyDescent="0.35">
      <c r="A6" s="17">
        <v>2009</v>
      </c>
      <c r="B6">
        <v>758</v>
      </c>
      <c r="C6">
        <v>758</v>
      </c>
    </row>
    <row r="7" spans="1:3" x14ac:dyDescent="0.35">
      <c r="A7" s="17">
        <v>2010</v>
      </c>
      <c r="B7">
        <v>846</v>
      </c>
      <c r="C7">
        <v>846</v>
      </c>
    </row>
    <row r="8" spans="1:3" x14ac:dyDescent="0.35">
      <c r="A8" s="17">
        <v>2011</v>
      </c>
      <c r="B8">
        <v>930</v>
      </c>
      <c r="C8">
        <v>930</v>
      </c>
    </row>
    <row r="9" spans="1:3" x14ac:dyDescent="0.35">
      <c r="A9" s="17">
        <v>2012</v>
      </c>
      <c r="B9">
        <v>962</v>
      </c>
      <c r="C9">
        <v>962</v>
      </c>
    </row>
    <row r="10" spans="1:3" x14ac:dyDescent="0.35">
      <c r="A10" s="17">
        <v>2013</v>
      </c>
      <c r="B10">
        <v>1092</v>
      </c>
      <c r="C10">
        <v>1092</v>
      </c>
    </row>
    <row r="11" spans="1:3" x14ac:dyDescent="0.35">
      <c r="A11" s="17">
        <v>2014</v>
      </c>
      <c r="B11">
        <v>1139</v>
      </c>
      <c r="C11">
        <v>1139</v>
      </c>
    </row>
    <row r="12" spans="1:3" x14ac:dyDescent="0.35">
      <c r="A12" s="17">
        <v>2015</v>
      </c>
      <c r="B12">
        <v>1213</v>
      </c>
      <c r="C12">
        <v>1213</v>
      </c>
    </row>
    <row r="13" spans="1:3" x14ac:dyDescent="0.35">
      <c r="A13" s="17">
        <v>2016</v>
      </c>
      <c r="B13">
        <v>1281</v>
      </c>
      <c r="C13">
        <v>1281</v>
      </c>
    </row>
    <row r="14" spans="1:3" x14ac:dyDescent="0.35">
      <c r="A14" s="17">
        <v>2017</v>
      </c>
      <c r="B14">
        <v>1383</v>
      </c>
      <c r="C14">
        <v>1383</v>
      </c>
    </row>
    <row r="15" spans="1:3" x14ac:dyDescent="0.35">
      <c r="A15" s="17">
        <v>2018</v>
      </c>
      <c r="B15">
        <v>1463</v>
      </c>
      <c r="C15">
        <v>1463</v>
      </c>
    </row>
    <row r="16" spans="1:3" x14ac:dyDescent="0.35">
      <c r="A16" s="17">
        <v>2019</v>
      </c>
      <c r="B16">
        <v>1591</v>
      </c>
      <c r="C16">
        <v>1591</v>
      </c>
    </row>
    <row r="17" spans="1:3" x14ac:dyDescent="0.35">
      <c r="A17" s="17">
        <v>2020</v>
      </c>
      <c r="B17">
        <v>1468</v>
      </c>
      <c r="C17">
        <v>1468</v>
      </c>
    </row>
    <row r="18" spans="1:3" x14ac:dyDescent="0.35">
      <c r="A18" s="17">
        <v>2021</v>
      </c>
      <c r="B18">
        <v>1541</v>
      </c>
      <c r="C18">
        <v>1541</v>
      </c>
    </row>
    <row r="19" spans="1:3" x14ac:dyDescent="0.35">
      <c r="A19" s="17">
        <v>2022</v>
      </c>
      <c r="B19">
        <v>1565</v>
      </c>
      <c r="C19">
        <v>1565</v>
      </c>
    </row>
    <row r="20" spans="1:3" x14ac:dyDescent="0.35">
      <c r="A20" s="17">
        <v>2023</v>
      </c>
      <c r="B20">
        <v>1482</v>
      </c>
      <c r="C20">
        <v>1482</v>
      </c>
    </row>
    <row r="21" spans="1:3" x14ac:dyDescent="0.35">
      <c r="A21" s="17" t="s">
        <v>29</v>
      </c>
      <c r="B21">
        <v>20782</v>
      </c>
      <c r="C21">
        <v>20782</v>
      </c>
    </row>
    <row r="23" spans="1:3" x14ac:dyDescent="0.35">
      <c r="A23" s="18" t="s">
        <v>20</v>
      </c>
      <c r="B23" t="s">
        <v>32</v>
      </c>
      <c r="C23" t="s">
        <v>33</v>
      </c>
    </row>
    <row r="24" spans="1:3" x14ac:dyDescent="0.35">
      <c r="A24" s="18" t="s">
        <v>22</v>
      </c>
      <c r="B24" t="s">
        <v>32</v>
      </c>
      <c r="C24" t="s">
        <v>33</v>
      </c>
    </row>
    <row r="25" spans="1:3" x14ac:dyDescent="0.35">
      <c r="A25" s="18" t="s">
        <v>25</v>
      </c>
      <c r="B25" t="s">
        <v>32</v>
      </c>
      <c r="C25" t="s">
        <v>33</v>
      </c>
    </row>
    <row r="26" spans="1:3" x14ac:dyDescent="0.35">
      <c r="A26" s="18" t="s">
        <v>23</v>
      </c>
      <c r="B26" t="s">
        <v>32</v>
      </c>
      <c r="C26" t="s">
        <v>33</v>
      </c>
    </row>
    <row r="27" spans="1:3" x14ac:dyDescent="0.35">
      <c r="A27" s="18" t="s">
        <v>24</v>
      </c>
      <c r="B27" t="s">
        <v>34</v>
      </c>
      <c r="C27" t="s">
        <v>35</v>
      </c>
    </row>
    <row r="28" spans="1:3" x14ac:dyDescent="0.35">
      <c r="A28" s="18" t="s">
        <v>26</v>
      </c>
      <c r="B28" t="s">
        <v>32</v>
      </c>
      <c r="C28" t="s">
        <v>33</v>
      </c>
    </row>
    <row r="29" spans="1:3" x14ac:dyDescent="0.35">
      <c r="A29" s="18" t="s">
        <v>27</v>
      </c>
      <c r="B29" t="s">
        <v>32</v>
      </c>
      <c r="C29" t="s">
        <v>33</v>
      </c>
    </row>
    <row r="30" spans="1:3" x14ac:dyDescent="0.35">
      <c r="A30" s="18" t="s">
        <v>29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5E901-07C1-4395-AD3D-F1F1D8C3601B}">
  <dimension ref="A1:E235"/>
  <sheetViews>
    <sheetView zoomScale="93" workbookViewId="0"/>
  </sheetViews>
  <sheetFormatPr baseColWidth="10" defaultRowHeight="14.5" x14ac:dyDescent="0.35"/>
  <cols>
    <col min="1" max="1" width="7.1796875" bestFit="1" customWidth="1"/>
    <col min="2" max="2" width="14" bestFit="1" customWidth="1"/>
    <col min="3" max="3" width="49" bestFit="1" customWidth="1"/>
    <col min="4" max="4" width="14.81640625" bestFit="1" customWidth="1"/>
    <col min="5" max="5" width="11.7265625" bestFit="1" customWidth="1"/>
  </cols>
  <sheetData>
    <row r="1" spans="1: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5">
      <c r="A2" s="3">
        <v>2006</v>
      </c>
      <c r="B2" s="4" t="s">
        <v>13</v>
      </c>
      <c r="C2" s="4" t="s">
        <v>14</v>
      </c>
      <c r="D2" s="4" t="s">
        <v>13</v>
      </c>
      <c r="E2" s="4">
        <v>2720</v>
      </c>
    </row>
    <row r="3" spans="1:5" x14ac:dyDescent="0.35">
      <c r="A3" s="5">
        <v>2006</v>
      </c>
      <c r="B3" s="6" t="s">
        <v>13</v>
      </c>
      <c r="C3" s="6" t="s">
        <v>15</v>
      </c>
      <c r="D3" s="6" t="s">
        <v>13</v>
      </c>
      <c r="E3" s="6">
        <v>2030</v>
      </c>
    </row>
    <row r="4" spans="1:5" x14ac:dyDescent="0.35">
      <c r="A4" s="3">
        <v>2006</v>
      </c>
      <c r="B4" s="4" t="s">
        <v>13</v>
      </c>
      <c r="C4" s="4" t="s">
        <v>16</v>
      </c>
      <c r="D4" s="4" t="s">
        <v>13</v>
      </c>
      <c r="E4" s="4">
        <v>1715</v>
      </c>
    </row>
    <row r="5" spans="1:5" x14ac:dyDescent="0.35">
      <c r="A5" s="5">
        <v>2006</v>
      </c>
      <c r="B5" s="6" t="s">
        <v>13</v>
      </c>
      <c r="C5" s="6" t="s">
        <v>17</v>
      </c>
      <c r="D5" s="6" t="s">
        <v>13</v>
      </c>
      <c r="E5" s="6">
        <v>820</v>
      </c>
    </row>
    <row r="6" spans="1:5" x14ac:dyDescent="0.35">
      <c r="A6" s="3">
        <v>2006</v>
      </c>
      <c r="B6" s="4" t="s">
        <v>13</v>
      </c>
      <c r="C6" s="4" t="s">
        <v>18</v>
      </c>
      <c r="D6" s="4" t="s">
        <v>13</v>
      </c>
      <c r="E6" s="4">
        <v>2074</v>
      </c>
    </row>
    <row r="7" spans="1:5" x14ac:dyDescent="0.35">
      <c r="A7" s="5">
        <v>2006</v>
      </c>
      <c r="B7" s="6" t="s">
        <v>13</v>
      </c>
      <c r="C7" s="6" t="s">
        <v>19</v>
      </c>
      <c r="D7" s="6" t="s">
        <v>13</v>
      </c>
      <c r="E7" s="6">
        <v>170</v>
      </c>
    </row>
    <row r="8" spans="1:5" x14ac:dyDescent="0.35">
      <c r="A8" s="3">
        <v>2006</v>
      </c>
      <c r="B8" s="4" t="s">
        <v>20</v>
      </c>
      <c r="C8" s="4" t="s">
        <v>20</v>
      </c>
      <c r="D8" s="4" t="s">
        <v>21</v>
      </c>
      <c r="E8" s="4">
        <v>723</v>
      </c>
    </row>
    <row r="9" spans="1:5" x14ac:dyDescent="0.35">
      <c r="A9" s="5">
        <v>2006</v>
      </c>
      <c r="B9" s="6" t="s">
        <v>22</v>
      </c>
      <c r="C9" s="6" t="s">
        <v>22</v>
      </c>
      <c r="D9" s="6" t="s">
        <v>21</v>
      </c>
      <c r="E9" s="6">
        <v>124</v>
      </c>
    </row>
    <row r="10" spans="1:5" x14ac:dyDescent="0.35">
      <c r="A10" s="3">
        <v>2006</v>
      </c>
      <c r="B10" s="4" t="s">
        <v>23</v>
      </c>
      <c r="C10" s="4" t="s">
        <v>23</v>
      </c>
      <c r="D10" s="4" t="s">
        <v>21</v>
      </c>
      <c r="E10" s="4">
        <v>529</v>
      </c>
    </row>
    <row r="11" spans="1:5" x14ac:dyDescent="0.35">
      <c r="A11" s="5">
        <v>2006</v>
      </c>
      <c r="B11" s="6" t="s">
        <v>24</v>
      </c>
      <c r="C11" s="6" t="s">
        <v>24</v>
      </c>
      <c r="D11" s="6" t="s">
        <v>21</v>
      </c>
      <c r="E11" s="6">
        <v>773</v>
      </c>
    </row>
    <row r="12" spans="1:5" x14ac:dyDescent="0.35">
      <c r="A12" s="3">
        <v>2006</v>
      </c>
      <c r="B12" s="4" t="s">
        <v>25</v>
      </c>
      <c r="C12" s="4" t="s">
        <v>25</v>
      </c>
      <c r="D12" s="4" t="s">
        <v>21</v>
      </c>
      <c r="E12" s="4">
        <v>1095</v>
      </c>
    </row>
    <row r="13" spans="1:5" x14ac:dyDescent="0.35">
      <c r="A13" s="5">
        <v>2006</v>
      </c>
      <c r="B13" s="6" t="s">
        <v>26</v>
      </c>
      <c r="C13" s="6" t="s">
        <v>26</v>
      </c>
      <c r="D13" s="6" t="s">
        <v>21</v>
      </c>
      <c r="E13" s="6">
        <v>683</v>
      </c>
    </row>
    <row r="14" spans="1:5" x14ac:dyDescent="0.35">
      <c r="A14" s="3">
        <v>2006</v>
      </c>
      <c r="B14" s="4" t="s">
        <v>27</v>
      </c>
      <c r="C14" s="4" t="s">
        <v>27</v>
      </c>
      <c r="D14" s="4" t="s">
        <v>21</v>
      </c>
      <c r="E14" s="4">
        <v>728</v>
      </c>
    </row>
    <row r="15" spans="1:5" x14ac:dyDescent="0.35">
      <c r="A15" s="5">
        <v>2007</v>
      </c>
      <c r="B15" s="6" t="s">
        <v>13</v>
      </c>
      <c r="C15" s="6" t="s">
        <v>14</v>
      </c>
      <c r="D15" s="6" t="s">
        <v>13</v>
      </c>
      <c r="E15" s="6">
        <v>2977</v>
      </c>
    </row>
    <row r="16" spans="1:5" x14ac:dyDescent="0.35">
      <c r="A16" s="3">
        <v>2007</v>
      </c>
      <c r="B16" s="4" t="s">
        <v>13</v>
      </c>
      <c r="C16" s="4" t="s">
        <v>15</v>
      </c>
      <c r="D16" s="4" t="s">
        <v>13</v>
      </c>
      <c r="E16" s="4">
        <v>1904</v>
      </c>
    </row>
    <row r="17" spans="1:5" x14ac:dyDescent="0.35">
      <c r="A17" s="5">
        <v>2007</v>
      </c>
      <c r="B17" s="6" t="s">
        <v>13</v>
      </c>
      <c r="C17" s="6" t="s">
        <v>16</v>
      </c>
      <c r="D17" s="6" t="s">
        <v>13</v>
      </c>
      <c r="E17" s="6">
        <v>1661</v>
      </c>
    </row>
    <row r="18" spans="1:5" x14ac:dyDescent="0.35">
      <c r="A18" s="3">
        <v>2007</v>
      </c>
      <c r="B18" s="4" t="s">
        <v>13</v>
      </c>
      <c r="C18" s="4" t="s">
        <v>17</v>
      </c>
      <c r="D18" s="4" t="s">
        <v>13</v>
      </c>
      <c r="E18" s="4">
        <v>1016</v>
      </c>
    </row>
    <row r="19" spans="1:5" x14ac:dyDescent="0.35">
      <c r="A19" s="5">
        <v>2007</v>
      </c>
      <c r="B19" s="6" t="s">
        <v>13</v>
      </c>
      <c r="C19" s="6" t="s">
        <v>18</v>
      </c>
      <c r="D19" s="6" t="s">
        <v>13</v>
      </c>
      <c r="E19" s="6">
        <v>1899</v>
      </c>
    </row>
    <row r="20" spans="1:5" x14ac:dyDescent="0.35">
      <c r="A20" s="3">
        <v>2007</v>
      </c>
      <c r="B20" s="4" t="s">
        <v>13</v>
      </c>
      <c r="C20" s="4" t="s">
        <v>19</v>
      </c>
      <c r="D20" s="4" t="s">
        <v>13</v>
      </c>
      <c r="E20" s="4">
        <v>192</v>
      </c>
    </row>
    <row r="21" spans="1:5" x14ac:dyDescent="0.35">
      <c r="A21" s="5">
        <v>2007</v>
      </c>
      <c r="B21" s="6" t="s">
        <v>20</v>
      </c>
      <c r="C21" s="6" t="s">
        <v>20</v>
      </c>
      <c r="D21" s="6" t="s">
        <v>21</v>
      </c>
      <c r="E21" s="6">
        <v>802</v>
      </c>
    </row>
    <row r="22" spans="1:5" x14ac:dyDescent="0.35">
      <c r="A22" s="3">
        <v>2007</v>
      </c>
      <c r="B22" s="4" t="s">
        <v>22</v>
      </c>
      <c r="C22" s="4" t="s">
        <v>22</v>
      </c>
      <c r="D22" s="4" t="s">
        <v>21</v>
      </c>
      <c r="E22" s="4">
        <v>93</v>
      </c>
    </row>
    <row r="23" spans="1:5" x14ac:dyDescent="0.35">
      <c r="A23" s="5">
        <v>2007</v>
      </c>
      <c r="B23" s="6" t="s">
        <v>23</v>
      </c>
      <c r="C23" s="6" t="s">
        <v>23</v>
      </c>
      <c r="D23" s="6" t="s">
        <v>21</v>
      </c>
      <c r="E23" s="6">
        <v>557</v>
      </c>
    </row>
    <row r="24" spans="1:5" x14ac:dyDescent="0.35">
      <c r="A24" s="3">
        <v>2007</v>
      </c>
      <c r="B24" s="4" t="s">
        <v>24</v>
      </c>
      <c r="C24" s="4" t="s">
        <v>24</v>
      </c>
      <c r="D24" s="4" t="s">
        <v>21</v>
      </c>
      <c r="E24" s="4">
        <v>841</v>
      </c>
    </row>
    <row r="25" spans="1:5" x14ac:dyDescent="0.35">
      <c r="A25" s="5">
        <v>2007</v>
      </c>
      <c r="B25" s="6" t="s">
        <v>25</v>
      </c>
      <c r="C25" s="6" t="s">
        <v>25</v>
      </c>
      <c r="D25" s="6" t="s">
        <v>21</v>
      </c>
      <c r="E25" s="6">
        <v>1434</v>
      </c>
    </row>
    <row r="26" spans="1:5" x14ac:dyDescent="0.35">
      <c r="A26" s="3">
        <v>2007</v>
      </c>
      <c r="B26" s="4" t="s">
        <v>26</v>
      </c>
      <c r="C26" s="4" t="s">
        <v>26</v>
      </c>
      <c r="D26" s="4" t="s">
        <v>21</v>
      </c>
      <c r="E26" s="4">
        <v>685</v>
      </c>
    </row>
    <row r="27" spans="1:5" x14ac:dyDescent="0.35">
      <c r="A27" s="5">
        <v>2007</v>
      </c>
      <c r="B27" s="6" t="s">
        <v>27</v>
      </c>
      <c r="C27" s="6" t="s">
        <v>27</v>
      </c>
      <c r="D27" s="6" t="s">
        <v>21</v>
      </c>
      <c r="E27" s="6">
        <v>646</v>
      </c>
    </row>
    <row r="28" spans="1:5" x14ac:dyDescent="0.35">
      <c r="A28" s="3">
        <v>2008</v>
      </c>
      <c r="B28" s="4" t="s">
        <v>13</v>
      </c>
      <c r="C28" s="4" t="s">
        <v>14</v>
      </c>
      <c r="D28" s="4" t="s">
        <v>13</v>
      </c>
      <c r="E28" s="4">
        <v>2988</v>
      </c>
    </row>
    <row r="29" spans="1:5" x14ac:dyDescent="0.35">
      <c r="A29" s="5">
        <v>2008</v>
      </c>
      <c r="B29" s="6" t="s">
        <v>13</v>
      </c>
      <c r="C29" s="6" t="s">
        <v>15</v>
      </c>
      <c r="D29" s="6" t="s">
        <v>13</v>
      </c>
      <c r="E29" s="6">
        <v>1916</v>
      </c>
    </row>
    <row r="30" spans="1:5" x14ac:dyDescent="0.35">
      <c r="A30" s="3">
        <v>2008</v>
      </c>
      <c r="B30" s="4" t="s">
        <v>13</v>
      </c>
      <c r="C30" s="4" t="s">
        <v>16</v>
      </c>
      <c r="D30" s="4" t="s">
        <v>13</v>
      </c>
      <c r="E30" s="4">
        <v>1806</v>
      </c>
    </row>
    <row r="31" spans="1:5" x14ac:dyDescent="0.35">
      <c r="A31" s="5">
        <v>2008</v>
      </c>
      <c r="B31" s="6" t="s">
        <v>13</v>
      </c>
      <c r="C31" s="6" t="s">
        <v>17</v>
      </c>
      <c r="D31" s="6" t="s">
        <v>13</v>
      </c>
      <c r="E31" s="6">
        <v>1076</v>
      </c>
    </row>
    <row r="32" spans="1:5" x14ac:dyDescent="0.35">
      <c r="A32" s="3">
        <v>2008</v>
      </c>
      <c r="B32" s="4" t="s">
        <v>13</v>
      </c>
      <c r="C32" s="4" t="s">
        <v>18</v>
      </c>
      <c r="D32" s="4" t="s">
        <v>13</v>
      </c>
      <c r="E32" s="4">
        <v>1995</v>
      </c>
    </row>
    <row r="33" spans="1:5" x14ac:dyDescent="0.35">
      <c r="A33" s="5">
        <v>2008</v>
      </c>
      <c r="B33" s="6" t="s">
        <v>13</v>
      </c>
      <c r="C33" s="6" t="s">
        <v>19</v>
      </c>
      <c r="D33" s="6" t="s">
        <v>13</v>
      </c>
      <c r="E33" s="6">
        <v>258</v>
      </c>
    </row>
    <row r="34" spans="1:5" x14ac:dyDescent="0.35">
      <c r="A34" s="3">
        <v>2008</v>
      </c>
      <c r="B34" s="4" t="s">
        <v>20</v>
      </c>
      <c r="C34" s="4" t="s">
        <v>20</v>
      </c>
      <c r="D34" s="4" t="s">
        <v>21</v>
      </c>
      <c r="E34" s="4">
        <v>955</v>
      </c>
    </row>
    <row r="35" spans="1:5" x14ac:dyDescent="0.35">
      <c r="A35" s="5">
        <v>2008</v>
      </c>
      <c r="B35" s="6" t="s">
        <v>22</v>
      </c>
      <c r="C35" s="6" t="s">
        <v>22</v>
      </c>
      <c r="D35" s="6" t="s">
        <v>21</v>
      </c>
      <c r="E35" s="6">
        <v>155</v>
      </c>
    </row>
    <row r="36" spans="1:5" x14ac:dyDescent="0.35">
      <c r="A36" s="3">
        <v>2008</v>
      </c>
      <c r="B36" s="4" t="s">
        <v>23</v>
      </c>
      <c r="C36" s="4" t="s">
        <v>23</v>
      </c>
      <c r="D36" s="4" t="s">
        <v>21</v>
      </c>
      <c r="E36" s="4">
        <v>591</v>
      </c>
    </row>
    <row r="37" spans="1:5" x14ac:dyDescent="0.35">
      <c r="A37" s="5">
        <v>2008</v>
      </c>
      <c r="B37" s="6" t="s">
        <v>24</v>
      </c>
      <c r="C37" s="6" t="s">
        <v>24</v>
      </c>
      <c r="D37" s="6" t="s">
        <v>21</v>
      </c>
      <c r="E37" s="6">
        <v>964</v>
      </c>
    </row>
    <row r="38" spans="1:5" x14ac:dyDescent="0.35">
      <c r="A38" s="3">
        <v>2008</v>
      </c>
      <c r="B38" s="4" t="s">
        <v>25</v>
      </c>
      <c r="C38" s="4" t="s">
        <v>25</v>
      </c>
      <c r="D38" s="4" t="s">
        <v>21</v>
      </c>
      <c r="E38" s="4">
        <v>1576</v>
      </c>
    </row>
    <row r="39" spans="1:5" x14ac:dyDescent="0.35">
      <c r="A39" s="5">
        <v>2008</v>
      </c>
      <c r="B39" s="6" t="s">
        <v>26</v>
      </c>
      <c r="C39" s="6" t="s">
        <v>26</v>
      </c>
      <c r="D39" s="6" t="s">
        <v>21</v>
      </c>
      <c r="E39" s="6">
        <v>860</v>
      </c>
    </row>
    <row r="40" spans="1:5" x14ac:dyDescent="0.35">
      <c r="A40" s="3">
        <v>2008</v>
      </c>
      <c r="B40" s="4" t="s">
        <v>27</v>
      </c>
      <c r="C40" s="4" t="s">
        <v>27</v>
      </c>
      <c r="D40" s="4" t="s">
        <v>21</v>
      </c>
      <c r="E40" s="4">
        <v>694</v>
      </c>
    </row>
    <row r="41" spans="1:5" x14ac:dyDescent="0.35">
      <c r="A41" s="5">
        <v>2009</v>
      </c>
      <c r="B41" s="6" t="s">
        <v>13</v>
      </c>
      <c r="C41" s="6" t="s">
        <v>14</v>
      </c>
      <c r="D41" s="6" t="s">
        <v>13</v>
      </c>
      <c r="E41" s="6">
        <v>3104</v>
      </c>
    </row>
    <row r="42" spans="1:5" x14ac:dyDescent="0.35">
      <c r="A42" s="3">
        <v>2009</v>
      </c>
      <c r="B42" s="4" t="s">
        <v>13</v>
      </c>
      <c r="C42" s="4" t="s">
        <v>15</v>
      </c>
      <c r="D42" s="4" t="s">
        <v>13</v>
      </c>
      <c r="E42" s="4">
        <v>1729</v>
      </c>
    </row>
    <row r="43" spans="1:5" x14ac:dyDescent="0.35">
      <c r="A43" s="5">
        <v>2009</v>
      </c>
      <c r="B43" s="6" t="s">
        <v>13</v>
      </c>
      <c r="C43" s="6" t="s">
        <v>16</v>
      </c>
      <c r="D43" s="6" t="s">
        <v>13</v>
      </c>
      <c r="E43" s="6">
        <v>2147</v>
      </c>
    </row>
    <row r="44" spans="1:5" x14ac:dyDescent="0.35">
      <c r="A44" s="3">
        <v>2009</v>
      </c>
      <c r="B44" s="4" t="s">
        <v>13</v>
      </c>
      <c r="C44" s="4" t="s">
        <v>17</v>
      </c>
      <c r="D44" s="4" t="s">
        <v>13</v>
      </c>
      <c r="E44" s="4">
        <v>981</v>
      </c>
    </row>
    <row r="45" spans="1:5" x14ac:dyDescent="0.35">
      <c r="A45" s="5">
        <v>2009</v>
      </c>
      <c r="B45" s="6" t="s">
        <v>13</v>
      </c>
      <c r="C45" s="6" t="s">
        <v>18</v>
      </c>
      <c r="D45" s="6" t="s">
        <v>13</v>
      </c>
      <c r="E45" s="6">
        <v>1877</v>
      </c>
    </row>
    <row r="46" spans="1:5" x14ac:dyDescent="0.35">
      <c r="A46" s="3">
        <v>2009</v>
      </c>
      <c r="B46" s="4" t="s">
        <v>13</v>
      </c>
      <c r="C46" s="4" t="s">
        <v>19</v>
      </c>
      <c r="D46" s="4" t="s">
        <v>13</v>
      </c>
      <c r="E46" s="4">
        <v>250</v>
      </c>
    </row>
    <row r="47" spans="1:5" x14ac:dyDescent="0.35">
      <c r="A47" s="5">
        <v>2009</v>
      </c>
      <c r="B47" s="6" t="s">
        <v>20</v>
      </c>
      <c r="C47" s="6" t="s">
        <v>20</v>
      </c>
      <c r="D47" s="6" t="s">
        <v>21</v>
      </c>
      <c r="E47" s="6">
        <v>1059</v>
      </c>
    </row>
    <row r="48" spans="1:5" x14ac:dyDescent="0.35">
      <c r="A48" s="3">
        <v>2009</v>
      </c>
      <c r="B48" s="4" t="s">
        <v>22</v>
      </c>
      <c r="C48" s="4" t="s">
        <v>22</v>
      </c>
      <c r="D48" s="4" t="s">
        <v>21</v>
      </c>
      <c r="E48" s="4">
        <v>158</v>
      </c>
    </row>
    <row r="49" spans="1:5" x14ac:dyDescent="0.35">
      <c r="A49" s="5">
        <v>2009</v>
      </c>
      <c r="B49" s="6" t="s">
        <v>23</v>
      </c>
      <c r="C49" s="6" t="s">
        <v>23</v>
      </c>
      <c r="D49" s="6" t="s">
        <v>21</v>
      </c>
      <c r="E49" s="6">
        <v>610</v>
      </c>
    </row>
    <row r="50" spans="1:5" x14ac:dyDescent="0.35">
      <c r="A50" s="3">
        <v>2009</v>
      </c>
      <c r="B50" s="4" t="s">
        <v>24</v>
      </c>
      <c r="C50" s="4" t="s">
        <v>24</v>
      </c>
      <c r="D50" s="4" t="s">
        <v>21</v>
      </c>
      <c r="E50" s="4">
        <v>820</v>
      </c>
    </row>
    <row r="51" spans="1:5" x14ac:dyDescent="0.35">
      <c r="A51" s="5">
        <v>2009</v>
      </c>
      <c r="B51" s="6" t="s">
        <v>25</v>
      </c>
      <c r="C51" s="6" t="s">
        <v>25</v>
      </c>
      <c r="D51" s="6" t="s">
        <v>21</v>
      </c>
      <c r="E51" s="6">
        <v>1722</v>
      </c>
    </row>
    <row r="52" spans="1:5" x14ac:dyDescent="0.35">
      <c r="A52" s="3">
        <v>2009</v>
      </c>
      <c r="B52" s="4" t="s">
        <v>26</v>
      </c>
      <c r="C52" s="4" t="s">
        <v>26</v>
      </c>
      <c r="D52" s="4" t="s">
        <v>21</v>
      </c>
      <c r="E52" s="4">
        <v>951</v>
      </c>
    </row>
    <row r="53" spans="1:5" x14ac:dyDescent="0.35">
      <c r="A53" s="5">
        <v>2009</v>
      </c>
      <c r="B53" s="6" t="s">
        <v>27</v>
      </c>
      <c r="C53" s="6" t="s">
        <v>27</v>
      </c>
      <c r="D53" s="6" t="s">
        <v>21</v>
      </c>
      <c r="E53" s="6">
        <v>758</v>
      </c>
    </row>
    <row r="54" spans="1:5" x14ac:dyDescent="0.35">
      <c r="A54" s="3">
        <v>2010</v>
      </c>
      <c r="B54" s="4" t="s">
        <v>13</v>
      </c>
      <c r="C54" s="4" t="s">
        <v>14</v>
      </c>
      <c r="D54" s="4" t="s">
        <v>13</v>
      </c>
      <c r="E54" s="4">
        <v>3117</v>
      </c>
    </row>
    <row r="55" spans="1:5" x14ac:dyDescent="0.35">
      <c r="A55" s="5">
        <v>2010</v>
      </c>
      <c r="B55" s="6" t="s">
        <v>13</v>
      </c>
      <c r="C55" s="6" t="s">
        <v>15</v>
      </c>
      <c r="D55" s="6" t="s">
        <v>13</v>
      </c>
      <c r="E55" s="6">
        <v>1706</v>
      </c>
    </row>
    <row r="56" spans="1:5" x14ac:dyDescent="0.35">
      <c r="A56" s="3">
        <v>2010</v>
      </c>
      <c r="B56" s="4" t="s">
        <v>13</v>
      </c>
      <c r="C56" s="4" t="s">
        <v>16</v>
      </c>
      <c r="D56" s="4" t="s">
        <v>13</v>
      </c>
      <c r="E56" s="4">
        <v>2502</v>
      </c>
    </row>
    <row r="57" spans="1:5" x14ac:dyDescent="0.35">
      <c r="A57" s="5">
        <v>2010</v>
      </c>
      <c r="B57" s="6" t="s">
        <v>13</v>
      </c>
      <c r="C57" s="6" t="s">
        <v>17</v>
      </c>
      <c r="D57" s="6" t="s">
        <v>13</v>
      </c>
      <c r="E57" s="6">
        <v>1011</v>
      </c>
    </row>
    <row r="58" spans="1:5" x14ac:dyDescent="0.35">
      <c r="A58" s="3">
        <v>2010</v>
      </c>
      <c r="B58" s="4" t="s">
        <v>13</v>
      </c>
      <c r="C58" s="4" t="s">
        <v>18</v>
      </c>
      <c r="D58" s="4" t="s">
        <v>13</v>
      </c>
      <c r="E58" s="4">
        <v>1922</v>
      </c>
    </row>
    <row r="59" spans="1:5" x14ac:dyDescent="0.35">
      <c r="A59" s="5">
        <v>2010</v>
      </c>
      <c r="B59" s="6" t="s">
        <v>13</v>
      </c>
      <c r="C59" s="6" t="s">
        <v>19</v>
      </c>
      <c r="D59" s="6" t="s">
        <v>13</v>
      </c>
      <c r="E59" s="6">
        <v>282</v>
      </c>
    </row>
    <row r="60" spans="1:5" x14ac:dyDescent="0.35">
      <c r="A60" s="3">
        <v>2010</v>
      </c>
      <c r="B60" s="4" t="s">
        <v>20</v>
      </c>
      <c r="C60" s="4" t="s">
        <v>20</v>
      </c>
      <c r="D60" s="4" t="s">
        <v>21</v>
      </c>
      <c r="E60" s="4">
        <v>1166</v>
      </c>
    </row>
    <row r="61" spans="1:5" x14ac:dyDescent="0.35">
      <c r="A61" s="5">
        <v>2010</v>
      </c>
      <c r="B61" s="6" t="s">
        <v>22</v>
      </c>
      <c r="C61" s="6" t="s">
        <v>22</v>
      </c>
      <c r="D61" s="6" t="s">
        <v>21</v>
      </c>
      <c r="E61" s="6">
        <v>209</v>
      </c>
    </row>
    <row r="62" spans="1:5" x14ac:dyDescent="0.35">
      <c r="A62" s="3">
        <v>2010</v>
      </c>
      <c r="B62" s="4" t="s">
        <v>23</v>
      </c>
      <c r="C62" s="4" t="s">
        <v>23</v>
      </c>
      <c r="D62" s="4" t="s">
        <v>21</v>
      </c>
      <c r="E62" s="4">
        <v>608</v>
      </c>
    </row>
    <row r="63" spans="1:5" x14ac:dyDescent="0.35">
      <c r="A63" s="5">
        <v>2010</v>
      </c>
      <c r="B63" s="6" t="s">
        <v>24</v>
      </c>
      <c r="C63" s="6" t="s">
        <v>24</v>
      </c>
      <c r="D63" s="6" t="s">
        <v>21</v>
      </c>
      <c r="E63" s="6">
        <v>796</v>
      </c>
    </row>
    <row r="64" spans="1:5" x14ac:dyDescent="0.35">
      <c r="A64" s="3">
        <v>2010</v>
      </c>
      <c r="B64" s="4" t="s">
        <v>25</v>
      </c>
      <c r="C64" s="4" t="s">
        <v>25</v>
      </c>
      <c r="D64" s="4" t="s">
        <v>21</v>
      </c>
      <c r="E64" s="4">
        <v>1793</v>
      </c>
    </row>
    <row r="65" spans="1:5" x14ac:dyDescent="0.35">
      <c r="A65" s="5">
        <v>2010</v>
      </c>
      <c r="B65" s="6" t="s">
        <v>26</v>
      </c>
      <c r="C65" s="6" t="s">
        <v>26</v>
      </c>
      <c r="D65" s="6" t="s">
        <v>21</v>
      </c>
      <c r="E65" s="6">
        <v>1045</v>
      </c>
    </row>
    <row r="66" spans="1:5" x14ac:dyDescent="0.35">
      <c r="A66" s="3">
        <v>2010</v>
      </c>
      <c r="B66" s="4" t="s">
        <v>27</v>
      </c>
      <c r="C66" s="4" t="s">
        <v>27</v>
      </c>
      <c r="D66" s="4" t="s">
        <v>21</v>
      </c>
      <c r="E66" s="4">
        <v>846</v>
      </c>
    </row>
    <row r="67" spans="1:5" x14ac:dyDescent="0.35">
      <c r="A67" s="5">
        <v>2011</v>
      </c>
      <c r="B67" s="6" t="s">
        <v>13</v>
      </c>
      <c r="C67" s="6" t="s">
        <v>14</v>
      </c>
      <c r="D67" s="6" t="s">
        <v>13</v>
      </c>
      <c r="E67" s="6">
        <v>3122</v>
      </c>
    </row>
    <row r="68" spans="1:5" x14ac:dyDescent="0.35">
      <c r="A68" s="3">
        <v>2011</v>
      </c>
      <c r="B68" s="4" t="s">
        <v>13</v>
      </c>
      <c r="C68" s="4" t="s">
        <v>15</v>
      </c>
      <c r="D68" s="4" t="s">
        <v>13</v>
      </c>
      <c r="E68" s="4">
        <v>1633</v>
      </c>
    </row>
    <row r="69" spans="1:5" x14ac:dyDescent="0.35">
      <c r="A69" s="5">
        <v>2011</v>
      </c>
      <c r="B69" s="6" t="s">
        <v>13</v>
      </c>
      <c r="C69" s="6" t="s">
        <v>16</v>
      </c>
      <c r="D69" s="6" t="s">
        <v>13</v>
      </c>
      <c r="E69" s="6">
        <v>2847</v>
      </c>
    </row>
    <row r="70" spans="1:5" x14ac:dyDescent="0.35">
      <c r="A70" s="3">
        <v>2011</v>
      </c>
      <c r="B70" s="4" t="s">
        <v>13</v>
      </c>
      <c r="C70" s="4" t="s">
        <v>17</v>
      </c>
      <c r="D70" s="4" t="s">
        <v>13</v>
      </c>
      <c r="E70" s="4">
        <v>1180</v>
      </c>
    </row>
    <row r="71" spans="1:5" x14ac:dyDescent="0.35">
      <c r="A71" s="5">
        <v>2011</v>
      </c>
      <c r="B71" s="6" t="s">
        <v>13</v>
      </c>
      <c r="C71" s="6" t="s">
        <v>18</v>
      </c>
      <c r="D71" s="6" t="s">
        <v>13</v>
      </c>
      <c r="E71" s="6">
        <v>2005</v>
      </c>
    </row>
    <row r="72" spans="1:5" x14ac:dyDescent="0.35">
      <c r="A72" s="3">
        <v>2011</v>
      </c>
      <c r="B72" s="4" t="s">
        <v>13</v>
      </c>
      <c r="C72" s="4" t="s">
        <v>19</v>
      </c>
      <c r="D72" s="4" t="s">
        <v>13</v>
      </c>
      <c r="E72" s="4">
        <v>317</v>
      </c>
    </row>
    <row r="73" spans="1:5" x14ac:dyDescent="0.35">
      <c r="A73" s="5">
        <v>2011</v>
      </c>
      <c r="B73" s="6" t="s">
        <v>20</v>
      </c>
      <c r="C73" s="6" t="s">
        <v>20</v>
      </c>
      <c r="D73" s="6" t="s">
        <v>21</v>
      </c>
      <c r="E73" s="6">
        <v>1128</v>
      </c>
    </row>
    <row r="74" spans="1:5" x14ac:dyDescent="0.35">
      <c r="A74" s="3">
        <v>2011</v>
      </c>
      <c r="B74" s="4" t="s">
        <v>22</v>
      </c>
      <c r="C74" s="4" t="s">
        <v>22</v>
      </c>
      <c r="D74" s="4" t="s">
        <v>21</v>
      </c>
      <c r="E74" s="4">
        <v>207</v>
      </c>
    </row>
    <row r="75" spans="1:5" x14ac:dyDescent="0.35">
      <c r="A75" s="5">
        <v>2011</v>
      </c>
      <c r="B75" s="6" t="s">
        <v>23</v>
      </c>
      <c r="C75" s="6" t="s">
        <v>23</v>
      </c>
      <c r="D75" s="6" t="s">
        <v>21</v>
      </c>
      <c r="E75" s="6">
        <v>652</v>
      </c>
    </row>
    <row r="76" spans="1:5" x14ac:dyDescent="0.35">
      <c r="A76" s="3">
        <v>2011</v>
      </c>
      <c r="B76" s="4" t="s">
        <v>24</v>
      </c>
      <c r="C76" s="4" t="s">
        <v>24</v>
      </c>
      <c r="D76" s="4" t="s">
        <v>21</v>
      </c>
      <c r="E76" s="4">
        <v>708</v>
      </c>
    </row>
    <row r="77" spans="1:5" x14ac:dyDescent="0.35">
      <c r="A77" s="5">
        <v>2011</v>
      </c>
      <c r="B77" s="6" t="s">
        <v>25</v>
      </c>
      <c r="C77" s="6" t="s">
        <v>25</v>
      </c>
      <c r="D77" s="6" t="s">
        <v>21</v>
      </c>
      <c r="E77" s="6">
        <v>1899</v>
      </c>
    </row>
    <row r="78" spans="1:5" x14ac:dyDescent="0.35">
      <c r="A78" s="3">
        <v>2011</v>
      </c>
      <c r="B78" s="4" t="s">
        <v>26</v>
      </c>
      <c r="C78" s="4" t="s">
        <v>26</v>
      </c>
      <c r="D78" s="4" t="s">
        <v>21</v>
      </c>
      <c r="E78" s="4">
        <v>1038</v>
      </c>
    </row>
    <row r="79" spans="1:5" x14ac:dyDescent="0.35">
      <c r="A79" s="5">
        <v>2011</v>
      </c>
      <c r="B79" s="6" t="s">
        <v>27</v>
      </c>
      <c r="C79" s="6" t="s">
        <v>27</v>
      </c>
      <c r="D79" s="6" t="s">
        <v>21</v>
      </c>
      <c r="E79" s="6">
        <v>930</v>
      </c>
    </row>
    <row r="80" spans="1:5" x14ac:dyDescent="0.35">
      <c r="A80" s="3">
        <v>2012</v>
      </c>
      <c r="B80" s="4" t="s">
        <v>13</v>
      </c>
      <c r="C80" s="4" t="s">
        <v>14</v>
      </c>
      <c r="D80" s="4" t="s">
        <v>13</v>
      </c>
      <c r="E80" s="4">
        <v>3113</v>
      </c>
    </row>
    <row r="81" spans="1:5" x14ac:dyDescent="0.35">
      <c r="A81" s="5">
        <v>2012</v>
      </c>
      <c r="B81" s="6" t="s">
        <v>13</v>
      </c>
      <c r="C81" s="6" t="s">
        <v>15</v>
      </c>
      <c r="D81" s="6" t="s">
        <v>13</v>
      </c>
      <c r="E81" s="6">
        <v>1690</v>
      </c>
    </row>
    <row r="82" spans="1:5" x14ac:dyDescent="0.35">
      <c r="A82" s="3">
        <v>2012</v>
      </c>
      <c r="B82" s="4" t="s">
        <v>13</v>
      </c>
      <c r="C82" s="4" t="s">
        <v>16</v>
      </c>
      <c r="D82" s="4" t="s">
        <v>13</v>
      </c>
      <c r="E82" s="4">
        <v>3164</v>
      </c>
    </row>
    <row r="83" spans="1:5" x14ac:dyDescent="0.35">
      <c r="A83" s="5">
        <v>2012</v>
      </c>
      <c r="B83" s="6" t="s">
        <v>13</v>
      </c>
      <c r="C83" s="6" t="s">
        <v>17</v>
      </c>
      <c r="D83" s="6" t="s">
        <v>13</v>
      </c>
      <c r="E83" s="6">
        <v>1391</v>
      </c>
    </row>
    <row r="84" spans="1:5" x14ac:dyDescent="0.35">
      <c r="A84" s="3">
        <v>2012</v>
      </c>
      <c r="B84" s="4" t="s">
        <v>13</v>
      </c>
      <c r="C84" s="4" t="s">
        <v>18</v>
      </c>
      <c r="D84" s="4" t="s">
        <v>13</v>
      </c>
      <c r="E84" s="4">
        <v>2020</v>
      </c>
    </row>
    <row r="85" spans="1:5" x14ac:dyDescent="0.35">
      <c r="A85" s="5">
        <v>2012</v>
      </c>
      <c r="B85" s="6" t="s">
        <v>13</v>
      </c>
      <c r="C85" s="6" t="s">
        <v>19</v>
      </c>
      <c r="D85" s="6" t="s">
        <v>13</v>
      </c>
      <c r="E85" s="6">
        <v>380</v>
      </c>
    </row>
    <row r="86" spans="1:5" x14ac:dyDescent="0.35">
      <c r="A86" s="3">
        <v>2012</v>
      </c>
      <c r="B86" s="4" t="s">
        <v>20</v>
      </c>
      <c r="C86" s="4" t="s">
        <v>20</v>
      </c>
      <c r="D86" s="4" t="s">
        <v>21</v>
      </c>
      <c r="E86" s="4">
        <v>1115</v>
      </c>
    </row>
    <row r="87" spans="1:5" x14ac:dyDescent="0.35">
      <c r="A87" s="5">
        <v>2012</v>
      </c>
      <c r="B87" s="6" t="s">
        <v>22</v>
      </c>
      <c r="C87" s="6" t="s">
        <v>22</v>
      </c>
      <c r="D87" s="6" t="s">
        <v>21</v>
      </c>
      <c r="E87" s="6">
        <v>222</v>
      </c>
    </row>
    <row r="88" spans="1:5" x14ac:dyDescent="0.35">
      <c r="A88" s="3">
        <v>2012</v>
      </c>
      <c r="B88" s="4" t="s">
        <v>23</v>
      </c>
      <c r="C88" s="4" t="s">
        <v>23</v>
      </c>
      <c r="D88" s="4" t="s">
        <v>21</v>
      </c>
      <c r="E88" s="4">
        <v>700</v>
      </c>
    </row>
    <row r="89" spans="1:5" x14ac:dyDescent="0.35">
      <c r="A89" s="5">
        <v>2012</v>
      </c>
      <c r="B89" s="6" t="s">
        <v>24</v>
      </c>
      <c r="C89" s="6" t="s">
        <v>24</v>
      </c>
      <c r="D89" s="6" t="s">
        <v>21</v>
      </c>
      <c r="E89" s="6">
        <v>719</v>
      </c>
    </row>
    <row r="90" spans="1:5" x14ac:dyDescent="0.35">
      <c r="A90" s="3">
        <v>2012</v>
      </c>
      <c r="B90" s="4" t="s">
        <v>25</v>
      </c>
      <c r="C90" s="4" t="s">
        <v>25</v>
      </c>
      <c r="D90" s="4" t="s">
        <v>21</v>
      </c>
      <c r="E90" s="4">
        <v>1972</v>
      </c>
    </row>
    <row r="91" spans="1:5" x14ac:dyDescent="0.35">
      <c r="A91" s="5">
        <v>2012</v>
      </c>
      <c r="B91" s="6" t="s">
        <v>26</v>
      </c>
      <c r="C91" s="6" t="s">
        <v>26</v>
      </c>
      <c r="D91" s="6" t="s">
        <v>21</v>
      </c>
      <c r="E91" s="6">
        <v>1054</v>
      </c>
    </row>
    <row r="92" spans="1:5" x14ac:dyDescent="0.35">
      <c r="A92" s="3">
        <v>2012</v>
      </c>
      <c r="B92" s="4" t="s">
        <v>27</v>
      </c>
      <c r="C92" s="4" t="s">
        <v>27</v>
      </c>
      <c r="D92" s="4" t="s">
        <v>21</v>
      </c>
      <c r="E92" s="4">
        <v>962</v>
      </c>
    </row>
    <row r="93" spans="1:5" x14ac:dyDescent="0.35">
      <c r="A93" s="5">
        <v>2013</v>
      </c>
      <c r="B93" s="6" t="s">
        <v>13</v>
      </c>
      <c r="C93" s="6" t="s">
        <v>14</v>
      </c>
      <c r="D93" s="6" t="s">
        <v>13</v>
      </c>
      <c r="E93" s="6">
        <v>3292</v>
      </c>
    </row>
    <row r="94" spans="1:5" x14ac:dyDescent="0.35">
      <c r="A94" s="3">
        <v>2013</v>
      </c>
      <c r="B94" s="4" t="s">
        <v>13</v>
      </c>
      <c r="C94" s="4" t="s">
        <v>15</v>
      </c>
      <c r="D94" s="4" t="s">
        <v>13</v>
      </c>
      <c r="E94" s="4">
        <v>1724</v>
      </c>
    </row>
    <row r="95" spans="1:5" x14ac:dyDescent="0.35">
      <c r="A95" s="5">
        <v>2013</v>
      </c>
      <c r="B95" s="6" t="s">
        <v>13</v>
      </c>
      <c r="C95" s="6" t="s">
        <v>16</v>
      </c>
      <c r="D95" s="6" t="s">
        <v>13</v>
      </c>
      <c r="E95" s="6">
        <v>3406</v>
      </c>
    </row>
    <row r="96" spans="1:5" x14ac:dyDescent="0.35">
      <c r="A96" s="3">
        <v>2013</v>
      </c>
      <c r="B96" s="4" t="s">
        <v>13</v>
      </c>
      <c r="C96" s="4" t="s">
        <v>17</v>
      </c>
      <c r="D96" s="4" t="s">
        <v>13</v>
      </c>
      <c r="E96" s="4">
        <v>1527</v>
      </c>
    </row>
    <row r="97" spans="1:5" x14ac:dyDescent="0.35">
      <c r="A97" s="5">
        <v>2013</v>
      </c>
      <c r="B97" s="6" t="s">
        <v>13</v>
      </c>
      <c r="C97" s="6" t="s">
        <v>18</v>
      </c>
      <c r="D97" s="6" t="s">
        <v>13</v>
      </c>
      <c r="E97" s="6">
        <v>2134</v>
      </c>
    </row>
    <row r="98" spans="1:5" x14ac:dyDescent="0.35">
      <c r="A98" s="3">
        <v>2013</v>
      </c>
      <c r="B98" s="4" t="s">
        <v>13</v>
      </c>
      <c r="C98" s="4" t="s">
        <v>19</v>
      </c>
      <c r="D98" s="4" t="s">
        <v>13</v>
      </c>
      <c r="E98" s="4">
        <v>392</v>
      </c>
    </row>
    <row r="99" spans="1:5" x14ac:dyDescent="0.35">
      <c r="A99" s="5">
        <v>2013</v>
      </c>
      <c r="B99" s="6" t="s">
        <v>20</v>
      </c>
      <c r="C99" s="6" t="s">
        <v>20</v>
      </c>
      <c r="D99" s="6" t="s">
        <v>21</v>
      </c>
      <c r="E99" s="6">
        <v>1180</v>
      </c>
    </row>
    <row r="100" spans="1:5" x14ac:dyDescent="0.35">
      <c r="A100" s="3">
        <v>2013</v>
      </c>
      <c r="B100" s="4" t="s">
        <v>22</v>
      </c>
      <c r="C100" s="4" t="s">
        <v>22</v>
      </c>
      <c r="D100" s="4" t="s">
        <v>21</v>
      </c>
      <c r="E100" s="4">
        <v>203</v>
      </c>
    </row>
    <row r="101" spans="1:5" x14ac:dyDescent="0.35">
      <c r="A101" s="5">
        <v>2013</v>
      </c>
      <c r="B101" s="6" t="s">
        <v>23</v>
      </c>
      <c r="C101" s="6" t="s">
        <v>23</v>
      </c>
      <c r="D101" s="6" t="s">
        <v>21</v>
      </c>
      <c r="E101" s="6">
        <v>681</v>
      </c>
    </row>
    <row r="102" spans="1:5" x14ac:dyDescent="0.35">
      <c r="A102" s="3">
        <v>2013</v>
      </c>
      <c r="B102" s="4" t="s">
        <v>24</v>
      </c>
      <c r="C102" s="4" t="s">
        <v>24</v>
      </c>
      <c r="D102" s="4" t="s">
        <v>21</v>
      </c>
      <c r="E102" s="4">
        <v>646</v>
      </c>
    </row>
    <row r="103" spans="1:5" x14ac:dyDescent="0.35">
      <c r="A103" s="5">
        <v>2013</v>
      </c>
      <c r="B103" s="6" t="s">
        <v>25</v>
      </c>
      <c r="C103" s="6" t="s">
        <v>25</v>
      </c>
      <c r="D103" s="6" t="s">
        <v>21</v>
      </c>
      <c r="E103" s="6">
        <v>2160</v>
      </c>
    </row>
    <row r="104" spans="1:5" x14ac:dyDescent="0.35">
      <c r="A104" s="3">
        <v>2013</v>
      </c>
      <c r="B104" s="4" t="s">
        <v>26</v>
      </c>
      <c r="C104" s="4" t="s">
        <v>26</v>
      </c>
      <c r="D104" s="4" t="s">
        <v>21</v>
      </c>
      <c r="E104" s="4">
        <v>1143</v>
      </c>
    </row>
    <row r="105" spans="1:5" x14ac:dyDescent="0.35">
      <c r="A105" s="5">
        <v>2013</v>
      </c>
      <c r="B105" s="6" t="s">
        <v>27</v>
      </c>
      <c r="C105" s="6" t="s">
        <v>27</v>
      </c>
      <c r="D105" s="6" t="s">
        <v>21</v>
      </c>
      <c r="E105" s="6">
        <v>1092</v>
      </c>
    </row>
    <row r="106" spans="1:5" x14ac:dyDescent="0.35">
      <c r="A106" s="3">
        <v>2014</v>
      </c>
      <c r="B106" s="4" t="s">
        <v>13</v>
      </c>
      <c r="C106" s="4" t="s">
        <v>14</v>
      </c>
      <c r="D106" s="4" t="s">
        <v>13</v>
      </c>
      <c r="E106" s="7">
        <v>3457</v>
      </c>
    </row>
    <row r="107" spans="1:5" x14ac:dyDescent="0.35">
      <c r="A107" s="5">
        <v>2014</v>
      </c>
      <c r="B107" s="6" t="s">
        <v>13</v>
      </c>
      <c r="C107" s="6" t="s">
        <v>15</v>
      </c>
      <c r="D107" s="6" t="s">
        <v>13</v>
      </c>
      <c r="E107" s="8">
        <v>1709</v>
      </c>
    </row>
    <row r="108" spans="1:5" x14ac:dyDescent="0.35">
      <c r="A108" s="3">
        <v>2014</v>
      </c>
      <c r="B108" s="4" t="s">
        <v>13</v>
      </c>
      <c r="C108" s="4" t="s">
        <v>16</v>
      </c>
      <c r="D108" s="4" t="s">
        <v>13</v>
      </c>
      <c r="E108" s="7">
        <v>3495</v>
      </c>
    </row>
    <row r="109" spans="1:5" x14ac:dyDescent="0.35">
      <c r="A109" s="5">
        <v>2014</v>
      </c>
      <c r="B109" s="6" t="s">
        <v>13</v>
      </c>
      <c r="C109" s="6" t="s">
        <v>17</v>
      </c>
      <c r="D109" s="6" t="s">
        <v>13</v>
      </c>
      <c r="E109" s="8">
        <v>1699</v>
      </c>
    </row>
    <row r="110" spans="1:5" x14ac:dyDescent="0.35">
      <c r="A110" s="3">
        <v>2014</v>
      </c>
      <c r="B110" s="4" t="s">
        <v>13</v>
      </c>
      <c r="C110" s="4" t="s">
        <v>18</v>
      </c>
      <c r="D110" s="4" t="s">
        <v>13</v>
      </c>
      <c r="E110" s="7">
        <v>2165</v>
      </c>
    </row>
    <row r="111" spans="1:5" x14ac:dyDescent="0.35">
      <c r="A111" s="5">
        <v>2014</v>
      </c>
      <c r="B111" s="6" t="s">
        <v>13</v>
      </c>
      <c r="C111" s="6" t="s">
        <v>19</v>
      </c>
      <c r="D111" s="6" t="s">
        <v>13</v>
      </c>
      <c r="E111" s="8">
        <v>441</v>
      </c>
    </row>
    <row r="112" spans="1:5" x14ac:dyDescent="0.35">
      <c r="A112" s="3">
        <v>2014</v>
      </c>
      <c r="B112" s="4" t="s">
        <v>20</v>
      </c>
      <c r="C112" s="4" t="s">
        <v>20</v>
      </c>
      <c r="D112" s="4" t="s">
        <v>21</v>
      </c>
      <c r="E112" s="9">
        <v>1132</v>
      </c>
    </row>
    <row r="113" spans="1:5" x14ac:dyDescent="0.35">
      <c r="A113" s="5">
        <v>2014</v>
      </c>
      <c r="B113" s="6" t="s">
        <v>22</v>
      </c>
      <c r="C113" s="6" t="s">
        <v>22</v>
      </c>
      <c r="D113" s="6" t="s">
        <v>21</v>
      </c>
      <c r="E113" s="10">
        <v>214</v>
      </c>
    </row>
    <row r="114" spans="1:5" x14ac:dyDescent="0.35">
      <c r="A114" s="3">
        <v>2014</v>
      </c>
      <c r="B114" s="4" t="s">
        <v>23</v>
      </c>
      <c r="C114" s="4" t="s">
        <v>23</v>
      </c>
      <c r="D114" s="4" t="s">
        <v>21</v>
      </c>
      <c r="E114" s="9">
        <v>777</v>
      </c>
    </row>
    <row r="115" spans="1:5" x14ac:dyDescent="0.35">
      <c r="A115" s="5">
        <v>2014</v>
      </c>
      <c r="B115" s="6" t="s">
        <v>24</v>
      </c>
      <c r="C115" s="6" t="s">
        <v>24</v>
      </c>
      <c r="D115" s="6" t="s">
        <v>21</v>
      </c>
      <c r="E115" s="10">
        <v>681</v>
      </c>
    </row>
    <row r="116" spans="1:5" x14ac:dyDescent="0.35">
      <c r="A116" s="3">
        <v>2014</v>
      </c>
      <c r="B116" s="4" t="s">
        <v>25</v>
      </c>
      <c r="C116" s="4" t="s">
        <v>25</v>
      </c>
      <c r="D116" s="4" t="s">
        <v>21</v>
      </c>
      <c r="E116" s="9">
        <v>2356</v>
      </c>
    </row>
    <row r="117" spans="1:5" x14ac:dyDescent="0.35">
      <c r="A117" s="5">
        <v>2014</v>
      </c>
      <c r="B117" s="6" t="s">
        <v>26</v>
      </c>
      <c r="C117" s="6" t="s">
        <v>26</v>
      </c>
      <c r="D117" s="6" t="s">
        <v>21</v>
      </c>
      <c r="E117" s="10">
        <v>1242</v>
      </c>
    </row>
    <row r="118" spans="1:5" x14ac:dyDescent="0.35">
      <c r="A118" s="3">
        <v>2014</v>
      </c>
      <c r="B118" s="4" t="s">
        <v>27</v>
      </c>
      <c r="C118" s="4" t="s">
        <v>27</v>
      </c>
      <c r="D118" s="4" t="s">
        <v>21</v>
      </c>
      <c r="E118" s="9">
        <v>1139</v>
      </c>
    </row>
    <row r="119" spans="1:5" x14ac:dyDescent="0.35">
      <c r="A119" s="5">
        <v>2015</v>
      </c>
      <c r="B119" s="6" t="s">
        <v>13</v>
      </c>
      <c r="C119" s="6" t="s">
        <v>14</v>
      </c>
      <c r="D119" s="6" t="s">
        <v>13</v>
      </c>
      <c r="E119" s="8">
        <v>3545</v>
      </c>
    </row>
    <row r="120" spans="1:5" x14ac:dyDescent="0.35">
      <c r="A120" s="3">
        <v>2015</v>
      </c>
      <c r="B120" s="4" t="s">
        <v>13</v>
      </c>
      <c r="C120" s="4" t="s">
        <v>15</v>
      </c>
      <c r="D120" s="4" t="s">
        <v>13</v>
      </c>
      <c r="E120" s="7">
        <v>1651</v>
      </c>
    </row>
    <row r="121" spans="1:5" x14ac:dyDescent="0.35">
      <c r="A121" s="5">
        <v>2015</v>
      </c>
      <c r="B121" s="6" t="s">
        <v>13</v>
      </c>
      <c r="C121" s="6" t="s">
        <v>16</v>
      </c>
      <c r="D121" s="6" t="s">
        <v>13</v>
      </c>
      <c r="E121" s="8">
        <v>3536</v>
      </c>
    </row>
    <row r="122" spans="1:5" x14ac:dyDescent="0.35">
      <c r="A122" s="3">
        <v>2015</v>
      </c>
      <c r="B122" s="4" t="s">
        <v>13</v>
      </c>
      <c r="C122" s="4" t="s">
        <v>17</v>
      </c>
      <c r="D122" s="4" t="s">
        <v>13</v>
      </c>
      <c r="E122" s="7">
        <v>1820</v>
      </c>
    </row>
    <row r="123" spans="1:5" x14ac:dyDescent="0.35">
      <c r="A123" s="5">
        <v>2015</v>
      </c>
      <c r="B123" s="6" t="s">
        <v>13</v>
      </c>
      <c r="C123" s="6" t="s">
        <v>18</v>
      </c>
      <c r="D123" s="6" t="s">
        <v>13</v>
      </c>
      <c r="E123" s="8">
        <v>2312</v>
      </c>
    </row>
    <row r="124" spans="1:5" x14ac:dyDescent="0.35">
      <c r="A124" s="3">
        <v>2015</v>
      </c>
      <c r="B124" s="4" t="s">
        <v>13</v>
      </c>
      <c r="C124" s="4" t="s">
        <v>19</v>
      </c>
      <c r="D124" s="4" t="s">
        <v>13</v>
      </c>
      <c r="E124" s="7">
        <v>508</v>
      </c>
    </row>
    <row r="125" spans="1:5" x14ac:dyDescent="0.35">
      <c r="A125" s="5">
        <v>2015</v>
      </c>
      <c r="B125" s="6" t="s">
        <v>20</v>
      </c>
      <c r="C125" s="6" t="s">
        <v>20</v>
      </c>
      <c r="D125" s="6" t="s">
        <v>21</v>
      </c>
      <c r="E125" s="10">
        <v>1192</v>
      </c>
    </row>
    <row r="126" spans="1:5" x14ac:dyDescent="0.35">
      <c r="A126" s="3">
        <v>2015</v>
      </c>
      <c r="B126" s="4" t="s">
        <v>22</v>
      </c>
      <c r="C126" s="4" t="s">
        <v>22</v>
      </c>
      <c r="D126" s="4" t="s">
        <v>21</v>
      </c>
      <c r="E126" s="9">
        <v>266</v>
      </c>
    </row>
    <row r="127" spans="1:5" x14ac:dyDescent="0.35">
      <c r="A127" s="5">
        <v>2015</v>
      </c>
      <c r="B127" s="6" t="s">
        <v>23</v>
      </c>
      <c r="C127" s="6" t="s">
        <v>23</v>
      </c>
      <c r="D127" s="6" t="s">
        <v>21</v>
      </c>
      <c r="E127" s="10">
        <v>820</v>
      </c>
    </row>
    <row r="128" spans="1:5" x14ac:dyDescent="0.35">
      <c r="A128" s="3">
        <v>2015</v>
      </c>
      <c r="B128" s="4" t="s">
        <v>24</v>
      </c>
      <c r="C128" s="4" t="s">
        <v>24</v>
      </c>
      <c r="D128" s="4" t="s">
        <v>21</v>
      </c>
      <c r="E128" s="9">
        <v>762</v>
      </c>
    </row>
    <row r="129" spans="1:5" x14ac:dyDescent="0.35">
      <c r="A129" s="5">
        <v>2015</v>
      </c>
      <c r="B129" s="6" t="s">
        <v>25</v>
      </c>
      <c r="C129" s="6" t="s">
        <v>25</v>
      </c>
      <c r="D129" s="6" t="s">
        <v>21</v>
      </c>
      <c r="E129" s="10">
        <v>2464</v>
      </c>
    </row>
    <row r="130" spans="1:5" x14ac:dyDescent="0.35">
      <c r="A130" s="3">
        <v>2015</v>
      </c>
      <c r="B130" s="4" t="s">
        <v>26</v>
      </c>
      <c r="C130" s="4" t="s">
        <v>26</v>
      </c>
      <c r="D130" s="4" t="s">
        <v>21</v>
      </c>
      <c r="E130" s="9">
        <v>1381</v>
      </c>
    </row>
    <row r="131" spans="1:5" x14ac:dyDescent="0.35">
      <c r="A131" s="5">
        <v>2015</v>
      </c>
      <c r="B131" s="6" t="s">
        <v>27</v>
      </c>
      <c r="C131" s="6" t="s">
        <v>27</v>
      </c>
      <c r="D131" s="6" t="s">
        <v>21</v>
      </c>
      <c r="E131" s="10">
        <v>1213</v>
      </c>
    </row>
    <row r="132" spans="1:5" x14ac:dyDescent="0.35">
      <c r="A132" s="3">
        <v>2016</v>
      </c>
      <c r="B132" s="4" t="s">
        <v>13</v>
      </c>
      <c r="C132" s="4" t="s">
        <v>14</v>
      </c>
      <c r="D132" s="4" t="s">
        <v>13</v>
      </c>
      <c r="E132" s="7">
        <v>3600</v>
      </c>
    </row>
    <row r="133" spans="1:5" x14ac:dyDescent="0.35">
      <c r="A133" s="5">
        <v>2016</v>
      </c>
      <c r="B133" s="6" t="s">
        <v>13</v>
      </c>
      <c r="C133" s="6" t="s">
        <v>15</v>
      </c>
      <c r="D133" s="6" t="s">
        <v>13</v>
      </c>
      <c r="E133" s="8">
        <v>1784</v>
      </c>
    </row>
    <row r="134" spans="1:5" x14ac:dyDescent="0.35">
      <c r="A134" s="3">
        <v>2016</v>
      </c>
      <c r="B134" s="4" t="s">
        <v>13</v>
      </c>
      <c r="C134" s="4" t="s">
        <v>16</v>
      </c>
      <c r="D134" s="4" t="s">
        <v>13</v>
      </c>
      <c r="E134" s="7">
        <v>3575</v>
      </c>
    </row>
    <row r="135" spans="1:5" x14ac:dyDescent="0.35">
      <c r="A135" s="5">
        <v>2016</v>
      </c>
      <c r="B135" s="6" t="s">
        <v>13</v>
      </c>
      <c r="C135" s="6" t="s">
        <v>17</v>
      </c>
      <c r="D135" s="6" t="s">
        <v>13</v>
      </c>
      <c r="E135" s="8">
        <v>1927</v>
      </c>
    </row>
    <row r="136" spans="1:5" x14ac:dyDescent="0.35">
      <c r="A136" s="3">
        <v>2016</v>
      </c>
      <c r="B136" s="4" t="s">
        <v>13</v>
      </c>
      <c r="C136" s="4" t="s">
        <v>18</v>
      </c>
      <c r="D136" s="4" t="s">
        <v>13</v>
      </c>
      <c r="E136" s="7">
        <v>2419</v>
      </c>
    </row>
    <row r="137" spans="1:5" x14ac:dyDescent="0.35">
      <c r="A137" s="5">
        <v>2016</v>
      </c>
      <c r="B137" s="6" t="s">
        <v>13</v>
      </c>
      <c r="C137" s="6" t="s">
        <v>19</v>
      </c>
      <c r="D137" s="6" t="s">
        <v>13</v>
      </c>
      <c r="E137" s="8">
        <v>552</v>
      </c>
    </row>
    <row r="138" spans="1:5" x14ac:dyDescent="0.35">
      <c r="A138" s="3">
        <v>2016</v>
      </c>
      <c r="B138" s="4" t="s">
        <v>20</v>
      </c>
      <c r="C138" s="4" t="s">
        <v>20</v>
      </c>
      <c r="D138" s="4" t="s">
        <v>21</v>
      </c>
      <c r="E138" s="9">
        <v>1261</v>
      </c>
    </row>
    <row r="139" spans="1:5" x14ac:dyDescent="0.35">
      <c r="A139" s="5">
        <v>2016</v>
      </c>
      <c r="B139" s="6" t="s">
        <v>22</v>
      </c>
      <c r="C139" s="6" t="s">
        <v>22</v>
      </c>
      <c r="D139" s="6" t="s">
        <v>21</v>
      </c>
      <c r="E139" s="10">
        <v>253</v>
      </c>
    </row>
    <row r="140" spans="1:5" x14ac:dyDescent="0.35">
      <c r="A140" s="3">
        <v>2016</v>
      </c>
      <c r="B140" s="4" t="s">
        <v>23</v>
      </c>
      <c r="C140" s="4" t="s">
        <v>23</v>
      </c>
      <c r="D140" s="4" t="s">
        <v>21</v>
      </c>
      <c r="E140" s="9">
        <v>901</v>
      </c>
    </row>
    <row r="141" spans="1:5" x14ac:dyDescent="0.35">
      <c r="A141" s="5">
        <v>2016</v>
      </c>
      <c r="B141" s="6" t="s">
        <v>24</v>
      </c>
      <c r="C141" s="6" t="s">
        <v>24</v>
      </c>
      <c r="D141" s="6" t="s">
        <v>21</v>
      </c>
      <c r="E141" s="10">
        <v>777</v>
      </c>
    </row>
    <row r="142" spans="1:5" x14ac:dyDescent="0.35">
      <c r="A142" s="3">
        <v>2016</v>
      </c>
      <c r="B142" s="4" t="s">
        <v>25</v>
      </c>
      <c r="C142" s="4" t="s">
        <v>25</v>
      </c>
      <c r="D142" s="4" t="s">
        <v>21</v>
      </c>
      <c r="E142" s="9">
        <v>2561</v>
      </c>
    </row>
    <row r="143" spans="1:5" x14ac:dyDescent="0.35">
      <c r="A143" s="5">
        <v>2016</v>
      </c>
      <c r="B143" s="6" t="s">
        <v>26</v>
      </c>
      <c r="C143" s="6" t="s">
        <v>26</v>
      </c>
      <c r="D143" s="6" t="s">
        <v>21</v>
      </c>
      <c r="E143" s="10">
        <v>1382</v>
      </c>
    </row>
    <row r="144" spans="1:5" x14ac:dyDescent="0.35">
      <c r="A144" s="3">
        <v>2016</v>
      </c>
      <c r="B144" s="4" t="s">
        <v>27</v>
      </c>
      <c r="C144" s="4" t="s">
        <v>27</v>
      </c>
      <c r="D144" s="4" t="s">
        <v>21</v>
      </c>
      <c r="E144" s="9">
        <v>1281</v>
      </c>
    </row>
    <row r="145" spans="1:5" x14ac:dyDescent="0.35">
      <c r="A145" s="5">
        <v>2017</v>
      </c>
      <c r="B145" s="6" t="s">
        <v>13</v>
      </c>
      <c r="C145" s="6" t="s">
        <v>14</v>
      </c>
      <c r="D145" s="6" t="s">
        <v>13</v>
      </c>
      <c r="E145" s="8">
        <v>3611</v>
      </c>
    </row>
    <row r="146" spans="1:5" x14ac:dyDescent="0.35">
      <c r="A146" s="3">
        <v>2017</v>
      </c>
      <c r="B146" s="4" t="s">
        <v>13</v>
      </c>
      <c r="C146" s="4" t="s">
        <v>15</v>
      </c>
      <c r="D146" s="4" t="s">
        <v>13</v>
      </c>
      <c r="E146" s="7">
        <v>1786</v>
      </c>
    </row>
    <row r="147" spans="1:5" x14ac:dyDescent="0.35">
      <c r="A147" s="5">
        <v>2017</v>
      </c>
      <c r="B147" s="6" t="s">
        <v>13</v>
      </c>
      <c r="C147" s="6" t="s">
        <v>16</v>
      </c>
      <c r="D147" s="6" t="s">
        <v>13</v>
      </c>
      <c r="E147" s="8">
        <v>3933</v>
      </c>
    </row>
    <row r="148" spans="1:5" x14ac:dyDescent="0.35">
      <c r="A148" s="3">
        <v>2017</v>
      </c>
      <c r="B148" s="4" t="s">
        <v>13</v>
      </c>
      <c r="C148" s="4" t="s">
        <v>17</v>
      </c>
      <c r="D148" s="4" t="s">
        <v>13</v>
      </c>
      <c r="E148" s="7">
        <v>2170</v>
      </c>
    </row>
    <row r="149" spans="1:5" x14ac:dyDescent="0.35">
      <c r="A149" s="5">
        <v>2017</v>
      </c>
      <c r="B149" s="6" t="s">
        <v>13</v>
      </c>
      <c r="C149" s="6" t="s">
        <v>18</v>
      </c>
      <c r="D149" s="6" t="s">
        <v>13</v>
      </c>
      <c r="E149" s="8">
        <v>2569</v>
      </c>
    </row>
    <row r="150" spans="1:5" x14ac:dyDescent="0.35">
      <c r="A150" s="3">
        <v>2017</v>
      </c>
      <c r="B150" s="4" t="s">
        <v>13</v>
      </c>
      <c r="C150" s="4" t="s">
        <v>19</v>
      </c>
      <c r="D150" s="4" t="s">
        <v>13</v>
      </c>
      <c r="E150" s="7">
        <v>624</v>
      </c>
    </row>
    <row r="151" spans="1:5" x14ac:dyDescent="0.35">
      <c r="A151" s="5">
        <v>2017</v>
      </c>
      <c r="B151" s="6" t="s">
        <v>20</v>
      </c>
      <c r="C151" s="6" t="s">
        <v>20</v>
      </c>
      <c r="D151" s="6" t="s">
        <v>21</v>
      </c>
      <c r="E151" s="10">
        <v>1300</v>
      </c>
    </row>
    <row r="152" spans="1:5" x14ac:dyDescent="0.35">
      <c r="A152" s="3">
        <v>2017</v>
      </c>
      <c r="B152" s="4" t="s">
        <v>22</v>
      </c>
      <c r="C152" s="4" t="s">
        <v>22</v>
      </c>
      <c r="D152" s="4" t="s">
        <v>21</v>
      </c>
      <c r="E152" s="9">
        <v>220</v>
      </c>
    </row>
    <row r="153" spans="1:5" x14ac:dyDescent="0.35">
      <c r="A153" s="5">
        <v>2017</v>
      </c>
      <c r="B153" s="6" t="s">
        <v>23</v>
      </c>
      <c r="C153" s="6" t="s">
        <v>23</v>
      </c>
      <c r="D153" s="6" t="s">
        <v>21</v>
      </c>
      <c r="E153" s="10">
        <v>924</v>
      </c>
    </row>
    <row r="154" spans="1:5" x14ac:dyDescent="0.35">
      <c r="A154" s="3">
        <v>2017</v>
      </c>
      <c r="B154" s="4" t="s">
        <v>24</v>
      </c>
      <c r="C154" s="4" t="s">
        <v>24</v>
      </c>
      <c r="D154" s="4" t="s">
        <v>21</v>
      </c>
      <c r="E154" s="9">
        <v>821</v>
      </c>
    </row>
    <row r="155" spans="1:5" x14ac:dyDescent="0.35">
      <c r="A155" s="5">
        <v>2017</v>
      </c>
      <c r="B155" s="6" t="s">
        <v>25</v>
      </c>
      <c r="C155" s="6" t="s">
        <v>25</v>
      </c>
      <c r="D155" s="6" t="s">
        <v>21</v>
      </c>
      <c r="E155" s="10">
        <v>2705</v>
      </c>
    </row>
    <row r="156" spans="1:5" x14ac:dyDescent="0.35">
      <c r="A156" s="3">
        <v>2017</v>
      </c>
      <c r="B156" s="4" t="s">
        <v>26</v>
      </c>
      <c r="C156" s="4" t="s">
        <v>26</v>
      </c>
      <c r="D156" s="4" t="s">
        <v>21</v>
      </c>
      <c r="E156" s="9">
        <v>1548</v>
      </c>
    </row>
    <row r="157" spans="1:5" x14ac:dyDescent="0.35">
      <c r="A157" s="5">
        <v>2017</v>
      </c>
      <c r="B157" s="6" t="s">
        <v>27</v>
      </c>
      <c r="C157" s="6" t="s">
        <v>27</v>
      </c>
      <c r="D157" s="6" t="s">
        <v>21</v>
      </c>
      <c r="E157" s="10">
        <v>1383</v>
      </c>
    </row>
    <row r="158" spans="1:5" x14ac:dyDescent="0.35">
      <c r="A158" s="3">
        <v>2018</v>
      </c>
      <c r="B158" s="4" t="s">
        <v>13</v>
      </c>
      <c r="C158" s="4" t="s">
        <v>14</v>
      </c>
      <c r="D158" s="4" t="s">
        <v>13</v>
      </c>
      <c r="E158" s="7">
        <v>3617</v>
      </c>
    </row>
    <row r="159" spans="1:5" x14ac:dyDescent="0.35">
      <c r="A159" s="5">
        <v>2018</v>
      </c>
      <c r="B159" s="6" t="s">
        <v>13</v>
      </c>
      <c r="C159" s="6" t="s">
        <v>15</v>
      </c>
      <c r="D159" s="6" t="s">
        <v>13</v>
      </c>
      <c r="E159" s="8">
        <v>1848</v>
      </c>
    </row>
    <row r="160" spans="1:5" x14ac:dyDescent="0.35">
      <c r="A160" s="3">
        <v>2018</v>
      </c>
      <c r="B160" s="4" t="s">
        <v>13</v>
      </c>
      <c r="C160" s="4" t="s">
        <v>16</v>
      </c>
      <c r="D160" s="4" t="s">
        <v>13</v>
      </c>
      <c r="E160" s="7">
        <v>4058</v>
      </c>
    </row>
    <row r="161" spans="1:5" x14ac:dyDescent="0.35">
      <c r="A161" s="5">
        <v>2018</v>
      </c>
      <c r="B161" s="6" t="s">
        <v>13</v>
      </c>
      <c r="C161" s="6" t="s">
        <v>17</v>
      </c>
      <c r="D161" s="6" t="s">
        <v>13</v>
      </c>
      <c r="E161" s="8">
        <v>2367</v>
      </c>
    </row>
    <row r="162" spans="1:5" x14ac:dyDescent="0.35">
      <c r="A162" s="3">
        <v>2018</v>
      </c>
      <c r="B162" s="4" t="s">
        <v>13</v>
      </c>
      <c r="C162" s="4" t="s">
        <v>18</v>
      </c>
      <c r="D162" s="4" t="s">
        <v>13</v>
      </c>
      <c r="E162" s="7">
        <v>2720</v>
      </c>
    </row>
    <row r="163" spans="1:5" x14ac:dyDescent="0.35">
      <c r="A163" s="5">
        <v>2018</v>
      </c>
      <c r="B163" s="6" t="s">
        <v>13</v>
      </c>
      <c r="C163" s="6" t="s">
        <v>19</v>
      </c>
      <c r="D163" s="6" t="s">
        <v>13</v>
      </c>
      <c r="E163" s="8">
        <v>649</v>
      </c>
    </row>
    <row r="164" spans="1:5" x14ac:dyDescent="0.35">
      <c r="A164" s="3">
        <v>2018</v>
      </c>
      <c r="B164" s="4" t="s">
        <v>20</v>
      </c>
      <c r="C164" s="4" t="s">
        <v>20</v>
      </c>
      <c r="D164" s="4" t="s">
        <v>21</v>
      </c>
      <c r="E164" s="9">
        <v>1395</v>
      </c>
    </row>
    <row r="165" spans="1:5" x14ac:dyDescent="0.35">
      <c r="A165" s="5">
        <v>2018</v>
      </c>
      <c r="B165" s="6" t="s">
        <v>22</v>
      </c>
      <c r="C165" s="6" t="s">
        <v>22</v>
      </c>
      <c r="D165" s="6" t="s">
        <v>21</v>
      </c>
      <c r="E165" s="10">
        <v>215</v>
      </c>
    </row>
    <row r="166" spans="1:5" x14ac:dyDescent="0.35">
      <c r="A166" s="3">
        <v>2018</v>
      </c>
      <c r="B166" s="4" t="s">
        <v>23</v>
      </c>
      <c r="C166" s="4" t="s">
        <v>23</v>
      </c>
      <c r="D166" s="4" t="s">
        <v>21</v>
      </c>
      <c r="E166" s="9">
        <v>935</v>
      </c>
    </row>
    <row r="167" spans="1:5" x14ac:dyDescent="0.35">
      <c r="A167" s="5">
        <v>2018</v>
      </c>
      <c r="B167" s="6" t="s">
        <v>24</v>
      </c>
      <c r="C167" s="6" t="s">
        <v>24</v>
      </c>
      <c r="D167" s="6" t="s">
        <v>21</v>
      </c>
      <c r="E167" s="10">
        <v>797</v>
      </c>
    </row>
    <row r="168" spans="1:5" x14ac:dyDescent="0.35">
      <c r="A168" s="3">
        <v>2018</v>
      </c>
      <c r="B168" s="4" t="s">
        <v>25</v>
      </c>
      <c r="C168" s="4" t="s">
        <v>25</v>
      </c>
      <c r="D168" s="4" t="s">
        <v>21</v>
      </c>
      <c r="E168" s="9">
        <v>2839</v>
      </c>
    </row>
    <row r="169" spans="1:5" x14ac:dyDescent="0.35">
      <c r="A169" s="5">
        <v>2018</v>
      </c>
      <c r="B169" s="6" t="s">
        <v>26</v>
      </c>
      <c r="C169" s="6" t="s">
        <v>26</v>
      </c>
      <c r="D169" s="6" t="s">
        <v>21</v>
      </c>
      <c r="E169" s="10">
        <v>1778</v>
      </c>
    </row>
    <row r="170" spans="1:5" x14ac:dyDescent="0.35">
      <c r="A170" s="3">
        <v>2018</v>
      </c>
      <c r="B170" s="4" t="s">
        <v>27</v>
      </c>
      <c r="C170" s="4" t="s">
        <v>27</v>
      </c>
      <c r="D170" s="4" t="s">
        <v>21</v>
      </c>
      <c r="E170" s="9">
        <v>1463</v>
      </c>
    </row>
    <row r="171" spans="1:5" x14ac:dyDescent="0.35">
      <c r="A171" s="5">
        <v>2019</v>
      </c>
      <c r="B171" s="6" t="s">
        <v>13</v>
      </c>
      <c r="C171" s="6" t="s">
        <v>14</v>
      </c>
      <c r="D171" s="6" t="s">
        <v>13</v>
      </c>
      <c r="E171" s="8">
        <v>3603</v>
      </c>
    </row>
    <row r="172" spans="1:5" x14ac:dyDescent="0.35">
      <c r="A172" s="3">
        <v>2019</v>
      </c>
      <c r="B172" s="4" t="s">
        <v>13</v>
      </c>
      <c r="C172" s="4" t="s">
        <v>15</v>
      </c>
      <c r="D172" s="4" t="s">
        <v>13</v>
      </c>
      <c r="E172" s="7">
        <v>1852</v>
      </c>
    </row>
    <row r="173" spans="1:5" x14ac:dyDescent="0.35">
      <c r="A173" s="5">
        <v>2019</v>
      </c>
      <c r="B173" s="6" t="s">
        <v>13</v>
      </c>
      <c r="C173" s="6" t="s">
        <v>16</v>
      </c>
      <c r="D173" s="6" t="s">
        <v>13</v>
      </c>
      <c r="E173" s="8">
        <v>4174</v>
      </c>
    </row>
    <row r="174" spans="1:5" x14ac:dyDescent="0.35">
      <c r="A174" s="3">
        <v>2019</v>
      </c>
      <c r="B174" s="4" t="s">
        <v>13</v>
      </c>
      <c r="C174" s="4" t="s">
        <v>17</v>
      </c>
      <c r="D174" s="4" t="s">
        <v>13</v>
      </c>
      <c r="E174" s="7">
        <v>2420</v>
      </c>
    </row>
    <row r="175" spans="1:5" x14ac:dyDescent="0.35">
      <c r="A175" s="5">
        <v>2019</v>
      </c>
      <c r="B175" s="6" t="s">
        <v>13</v>
      </c>
      <c r="C175" s="6" t="s">
        <v>18</v>
      </c>
      <c r="D175" s="6" t="s">
        <v>13</v>
      </c>
      <c r="E175" s="8">
        <v>2854</v>
      </c>
    </row>
    <row r="176" spans="1:5" x14ac:dyDescent="0.35">
      <c r="A176" s="3">
        <v>2019</v>
      </c>
      <c r="B176" s="4" t="s">
        <v>13</v>
      </c>
      <c r="C176" s="4" t="s">
        <v>19</v>
      </c>
      <c r="D176" s="4" t="s">
        <v>13</v>
      </c>
      <c r="E176" s="7">
        <v>754</v>
      </c>
    </row>
    <row r="177" spans="1:5" x14ac:dyDescent="0.35">
      <c r="A177" s="5">
        <v>2019</v>
      </c>
      <c r="B177" s="6" t="s">
        <v>20</v>
      </c>
      <c r="C177" s="6" t="s">
        <v>20</v>
      </c>
      <c r="D177" s="6" t="s">
        <v>21</v>
      </c>
      <c r="E177" s="10">
        <v>1379</v>
      </c>
    </row>
    <row r="178" spans="1:5" x14ac:dyDescent="0.35">
      <c r="A178" s="3">
        <v>2019</v>
      </c>
      <c r="B178" s="4" t="s">
        <v>22</v>
      </c>
      <c r="C178" s="4" t="s">
        <v>22</v>
      </c>
      <c r="D178" s="4" t="s">
        <v>21</v>
      </c>
      <c r="E178" s="9">
        <v>212</v>
      </c>
    </row>
    <row r="179" spans="1:5" x14ac:dyDescent="0.35">
      <c r="A179" s="5">
        <v>2019</v>
      </c>
      <c r="B179" s="6" t="s">
        <v>23</v>
      </c>
      <c r="C179" s="6" t="s">
        <v>23</v>
      </c>
      <c r="D179" s="6" t="s">
        <v>21</v>
      </c>
      <c r="E179" s="10">
        <v>1002</v>
      </c>
    </row>
    <row r="180" spans="1:5" x14ac:dyDescent="0.35">
      <c r="A180" s="3">
        <v>2019</v>
      </c>
      <c r="B180" s="4" t="s">
        <v>24</v>
      </c>
      <c r="C180" s="4" t="s">
        <v>24</v>
      </c>
      <c r="D180" s="4" t="s">
        <v>21</v>
      </c>
      <c r="E180" s="9">
        <v>769</v>
      </c>
    </row>
    <row r="181" spans="1:5" x14ac:dyDescent="0.35">
      <c r="A181" s="5">
        <v>2019</v>
      </c>
      <c r="B181" s="6" t="s">
        <v>25</v>
      </c>
      <c r="C181" s="6" t="s">
        <v>25</v>
      </c>
      <c r="D181" s="6" t="s">
        <v>21</v>
      </c>
      <c r="E181" s="10">
        <v>2733</v>
      </c>
    </row>
    <row r="182" spans="1:5" x14ac:dyDescent="0.35">
      <c r="A182" s="3">
        <v>2019</v>
      </c>
      <c r="B182" s="4" t="s">
        <v>26</v>
      </c>
      <c r="C182" s="4" t="s">
        <v>26</v>
      </c>
      <c r="D182" s="4" t="s">
        <v>21</v>
      </c>
      <c r="E182" s="9">
        <v>1800</v>
      </c>
    </row>
    <row r="183" spans="1:5" x14ac:dyDescent="0.35">
      <c r="A183" s="5">
        <v>2019</v>
      </c>
      <c r="B183" s="6" t="s">
        <v>27</v>
      </c>
      <c r="C183" s="6" t="s">
        <v>27</v>
      </c>
      <c r="D183" s="6" t="s">
        <v>21</v>
      </c>
      <c r="E183" s="10">
        <v>1591</v>
      </c>
    </row>
    <row r="184" spans="1:5" x14ac:dyDescent="0.35">
      <c r="A184" s="3">
        <v>2020</v>
      </c>
      <c r="B184" s="4" t="s">
        <v>13</v>
      </c>
      <c r="C184" s="4" t="s">
        <v>14</v>
      </c>
      <c r="D184" s="4" t="s">
        <v>13</v>
      </c>
      <c r="E184" s="7">
        <v>3424</v>
      </c>
    </row>
    <row r="185" spans="1:5" x14ac:dyDescent="0.35">
      <c r="A185" s="5">
        <v>2020</v>
      </c>
      <c r="B185" s="6" t="s">
        <v>13</v>
      </c>
      <c r="C185" s="6" t="s">
        <v>15</v>
      </c>
      <c r="D185" s="6" t="s">
        <v>13</v>
      </c>
      <c r="E185" s="8">
        <v>1725</v>
      </c>
    </row>
    <row r="186" spans="1:5" x14ac:dyDescent="0.35">
      <c r="A186" s="3">
        <v>2020</v>
      </c>
      <c r="B186" s="4" t="s">
        <v>13</v>
      </c>
      <c r="C186" s="4" t="s">
        <v>16</v>
      </c>
      <c r="D186" s="4" t="s">
        <v>13</v>
      </c>
      <c r="E186" s="7">
        <v>4124</v>
      </c>
    </row>
    <row r="187" spans="1:5" x14ac:dyDescent="0.35">
      <c r="A187" s="5">
        <v>2020</v>
      </c>
      <c r="B187" s="6" t="s">
        <v>13</v>
      </c>
      <c r="C187" s="6" t="s">
        <v>17</v>
      </c>
      <c r="D187" s="6" t="s">
        <v>13</v>
      </c>
      <c r="E187" s="8">
        <v>2464</v>
      </c>
    </row>
    <row r="188" spans="1:5" x14ac:dyDescent="0.35">
      <c r="A188" s="3">
        <v>2020</v>
      </c>
      <c r="B188" s="4" t="s">
        <v>13</v>
      </c>
      <c r="C188" s="4" t="s">
        <v>18</v>
      </c>
      <c r="D188" s="4" t="s">
        <v>13</v>
      </c>
      <c r="E188" s="7">
        <v>2781</v>
      </c>
    </row>
    <row r="189" spans="1:5" x14ac:dyDescent="0.35">
      <c r="A189" s="5">
        <v>2020</v>
      </c>
      <c r="B189" s="6" t="s">
        <v>13</v>
      </c>
      <c r="C189" s="6" t="s">
        <v>19</v>
      </c>
      <c r="D189" s="6" t="s">
        <v>13</v>
      </c>
      <c r="E189" s="8">
        <v>714</v>
      </c>
    </row>
    <row r="190" spans="1:5" x14ac:dyDescent="0.35">
      <c r="A190" s="3">
        <v>2020</v>
      </c>
      <c r="B190" s="4" t="s">
        <v>20</v>
      </c>
      <c r="C190" s="4" t="s">
        <v>20</v>
      </c>
      <c r="D190" s="4" t="s">
        <v>21</v>
      </c>
      <c r="E190" s="9">
        <v>1265</v>
      </c>
    </row>
    <row r="191" spans="1:5" x14ac:dyDescent="0.35">
      <c r="A191" s="5">
        <v>2020</v>
      </c>
      <c r="B191" s="6" t="s">
        <v>22</v>
      </c>
      <c r="C191" s="6" t="s">
        <v>22</v>
      </c>
      <c r="D191" s="6" t="s">
        <v>21</v>
      </c>
      <c r="E191" s="10">
        <v>224</v>
      </c>
    </row>
    <row r="192" spans="1:5" x14ac:dyDescent="0.35">
      <c r="A192" s="3">
        <v>2020</v>
      </c>
      <c r="B192" s="4" t="s">
        <v>23</v>
      </c>
      <c r="C192" s="4" t="s">
        <v>23</v>
      </c>
      <c r="D192" s="4" t="s">
        <v>21</v>
      </c>
      <c r="E192" s="9">
        <v>963</v>
      </c>
    </row>
    <row r="193" spans="1:5" x14ac:dyDescent="0.35">
      <c r="A193" s="5">
        <v>2020</v>
      </c>
      <c r="B193" s="6" t="s">
        <v>24</v>
      </c>
      <c r="C193" s="6" t="s">
        <v>24</v>
      </c>
      <c r="D193" s="6" t="s">
        <v>21</v>
      </c>
      <c r="E193" s="10">
        <v>684</v>
      </c>
    </row>
    <row r="194" spans="1:5" x14ac:dyDescent="0.35">
      <c r="A194" s="3">
        <v>2020</v>
      </c>
      <c r="B194" s="4" t="s">
        <v>25</v>
      </c>
      <c r="C194" s="4" t="s">
        <v>25</v>
      </c>
      <c r="D194" s="4" t="s">
        <v>21</v>
      </c>
      <c r="E194" s="9">
        <v>2552</v>
      </c>
    </row>
    <row r="195" spans="1:5" x14ac:dyDescent="0.35">
      <c r="A195" s="5">
        <v>2020</v>
      </c>
      <c r="B195" s="6" t="s">
        <v>26</v>
      </c>
      <c r="C195" s="6" t="s">
        <v>26</v>
      </c>
      <c r="D195" s="6" t="s">
        <v>21</v>
      </c>
      <c r="E195" s="10">
        <v>1816</v>
      </c>
    </row>
    <row r="196" spans="1:5" x14ac:dyDescent="0.35">
      <c r="A196" s="3">
        <v>2020</v>
      </c>
      <c r="B196" s="4" t="s">
        <v>27</v>
      </c>
      <c r="C196" s="4" t="s">
        <v>27</v>
      </c>
      <c r="D196" s="4" t="s">
        <v>21</v>
      </c>
      <c r="E196" s="9">
        <v>1468</v>
      </c>
    </row>
    <row r="197" spans="1:5" x14ac:dyDescent="0.35">
      <c r="A197" s="5">
        <v>2021</v>
      </c>
      <c r="B197" s="6" t="s">
        <v>13</v>
      </c>
      <c r="C197" s="6" t="s">
        <v>14</v>
      </c>
      <c r="D197" s="6" t="s">
        <v>13</v>
      </c>
      <c r="E197" s="8">
        <v>3686</v>
      </c>
    </row>
    <row r="198" spans="1:5" x14ac:dyDescent="0.35">
      <c r="A198" s="3">
        <v>2021</v>
      </c>
      <c r="B198" s="4" t="s">
        <v>13</v>
      </c>
      <c r="C198" s="4" t="s">
        <v>15</v>
      </c>
      <c r="D198" s="4" t="s">
        <v>13</v>
      </c>
      <c r="E198" s="7">
        <v>2003</v>
      </c>
    </row>
    <row r="199" spans="1:5" x14ac:dyDescent="0.35">
      <c r="A199" s="5">
        <v>2021</v>
      </c>
      <c r="B199" s="6" t="s">
        <v>13</v>
      </c>
      <c r="C199" s="6" t="s">
        <v>16</v>
      </c>
      <c r="D199" s="6" t="s">
        <v>13</v>
      </c>
      <c r="E199" s="8">
        <v>4731</v>
      </c>
    </row>
    <row r="200" spans="1:5" x14ac:dyDescent="0.35">
      <c r="A200" s="3">
        <v>2021</v>
      </c>
      <c r="B200" s="4" t="s">
        <v>13</v>
      </c>
      <c r="C200" s="4" t="s">
        <v>17</v>
      </c>
      <c r="D200" s="4" t="s">
        <v>13</v>
      </c>
      <c r="E200" s="7">
        <v>2861</v>
      </c>
    </row>
    <row r="201" spans="1:5" x14ac:dyDescent="0.35">
      <c r="A201" s="5">
        <v>2021</v>
      </c>
      <c r="B201" s="6" t="s">
        <v>13</v>
      </c>
      <c r="C201" s="6" t="s">
        <v>18</v>
      </c>
      <c r="D201" s="6" t="s">
        <v>13</v>
      </c>
      <c r="E201" s="8">
        <v>3377</v>
      </c>
    </row>
    <row r="202" spans="1:5" x14ac:dyDescent="0.35">
      <c r="A202" s="3">
        <v>2021</v>
      </c>
      <c r="B202" s="4" t="s">
        <v>13</v>
      </c>
      <c r="C202" s="4" t="s">
        <v>19</v>
      </c>
      <c r="D202" s="4" t="s">
        <v>13</v>
      </c>
      <c r="E202" s="7">
        <v>810</v>
      </c>
    </row>
    <row r="203" spans="1:5" x14ac:dyDescent="0.35">
      <c r="A203" s="5">
        <v>2021</v>
      </c>
      <c r="B203" s="6" t="s">
        <v>20</v>
      </c>
      <c r="C203" s="6" t="s">
        <v>20</v>
      </c>
      <c r="D203" s="6" t="s">
        <v>21</v>
      </c>
      <c r="E203" s="10">
        <v>1354</v>
      </c>
    </row>
    <row r="204" spans="1:5" x14ac:dyDescent="0.35">
      <c r="A204" s="3">
        <v>2021</v>
      </c>
      <c r="B204" s="4" t="s">
        <v>22</v>
      </c>
      <c r="C204" s="4" t="s">
        <v>22</v>
      </c>
      <c r="D204" s="4" t="s">
        <v>21</v>
      </c>
      <c r="E204" s="9">
        <v>269</v>
      </c>
    </row>
    <row r="205" spans="1:5" x14ac:dyDescent="0.35">
      <c r="A205" s="5">
        <v>2021</v>
      </c>
      <c r="B205" s="6" t="s">
        <v>23</v>
      </c>
      <c r="C205" s="6" t="s">
        <v>23</v>
      </c>
      <c r="D205" s="6" t="s">
        <v>21</v>
      </c>
      <c r="E205" s="10">
        <v>1096</v>
      </c>
    </row>
    <row r="206" spans="1:5" x14ac:dyDescent="0.35">
      <c r="A206" s="3">
        <v>2021</v>
      </c>
      <c r="B206" s="4" t="s">
        <v>24</v>
      </c>
      <c r="C206" s="4" t="s">
        <v>24</v>
      </c>
      <c r="D206" s="4" t="s">
        <v>21</v>
      </c>
      <c r="E206" s="9">
        <v>786</v>
      </c>
    </row>
    <row r="207" spans="1:5" x14ac:dyDescent="0.35">
      <c r="A207" s="5">
        <v>2021</v>
      </c>
      <c r="B207" s="6" t="s">
        <v>25</v>
      </c>
      <c r="C207" s="6" t="s">
        <v>25</v>
      </c>
      <c r="D207" s="6" t="s">
        <v>21</v>
      </c>
      <c r="E207" s="10">
        <v>2656</v>
      </c>
    </row>
    <row r="208" spans="1:5" x14ac:dyDescent="0.35">
      <c r="A208" s="3">
        <v>2021</v>
      </c>
      <c r="B208" s="4" t="s">
        <v>26</v>
      </c>
      <c r="C208" s="4" t="s">
        <v>26</v>
      </c>
      <c r="D208" s="4" t="s">
        <v>21</v>
      </c>
      <c r="E208" s="9">
        <v>2040</v>
      </c>
    </row>
    <row r="209" spans="1:5" x14ac:dyDescent="0.35">
      <c r="A209" s="5">
        <v>2021</v>
      </c>
      <c r="B209" s="6" t="s">
        <v>27</v>
      </c>
      <c r="C209" s="6" t="s">
        <v>27</v>
      </c>
      <c r="D209" s="6" t="s">
        <v>21</v>
      </c>
      <c r="E209" s="10">
        <v>1541</v>
      </c>
    </row>
    <row r="210" spans="1:5" x14ac:dyDescent="0.35">
      <c r="A210" s="3">
        <v>2022</v>
      </c>
      <c r="B210" s="4" t="s">
        <v>13</v>
      </c>
      <c r="C210" s="4" t="s">
        <v>14</v>
      </c>
      <c r="D210" s="4" t="s">
        <v>13</v>
      </c>
      <c r="E210" s="11">
        <v>3441</v>
      </c>
    </row>
    <row r="211" spans="1:5" x14ac:dyDescent="0.35">
      <c r="A211" s="5">
        <v>2022</v>
      </c>
      <c r="B211" s="6" t="s">
        <v>13</v>
      </c>
      <c r="C211" s="6" t="s">
        <v>15</v>
      </c>
      <c r="D211" s="6" t="s">
        <v>13</v>
      </c>
      <c r="E211" s="12">
        <v>1990</v>
      </c>
    </row>
    <row r="212" spans="1:5" x14ac:dyDescent="0.35">
      <c r="A212" s="3">
        <v>2022</v>
      </c>
      <c r="B212" s="4" t="s">
        <v>13</v>
      </c>
      <c r="C212" s="4" t="s">
        <v>16</v>
      </c>
      <c r="D212" s="4" t="s">
        <v>13</v>
      </c>
      <c r="E212" s="11">
        <v>4677</v>
      </c>
    </row>
    <row r="213" spans="1:5" x14ac:dyDescent="0.35">
      <c r="A213" s="5">
        <v>2022</v>
      </c>
      <c r="B213" s="6" t="s">
        <v>13</v>
      </c>
      <c r="C213" s="6" t="s">
        <v>17</v>
      </c>
      <c r="D213" s="6" t="s">
        <v>13</v>
      </c>
      <c r="E213" s="12">
        <v>2795</v>
      </c>
    </row>
    <row r="214" spans="1:5" x14ac:dyDescent="0.35">
      <c r="A214" s="3">
        <v>2022</v>
      </c>
      <c r="B214" s="4" t="s">
        <v>13</v>
      </c>
      <c r="C214" s="4" t="s">
        <v>18</v>
      </c>
      <c r="D214" s="4" t="s">
        <v>13</v>
      </c>
      <c r="E214" s="11">
        <v>3772</v>
      </c>
    </row>
    <row r="215" spans="1:5" x14ac:dyDescent="0.35">
      <c r="A215" s="5">
        <v>2022</v>
      </c>
      <c r="B215" s="6" t="s">
        <v>13</v>
      </c>
      <c r="C215" s="6" t="s">
        <v>19</v>
      </c>
      <c r="D215" s="6" t="s">
        <v>13</v>
      </c>
      <c r="E215" s="12">
        <v>750</v>
      </c>
    </row>
    <row r="216" spans="1:5" x14ac:dyDescent="0.35">
      <c r="A216" s="3">
        <v>2022</v>
      </c>
      <c r="B216" s="4" t="s">
        <v>20</v>
      </c>
      <c r="C216" s="4" t="s">
        <v>20</v>
      </c>
      <c r="D216" s="4" t="s">
        <v>21</v>
      </c>
      <c r="E216" s="11">
        <v>1236</v>
      </c>
    </row>
    <row r="217" spans="1:5" x14ac:dyDescent="0.35">
      <c r="A217" s="5">
        <v>2022</v>
      </c>
      <c r="B217" s="6" t="s">
        <v>22</v>
      </c>
      <c r="C217" s="6" t="s">
        <v>22</v>
      </c>
      <c r="D217" s="6" t="s">
        <v>21</v>
      </c>
      <c r="E217" s="12">
        <v>301</v>
      </c>
    </row>
    <row r="218" spans="1:5" x14ac:dyDescent="0.35">
      <c r="A218" s="3">
        <v>2022</v>
      </c>
      <c r="B218" s="4" t="s">
        <v>23</v>
      </c>
      <c r="C218" s="4" t="s">
        <v>23</v>
      </c>
      <c r="D218" s="4" t="s">
        <v>21</v>
      </c>
      <c r="E218" s="11">
        <v>961</v>
      </c>
    </row>
    <row r="219" spans="1:5" x14ac:dyDescent="0.35">
      <c r="A219" s="5">
        <v>2022</v>
      </c>
      <c r="B219" s="6" t="s">
        <v>24</v>
      </c>
      <c r="C219" s="6" t="s">
        <v>24</v>
      </c>
      <c r="D219" s="6" t="s">
        <v>21</v>
      </c>
      <c r="E219" s="12">
        <v>744</v>
      </c>
    </row>
    <row r="220" spans="1:5" x14ac:dyDescent="0.35">
      <c r="A220" s="3">
        <v>2022</v>
      </c>
      <c r="B220" s="4" t="s">
        <v>25</v>
      </c>
      <c r="C220" s="4" t="s">
        <v>25</v>
      </c>
      <c r="D220" s="4" t="s">
        <v>21</v>
      </c>
      <c r="E220" s="11">
        <v>2477</v>
      </c>
    </row>
    <row r="221" spans="1:5" x14ac:dyDescent="0.35">
      <c r="A221" s="5">
        <v>2022</v>
      </c>
      <c r="B221" s="6" t="s">
        <v>26</v>
      </c>
      <c r="C221" s="6" t="s">
        <v>26</v>
      </c>
      <c r="D221" s="6" t="s">
        <v>21</v>
      </c>
      <c r="E221" s="12">
        <v>1988</v>
      </c>
    </row>
    <row r="222" spans="1:5" x14ac:dyDescent="0.35">
      <c r="A222" s="3">
        <v>2022</v>
      </c>
      <c r="B222" s="4" t="s">
        <v>27</v>
      </c>
      <c r="C222" s="4" t="s">
        <v>27</v>
      </c>
      <c r="D222" s="4" t="s">
        <v>21</v>
      </c>
      <c r="E222" s="11">
        <v>1565</v>
      </c>
    </row>
    <row r="223" spans="1:5" x14ac:dyDescent="0.35">
      <c r="A223" s="5">
        <v>2023</v>
      </c>
      <c r="B223" s="6" t="s">
        <v>13</v>
      </c>
      <c r="C223" s="6" t="s">
        <v>14</v>
      </c>
      <c r="D223" s="6" t="s">
        <v>13</v>
      </c>
      <c r="E223" s="12">
        <v>3130</v>
      </c>
    </row>
    <row r="224" spans="1:5" x14ac:dyDescent="0.35">
      <c r="A224" s="3">
        <v>2023</v>
      </c>
      <c r="B224" s="4" t="s">
        <v>13</v>
      </c>
      <c r="C224" s="4" t="s">
        <v>15</v>
      </c>
      <c r="D224" s="4" t="s">
        <v>13</v>
      </c>
      <c r="E224" s="11">
        <v>1838</v>
      </c>
    </row>
    <row r="225" spans="1:5" x14ac:dyDescent="0.35">
      <c r="A225" s="5">
        <v>2023</v>
      </c>
      <c r="B225" s="6" t="s">
        <v>13</v>
      </c>
      <c r="C225" s="6" t="s">
        <v>16</v>
      </c>
      <c r="D225" s="6" t="s">
        <v>13</v>
      </c>
      <c r="E225" s="12">
        <v>4678</v>
      </c>
    </row>
    <row r="226" spans="1:5" x14ac:dyDescent="0.35">
      <c r="A226" s="3">
        <v>2023</v>
      </c>
      <c r="B226" s="4" t="s">
        <v>13</v>
      </c>
      <c r="C226" s="4" t="s">
        <v>17</v>
      </c>
      <c r="D226" s="4" t="s">
        <v>13</v>
      </c>
      <c r="E226" s="11">
        <v>2706</v>
      </c>
    </row>
    <row r="227" spans="1:5" x14ac:dyDescent="0.35">
      <c r="A227" s="5">
        <v>2023</v>
      </c>
      <c r="B227" s="6" t="s">
        <v>13</v>
      </c>
      <c r="C227" s="6" t="s">
        <v>18</v>
      </c>
      <c r="D227" s="6" t="s">
        <v>13</v>
      </c>
      <c r="E227" s="12">
        <v>4026</v>
      </c>
    </row>
    <row r="228" spans="1:5" x14ac:dyDescent="0.35">
      <c r="A228" s="3">
        <v>2023</v>
      </c>
      <c r="B228" s="4" t="s">
        <v>13</v>
      </c>
      <c r="C228" s="4" t="s">
        <v>19</v>
      </c>
      <c r="D228" s="4" t="s">
        <v>13</v>
      </c>
      <c r="E228" s="11">
        <v>704</v>
      </c>
    </row>
    <row r="229" spans="1:5" x14ac:dyDescent="0.35">
      <c r="A229" s="5">
        <v>2023</v>
      </c>
      <c r="B229" s="6" t="s">
        <v>20</v>
      </c>
      <c r="C229" s="6" t="s">
        <v>20</v>
      </c>
      <c r="D229" s="6" t="s">
        <v>21</v>
      </c>
      <c r="E229" s="12">
        <v>1069</v>
      </c>
    </row>
    <row r="230" spans="1:5" x14ac:dyDescent="0.35">
      <c r="A230" s="3">
        <v>2023</v>
      </c>
      <c r="B230" s="4" t="s">
        <v>22</v>
      </c>
      <c r="C230" s="4" t="s">
        <v>22</v>
      </c>
      <c r="D230" s="4" t="s">
        <v>21</v>
      </c>
      <c r="E230" s="11">
        <v>339</v>
      </c>
    </row>
    <row r="231" spans="1:5" x14ac:dyDescent="0.35">
      <c r="A231" s="5">
        <v>2023</v>
      </c>
      <c r="B231" s="6" t="s">
        <v>23</v>
      </c>
      <c r="C231" s="6" t="s">
        <v>23</v>
      </c>
      <c r="D231" s="6" t="s">
        <v>21</v>
      </c>
      <c r="E231" s="12">
        <v>948</v>
      </c>
    </row>
    <row r="232" spans="1:5" x14ac:dyDescent="0.35">
      <c r="A232" s="3">
        <v>2023</v>
      </c>
      <c r="B232" s="4" t="s">
        <v>24</v>
      </c>
      <c r="C232" s="4" t="s">
        <v>24</v>
      </c>
      <c r="D232" s="4" t="s">
        <v>21</v>
      </c>
      <c r="E232" s="11">
        <v>747</v>
      </c>
    </row>
    <row r="233" spans="1:5" x14ac:dyDescent="0.35">
      <c r="A233" s="5">
        <v>2023</v>
      </c>
      <c r="B233" s="6" t="s">
        <v>25</v>
      </c>
      <c r="C233" s="6" t="s">
        <v>25</v>
      </c>
      <c r="D233" s="6" t="s">
        <v>21</v>
      </c>
      <c r="E233" s="12">
        <v>2333</v>
      </c>
    </row>
    <row r="234" spans="1:5" x14ac:dyDescent="0.35">
      <c r="A234" s="3">
        <v>2023</v>
      </c>
      <c r="B234" s="4" t="s">
        <v>26</v>
      </c>
      <c r="C234" s="4" t="s">
        <v>26</v>
      </c>
      <c r="D234" s="4" t="s">
        <v>21</v>
      </c>
      <c r="E234" s="11">
        <v>1763</v>
      </c>
    </row>
    <row r="235" spans="1:5" x14ac:dyDescent="0.35">
      <c r="A235" s="13">
        <v>2023</v>
      </c>
      <c r="B235" s="14" t="s">
        <v>27</v>
      </c>
      <c r="C235" s="14" t="s">
        <v>27</v>
      </c>
      <c r="D235" s="14" t="s">
        <v>21</v>
      </c>
      <c r="E235" s="15">
        <v>1482</v>
      </c>
    </row>
  </sheetData>
  <autoFilter ref="A1:E235" xr:uid="{8A15E901-07C1-4395-AD3D-F1F1D8C3601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12C31-7376-413D-8293-1107A6192FB7}">
  <dimension ref="A1:H53"/>
  <sheetViews>
    <sheetView tabSelected="1" zoomScale="86" workbookViewId="0">
      <selection sqref="A1:H1"/>
    </sheetView>
  </sheetViews>
  <sheetFormatPr baseColWidth="10" defaultRowHeight="14.5" x14ac:dyDescent="0.35"/>
  <cols>
    <col min="1" max="1" width="22.453125" bestFit="1" customWidth="1"/>
    <col min="2" max="2" width="13.08984375" customWidth="1"/>
    <col min="3" max="3" width="11.36328125" bestFit="1" customWidth="1"/>
    <col min="5" max="5" width="11.36328125" bestFit="1" customWidth="1"/>
    <col min="8" max="8" width="11.36328125" bestFit="1" customWidth="1"/>
    <col min="11" max="11" width="22.453125" bestFit="1" customWidth="1"/>
    <col min="12" max="12" width="12.453125" bestFit="1" customWidth="1"/>
  </cols>
  <sheetData>
    <row r="1" spans="1:8" ht="14.5" customHeight="1" x14ac:dyDescent="0.35">
      <c r="A1" s="48" t="s">
        <v>66</v>
      </c>
      <c r="B1" s="48"/>
      <c r="C1" s="48"/>
      <c r="D1" s="48"/>
      <c r="E1" s="48"/>
      <c r="F1" s="48"/>
      <c r="G1" s="48"/>
      <c r="H1" s="48"/>
    </row>
    <row r="2" spans="1:8" ht="29" x14ac:dyDescent="0.35">
      <c r="A2" s="26" t="s">
        <v>3</v>
      </c>
      <c r="B2" s="26" t="s">
        <v>67</v>
      </c>
      <c r="C2" s="26" t="s">
        <v>74</v>
      </c>
      <c r="D2" s="26" t="s">
        <v>68</v>
      </c>
      <c r="E2" s="26" t="s">
        <v>11</v>
      </c>
      <c r="F2" s="26" t="s">
        <v>69</v>
      </c>
      <c r="G2" s="26" t="s">
        <v>70</v>
      </c>
      <c r="H2" s="26" t="s">
        <v>71</v>
      </c>
    </row>
    <row r="3" spans="1:8" x14ac:dyDescent="0.35">
      <c r="A3" s="19" t="s">
        <v>36</v>
      </c>
      <c r="B3" s="19" t="s">
        <v>34</v>
      </c>
      <c r="C3" s="40">
        <v>0.97585374759942733</v>
      </c>
      <c r="D3" s="22">
        <v>316</v>
      </c>
      <c r="E3" s="21">
        <v>2</v>
      </c>
      <c r="F3" s="21">
        <v>-3</v>
      </c>
      <c r="G3" s="21">
        <v>3.2227135732392491</v>
      </c>
      <c r="H3" s="19">
        <f>1.25*D3</f>
        <v>395</v>
      </c>
    </row>
    <row r="4" spans="1:8" x14ac:dyDescent="0.35">
      <c r="A4" s="19" t="s">
        <v>20</v>
      </c>
      <c r="B4" s="19" t="s">
        <v>34</v>
      </c>
      <c r="C4" s="39">
        <v>0.53108254985369441</v>
      </c>
      <c r="D4" s="22">
        <v>92.644039292129392</v>
      </c>
      <c r="E4" s="21">
        <v>8.7549983788382324</v>
      </c>
      <c r="F4" s="21">
        <f>MIN('Azuero '!N:N)</f>
        <v>-5.1606327422448794</v>
      </c>
      <c r="G4" s="21">
        <f>MAX('Azuero '!N:N)</f>
        <v>3.1085339470193127</v>
      </c>
      <c r="H4" s="22">
        <f>1.25*D4</f>
        <v>115.80504911516174</v>
      </c>
    </row>
    <row r="5" spans="1:8" x14ac:dyDescent="0.35">
      <c r="A5" s="19" t="s">
        <v>22</v>
      </c>
      <c r="B5" s="19" t="s">
        <v>34</v>
      </c>
      <c r="C5" s="37">
        <v>0.71878446221779013</v>
      </c>
      <c r="D5" s="22">
        <v>24.530711309865083</v>
      </c>
      <c r="E5" s="21">
        <v>12.536848377764624</v>
      </c>
      <c r="F5" s="21">
        <f>MIN('Bocas '!N:N)</f>
        <v>-4.6574896445435288</v>
      </c>
      <c r="G5" s="21">
        <f>MAX('Bocas '!N:N)</f>
        <v>3.844743978788193</v>
      </c>
      <c r="H5" s="22">
        <f t="shared" ref="H5:H9" si="0">1.25*D5</f>
        <v>30.663389137331354</v>
      </c>
    </row>
    <row r="6" spans="1:8" x14ac:dyDescent="0.35">
      <c r="A6" s="19" t="s">
        <v>23</v>
      </c>
      <c r="B6" s="19" t="s">
        <v>34</v>
      </c>
      <c r="C6" s="37">
        <v>0.9091410660923781</v>
      </c>
      <c r="D6" s="22">
        <v>37.827122271910213</v>
      </c>
      <c r="E6" s="21">
        <v>4.4092245504328398</v>
      </c>
      <c r="F6" s="21">
        <f>MIN('Cocle '!N:N)</f>
        <v>-6.03320550567779</v>
      </c>
      <c r="G6" s="21">
        <f>MAX('Cocle '!N:N)</f>
        <v>6.725501017142312</v>
      </c>
      <c r="H6" s="22">
        <f t="shared" si="0"/>
        <v>47.283902839887766</v>
      </c>
    </row>
    <row r="7" spans="1:8" x14ac:dyDescent="0.35">
      <c r="A7" s="19" t="s">
        <v>24</v>
      </c>
      <c r="B7" s="19" t="s">
        <v>34</v>
      </c>
      <c r="C7" s="39">
        <v>5.5182754615514126E-2</v>
      </c>
      <c r="D7" s="22">
        <v>50.482016588311431</v>
      </c>
      <c r="E7" s="21">
        <v>6.6336101259325222</v>
      </c>
      <c r="F7" s="21">
        <f>MIN('Colon '!N:N)</f>
        <v>-3.7639155373399622</v>
      </c>
      <c r="G7" s="21">
        <f>MAX('Colon '!N:N)</f>
        <v>2.4533767978115697</v>
      </c>
      <c r="H7" s="22">
        <f t="shared" si="0"/>
        <v>63.102520735389291</v>
      </c>
    </row>
    <row r="8" spans="1:8" x14ac:dyDescent="0.35">
      <c r="A8" s="19" t="s">
        <v>25</v>
      </c>
      <c r="B8" s="19" t="s">
        <v>34</v>
      </c>
      <c r="C8" s="37">
        <v>0.74546565479708815</v>
      </c>
      <c r="D8" s="22">
        <v>184.58961128311057</v>
      </c>
      <c r="E8" s="21">
        <v>8.7976255750662276</v>
      </c>
      <c r="F8" s="21">
        <f>MIN('Chiriqui '!N:N)</f>
        <v>-6.2848173156374294</v>
      </c>
      <c r="G8" s="21">
        <f>MAX('Chiriqui '!N:N)</f>
        <v>6.940869282374174</v>
      </c>
      <c r="H8" s="22">
        <f t="shared" si="0"/>
        <v>230.73701410388821</v>
      </c>
    </row>
    <row r="9" spans="1:8" x14ac:dyDescent="0.35">
      <c r="A9" s="19" t="s">
        <v>26</v>
      </c>
      <c r="B9" s="19" t="s">
        <v>34</v>
      </c>
      <c r="C9" s="42">
        <v>0.94494250954527437</v>
      </c>
      <c r="D9" s="22">
        <v>73.714520506057951</v>
      </c>
      <c r="E9" s="21">
        <v>5.4096972758640787</v>
      </c>
      <c r="F9" s="21">
        <f>MIN('Panama Oeste '!N:N)</f>
        <v>-4.2630427620462292</v>
      </c>
      <c r="G9" s="21">
        <f>MAX('Panama Oeste '!N:N)</f>
        <v>4.5707107049213942</v>
      </c>
      <c r="H9" s="22">
        <f t="shared" si="0"/>
        <v>92.143150632572443</v>
      </c>
    </row>
    <row r="10" spans="1:8" x14ac:dyDescent="0.35">
      <c r="A10" s="19" t="s">
        <v>27</v>
      </c>
      <c r="B10" s="19" t="s">
        <v>34</v>
      </c>
      <c r="C10" s="37">
        <v>0.94056004761113376</v>
      </c>
      <c r="D10" s="22">
        <v>59.177082138899195</v>
      </c>
      <c r="E10" s="21">
        <v>5.4034514800900508</v>
      </c>
      <c r="F10" s="21">
        <f>MIN('Veraguas '!N:N)</f>
        <v>-4.4220233076760689</v>
      </c>
      <c r="G10" s="21">
        <f>MAX('Veraguas '!N:N)</f>
        <v>3.6374268233061637</v>
      </c>
      <c r="H10" s="22">
        <f>1.25*D10</f>
        <v>73.971352673623997</v>
      </c>
    </row>
    <row r="13" spans="1:8" ht="14.5" customHeight="1" x14ac:dyDescent="0.35">
      <c r="A13" s="48" t="s">
        <v>66</v>
      </c>
      <c r="B13" s="48"/>
      <c r="C13" s="48"/>
      <c r="D13" s="48"/>
      <c r="E13" s="48"/>
      <c r="F13" s="34"/>
      <c r="G13" s="33"/>
      <c r="H13" s="33"/>
    </row>
    <row r="14" spans="1:8" x14ac:dyDescent="0.35">
      <c r="A14" s="26" t="s">
        <v>3</v>
      </c>
      <c r="B14" s="26" t="s">
        <v>67</v>
      </c>
      <c r="C14" s="26" t="s">
        <v>74</v>
      </c>
      <c r="D14" s="26" t="s">
        <v>86</v>
      </c>
      <c r="E14" s="26" t="s">
        <v>11</v>
      </c>
    </row>
    <row r="15" spans="1:8" x14ac:dyDescent="0.35">
      <c r="A15" s="19" t="s">
        <v>87</v>
      </c>
      <c r="B15" s="19" t="s">
        <v>32</v>
      </c>
      <c r="C15" s="19">
        <v>0.97399999999999998</v>
      </c>
      <c r="D15" s="22">
        <v>330</v>
      </c>
      <c r="E15" s="19">
        <v>2.5</v>
      </c>
    </row>
    <row r="16" spans="1:8" x14ac:dyDescent="0.35">
      <c r="A16" s="19" t="s">
        <v>79</v>
      </c>
      <c r="B16" s="19" t="s">
        <v>32</v>
      </c>
      <c r="C16" s="41">
        <v>0.78900000000000003</v>
      </c>
      <c r="D16" s="22">
        <v>64.86</v>
      </c>
      <c r="E16" s="19">
        <v>5.6</v>
      </c>
    </row>
    <row r="17" spans="1:8" x14ac:dyDescent="0.35">
      <c r="A17" s="19" t="s">
        <v>80</v>
      </c>
      <c r="B17" s="19" t="s">
        <v>32</v>
      </c>
      <c r="C17" s="41">
        <v>0.76500000000000001</v>
      </c>
      <c r="D17" s="22">
        <v>22.71</v>
      </c>
      <c r="E17" s="19">
        <v>11.6</v>
      </c>
    </row>
    <row r="18" spans="1:8" x14ac:dyDescent="0.35">
      <c r="A18" s="19" t="s">
        <v>81</v>
      </c>
      <c r="B18" s="19" t="s">
        <v>32</v>
      </c>
      <c r="C18" s="41">
        <v>0.91200000000000003</v>
      </c>
      <c r="D18" s="22">
        <v>40.54</v>
      </c>
      <c r="E18" s="19">
        <v>4.718</v>
      </c>
    </row>
    <row r="19" spans="1:8" x14ac:dyDescent="0.35">
      <c r="A19" s="19" t="s">
        <v>82</v>
      </c>
      <c r="B19" s="19" t="s">
        <v>32</v>
      </c>
      <c r="C19" s="38">
        <v>6.5000000000000002E-2</v>
      </c>
      <c r="D19" s="22">
        <v>54.826999999999998</v>
      </c>
      <c r="E19" s="19">
        <v>7.0410000000000004</v>
      </c>
    </row>
    <row r="20" spans="1:8" x14ac:dyDescent="0.35">
      <c r="A20" s="19" t="s">
        <v>83</v>
      </c>
      <c r="B20" s="19" t="s">
        <v>32</v>
      </c>
      <c r="C20" s="41">
        <v>0.94499999999999995</v>
      </c>
      <c r="D20" s="22">
        <v>94.2</v>
      </c>
      <c r="E20" s="19">
        <v>4.4000000000000004</v>
      </c>
    </row>
    <row r="21" spans="1:8" x14ac:dyDescent="0.35">
      <c r="A21" s="19" t="s">
        <v>84</v>
      </c>
      <c r="B21" s="19" t="s">
        <v>32</v>
      </c>
      <c r="C21" s="19">
        <v>0.94099999999999995</v>
      </c>
      <c r="D21" s="22">
        <v>76.900000000000006</v>
      </c>
      <c r="E21" s="19">
        <v>5.73</v>
      </c>
    </row>
    <row r="22" spans="1:8" x14ac:dyDescent="0.35">
      <c r="A22" s="19" t="s">
        <v>85</v>
      </c>
      <c r="B22" s="19" t="s">
        <v>32</v>
      </c>
      <c r="C22" s="41">
        <v>0.95399999999999996</v>
      </c>
      <c r="D22" s="22">
        <v>52.64</v>
      </c>
      <c r="E22" s="19">
        <v>5.05</v>
      </c>
    </row>
    <row r="24" spans="1:8" x14ac:dyDescent="0.35">
      <c r="A24" s="48" t="s">
        <v>77</v>
      </c>
      <c r="B24" s="48"/>
      <c r="C24" s="48"/>
      <c r="D24" s="48"/>
      <c r="E24" s="48"/>
      <c r="F24" s="48"/>
      <c r="G24" s="48"/>
      <c r="H24" s="48"/>
    </row>
    <row r="25" spans="1:8" ht="29" x14ac:dyDescent="0.35">
      <c r="A25" s="26" t="s">
        <v>3</v>
      </c>
      <c r="B25" s="26" t="s">
        <v>67</v>
      </c>
      <c r="C25" s="26" t="s">
        <v>72</v>
      </c>
      <c r="D25" s="26" t="s">
        <v>75</v>
      </c>
      <c r="E25" s="26" t="s">
        <v>76</v>
      </c>
      <c r="F25" s="26" t="s">
        <v>73</v>
      </c>
      <c r="G25" s="26" t="s">
        <v>75</v>
      </c>
      <c r="H25" s="26" t="s">
        <v>76</v>
      </c>
    </row>
    <row r="26" spans="1:8" x14ac:dyDescent="0.35">
      <c r="A26" s="19" t="s">
        <v>36</v>
      </c>
      <c r="B26" s="19" t="s">
        <v>34</v>
      </c>
      <c r="C26" s="43">
        <v>18062.032679738943</v>
      </c>
      <c r="D26" s="22"/>
      <c r="E26" s="22"/>
      <c r="F26" s="43">
        <v>18570.357757138321</v>
      </c>
      <c r="H26" s="19"/>
    </row>
    <row r="27" spans="1:8" x14ac:dyDescent="0.35">
      <c r="A27" s="19" t="s">
        <v>20</v>
      </c>
      <c r="B27" s="19" t="s">
        <v>34</v>
      </c>
      <c r="C27" s="27">
        <v>1394.32679738562</v>
      </c>
      <c r="D27" s="22"/>
      <c r="E27" s="22"/>
      <c r="F27" s="27">
        <v>1419.9810801513595</v>
      </c>
      <c r="G27" s="19"/>
      <c r="H27" s="19"/>
    </row>
    <row r="28" spans="1:8" x14ac:dyDescent="0.35">
      <c r="A28" s="19" t="s">
        <v>22</v>
      </c>
      <c r="B28" s="19" t="s">
        <v>34</v>
      </c>
      <c r="C28" s="27">
        <v>306.54248366013053</v>
      </c>
      <c r="D28" s="22"/>
      <c r="E28" s="22"/>
      <c r="F28" s="27">
        <v>316.09666322669364</v>
      </c>
      <c r="G28" s="19"/>
      <c r="H28" s="19"/>
    </row>
    <row r="29" spans="1:8" x14ac:dyDescent="0.35">
      <c r="A29" s="19" t="s">
        <v>23</v>
      </c>
      <c r="B29" s="19" t="s">
        <v>34</v>
      </c>
      <c r="C29" s="27">
        <v>1095.6797385620957</v>
      </c>
      <c r="D29" s="22"/>
      <c r="E29" s="22"/>
      <c r="F29" s="27">
        <v>1127.6518747850059</v>
      </c>
      <c r="G29" s="19"/>
      <c r="H29" s="19"/>
    </row>
    <row r="30" spans="1:8" x14ac:dyDescent="0.35">
      <c r="A30" s="19" t="s">
        <v>24</v>
      </c>
      <c r="B30" s="19" t="s">
        <v>34</v>
      </c>
      <c r="C30" s="27">
        <v>726.03267973856236</v>
      </c>
      <c r="D30" s="19"/>
      <c r="E30" s="19"/>
      <c r="F30" s="27">
        <v>721.55073959408401</v>
      </c>
      <c r="G30" s="19"/>
      <c r="H30" s="19"/>
    </row>
    <row r="31" spans="1:8" x14ac:dyDescent="0.35">
      <c r="A31" s="19" t="s">
        <v>25</v>
      </c>
      <c r="B31" s="19" t="s">
        <v>34</v>
      </c>
      <c r="C31" s="27">
        <v>2967.9411764705728</v>
      </c>
      <c r="D31" s="19"/>
      <c r="E31" s="19"/>
      <c r="F31" s="27">
        <v>3050.373581011343</v>
      </c>
      <c r="G31" s="19"/>
      <c r="H31" s="19"/>
    </row>
    <row r="32" spans="1:8" x14ac:dyDescent="0.35">
      <c r="A32" s="19" t="s">
        <v>26</v>
      </c>
      <c r="B32" s="19" t="s">
        <v>34</v>
      </c>
      <c r="C32" s="43">
        <v>2109.581699346425</v>
      </c>
      <c r="D32" s="19"/>
      <c r="E32" s="19"/>
      <c r="F32" s="43">
        <v>2190.1400068799558</v>
      </c>
      <c r="G32" s="19"/>
      <c r="H32" s="19"/>
    </row>
    <row r="33" spans="1:8" x14ac:dyDescent="0.35">
      <c r="A33" s="19" t="s">
        <v>27</v>
      </c>
      <c r="B33" s="19" t="s">
        <v>34</v>
      </c>
      <c r="C33" s="27">
        <v>1729.124183006541</v>
      </c>
      <c r="D33" s="19"/>
      <c r="E33" s="19"/>
      <c r="F33" s="27">
        <v>1789.6050911592756</v>
      </c>
      <c r="G33" s="19"/>
      <c r="H33" s="19"/>
    </row>
    <row r="34" spans="1:8" x14ac:dyDescent="0.35">
      <c r="A34" s="19" t="s">
        <v>87</v>
      </c>
      <c r="B34" s="19" t="s">
        <v>32</v>
      </c>
      <c r="C34" s="27">
        <v>18064</v>
      </c>
      <c r="D34" s="22">
        <v>17105</v>
      </c>
      <c r="E34" s="22">
        <v>19023</v>
      </c>
      <c r="F34" s="27">
        <v>18572</v>
      </c>
      <c r="G34" s="19">
        <v>17607</v>
      </c>
      <c r="H34" s="19">
        <v>19538</v>
      </c>
    </row>
    <row r="35" spans="1:8" x14ac:dyDescent="0.35">
      <c r="A35" s="19" t="s">
        <v>79</v>
      </c>
      <c r="B35" s="19" t="s">
        <v>32</v>
      </c>
      <c r="C35" s="43">
        <v>986</v>
      </c>
      <c r="D35" s="19">
        <v>802</v>
      </c>
      <c r="E35" s="19">
        <v>1170</v>
      </c>
      <c r="F35" s="43">
        <v>849</v>
      </c>
      <c r="G35" s="19">
        <v>561</v>
      </c>
      <c r="H35" s="19">
        <v>1136</v>
      </c>
    </row>
    <row r="36" spans="1:8" x14ac:dyDescent="0.35">
      <c r="A36" s="19" t="s">
        <v>80</v>
      </c>
      <c r="B36" s="19" t="s">
        <v>32</v>
      </c>
      <c r="C36" s="43">
        <v>345</v>
      </c>
      <c r="D36" s="19">
        <v>283</v>
      </c>
      <c r="E36" s="19">
        <v>408</v>
      </c>
      <c r="F36" s="43">
        <v>355</v>
      </c>
      <c r="G36" s="19">
        <v>270</v>
      </c>
      <c r="H36" s="19">
        <v>440</v>
      </c>
    </row>
    <row r="37" spans="1:8" x14ac:dyDescent="0.35">
      <c r="A37" s="19" t="s">
        <v>81</v>
      </c>
      <c r="B37" s="19" t="s">
        <v>32</v>
      </c>
      <c r="C37" s="43">
        <v>950</v>
      </c>
      <c r="D37" s="19">
        <v>834</v>
      </c>
      <c r="E37" s="19">
        <v>1066</v>
      </c>
      <c r="F37" s="43">
        <v>909</v>
      </c>
      <c r="G37" s="19">
        <v>760</v>
      </c>
      <c r="H37" s="19">
        <v>1057</v>
      </c>
    </row>
    <row r="38" spans="1:8" x14ac:dyDescent="0.35">
      <c r="A38" s="19" t="s">
        <v>82</v>
      </c>
      <c r="B38" s="19" t="s">
        <v>32</v>
      </c>
      <c r="C38" s="43">
        <v>758</v>
      </c>
      <c r="D38" s="19">
        <v>623</v>
      </c>
      <c r="E38" s="19">
        <v>892</v>
      </c>
      <c r="F38" s="43">
        <v>763</v>
      </c>
      <c r="G38" s="19">
        <v>613</v>
      </c>
      <c r="H38" s="19">
        <v>913</v>
      </c>
    </row>
    <row r="39" spans="1:8" x14ac:dyDescent="0.35">
      <c r="A39" s="19" t="s">
        <v>83</v>
      </c>
      <c r="B39" s="19" t="s">
        <v>32</v>
      </c>
      <c r="C39" s="43">
        <v>2218</v>
      </c>
      <c r="D39" s="19">
        <v>1961</v>
      </c>
      <c r="E39" s="19">
        <v>2476</v>
      </c>
      <c r="F39" s="43">
        <v>2091</v>
      </c>
      <c r="G39" s="19">
        <v>1657</v>
      </c>
      <c r="H39" s="19">
        <v>2525</v>
      </c>
    </row>
    <row r="40" spans="1:8" x14ac:dyDescent="0.35">
      <c r="A40" s="19" t="s">
        <v>84</v>
      </c>
      <c r="B40" s="19" t="s">
        <v>32</v>
      </c>
      <c r="C40" s="27">
        <v>2103</v>
      </c>
      <c r="D40" s="19">
        <v>1869</v>
      </c>
      <c r="E40" s="19">
        <v>2337</v>
      </c>
      <c r="F40" s="27">
        <v>2183</v>
      </c>
      <c r="G40" s="19">
        <v>1948</v>
      </c>
      <c r="H40" s="19">
        <v>2419</v>
      </c>
    </row>
    <row r="41" spans="1:8" x14ac:dyDescent="0.35">
      <c r="A41" s="19" t="s">
        <v>85</v>
      </c>
      <c r="B41" s="19" t="s">
        <v>32</v>
      </c>
      <c r="C41" s="43">
        <v>1484</v>
      </c>
      <c r="D41" s="19">
        <v>1329</v>
      </c>
      <c r="E41" s="19">
        <v>1639</v>
      </c>
      <c r="F41" s="43">
        <v>1447</v>
      </c>
      <c r="G41" s="19">
        <v>1234</v>
      </c>
      <c r="H41" s="19">
        <v>1661</v>
      </c>
    </row>
    <row r="43" spans="1:8" x14ac:dyDescent="0.35">
      <c r="A43" s="48" t="s">
        <v>77</v>
      </c>
      <c r="B43" s="48"/>
      <c r="C43" s="48"/>
      <c r="D43" s="48"/>
      <c r="E43" s="34"/>
      <c r="F43" s="34"/>
      <c r="G43" s="34"/>
      <c r="H43" s="34"/>
    </row>
    <row r="44" spans="1:8" ht="29" x14ac:dyDescent="0.35">
      <c r="A44" s="26" t="s">
        <v>3</v>
      </c>
      <c r="B44" s="26" t="s">
        <v>67</v>
      </c>
      <c r="C44" s="26" t="s">
        <v>72</v>
      </c>
      <c r="D44" s="26" t="s">
        <v>73</v>
      </c>
    </row>
    <row r="45" spans="1:8" x14ac:dyDescent="0.35">
      <c r="A45" s="19" t="s">
        <v>36</v>
      </c>
      <c r="B45" s="19" t="s">
        <v>34</v>
      </c>
      <c r="C45" s="44">
        <v>18062.032679738943</v>
      </c>
      <c r="D45" s="44">
        <v>18570.357757138321</v>
      </c>
    </row>
    <row r="46" spans="1:8" x14ac:dyDescent="0.35">
      <c r="A46" s="19" t="s">
        <v>26</v>
      </c>
      <c r="B46" s="19" t="s">
        <v>34</v>
      </c>
      <c r="C46" s="44">
        <v>2109.581699346425</v>
      </c>
      <c r="D46" s="44">
        <v>2190.1400068799558</v>
      </c>
    </row>
    <row r="47" spans="1:8" x14ac:dyDescent="0.35">
      <c r="A47" s="19" t="s">
        <v>79</v>
      </c>
      <c r="B47" s="19" t="s">
        <v>32</v>
      </c>
      <c r="C47" s="44">
        <v>986</v>
      </c>
      <c r="D47" s="44">
        <v>849</v>
      </c>
    </row>
    <row r="48" spans="1:8" x14ac:dyDescent="0.35">
      <c r="A48" s="19" t="s">
        <v>80</v>
      </c>
      <c r="B48" s="19" t="s">
        <v>32</v>
      </c>
      <c r="C48" s="44">
        <v>345</v>
      </c>
      <c r="D48" s="44">
        <v>355</v>
      </c>
    </row>
    <row r="49" spans="1:4" x14ac:dyDescent="0.35">
      <c r="A49" s="19" t="s">
        <v>81</v>
      </c>
      <c r="B49" s="19" t="s">
        <v>32</v>
      </c>
      <c r="C49" s="44">
        <v>950</v>
      </c>
      <c r="D49" s="44">
        <v>909</v>
      </c>
    </row>
    <row r="50" spans="1:4" x14ac:dyDescent="0.35">
      <c r="A50" s="19" t="s">
        <v>82</v>
      </c>
      <c r="B50" s="19" t="s">
        <v>32</v>
      </c>
      <c r="C50" s="44">
        <v>758</v>
      </c>
      <c r="D50" s="44">
        <v>763</v>
      </c>
    </row>
    <row r="51" spans="1:4" x14ac:dyDescent="0.35">
      <c r="A51" s="19" t="s">
        <v>83</v>
      </c>
      <c r="B51" s="19" t="s">
        <v>32</v>
      </c>
      <c r="C51" s="44">
        <v>2218</v>
      </c>
      <c r="D51" s="44">
        <v>2091</v>
      </c>
    </row>
    <row r="52" spans="1:4" x14ac:dyDescent="0.35">
      <c r="A52" s="19" t="s">
        <v>85</v>
      </c>
      <c r="B52" s="19" t="s">
        <v>32</v>
      </c>
      <c r="C52" s="44">
        <v>1484</v>
      </c>
      <c r="D52" s="44">
        <v>1447</v>
      </c>
    </row>
    <row r="53" spans="1:4" x14ac:dyDescent="0.35">
      <c r="A53" s="47" t="s">
        <v>88</v>
      </c>
      <c r="B53" s="45"/>
      <c r="C53" s="46">
        <f>SUM(C45:C52)</f>
        <v>26912.614379085368</v>
      </c>
      <c r="D53" s="46">
        <f>SUM(D45:D52)</f>
        <v>27174.497764018277</v>
      </c>
    </row>
  </sheetData>
  <mergeCells count="4">
    <mergeCell ref="A43:D43"/>
    <mergeCell ref="A24:H24"/>
    <mergeCell ref="A1:H1"/>
    <mergeCell ref="A13:E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E3838-D9B3-49F7-992A-066678428F15}">
  <dimension ref="A1:J21"/>
  <sheetViews>
    <sheetView topLeftCell="A10" workbookViewId="0">
      <selection activeCell="I21" sqref="I21"/>
    </sheetView>
  </sheetViews>
  <sheetFormatPr baseColWidth="10" defaultRowHeight="14.5" x14ac:dyDescent="0.35"/>
  <cols>
    <col min="1" max="1" width="16.6328125" bestFit="1" customWidth="1"/>
    <col min="2" max="2" width="21.26953125" bestFit="1" customWidth="1"/>
    <col min="3" max="3" width="12.7265625" bestFit="1" customWidth="1"/>
    <col min="4" max="5" width="5.81640625" bestFit="1" customWidth="1"/>
    <col min="6" max="6" width="7.6328125" bestFit="1" customWidth="1"/>
    <col min="7" max="7" width="12.81640625" bestFit="1" customWidth="1"/>
    <col min="8" max="8" width="12.1796875" bestFit="1" customWidth="1"/>
    <col min="9" max="9" width="8.453125" bestFit="1" customWidth="1"/>
    <col min="10" max="10" width="11.453125" bestFit="1" customWidth="1"/>
  </cols>
  <sheetData>
    <row r="1" spans="1:10" x14ac:dyDescent="0.35">
      <c r="A1" s="16" t="s">
        <v>31</v>
      </c>
      <c r="B1" s="16" t="s">
        <v>30</v>
      </c>
    </row>
    <row r="2" spans="1:10" x14ac:dyDescent="0.35">
      <c r="A2" s="16" t="s">
        <v>28</v>
      </c>
      <c r="B2" t="s">
        <v>20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13</v>
      </c>
      <c r="I2" t="s">
        <v>27</v>
      </c>
      <c r="J2" t="s">
        <v>29</v>
      </c>
    </row>
    <row r="3" spans="1:10" x14ac:dyDescent="0.35">
      <c r="A3" s="17">
        <v>2006</v>
      </c>
      <c r="B3">
        <v>723</v>
      </c>
      <c r="C3">
        <v>124</v>
      </c>
      <c r="D3">
        <v>529</v>
      </c>
      <c r="E3">
        <v>773</v>
      </c>
      <c r="F3">
        <v>1095</v>
      </c>
      <c r="G3">
        <v>683</v>
      </c>
      <c r="H3">
        <v>9529</v>
      </c>
      <c r="I3">
        <v>728</v>
      </c>
      <c r="J3">
        <v>14184</v>
      </c>
    </row>
    <row r="4" spans="1:10" x14ac:dyDescent="0.35">
      <c r="A4" s="17">
        <v>2007</v>
      </c>
      <c r="B4">
        <v>802</v>
      </c>
      <c r="C4">
        <v>93</v>
      </c>
      <c r="D4">
        <v>557</v>
      </c>
      <c r="E4">
        <v>841</v>
      </c>
      <c r="F4">
        <v>1434</v>
      </c>
      <c r="G4">
        <v>685</v>
      </c>
      <c r="H4">
        <v>9649</v>
      </c>
      <c r="I4">
        <v>646</v>
      </c>
      <c r="J4">
        <v>14707</v>
      </c>
    </row>
    <row r="5" spans="1:10" x14ac:dyDescent="0.35">
      <c r="A5" s="17">
        <v>2008</v>
      </c>
      <c r="B5">
        <v>955</v>
      </c>
      <c r="C5">
        <v>155</v>
      </c>
      <c r="D5">
        <v>591</v>
      </c>
      <c r="E5">
        <v>964</v>
      </c>
      <c r="F5">
        <v>1576</v>
      </c>
      <c r="G5">
        <v>860</v>
      </c>
      <c r="H5">
        <v>10039</v>
      </c>
      <c r="I5">
        <v>694</v>
      </c>
      <c r="J5">
        <v>15834</v>
      </c>
    </row>
    <row r="6" spans="1:10" x14ac:dyDescent="0.35">
      <c r="A6" s="17">
        <v>2009</v>
      </c>
      <c r="B6">
        <v>1059</v>
      </c>
      <c r="C6">
        <v>158</v>
      </c>
      <c r="D6">
        <v>610</v>
      </c>
      <c r="E6">
        <v>820</v>
      </c>
      <c r="F6">
        <v>1722</v>
      </c>
      <c r="G6">
        <v>951</v>
      </c>
      <c r="H6">
        <v>10088</v>
      </c>
      <c r="I6">
        <v>758</v>
      </c>
      <c r="J6">
        <v>16166</v>
      </c>
    </row>
    <row r="7" spans="1:10" x14ac:dyDescent="0.35">
      <c r="A7" s="17">
        <v>2010</v>
      </c>
      <c r="B7">
        <v>1166</v>
      </c>
      <c r="C7">
        <v>209</v>
      </c>
      <c r="D7">
        <v>608</v>
      </c>
      <c r="E7">
        <v>796</v>
      </c>
      <c r="F7">
        <v>1793</v>
      </c>
      <c r="G7">
        <v>1045</v>
      </c>
      <c r="H7">
        <v>10540</v>
      </c>
      <c r="I7">
        <v>846</v>
      </c>
      <c r="J7">
        <v>17003</v>
      </c>
    </row>
    <row r="8" spans="1:10" x14ac:dyDescent="0.35">
      <c r="A8" s="17">
        <v>2011</v>
      </c>
      <c r="B8">
        <v>1128</v>
      </c>
      <c r="C8">
        <v>207</v>
      </c>
      <c r="D8">
        <v>652</v>
      </c>
      <c r="E8">
        <v>708</v>
      </c>
      <c r="F8">
        <v>1899</v>
      </c>
      <c r="G8">
        <v>1038</v>
      </c>
      <c r="H8">
        <v>11104</v>
      </c>
      <c r="I8">
        <v>930</v>
      </c>
      <c r="J8">
        <v>17666</v>
      </c>
    </row>
    <row r="9" spans="1:10" x14ac:dyDescent="0.35">
      <c r="A9" s="17">
        <v>2012</v>
      </c>
      <c r="B9">
        <v>1115</v>
      </c>
      <c r="C9">
        <v>222</v>
      </c>
      <c r="D9">
        <v>700</v>
      </c>
      <c r="E9">
        <v>719</v>
      </c>
      <c r="F9">
        <v>1972</v>
      </c>
      <c r="G9">
        <v>1054</v>
      </c>
      <c r="H9">
        <v>11758</v>
      </c>
      <c r="I9">
        <v>962</v>
      </c>
      <c r="J9">
        <v>18502</v>
      </c>
    </row>
    <row r="10" spans="1:10" x14ac:dyDescent="0.35">
      <c r="A10" s="17">
        <v>2013</v>
      </c>
      <c r="B10">
        <v>1180</v>
      </c>
      <c r="C10">
        <v>203</v>
      </c>
      <c r="D10">
        <v>681</v>
      </c>
      <c r="E10">
        <v>646</v>
      </c>
      <c r="F10">
        <v>2160</v>
      </c>
      <c r="G10">
        <v>1143</v>
      </c>
      <c r="H10">
        <v>12475</v>
      </c>
      <c r="I10">
        <v>1092</v>
      </c>
      <c r="J10">
        <v>19580</v>
      </c>
    </row>
    <row r="11" spans="1:10" x14ac:dyDescent="0.35">
      <c r="A11" s="17">
        <v>2014</v>
      </c>
      <c r="B11">
        <v>1132</v>
      </c>
      <c r="C11">
        <v>214</v>
      </c>
      <c r="D11">
        <v>777</v>
      </c>
      <c r="E11">
        <v>681</v>
      </c>
      <c r="F11">
        <v>2356</v>
      </c>
      <c r="G11">
        <v>1242</v>
      </c>
      <c r="H11">
        <v>12966</v>
      </c>
      <c r="I11">
        <v>1139</v>
      </c>
      <c r="J11">
        <v>20507</v>
      </c>
    </row>
    <row r="12" spans="1:10" x14ac:dyDescent="0.35">
      <c r="A12" s="17">
        <v>2015</v>
      </c>
      <c r="B12">
        <v>1192</v>
      </c>
      <c r="C12">
        <v>266</v>
      </c>
      <c r="D12">
        <v>820</v>
      </c>
      <c r="E12">
        <v>762</v>
      </c>
      <c r="F12">
        <v>2464</v>
      </c>
      <c r="G12">
        <v>1381</v>
      </c>
      <c r="H12">
        <v>13372</v>
      </c>
      <c r="I12">
        <v>1213</v>
      </c>
      <c r="J12">
        <v>21470</v>
      </c>
    </row>
    <row r="13" spans="1:10" x14ac:dyDescent="0.35">
      <c r="A13" s="17">
        <v>2016</v>
      </c>
      <c r="B13">
        <v>1261</v>
      </c>
      <c r="C13">
        <v>253</v>
      </c>
      <c r="D13">
        <v>901</v>
      </c>
      <c r="E13">
        <v>777</v>
      </c>
      <c r="F13">
        <v>2561</v>
      </c>
      <c r="G13">
        <v>1382</v>
      </c>
      <c r="H13">
        <v>13857</v>
      </c>
      <c r="I13">
        <v>1281</v>
      </c>
      <c r="J13">
        <v>22273</v>
      </c>
    </row>
    <row r="14" spans="1:10" x14ac:dyDescent="0.35">
      <c r="A14" s="17">
        <v>2017</v>
      </c>
      <c r="B14">
        <v>1300</v>
      </c>
      <c r="C14">
        <v>220</v>
      </c>
      <c r="D14">
        <v>924</v>
      </c>
      <c r="E14">
        <v>821</v>
      </c>
      <c r="F14">
        <v>2705</v>
      </c>
      <c r="G14">
        <v>1548</v>
      </c>
      <c r="H14">
        <v>14693</v>
      </c>
      <c r="I14">
        <v>1383</v>
      </c>
      <c r="J14">
        <v>23594</v>
      </c>
    </row>
    <row r="15" spans="1:10" x14ac:dyDescent="0.35">
      <c r="A15" s="17">
        <v>2018</v>
      </c>
      <c r="B15">
        <v>1395</v>
      </c>
      <c r="C15">
        <v>215</v>
      </c>
      <c r="D15">
        <v>935</v>
      </c>
      <c r="E15">
        <v>797</v>
      </c>
      <c r="F15">
        <v>2839</v>
      </c>
      <c r="G15">
        <v>1778</v>
      </c>
      <c r="H15">
        <v>15259</v>
      </c>
      <c r="I15">
        <v>1463</v>
      </c>
      <c r="J15">
        <v>24681</v>
      </c>
    </row>
    <row r="16" spans="1:10" x14ac:dyDescent="0.35">
      <c r="A16" s="17">
        <v>2019</v>
      </c>
      <c r="B16">
        <v>1379</v>
      </c>
      <c r="C16">
        <v>212</v>
      </c>
      <c r="D16">
        <v>1002</v>
      </c>
      <c r="E16">
        <v>769</v>
      </c>
      <c r="F16">
        <v>2733</v>
      </c>
      <c r="G16">
        <v>1800</v>
      </c>
      <c r="H16">
        <v>15657</v>
      </c>
      <c r="I16">
        <v>1591</v>
      </c>
      <c r="J16">
        <v>25143</v>
      </c>
    </row>
    <row r="17" spans="1:10" x14ac:dyDescent="0.35">
      <c r="A17" s="17">
        <v>2020</v>
      </c>
      <c r="B17">
        <v>1265</v>
      </c>
      <c r="C17">
        <v>224</v>
      </c>
      <c r="D17">
        <v>963</v>
      </c>
      <c r="E17">
        <v>684</v>
      </c>
      <c r="F17">
        <v>2552</v>
      </c>
      <c r="G17">
        <v>1816</v>
      </c>
      <c r="H17">
        <v>15232</v>
      </c>
      <c r="I17">
        <v>1468</v>
      </c>
      <c r="J17">
        <v>24204</v>
      </c>
    </row>
    <row r="18" spans="1:10" x14ac:dyDescent="0.35">
      <c r="A18" s="17">
        <v>2021</v>
      </c>
      <c r="B18">
        <v>1354</v>
      </c>
      <c r="C18">
        <v>269</v>
      </c>
      <c r="D18">
        <v>1096</v>
      </c>
      <c r="E18">
        <v>786</v>
      </c>
      <c r="F18">
        <v>2656</v>
      </c>
      <c r="G18">
        <v>2040</v>
      </c>
      <c r="H18">
        <v>17468</v>
      </c>
      <c r="I18">
        <v>1541</v>
      </c>
      <c r="J18">
        <v>27210</v>
      </c>
    </row>
    <row r="19" spans="1:10" x14ac:dyDescent="0.35">
      <c r="A19" s="17">
        <v>2022</v>
      </c>
      <c r="B19">
        <v>1236</v>
      </c>
      <c r="C19">
        <v>301</v>
      </c>
      <c r="D19">
        <v>961</v>
      </c>
      <c r="E19">
        <v>744</v>
      </c>
      <c r="F19">
        <v>2477</v>
      </c>
      <c r="G19">
        <v>1988</v>
      </c>
      <c r="H19">
        <v>17425</v>
      </c>
      <c r="I19">
        <v>1565</v>
      </c>
      <c r="J19">
        <v>26697</v>
      </c>
    </row>
    <row r="20" spans="1:10" x14ac:dyDescent="0.35">
      <c r="A20" s="17">
        <v>2023</v>
      </c>
      <c r="B20">
        <v>1069</v>
      </c>
      <c r="C20">
        <v>339</v>
      </c>
      <c r="D20">
        <v>948</v>
      </c>
      <c r="E20">
        <v>747</v>
      </c>
      <c r="F20">
        <v>2333</v>
      </c>
      <c r="G20">
        <v>1763</v>
      </c>
      <c r="H20">
        <v>17082</v>
      </c>
      <c r="I20">
        <v>1482</v>
      </c>
      <c r="J20">
        <v>25763</v>
      </c>
    </row>
    <row r="21" spans="1:10" x14ac:dyDescent="0.35">
      <c r="A21" s="17" t="s">
        <v>29</v>
      </c>
      <c r="B21">
        <v>20711</v>
      </c>
      <c r="C21">
        <v>3884</v>
      </c>
      <c r="D21">
        <v>14255</v>
      </c>
      <c r="E21">
        <v>13835</v>
      </c>
      <c r="F21">
        <v>39327</v>
      </c>
      <c r="G21">
        <v>24197</v>
      </c>
      <c r="H21">
        <v>238193</v>
      </c>
      <c r="I21">
        <v>20782</v>
      </c>
      <c r="J21">
        <v>375184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AAEC9-74BB-4898-BED9-9FE6A6BEA26C}">
  <dimension ref="A1:N40"/>
  <sheetViews>
    <sheetView topLeftCell="A16" zoomScale="87" workbookViewId="0">
      <selection activeCell="F20" sqref="F20"/>
    </sheetView>
  </sheetViews>
  <sheetFormatPr baseColWidth="10" defaultRowHeight="14.5" x14ac:dyDescent="0.35"/>
  <cols>
    <col min="2" max="2" width="29.26953125" bestFit="1" customWidth="1"/>
    <col min="3" max="3" width="16.26953125" bestFit="1" customWidth="1"/>
    <col min="4" max="4" width="17.453125" bestFit="1" customWidth="1"/>
    <col min="5" max="5" width="23.453125" bestFit="1" customWidth="1"/>
    <col min="6" max="6" width="11.81640625" bestFit="1" customWidth="1"/>
    <col min="7" max="7" width="14.90625" bestFit="1" customWidth="1"/>
    <col min="8" max="8" width="12.453125" bestFit="1" customWidth="1"/>
    <col min="9" max="9" width="12.81640625" bestFit="1" customWidth="1"/>
    <col min="10" max="10" width="13.81640625" bestFit="1" customWidth="1"/>
  </cols>
  <sheetData>
    <row r="1" spans="1:14" ht="43.5" x14ac:dyDescent="0.35">
      <c r="A1" s="36" t="s">
        <v>78</v>
      </c>
      <c r="B1" s="36" t="s">
        <v>0</v>
      </c>
      <c r="C1" s="36" t="s">
        <v>1</v>
      </c>
      <c r="D1" s="36" t="s">
        <v>2</v>
      </c>
      <c r="E1" s="36" t="s">
        <v>3</v>
      </c>
      <c r="F1" s="36" t="s">
        <v>4</v>
      </c>
      <c r="G1" s="35" t="s">
        <v>5</v>
      </c>
      <c r="H1" s="35" t="s">
        <v>6</v>
      </c>
      <c r="I1" s="35" t="s">
        <v>7</v>
      </c>
      <c r="J1" s="35" t="s">
        <v>8</v>
      </c>
      <c r="K1" s="35" t="s">
        <v>9</v>
      </c>
      <c r="L1" s="35" t="s">
        <v>10</v>
      </c>
      <c r="M1" s="35" t="s">
        <v>11</v>
      </c>
      <c r="N1" s="35" t="s">
        <v>12</v>
      </c>
    </row>
    <row r="2" spans="1:14" x14ac:dyDescent="0.35">
      <c r="A2" s="19">
        <v>1</v>
      </c>
      <c r="B2" s="19">
        <v>2006</v>
      </c>
      <c r="C2" s="19" t="s">
        <v>20</v>
      </c>
      <c r="D2" s="19" t="s">
        <v>20</v>
      </c>
      <c r="E2" s="19" t="s">
        <v>21</v>
      </c>
      <c r="F2" s="19">
        <v>723</v>
      </c>
      <c r="G2" s="22">
        <f>($C$40*B2)+$C$39</f>
        <v>932.54970760233846</v>
      </c>
      <c r="H2" s="21">
        <f t="shared" ref="H2:H19" si="0">G2-F2</f>
        <v>209.54970760233846</v>
      </c>
      <c r="I2" s="22">
        <f t="shared" ref="I2:I19" si="1">ABS(H2 )</f>
        <v>209.54970760233846</v>
      </c>
      <c r="J2" s="22">
        <f>SUMSQ($H2:H$2)/A2</f>
        <v>43911.079956225542</v>
      </c>
      <c r="K2" s="22">
        <f>SUM($I2:I$2)/A2</f>
        <v>209.54970760233846</v>
      </c>
      <c r="L2" s="22">
        <f t="shared" ref="L2:L19" si="2">100*(I2/F2)</f>
        <v>28.983362047349718</v>
      </c>
      <c r="M2" s="22">
        <f>AVERAGE($L2:L$2 )</f>
        <v>28.983362047349718</v>
      </c>
      <c r="N2" s="22">
        <f>SUM($H2:H$2)/K2</f>
        <v>1</v>
      </c>
    </row>
    <row r="3" spans="1:14" x14ac:dyDescent="0.35">
      <c r="A3" s="19">
        <v>2</v>
      </c>
      <c r="B3" s="19">
        <v>2007</v>
      </c>
      <c r="C3" s="19" t="s">
        <v>20</v>
      </c>
      <c r="D3" s="19" t="s">
        <v>20</v>
      </c>
      <c r="E3" s="19" t="s">
        <v>21</v>
      </c>
      <c r="F3" s="19">
        <v>802</v>
      </c>
      <c r="G3" s="22">
        <f t="shared" ref="G3:G21" si="3">($C$40*B3)+$C$39</f>
        <v>958.20399036807794</v>
      </c>
      <c r="H3" s="22">
        <f t="shared" si="0"/>
        <v>156.20399036807794</v>
      </c>
      <c r="I3" s="22">
        <f t="shared" si="1"/>
        <v>156.20399036807794</v>
      </c>
      <c r="J3" s="22">
        <f>SUMSQ($H$2:H3)/A3</f>
        <v>34155.383281568065</v>
      </c>
      <c r="K3" s="22">
        <f>SUM($I$2:I3)/A3</f>
        <v>182.8768489852082</v>
      </c>
      <c r="L3" s="22">
        <f t="shared" si="2"/>
        <v>19.476806779062088</v>
      </c>
      <c r="M3" s="22">
        <f>AVERAGE($L$2:L3 )</f>
        <v>24.230084413205901</v>
      </c>
      <c r="N3" s="22">
        <f>SUM($H$2:H3)/K3</f>
        <v>2</v>
      </c>
    </row>
    <row r="4" spans="1:14" x14ac:dyDescent="0.35">
      <c r="A4" s="19">
        <v>3</v>
      </c>
      <c r="B4" s="19">
        <v>2008</v>
      </c>
      <c r="C4" s="19" t="s">
        <v>20</v>
      </c>
      <c r="D4" s="19" t="s">
        <v>20</v>
      </c>
      <c r="E4" s="19" t="s">
        <v>21</v>
      </c>
      <c r="F4" s="19">
        <v>955</v>
      </c>
      <c r="G4" s="22">
        <f t="shared" si="3"/>
        <v>983.85827313381742</v>
      </c>
      <c r="H4" s="22">
        <f t="shared" si="0"/>
        <v>28.85827313381742</v>
      </c>
      <c r="I4" s="22">
        <f t="shared" si="1"/>
        <v>28.85827313381742</v>
      </c>
      <c r="J4" s="22">
        <f>SUMSQ($H$2:H4)/A4</f>
        <v>23047.855497134045</v>
      </c>
      <c r="K4" s="22">
        <f>SUM($I$2:I4)/A4</f>
        <v>131.53732370141128</v>
      </c>
      <c r="L4" s="22">
        <f t="shared" si="2"/>
        <v>3.0218087051117717</v>
      </c>
      <c r="M4" s="22">
        <f>AVERAGE($L$2:L4 )</f>
        <v>17.160659177174526</v>
      </c>
      <c r="N4" s="22">
        <f>SUM($H$2:H4)/K4</f>
        <v>3</v>
      </c>
    </row>
    <row r="5" spans="1:14" x14ac:dyDescent="0.35">
      <c r="A5" s="19">
        <v>4</v>
      </c>
      <c r="B5" s="19">
        <v>2009</v>
      </c>
      <c r="C5" s="19" t="s">
        <v>20</v>
      </c>
      <c r="D5" s="19" t="s">
        <v>20</v>
      </c>
      <c r="E5" s="19" t="s">
        <v>21</v>
      </c>
      <c r="F5" s="19">
        <v>1059</v>
      </c>
      <c r="G5" s="22">
        <f t="shared" si="3"/>
        <v>1009.5125558995569</v>
      </c>
      <c r="H5" s="22">
        <f t="shared" si="0"/>
        <v>-49.487444100443099</v>
      </c>
      <c r="I5" s="22">
        <f t="shared" si="1"/>
        <v>49.487444100443099</v>
      </c>
      <c r="J5" s="22">
        <f>SUMSQ($H$2:H5)/A5</f>
        <v>17898.143403749153</v>
      </c>
      <c r="K5" s="22">
        <f>SUM($I$2:I5)/A5</f>
        <v>111.02485380116923</v>
      </c>
      <c r="L5" s="22">
        <f t="shared" si="2"/>
        <v>4.6730353258208783</v>
      </c>
      <c r="M5" s="22">
        <f>AVERAGE($L$2:L5 )</f>
        <v>14.038753214336113</v>
      </c>
      <c r="N5" s="22">
        <f>SUM($H$2:H5)/K5</f>
        <v>3.1085339470193127</v>
      </c>
    </row>
    <row r="6" spans="1:14" x14ac:dyDescent="0.35">
      <c r="A6" s="19">
        <v>5</v>
      </c>
      <c r="B6" s="19">
        <v>2010</v>
      </c>
      <c r="C6" s="19" t="s">
        <v>20</v>
      </c>
      <c r="D6" s="19" t="s">
        <v>20</v>
      </c>
      <c r="E6" s="19" t="s">
        <v>21</v>
      </c>
      <c r="F6" s="19">
        <v>1166</v>
      </c>
      <c r="G6" s="22">
        <f t="shared" si="3"/>
        <v>1035.1668386652891</v>
      </c>
      <c r="H6" s="22">
        <f t="shared" si="0"/>
        <v>-130.83316133471089</v>
      </c>
      <c r="I6" s="22">
        <f t="shared" si="1"/>
        <v>130.83316133471089</v>
      </c>
      <c r="J6" s="22">
        <f>SUMSQ($H$2:H6)/A6</f>
        <v>17741.97794396622</v>
      </c>
      <c r="K6" s="22">
        <f>SUM($I$2:I6)/A6</f>
        <v>114.98651530787757</v>
      </c>
      <c r="L6" s="22">
        <f t="shared" si="2"/>
        <v>11.220682790283954</v>
      </c>
      <c r="M6" s="22">
        <f>AVERAGE($L$2:L6 )</f>
        <v>13.475139129525681</v>
      </c>
      <c r="N6" s="22">
        <f>SUM($H$2:H6)/K6</f>
        <v>1.8636217046434749</v>
      </c>
    </row>
    <row r="7" spans="1:14" x14ac:dyDescent="0.35">
      <c r="A7" s="19">
        <v>6</v>
      </c>
      <c r="B7" s="19">
        <v>2011</v>
      </c>
      <c r="C7" s="19" t="s">
        <v>20</v>
      </c>
      <c r="D7" s="19" t="s">
        <v>20</v>
      </c>
      <c r="E7" s="19" t="s">
        <v>21</v>
      </c>
      <c r="F7" s="19">
        <v>1128</v>
      </c>
      <c r="G7" s="22">
        <f t="shared" si="3"/>
        <v>1060.8211214310286</v>
      </c>
      <c r="H7" s="22">
        <f t="shared" si="0"/>
        <v>-67.178878568971413</v>
      </c>
      <c r="I7" s="22">
        <f t="shared" si="1"/>
        <v>67.178878568971413</v>
      </c>
      <c r="J7" s="22">
        <f>SUMSQ($H$2:H7)/A7</f>
        <v>15537.148574269284</v>
      </c>
      <c r="K7" s="22">
        <f>SUM($I$2:I7)/A7</f>
        <v>107.01857585139321</v>
      </c>
      <c r="L7" s="22">
        <f t="shared" si="2"/>
        <v>5.9555743412208697</v>
      </c>
      <c r="M7" s="22">
        <f>AVERAGE($L$2:L7 )</f>
        <v>12.221878331474878</v>
      </c>
      <c r="N7" s="22">
        <f>SUM($H$2:H7)/K7</f>
        <v>1.374644410372176</v>
      </c>
    </row>
    <row r="8" spans="1:14" x14ac:dyDescent="0.35">
      <c r="A8" s="19">
        <v>7</v>
      </c>
      <c r="B8" s="19">
        <v>2012</v>
      </c>
      <c r="C8" s="19" t="s">
        <v>20</v>
      </c>
      <c r="D8" s="19" t="s">
        <v>20</v>
      </c>
      <c r="E8" s="19" t="s">
        <v>21</v>
      </c>
      <c r="F8" s="19">
        <v>1115</v>
      </c>
      <c r="G8" s="22">
        <f t="shared" si="3"/>
        <v>1086.4754041967681</v>
      </c>
      <c r="H8" s="22">
        <f t="shared" si="0"/>
        <v>-28.524595803231932</v>
      </c>
      <c r="I8" s="22">
        <f t="shared" si="1"/>
        <v>28.524595803231932</v>
      </c>
      <c r="J8" s="22">
        <f>SUMSQ($H$2:H8)/A8</f>
        <v>13433.792001621923</v>
      </c>
      <c r="K8" s="22">
        <f>SUM($I$2:I8)/A8</f>
        <v>95.805150130227304</v>
      </c>
      <c r="L8" s="22">
        <f t="shared" si="2"/>
        <v>2.5582597132943437</v>
      </c>
      <c r="M8" s="22">
        <f>AVERAGE($L$2:L8 )</f>
        <v>10.841361386020518</v>
      </c>
      <c r="N8" s="22">
        <f>SUM($H$2:H8)/K8</f>
        <v>1.2378028857079264</v>
      </c>
    </row>
    <row r="9" spans="1:14" x14ac:dyDescent="0.35">
      <c r="A9" s="19">
        <v>8</v>
      </c>
      <c r="B9" s="19">
        <v>2013</v>
      </c>
      <c r="C9" s="19" t="s">
        <v>20</v>
      </c>
      <c r="D9" s="19" t="s">
        <v>20</v>
      </c>
      <c r="E9" s="19" t="s">
        <v>21</v>
      </c>
      <c r="F9" s="19">
        <v>1180</v>
      </c>
      <c r="G9" s="22">
        <f t="shared" si="3"/>
        <v>1112.1296869625075</v>
      </c>
      <c r="H9" s="22">
        <f t="shared" si="0"/>
        <v>-67.870313037492451</v>
      </c>
      <c r="I9" s="22">
        <f t="shared" si="1"/>
        <v>67.870313037492451</v>
      </c>
      <c r="J9" s="22">
        <f>SUMSQ($H$2:H9)/A9</f>
        <v>12330.365425395084</v>
      </c>
      <c r="K9" s="22">
        <f>SUM($I$2:I9)/A9</f>
        <v>92.313295493635451</v>
      </c>
      <c r="L9" s="22">
        <f t="shared" si="2"/>
        <v>5.7517214438552928</v>
      </c>
      <c r="M9" s="22">
        <f>AVERAGE($L$2:L9 )</f>
        <v>10.205156393249863</v>
      </c>
      <c r="N9" s="22">
        <f>SUM($H$2:H9)/K9</f>
        <v>0.54940708148460327</v>
      </c>
    </row>
    <row r="10" spans="1:14" x14ac:dyDescent="0.35">
      <c r="A10" s="19">
        <v>9</v>
      </c>
      <c r="B10" s="19">
        <v>2014</v>
      </c>
      <c r="C10" s="19" t="s">
        <v>20</v>
      </c>
      <c r="D10" s="19" t="s">
        <v>20</v>
      </c>
      <c r="E10" s="19" t="s">
        <v>21</v>
      </c>
      <c r="F10" s="19">
        <v>1132</v>
      </c>
      <c r="G10" s="22">
        <f t="shared" si="3"/>
        <v>1137.7839697282398</v>
      </c>
      <c r="H10" s="22">
        <f t="shared" si="0"/>
        <v>5.7839697282397537</v>
      </c>
      <c r="I10" s="22">
        <f t="shared" si="1"/>
        <v>5.7839697282397537</v>
      </c>
      <c r="J10" s="22">
        <f>SUMSQ($H$2:H10)/A10</f>
        <v>10964.041967664209</v>
      </c>
      <c r="K10" s="22">
        <f>SUM($I$2:I10)/A10</f>
        <v>82.698925964147037</v>
      </c>
      <c r="L10" s="22">
        <f t="shared" si="2"/>
        <v>0.51095138942047302</v>
      </c>
      <c r="M10" s="22">
        <f>AVERAGE($L$2:L10 )</f>
        <v>9.1280225039354868</v>
      </c>
      <c r="N10" s="22">
        <f>SUM($H$2:H10)/K10</f>
        <v>0.68321985236083038</v>
      </c>
    </row>
    <row r="11" spans="1:14" x14ac:dyDescent="0.35">
      <c r="A11" s="19">
        <v>10</v>
      </c>
      <c r="B11" s="19">
        <v>2015</v>
      </c>
      <c r="C11" s="19" t="s">
        <v>20</v>
      </c>
      <c r="D11" s="19" t="s">
        <v>20</v>
      </c>
      <c r="E11" s="19" t="s">
        <v>21</v>
      </c>
      <c r="F11" s="19">
        <v>1192</v>
      </c>
      <c r="G11" s="22">
        <f t="shared" si="3"/>
        <v>1163.4382524939792</v>
      </c>
      <c r="H11" s="22">
        <f t="shared" si="0"/>
        <v>-28.561747506020765</v>
      </c>
      <c r="I11" s="22">
        <f t="shared" si="1"/>
        <v>28.561747506020765</v>
      </c>
      <c r="J11" s="22">
        <f>SUMSQ($H$2:H11)/A11</f>
        <v>9949.2151129575559</v>
      </c>
      <c r="K11" s="22">
        <f>SUM($I$2:I11)/A11</f>
        <v>77.28520811833441</v>
      </c>
      <c r="L11" s="22">
        <f t="shared" si="2"/>
        <v>2.3961197572165074</v>
      </c>
      <c r="M11" s="22">
        <f>AVERAGE($L$2:L11 )</f>
        <v>8.4548322292635891</v>
      </c>
      <c r="N11" s="22">
        <f>SUM($H$2:H11)/K11</f>
        <v>0.36151549774988367</v>
      </c>
    </row>
    <row r="12" spans="1:14" x14ac:dyDescent="0.35">
      <c r="A12" s="19">
        <v>11</v>
      </c>
      <c r="B12" s="19">
        <v>2016</v>
      </c>
      <c r="C12" s="19" t="s">
        <v>20</v>
      </c>
      <c r="D12" s="19" t="s">
        <v>20</v>
      </c>
      <c r="E12" s="19" t="s">
        <v>21</v>
      </c>
      <c r="F12" s="19">
        <v>1261</v>
      </c>
      <c r="G12" s="22">
        <f t="shared" si="3"/>
        <v>1189.0925352597187</v>
      </c>
      <c r="H12" s="22">
        <f t="shared" si="0"/>
        <v>-71.907464740281284</v>
      </c>
      <c r="I12" s="22">
        <f t="shared" si="1"/>
        <v>71.907464740281284</v>
      </c>
      <c r="J12" s="22">
        <f>SUMSQ($H$2:H12)/A12</f>
        <v>9514.8031468136687</v>
      </c>
      <c r="K12" s="22">
        <f>SUM($I$2:I12)/A12</f>
        <v>76.796322356693224</v>
      </c>
      <c r="L12" s="22">
        <f t="shared" si="2"/>
        <v>5.7024159191341228</v>
      </c>
      <c r="M12" s="22">
        <f>AVERAGE($L$2:L12 )</f>
        <v>8.2046125647063644</v>
      </c>
      <c r="N12" s="22">
        <f>SUM($H$2:H12)/K12</f>
        <v>-0.57252304419556943</v>
      </c>
    </row>
    <row r="13" spans="1:14" x14ac:dyDescent="0.35">
      <c r="A13" s="19">
        <v>12</v>
      </c>
      <c r="B13" s="19">
        <v>2017</v>
      </c>
      <c r="C13" s="19" t="s">
        <v>20</v>
      </c>
      <c r="D13" s="19" t="s">
        <v>20</v>
      </c>
      <c r="E13" s="19" t="s">
        <v>21</v>
      </c>
      <c r="F13" s="19">
        <v>1300</v>
      </c>
      <c r="G13" s="22">
        <f t="shared" si="3"/>
        <v>1214.7468180254582</v>
      </c>
      <c r="H13" s="22">
        <f t="shared" si="0"/>
        <v>-85.253181974541803</v>
      </c>
      <c r="I13" s="22">
        <f t="shared" si="1"/>
        <v>85.253181974541803</v>
      </c>
      <c r="J13" s="22">
        <f>SUMSQ($H$2:H13)/A13</f>
        <v>9327.578304311226</v>
      </c>
      <c r="K13" s="22">
        <f>SUM($I$2:I13)/A13</f>
        <v>77.501060658180606</v>
      </c>
      <c r="L13" s="22">
        <f t="shared" si="2"/>
        <v>6.5579370749647534</v>
      </c>
      <c r="M13" s="22">
        <f>AVERAGE($L$2:L13 )</f>
        <v>8.0673896072278968</v>
      </c>
      <c r="N13" s="22">
        <f>SUM($H$2:H13)/K13</f>
        <v>-1.6673429387392544</v>
      </c>
    </row>
    <row r="14" spans="1:14" x14ac:dyDescent="0.35">
      <c r="A14" s="19">
        <v>13</v>
      </c>
      <c r="B14" s="19">
        <v>2018</v>
      </c>
      <c r="C14" s="19" t="s">
        <v>20</v>
      </c>
      <c r="D14" s="19" t="s">
        <v>20</v>
      </c>
      <c r="E14" s="19" t="s">
        <v>21</v>
      </c>
      <c r="F14" s="19">
        <v>1395</v>
      </c>
      <c r="G14" s="22">
        <f t="shared" si="3"/>
        <v>1240.4011007911977</v>
      </c>
      <c r="H14" s="22">
        <f t="shared" si="0"/>
        <v>-154.59889920880232</v>
      </c>
      <c r="I14" s="22">
        <f t="shared" si="1"/>
        <v>154.59889920880232</v>
      </c>
      <c r="J14" s="22">
        <f>SUMSQ($H$2:H14)/A14</f>
        <v>10448.596868331395</v>
      </c>
      <c r="K14" s="22">
        <f>SUM($I$2:I14)/A14</f>
        <v>83.431663623613048</v>
      </c>
      <c r="L14" s="22">
        <f t="shared" si="2"/>
        <v>11.082358366222389</v>
      </c>
      <c r="M14" s="22">
        <f>AVERAGE($L$2:L14 )</f>
        <v>8.2993102809967052</v>
      </c>
      <c r="N14" s="22">
        <f>SUM($H$2:H14)/K14</f>
        <v>-3.4018229184836124</v>
      </c>
    </row>
    <row r="15" spans="1:14" x14ac:dyDescent="0.35">
      <c r="A15" s="19">
        <v>14</v>
      </c>
      <c r="B15" s="19">
        <v>2019</v>
      </c>
      <c r="C15" s="19" t="s">
        <v>20</v>
      </c>
      <c r="D15" s="19" t="s">
        <v>20</v>
      </c>
      <c r="E15" s="19" t="s">
        <v>21</v>
      </c>
      <c r="F15" s="19">
        <v>1379</v>
      </c>
      <c r="G15" s="22">
        <f t="shared" si="3"/>
        <v>1266.0553835569299</v>
      </c>
      <c r="H15" s="22">
        <f t="shared" si="0"/>
        <v>-112.94461644307012</v>
      </c>
      <c r="I15" s="22">
        <f t="shared" si="1"/>
        <v>112.94461644307012</v>
      </c>
      <c r="J15" s="22">
        <f>SUMSQ($H$2:H15)/A15</f>
        <v>10613.446119412882</v>
      </c>
      <c r="K15" s="22">
        <f>SUM($I$2:I15)/A15</f>
        <v>85.539731682145685</v>
      </c>
      <c r="L15" s="22">
        <f t="shared" si="2"/>
        <v>8.1903275158136424</v>
      </c>
      <c r="M15" s="22">
        <f>AVERAGE($L$2:L15 )</f>
        <v>8.2915257977693422</v>
      </c>
      <c r="N15" s="22">
        <f>SUM($H$2:H15)/K15</f>
        <v>-4.6383634140847709</v>
      </c>
    </row>
    <row r="16" spans="1:14" x14ac:dyDescent="0.35">
      <c r="A16" s="19">
        <v>15</v>
      </c>
      <c r="B16" s="19">
        <v>2020</v>
      </c>
      <c r="C16" s="19" t="s">
        <v>20</v>
      </c>
      <c r="D16" s="19" t="s">
        <v>20</v>
      </c>
      <c r="E16" s="19" t="s">
        <v>21</v>
      </c>
      <c r="F16" s="19">
        <v>1265</v>
      </c>
      <c r="G16" s="22">
        <f t="shared" si="3"/>
        <v>1291.7096663226694</v>
      </c>
      <c r="H16" s="22">
        <f t="shared" si="0"/>
        <v>26.709666322669364</v>
      </c>
      <c r="I16" s="22">
        <f t="shared" si="1"/>
        <v>26.709666322669364</v>
      </c>
      <c r="J16" s="22">
        <f>SUMSQ($H$2:H16)/A16</f>
        <v>9953.4434631232471</v>
      </c>
      <c r="K16" s="22">
        <f>SUM($I$2:I16)/A16</f>
        <v>81.617727324847266</v>
      </c>
      <c r="L16" s="22">
        <f t="shared" si="2"/>
        <v>2.1114360729382895</v>
      </c>
      <c r="M16" s="22">
        <f>AVERAGE($L$2:L16 )</f>
        <v>7.8795198161139393</v>
      </c>
      <c r="N16" s="22">
        <f>SUM($H$2:H16)/K16</f>
        <v>-4.533999018247175</v>
      </c>
    </row>
    <row r="17" spans="1:14" x14ac:dyDescent="0.35">
      <c r="A17" s="19">
        <v>16</v>
      </c>
      <c r="B17" s="19">
        <v>2021</v>
      </c>
      <c r="C17" s="19" t="s">
        <v>20</v>
      </c>
      <c r="D17" s="19" t="s">
        <v>20</v>
      </c>
      <c r="E17" s="19" t="s">
        <v>21</v>
      </c>
      <c r="F17" s="19">
        <v>1354</v>
      </c>
      <c r="G17" s="22">
        <f t="shared" si="3"/>
        <v>1317.3639490884088</v>
      </c>
      <c r="H17" s="22">
        <f t="shared" si="0"/>
        <v>-36.636050911591155</v>
      </c>
      <c r="I17" s="22">
        <f t="shared" si="1"/>
        <v>36.636050911591155</v>
      </c>
      <c r="J17" s="22">
        <f>SUMSQ($H$2:H17)/A17</f>
        <v>9415.2407608278372</v>
      </c>
      <c r="K17" s="22">
        <f>SUM($I$2:I17)/A17</f>
        <v>78.806372549018761</v>
      </c>
      <c r="L17" s="22">
        <f t="shared" si="2"/>
        <v>2.7057644690983129</v>
      </c>
      <c r="M17" s="22">
        <f>AVERAGE($L$2:L17 )</f>
        <v>7.5561601069254625</v>
      </c>
      <c r="N17" s="22">
        <f>SUM($H$2:H17)/K17</f>
        <v>-5.1606327422448794</v>
      </c>
    </row>
    <row r="18" spans="1:14" x14ac:dyDescent="0.35">
      <c r="A18" s="19">
        <v>17</v>
      </c>
      <c r="B18" s="19">
        <v>2022</v>
      </c>
      <c r="C18" s="19" t="s">
        <v>20</v>
      </c>
      <c r="D18" s="19" t="s">
        <v>20</v>
      </c>
      <c r="E18" s="19" t="s">
        <v>21</v>
      </c>
      <c r="F18" s="19">
        <v>1236</v>
      </c>
      <c r="G18" s="22">
        <f t="shared" si="3"/>
        <v>1343.0182318541483</v>
      </c>
      <c r="H18" s="22">
        <f t="shared" si="0"/>
        <v>107.01823185414833</v>
      </c>
      <c r="I18" s="22">
        <f t="shared" si="1"/>
        <v>107.01823185414833</v>
      </c>
      <c r="J18" s="22">
        <f>SUMSQ($H$2:H18)/A18</f>
        <v>9535.103183672567</v>
      </c>
      <c r="K18" s="22">
        <f>SUM($I$2:I18)/A18</f>
        <v>80.465893684614613</v>
      </c>
      <c r="L18" s="22">
        <f t="shared" si="2"/>
        <v>8.6584329979084416</v>
      </c>
      <c r="M18" s="22">
        <f>AVERAGE($L$2:L18 )</f>
        <v>7.6209996887479914</v>
      </c>
      <c r="N18" s="22">
        <f>SUM($H$2:H18)/K18</f>
        <v>-3.7242178132567552</v>
      </c>
    </row>
    <row r="19" spans="1:14" x14ac:dyDescent="0.35">
      <c r="A19" s="19">
        <v>18</v>
      </c>
      <c r="B19" s="19">
        <v>2023</v>
      </c>
      <c r="C19" s="19" t="s">
        <v>20</v>
      </c>
      <c r="D19" s="19" t="s">
        <v>20</v>
      </c>
      <c r="E19" s="19" t="s">
        <v>21</v>
      </c>
      <c r="F19" s="19">
        <v>1069</v>
      </c>
      <c r="G19" s="22">
        <f t="shared" si="3"/>
        <v>1368.6725146198805</v>
      </c>
      <c r="H19" s="22">
        <f t="shared" si="0"/>
        <v>299.67251461988053</v>
      </c>
      <c r="I19" s="22">
        <f t="shared" si="1"/>
        <v>299.67251461988053</v>
      </c>
      <c r="J19" s="22">
        <f>SUMSQ($H$2:H21)/A19</f>
        <v>13994.465007835341</v>
      </c>
      <c r="K19" s="22">
        <f>SUM($I$2:I21)/A19</f>
        <v>92.644039292129392</v>
      </c>
      <c r="L19" s="22">
        <f t="shared" si="2"/>
        <v>28.03297611037236</v>
      </c>
      <c r="M19" s="22">
        <f>AVERAGE($L$2:L21 )</f>
        <v>8.7549983788382324</v>
      </c>
      <c r="N19" s="22">
        <f>SUM($H$2:H21)/K19</f>
        <v>1.570734106538802E-13</v>
      </c>
    </row>
    <row r="20" spans="1:14" x14ac:dyDescent="0.35">
      <c r="A20" s="19">
        <v>19</v>
      </c>
      <c r="B20" s="19">
        <v>2024</v>
      </c>
      <c r="C20" s="19"/>
      <c r="D20" s="19"/>
      <c r="E20" s="19"/>
      <c r="F20" s="19"/>
      <c r="G20" s="22">
        <f t="shared" si="3"/>
        <v>1394.32679738562</v>
      </c>
      <c r="H20" s="21"/>
      <c r="I20" s="22"/>
      <c r="J20" s="22"/>
      <c r="K20" s="22"/>
      <c r="L20" s="22"/>
      <c r="M20" s="22"/>
      <c r="N20" s="22"/>
    </row>
    <row r="21" spans="1:14" x14ac:dyDescent="0.35">
      <c r="A21" s="19">
        <v>20</v>
      </c>
      <c r="B21" s="19">
        <v>2025</v>
      </c>
      <c r="C21" s="19"/>
      <c r="D21" s="19"/>
      <c r="E21" s="19"/>
      <c r="F21" s="19"/>
      <c r="G21" s="22">
        <f t="shared" si="3"/>
        <v>1419.9810801513595</v>
      </c>
      <c r="H21" s="21"/>
      <c r="I21" s="22"/>
      <c r="J21" s="22"/>
      <c r="K21" s="22"/>
      <c r="L21" s="22"/>
      <c r="M21" s="22"/>
      <c r="N21" s="22"/>
    </row>
    <row r="23" spans="1:14" x14ac:dyDescent="0.35">
      <c r="B23" s="28" t="s">
        <v>38</v>
      </c>
      <c r="C23" s="28"/>
      <c r="D23" s="28"/>
      <c r="E23" s="28"/>
      <c r="F23" s="28"/>
      <c r="G23" s="28"/>
      <c r="H23" s="28"/>
      <c r="I23" s="28"/>
      <c r="J23" s="28"/>
    </row>
    <row r="24" spans="1:14" ht="15" thickBot="1" x14ac:dyDescent="0.4">
      <c r="B24" s="28"/>
      <c r="C24" s="28"/>
      <c r="D24" s="28"/>
      <c r="E24" s="28"/>
      <c r="F24" s="28"/>
      <c r="G24" s="28"/>
      <c r="H24" s="28"/>
      <c r="I24" s="28"/>
      <c r="J24" s="28"/>
    </row>
    <row r="25" spans="1:14" x14ac:dyDescent="0.35">
      <c r="B25" s="29" t="s">
        <v>39</v>
      </c>
      <c r="C25" s="29"/>
      <c r="D25" s="28"/>
      <c r="E25" s="28"/>
      <c r="F25" s="28"/>
      <c r="G25" s="28"/>
      <c r="H25" s="28"/>
      <c r="I25" s="28"/>
      <c r="J25" s="28"/>
    </row>
    <row r="26" spans="1:14" x14ac:dyDescent="0.35">
      <c r="B26" s="28" t="s">
        <v>40</v>
      </c>
      <c r="C26" s="28">
        <v>0.74743958235703933</v>
      </c>
      <c r="D26" s="28"/>
      <c r="E26" s="28"/>
      <c r="F26" s="28"/>
      <c r="G26" s="28"/>
      <c r="H26" s="28"/>
      <c r="I26" s="28"/>
      <c r="J26" s="28"/>
    </row>
    <row r="27" spans="1:14" x14ac:dyDescent="0.35">
      <c r="B27" s="28" t="s">
        <v>41</v>
      </c>
      <c r="C27" s="28">
        <v>0.55866592927406533</v>
      </c>
      <c r="D27" s="28"/>
      <c r="E27" s="28"/>
      <c r="F27" s="28"/>
      <c r="G27" s="28"/>
      <c r="H27" s="28"/>
      <c r="I27" s="28"/>
      <c r="J27" s="28"/>
    </row>
    <row r="28" spans="1:14" x14ac:dyDescent="0.35">
      <c r="B28" s="28" t="s">
        <v>42</v>
      </c>
      <c r="C28" s="28">
        <v>0.53108254985369441</v>
      </c>
      <c r="D28" s="28"/>
      <c r="E28" s="28"/>
      <c r="F28" s="28"/>
      <c r="G28" s="28"/>
      <c r="H28" s="28"/>
      <c r="I28" s="28"/>
      <c r="J28" s="28"/>
    </row>
    <row r="29" spans="1:14" x14ac:dyDescent="0.35">
      <c r="B29" s="28" t="s">
        <v>43</v>
      </c>
      <c r="C29" s="28">
        <v>125.47419309887967</v>
      </c>
      <c r="D29" s="28"/>
      <c r="E29" s="28"/>
      <c r="F29" s="28"/>
      <c r="G29" s="28"/>
      <c r="H29" s="28"/>
      <c r="I29" s="28"/>
      <c r="J29" s="28"/>
    </row>
    <row r="30" spans="1:14" ht="15" thickBot="1" x14ac:dyDescent="0.4">
      <c r="B30" s="30" t="s">
        <v>44</v>
      </c>
      <c r="C30" s="30">
        <v>18</v>
      </c>
      <c r="D30" s="28"/>
      <c r="E30" s="28"/>
      <c r="F30" s="28"/>
      <c r="G30" s="28"/>
      <c r="H30" s="28"/>
      <c r="I30" s="28"/>
      <c r="J30" s="28"/>
    </row>
    <row r="31" spans="1:14" x14ac:dyDescent="0.35">
      <c r="B31" s="28"/>
      <c r="C31" s="28"/>
      <c r="D31" s="28"/>
      <c r="E31" s="28"/>
      <c r="F31" s="28"/>
      <c r="G31" s="28"/>
      <c r="H31" s="28"/>
      <c r="I31" s="28"/>
      <c r="J31" s="28"/>
    </row>
    <row r="32" spans="1:14" ht="15" thickBot="1" x14ac:dyDescent="0.4">
      <c r="B32" s="28" t="s">
        <v>45</v>
      </c>
      <c r="C32" s="28"/>
      <c r="D32" s="28"/>
      <c r="E32" s="28"/>
      <c r="F32" s="28"/>
      <c r="G32" s="28"/>
      <c r="H32" s="28"/>
      <c r="I32" s="28"/>
      <c r="J32" s="28"/>
    </row>
    <row r="33" spans="2:10" x14ac:dyDescent="0.35">
      <c r="B33" s="31"/>
      <c r="C33" s="31" t="s">
        <v>50</v>
      </c>
      <c r="D33" s="31" t="s">
        <v>51</v>
      </c>
      <c r="E33" s="31" t="s">
        <v>52</v>
      </c>
      <c r="F33" s="31" t="s">
        <v>53</v>
      </c>
      <c r="G33" s="31" t="s">
        <v>54</v>
      </c>
      <c r="H33" s="28"/>
      <c r="I33" s="28"/>
      <c r="J33" s="28"/>
    </row>
    <row r="34" spans="2:10" x14ac:dyDescent="0.35">
      <c r="B34" s="28" t="s">
        <v>46</v>
      </c>
      <c r="C34" s="28">
        <v>1</v>
      </c>
      <c r="D34" s="28">
        <v>318869.90763673856</v>
      </c>
      <c r="E34" s="28">
        <v>318869.90763673856</v>
      </c>
      <c r="F34" s="28">
        <v>20.253715861279804</v>
      </c>
      <c r="G34" s="28">
        <v>3.6323003525845932E-4</v>
      </c>
      <c r="H34" s="28"/>
      <c r="I34" s="28"/>
      <c r="J34" s="28"/>
    </row>
    <row r="35" spans="2:10" x14ac:dyDescent="0.35">
      <c r="B35" s="28" t="s">
        <v>47</v>
      </c>
      <c r="C35" s="28">
        <v>16</v>
      </c>
      <c r="D35" s="28">
        <v>251900.37014103908</v>
      </c>
      <c r="E35" s="28">
        <v>15743.773133814942</v>
      </c>
      <c r="F35" s="28"/>
      <c r="G35" s="28"/>
      <c r="H35" s="28"/>
      <c r="I35" s="28"/>
      <c r="J35" s="28"/>
    </row>
    <row r="36" spans="2:10" ht="15" thickBot="1" x14ac:dyDescent="0.4">
      <c r="B36" s="30" t="s">
        <v>48</v>
      </c>
      <c r="C36" s="30">
        <v>17</v>
      </c>
      <c r="D36" s="30">
        <v>570770.27777777764</v>
      </c>
      <c r="E36" s="30"/>
      <c r="F36" s="30"/>
      <c r="G36" s="30"/>
      <c r="H36" s="28"/>
      <c r="I36" s="28"/>
      <c r="J36" s="28"/>
    </row>
    <row r="37" spans="2:10" ht="15" thickBot="1" x14ac:dyDescent="0.4">
      <c r="B37" s="28"/>
      <c r="C37" s="28"/>
      <c r="D37" s="28"/>
      <c r="E37" s="28"/>
      <c r="F37" s="28"/>
      <c r="G37" s="28"/>
      <c r="H37" s="28"/>
      <c r="I37" s="28"/>
      <c r="J37" s="28"/>
    </row>
    <row r="38" spans="2:10" x14ac:dyDescent="0.35">
      <c r="B38" s="31"/>
      <c r="C38" s="31" t="s">
        <v>55</v>
      </c>
      <c r="D38" s="31" t="s">
        <v>43</v>
      </c>
      <c r="E38" s="31" t="s">
        <v>56</v>
      </c>
      <c r="F38" s="31" t="s">
        <v>57</v>
      </c>
      <c r="G38" s="31" t="s">
        <v>58</v>
      </c>
      <c r="H38" s="31" t="s">
        <v>59</v>
      </c>
      <c r="I38" s="31" t="s">
        <v>60</v>
      </c>
      <c r="J38" s="31" t="s">
        <v>61</v>
      </c>
    </row>
    <row r="39" spans="2:10" x14ac:dyDescent="0.35">
      <c r="B39" s="28" t="s">
        <v>49</v>
      </c>
      <c r="C39" s="28">
        <v>-50529.941520467859</v>
      </c>
      <c r="D39" s="28">
        <v>11483.551774270662</v>
      </c>
      <c r="E39" s="28">
        <v>-4.4002014806675174</v>
      </c>
      <c r="F39" s="28">
        <v>4.4705440164363161E-4</v>
      </c>
      <c r="G39" s="28">
        <v>-74873.983780625887</v>
      </c>
      <c r="H39" s="28">
        <v>-26185.899260309838</v>
      </c>
      <c r="I39" s="28">
        <v>-74873.983780625887</v>
      </c>
      <c r="J39" s="28">
        <v>-26185.899260309838</v>
      </c>
    </row>
    <row r="40" spans="2:10" ht="15" thickBot="1" x14ac:dyDescent="0.4">
      <c r="B40" s="30" t="s">
        <v>0</v>
      </c>
      <c r="C40" s="30">
        <v>25.654282765737886</v>
      </c>
      <c r="D40" s="30">
        <v>5.7004287373049163</v>
      </c>
      <c r="E40" s="30">
        <v>4.5004128545367754</v>
      </c>
      <c r="F40" s="30">
        <v>3.6323003525845596E-4</v>
      </c>
      <c r="G40" s="30">
        <v>13.569913677692066</v>
      </c>
      <c r="H40" s="30">
        <v>37.738651853783708</v>
      </c>
      <c r="I40" s="30">
        <v>13.569913677692066</v>
      </c>
      <c r="J40" s="30">
        <v>37.738651853783708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F784C-A53E-4424-9ABE-A10DF466DA3E}">
  <dimension ref="A1:N40"/>
  <sheetViews>
    <sheetView zoomScale="90" workbookViewId="0"/>
  </sheetViews>
  <sheetFormatPr baseColWidth="10" defaultRowHeight="14.5" x14ac:dyDescent="0.35"/>
  <cols>
    <col min="2" max="2" width="29.26953125" bestFit="1" customWidth="1"/>
    <col min="3" max="3" width="16.26953125" bestFit="1" customWidth="1"/>
    <col min="4" max="4" width="17.453125" bestFit="1" customWidth="1"/>
    <col min="5" max="5" width="23.453125" bestFit="1" customWidth="1"/>
    <col min="6" max="6" width="11.81640625" bestFit="1" customWidth="1"/>
    <col min="7" max="7" width="14.90625" bestFit="1" customWidth="1"/>
    <col min="8" max="8" width="12.453125" bestFit="1" customWidth="1"/>
    <col min="9" max="9" width="12.81640625" bestFit="1" customWidth="1"/>
    <col min="10" max="10" width="13.81640625" bestFit="1" customWidth="1"/>
  </cols>
  <sheetData>
    <row r="1" spans="1:14" ht="43.5" x14ac:dyDescent="0.35">
      <c r="A1" s="36" t="s">
        <v>78</v>
      </c>
      <c r="B1" s="36" t="s">
        <v>0</v>
      </c>
      <c r="C1" s="36" t="s">
        <v>1</v>
      </c>
      <c r="D1" s="36" t="s">
        <v>2</v>
      </c>
      <c r="E1" s="36" t="s">
        <v>3</v>
      </c>
      <c r="F1" s="36" t="s">
        <v>4</v>
      </c>
      <c r="G1" s="35" t="s">
        <v>5</v>
      </c>
      <c r="H1" s="35" t="s">
        <v>6</v>
      </c>
      <c r="I1" s="35" t="s">
        <v>7</v>
      </c>
      <c r="J1" s="35" t="s">
        <v>8</v>
      </c>
      <c r="K1" s="35" t="s">
        <v>9</v>
      </c>
      <c r="L1" s="35" t="s">
        <v>10</v>
      </c>
      <c r="M1" s="35" t="s">
        <v>11</v>
      </c>
      <c r="N1" s="35" t="s">
        <v>12</v>
      </c>
    </row>
    <row r="2" spans="1:14" x14ac:dyDescent="0.35">
      <c r="A2" s="19">
        <v>1</v>
      </c>
      <c r="B2" s="19">
        <v>2006</v>
      </c>
      <c r="C2" s="19" t="s">
        <v>22</v>
      </c>
      <c r="D2" s="19" t="s">
        <v>22</v>
      </c>
      <c r="E2" s="19" t="s">
        <v>21</v>
      </c>
      <c r="F2" s="19">
        <v>124</v>
      </c>
      <c r="G2" s="22">
        <f>($C$40*B2)+$C$39</f>
        <v>134.56725146198733</v>
      </c>
      <c r="H2" s="21">
        <f t="shared" ref="H2" si="0">G2-F2</f>
        <v>10.567251461987325</v>
      </c>
      <c r="I2" s="22">
        <f t="shared" ref="I2:I19" si="1">ABS(H2 )</f>
        <v>10.567251461987325</v>
      </c>
      <c r="J2" s="22">
        <f>SUMSQ($H2:H$2)/A2</f>
        <v>111.66680346087327</v>
      </c>
      <c r="K2" s="22">
        <f>SUM($I2:I$2)/A2</f>
        <v>10.567251461987325</v>
      </c>
      <c r="L2" s="22">
        <f t="shared" ref="L2" si="2">100*(I2/F2)</f>
        <v>8.5219769854736498</v>
      </c>
      <c r="M2" s="22">
        <f>AVERAGE($L2:L$2 )</f>
        <v>8.5219769854736498</v>
      </c>
      <c r="N2" s="22">
        <f>SUM($H2:H$2)/K2</f>
        <v>1</v>
      </c>
    </row>
    <row r="3" spans="1:14" x14ac:dyDescent="0.35">
      <c r="A3" s="19">
        <v>2</v>
      </c>
      <c r="B3" s="19">
        <v>2007</v>
      </c>
      <c r="C3" s="19" t="s">
        <v>22</v>
      </c>
      <c r="D3" s="19" t="s">
        <v>22</v>
      </c>
      <c r="E3" s="19" t="s">
        <v>21</v>
      </c>
      <c r="F3" s="19">
        <v>93</v>
      </c>
      <c r="G3" s="22">
        <f t="shared" ref="G3:G21" si="3">($C$40*B3)+$C$39</f>
        <v>144.12143102855043</v>
      </c>
      <c r="H3" s="21">
        <f t="shared" ref="H3:H19" si="4">G3-F3</f>
        <v>51.121431028550433</v>
      </c>
      <c r="I3" s="22">
        <f t="shared" si="1"/>
        <v>51.121431028550433</v>
      </c>
      <c r="J3" s="22">
        <f>SUMSQ($H$2:H3)/A3</f>
        <v>1362.5337569338562</v>
      </c>
      <c r="K3" s="22">
        <f>SUM($I$2:I3)/A3</f>
        <v>30.844341245268879</v>
      </c>
      <c r="L3" s="22">
        <f t="shared" ref="L3:L19" si="5">100*(I3/F3)</f>
        <v>54.969280675860674</v>
      </c>
      <c r="M3" s="22">
        <f>AVERAGE($L$2:L3 )</f>
        <v>31.745628830667162</v>
      </c>
      <c r="N3" s="22">
        <f>SUM($H$2:H3)/K3</f>
        <v>2</v>
      </c>
    </row>
    <row r="4" spans="1:14" x14ac:dyDescent="0.35">
      <c r="A4" s="19">
        <v>3</v>
      </c>
      <c r="B4" s="19">
        <v>2008</v>
      </c>
      <c r="C4" s="19" t="s">
        <v>22</v>
      </c>
      <c r="D4" s="19" t="s">
        <v>22</v>
      </c>
      <c r="E4" s="19" t="s">
        <v>21</v>
      </c>
      <c r="F4" s="19">
        <v>155</v>
      </c>
      <c r="G4" s="22">
        <f t="shared" si="3"/>
        <v>153.67561059511354</v>
      </c>
      <c r="H4" s="21">
        <f t="shared" si="4"/>
        <v>-1.3243894048864604</v>
      </c>
      <c r="I4" s="22">
        <f t="shared" si="1"/>
        <v>1.3243894048864604</v>
      </c>
      <c r="J4" s="22">
        <f>SUMSQ($H$2:H4)/A4</f>
        <v>908.94050705449592</v>
      </c>
      <c r="K4" s="22">
        <f>SUM($I$2:I4)/A4</f>
        <v>21.004357298474741</v>
      </c>
      <c r="L4" s="22">
        <f t="shared" si="5"/>
        <v>0.85444477734610347</v>
      </c>
      <c r="M4" s="22">
        <f>AVERAGE($L$2:L4 )</f>
        <v>21.448567479560143</v>
      </c>
      <c r="N4" s="22">
        <f>SUM($H$2:H4)/K4</f>
        <v>2.8738938415428086</v>
      </c>
    </row>
    <row r="5" spans="1:14" x14ac:dyDescent="0.35">
      <c r="A5" s="19">
        <v>4</v>
      </c>
      <c r="B5" s="19">
        <v>2009</v>
      </c>
      <c r="C5" s="19" t="s">
        <v>22</v>
      </c>
      <c r="D5" s="19" t="s">
        <v>22</v>
      </c>
      <c r="E5" s="19" t="s">
        <v>21</v>
      </c>
      <c r="F5" s="19">
        <v>158</v>
      </c>
      <c r="G5" s="22">
        <f t="shared" si="3"/>
        <v>163.22979016167665</v>
      </c>
      <c r="H5" s="21">
        <f t="shared" si="4"/>
        <v>5.2297901616766467</v>
      </c>
      <c r="I5" s="22">
        <f t="shared" si="1"/>
        <v>5.2297901616766467</v>
      </c>
      <c r="J5" s="22">
        <f>SUMSQ($H$2:H5)/A5</f>
        <v>688.54305657466443</v>
      </c>
      <c r="K5" s="22">
        <f>SUM($I$2:I5)/A5</f>
        <v>17.060715514275216</v>
      </c>
      <c r="L5" s="22">
        <f t="shared" si="5"/>
        <v>3.3099937732130678</v>
      </c>
      <c r="M5" s="22">
        <f>AVERAGE($L$2:L5 )</f>
        <v>16.913924052973375</v>
      </c>
      <c r="N5" s="22">
        <f>SUM($H$2:H5)/K5</f>
        <v>3.844743978788193</v>
      </c>
    </row>
    <row r="6" spans="1:14" x14ac:dyDescent="0.35">
      <c r="A6" s="19">
        <v>5</v>
      </c>
      <c r="B6" s="19">
        <v>2010</v>
      </c>
      <c r="C6" s="19" t="s">
        <v>22</v>
      </c>
      <c r="D6" s="19" t="s">
        <v>22</v>
      </c>
      <c r="E6" s="19" t="s">
        <v>21</v>
      </c>
      <c r="F6" s="19">
        <v>209</v>
      </c>
      <c r="G6" s="22">
        <f t="shared" si="3"/>
        <v>172.78396972823975</v>
      </c>
      <c r="H6" s="21">
        <f t="shared" si="4"/>
        <v>-36.216030271760246</v>
      </c>
      <c r="I6" s="22">
        <f t="shared" si="1"/>
        <v>36.216030271760246</v>
      </c>
      <c r="J6" s="22">
        <f>SUMSQ($H$2:H6)/A6</f>
        <v>813.15461498874242</v>
      </c>
      <c r="K6" s="22">
        <f>SUM($I$2:I6)/A6</f>
        <v>20.891778465772223</v>
      </c>
      <c r="L6" s="22">
        <f t="shared" si="5"/>
        <v>17.328244149167581</v>
      </c>
      <c r="M6" s="22">
        <f>AVERAGE($L$2:L6 )</f>
        <v>16.996788072212219</v>
      </c>
      <c r="N6" s="22">
        <f>SUM($H$2:H6)/K6</f>
        <v>1.4062016320773674</v>
      </c>
    </row>
    <row r="7" spans="1:14" x14ac:dyDescent="0.35">
      <c r="A7" s="19">
        <v>6</v>
      </c>
      <c r="B7" s="19">
        <v>2011</v>
      </c>
      <c r="C7" s="19" t="s">
        <v>22</v>
      </c>
      <c r="D7" s="19" t="s">
        <v>22</v>
      </c>
      <c r="E7" s="19" t="s">
        <v>21</v>
      </c>
      <c r="F7" s="19">
        <v>207</v>
      </c>
      <c r="G7" s="22">
        <f t="shared" si="3"/>
        <v>182.33814929480286</v>
      </c>
      <c r="H7" s="21">
        <f t="shared" si="4"/>
        <v>-24.661850705197139</v>
      </c>
      <c r="I7" s="22">
        <f t="shared" si="1"/>
        <v>24.661850705197139</v>
      </c>
      <c r="J7" s="22">
        <f>SUMSQ($H$2:H7)/A7</f>
        <v>778.99665919152415</v>
      </c>
      <c r="K7" s="22">
        <f>SUM($I$2:I7)/A7</f>
        <v>21.52012383900971</v>
      </c>
      <c r="L7" s="22">
        <f t="shared" si="5"/>
        <v>11.913937538742578</v>
      </c>
      <c r="M7" s="22">
        <f>AVERAGE($L$2:L7 )</f>
        <v>16.149646316633945</v>
      </c>
      <c r="N7" s="22">
        <f>SUM($H$2:H7)/K7</f>
        <v>0.21915311945470589</v>
      </c>
    </row>
    <row r="8" spans="1:14" x14ac:dyDescent="0.35">
      <c r="A8" s="19">
        <v>7</v>
      </c>
      <c r="B8" s="19">
        <v>2012</v>
      </c>
      <c r="C8" s="19" t="s">
        <v>22</v>
      </c>
      <c r="D8" s="19" t="s">
        <v>22</v>
      </c>
      <c r="E8" s="19" t="s">
        <v>21</v>
      </c>
      <c r="F8" s="19">
        <v>222</v>
      </c>
      <c r="G8" s="22">
        <f t="shared" si="3"/>
        <v>191.89232886136597</v>
      </c>
      <c r="H8" s="21">
        <f t="shared" si="4"/>
        <v>-30.107671138634032</v>
      </c>
      <c r="I8" s="22">
        <f t="shared" si="1"/>
        <v>30.107671138634032</v>
      </c>
      <c r="J8" s="22">
        <f>SUMSQ($H$2:H8)/A8</f>
        <v>797.20740236304027</v>
      </c>
      <c r="K8" s="22">
        <f>SUM($I$2:I8)/A8</f>
        <v>22.746916310384613</v>
      </c>
      <c r="L8" s="22">
        <f t="shared" si="5"/>
        <v>13.562014026411726</v>
      </c>
      <c r="M8" s="22">
        <f>AVERAGE($L$2:L8 )</f>
        <v>15.779984560887913</v>
      </c>
      <c r="N8" s="22">
        <f>SUM($H$2:H8)/K8</f>
        <v>-1.1162598271252946</v>
      </c>
    </row>
    <row r="9" spans="1:14" x14ac:dyDescent="0.35">
      <c r="A9" s="19">
        <v>8</v>
      </c>
      <c r="B9" s="19">
        <v>2013</v>
      </c>
      <c r="C9" s="19" t="s">
        <v>22</v>
      </c>
      <c r="D9" s="19" t="s">
        <v>22</v>
      </c>
      <c r="E9" s="19" t="s">
        <v>21</v>
      </c>
      <c r="F9" s="19">
        <v>203</v>
      </c>
      <c r="G9" s="22">
        <f t="shared" si="3"/>
        <v>201.44650842793271</v>
      </c>
      <c r="H9" s="21">
        <f t="shared" si="4"/>
        <v>-1.5534915720672871</v>
      </c>
      <c r="I9" s="22">
        <f t="shared" si="1"/>
        <v>1.5534915720672871</v>
      </c>
      <c r="J9" s="22">
        <f>SUMSQ($H$2:H9)/A9</f>
        <v>697.8581440757207</v>
      </c>
      <c r="K9" s="22">
        <f>SUM($I$2:I9)/A9</f>
        <v>20.097738218094946</v>
      </c>
      <c r="L9" s="22">
        <f t="shared" si="5"/>
        <v>0.7652667842695996</v>
      </c>
      <c r="M9" s="22">
        <f>AVERAGE($L$2:L9 )</f>
        <v>13.903144838810624</v>
      </c>
      <c r="N9" s="22">
        <f>SUM($H$2:H9)/K9</f>
        <v>-1.3406961593355284</v>
      </c>
    </row>
    <row r="10" spans="1:14" x14ac:dyDescent="0.35">
      <c r="A10" s="19">
        <v>9</v>
      </c>
      <c r="B10" s="19">
        <v>2014</v>
      </c>
      <c r="C10" s="19" t="s">
        <v>22</v>
      </c>
      <c r="D10" s="19" t="s">
        <v>22</v>
      </c>
      <c r="E10" s="19" t="s">
        <v>21</v>
      </c>
      <c r="F10" s="19">
        <v>214</v>
      </c>
      <c r="G10" s="22">
        <f t="shared" si="3"/>
        <v>211.00068799449582</v>
      </c>
      <c r="H10" s="21">
        <f t="shared" si="4"/>
        <v>-2.99931200550418</v>
      </c>
      <c r="I10" s="22">
        <f t="shared" si="1"/>
        <v>2.99931200550418</v>
      </c>
      <c r="J10" s="22">
        <f>SUMSQ($H$2:H10)/A10</f>
        <v>621.3178916791253</v>
      </c>
      <c r="K10" s="22">
        <f>SUM($I$2:I10)/A10</f>
        <v>18.197913083362639</v>
      </c>
      <c r="L10" s="22">
        <f t="shared" si="5"/>
        <v>1.4015476661234487</v>
      </c>
      <c r="M10" s="22">
        <f>AVERAGE($L$2:L10 )</f>
        <v>12.514078486289826</v>
      </c>
      <c r="N10" s="22">
        <f>SUM($H$2:H10)/K10</f>
        <v>-1.6454783748369124</v>
      </c>
    </row>
    <row r="11" spans="1:14" x14ac:dyDescent="0.35">
      <c r="A11" s="19">
        <v>10</v>
      </c>
      <c r="B11" s="19">
        <v>2015</v>
      </c>
      <c r="C11" s="19" t="s">
        <v>22</v>
      </c>
      <c r="D11" s="19" t="s">
        <v>22</v>
      </c>
      <c r="E11" s="19" t="s">
        <v>21</v>
      </c>
      <c r="F11" s="19">
        <v>266</v>
      </c>
      <c r="G11" s="22">
        <f t="shared" si="3"/>
        <v>220.55486756105893</v>
      </c>
      <c r="H11" s="21">
        <f t="shared" si="4"/>
        <v>-45.445132438941073</v>
      </c>
      <c r="I11" s="22">
        <f t="shared" si="1"/>
        <v>45.445132438941073</v>
      </c>
      <c r="J11" s="22">
        <f>SUMSQ($H$2:H11)/A11</f>
        <v>765.71210875050224</v>
      </c>
      <c r="K11" s="22">
        <f>SUM($I$2:I11)/A11</f>
        <v>20.922635018920481</v>
      </c>
      <c r="L11" s="22">
        <f t="shared" si="5"/>
        <v>17.084636255241005</v>
      </c>
      <c r="M11" s="22">
        <f>AVERAGE($L$2:L11 )</f>
        <v>12.971134263184945</v>
      </c>
      <c r="N11" s="22">
        <f>SUM($H$2:H11)/K11</f>
        <v>-3.6032461884748677</v>
      </c>
    </row>
    <row r="12" spans="1:14" x14ac:dyDescent="0.35">
      <c r="A12" s="19">
        <v>11</v>
      </c>
      <c r="B12" s="19">
        <v>2016</v>
      </c>
      <c r="C12" s="19" t="s">
        <v>22</v>
      </c>
      <c r="D12" s="19" t="s">
        <v>22</v>
      </c>
      <c r="E12" s="19" t="s">
        <v>21</v>
      </c>
      <c r="F12" s="19">
        <v>253</v>
      </c>
      <c r="G12" s="22">
        <f t="shared" si="3"/>
        <v>230.10904712762203</v>
      </c>
      <c r="H12" s="21">
        <f t="shared" si="4"/>
        <v>-22.890952872377966</v>
      </c>
      <c r="I12" s="22">
        <f t="shared" si="1"/>
        <v>22.890952872377966</v>
      </c>
      <c r="J12" s="22">
        <f>SUMSQ($H$2:H12)/A12</f>
        <v>743.7378919009501</v>
      </c>
      <c r="K12" s="22">
        <f>SUM($I$2:I12)/A12</f>
        <v>21.101573005598436</v>
      </c>
      <c r="L12" s="22">
        <f t="shared" si="5"/>
        <v>9.0478074594379319</v>
      </c>
      <c r="M12" s="22">
        <f>AVERAGE($L$2:L12 )</f>
        <v>12.614468190117035</v>
      </c>
      <c r="N12" s="22">
        <f>SUM($H$2:H12)/K12</f>
        <v>-4.6574896445435288</v>
      </c>
    </row>
    <row r="13" spans="1:14" x14ac:dyDescent="0.35">
      <c r="A13" s="19">
        <v>12</v>
      </c>
      <c r="B13" s="19">
        <v>2017</v>
      </c>
      <c r="C13" s="19" t="s">
        <v>22</v>
      </c>
      <c r="D13" s="19" t="s">
        <v>22</v>
      </c>
      <c r="E13" s="19" t="s">
        <v>21</v>
      </c>
      <c r="F13" s="19">
        <v>220</v>
      </c>
      <c r="G13" s="22">
        <f t="shared" si="3"/>
        <v>239.66322669418514</v>
      </c>
      <c r="H13" s="21">
        <f t="shared" si="4"/>
        <v>19.663226694185141</v>
      </c>
      <c r="I13" s="22">
        <f t="shared" si="1"/>
        <v>19.663226694185141</v>
      </c>
      <c r="J13" s="22">
        <f>SUMSQ($H$2:H13)/A13</f>
        <v>713.97994124478055</v>
      </c>
      <c r="K13" s="22">
        <f>SUM($I$2:I13)/A13</f>
        <v>20.981710812980662</v>
      </c>
      <c r="L13" s="22">
        <f t="shared" si="5"/>
        <v>8.9378303155387009</v>
      </c>
      <c r="M13" s="22">
        <f>AVERAGE($L$2:L13 )</f>
        <v>12.30808170056884</v>
      </c>
      <c r="N13" s="22">
        <f>SUM($H$2:H13)/K13</f>
        <v>-3.7469361656786884</v>
      </c>
    </row>
    <row r="14" spans="1:14" x14ac:dyDescent="0.35">
      <c r="A14" s="19">
        <v>13</v>
      </c>
      <c r="B14" s="19">
        <v>2018</v>
      </c>
      <c r="C14" s="19" t="s">
        <v>22</v>
      </c>
      <c r="D14" s="19" t="s">
        <v>22</v>
      </c>
      <c r="E14" s="19" t="s">
        <v>21</v>
      </c>
      <c r="F14" s="19">
        <v>215</v>
      </c>
      <c r="G14" s="22">
        <f t="shared" si="3"/>
        <v>249.21740626074825</v>
      </c>
      <c r="H14" s="21">
        <f t="shared" si="4"/>
        <v>34.217406260748248</v>
      </c>
      <c r="I14" s="22">
        <f t="shared" si="1"/>
        <v>34.217406260748248</v>
      </c>
      <c r="J14" s="22">
        <f>SUMSQ($H$2:H14)/A14</f>
        <v>749.12232201157394</v>
      </c>
      <c r="K14" s="22">
        <f>SUM($I$2:I14)/A14</f>
        <v>21.999841232039707</v>
      </c>
      <c r="L14" s="22">
        <f t="shared" si="5"/>
        <v>15.915072679417792</v>
      </c>
      <c r="M14" s="22">
        <f>AVERAGE($L$2:L14 )</f>
        <v>12.585542545095681</v>
      </c>
      <c r="N14" s="22">
        <f>SUM($H$2:H14)/K14</f>
        <v>-2.0181838738708064</v>
      </c>
    </row>
    <row r="15" spans="1:14" x14ac:dyDescent="0.35">
      <c r="A15" s="19">
        <v>14</v>
      </c>
      <c r="B15" s="19">
        <v>2019</v>
      </c>
      <c r="C15" s="19" t="s">
        <v>22</v>
      </c>
      <c r="D15" s="19" t="s">
        <v>22</v>
      </c>
      <c r="E15" s="19" t="s">
        <v>21</v>
      </c>
      <c r="F15" s="19">
        <v>212</v>
      </c>
      <c r="G15" s="22">
        <f t="shared" si="3"/>
        <v>258.77158582731136</v>
      </c>
      <c r="H15" s="21">
        <f t="shared" si="4"/>
        <v>46.771585827311355</v>
      </c>
      <c r="I15" s="22">
        <f t="shared" si="1"/>
        <v>46.771585827311355</v>
      </c>
      <c r="J15" s="22">
        <f>SUMSQ($H$2:H15)/A15</f>
        <v>851.86938763942942</v>
      </c>
      <c r="K15" s="22">
        <f>SUM($I$2:I15)/A15</f>
        <v>23.769251560273396</v>
      </c>
      <c r="L15" s="22">
        <f t="shared" si="5"/>
        <v>22.06206878646762</v>
      </c>
      <c r="M15" s="22">
        <f>AVERAGE($L$2:L15 )</f>
        <v>13.262437276622249</v>
      </c>
      <c r="N15" s="22">
        <f>SUM($H$2:H15)/K15</f>
        <v>9.9786946134011317E-2</v>
      </c>
    </row>
    <row r="16" spans="1:14" x14ac:dyDescent="0.35">
      <c r="A16" s="19">
        <v>15</v>
      </c>
      <c r="B16" s="19">
        <v>2020</v>
      </c>
      <c r="C16" s="19" t="s">
        <v>22</v>
      </c>
      <c r="D16" s="19" t="s">
        <v>22</v>
      </c>
      <c r="E16" s="19" t="s">
        <v>21</v>
      </c>
      <c r="F16" s="19">
        <v>224</v>
      </c>
      <c r="G16" s="22">
        <f t="shared" si="3"/>
        <v>268.32576539387446</v>
      </c>
      <c r="H16" s="21">
        <f t="shared" si="4"/>
        <v>44.325765393874462</v>
      </c>
      <c r="I16" s="22">
        <f t="shared" si="1"/>
        <v>44.325765393874462</v>
      </c>
      <c r="J16" s="22">
        <f>SUMSQ($H$2:H16)/A16</f>
        <v>926.06299364698737</v>
      </c>
      <c r="K16" s="22">
        <f>SUM($I$2:I16)/A16</f>
        <v>25.1396858158468</v>
      </c>
      <c r="L16" s="22">
        <f t="shared" si="5"/>
        <v>19.788288122265385</v>
      </c>
      <c r="M16" s="22">
        <f>AVERAGE($L$2:L16 )</f>
        <v>13.697493999665124</v>
      </c>
      <c r="N16" s="22">
        <f>SUM($H$2:H16)/K16</f>
        <v>1.8575262539490203</v>
      </c>
    </row>
    <row r="17" spans="1:14" x14ac:dyDescent="0.35">
      <c r="A17" s="19">
        <v>16</v>
      </c>
      <c r="B17" s="19">
        <v>2021</v>
      </c>
      <c r="C17" s="19" t="s">
        <v>22</v>
      </c>
      <c r="D17" s="19" t="s">
        <v>22</v>
      </c>
      <c r="E17" s="19" t="s">
        <v>21</v>
      </c>
      <c r="F17" s="19">
        <v>269</v>
      </c>
      <c r="G17" s="22">
        <f t="shared" si="3"/>
        <v>277.87994496043757</v>
      </c>
      <c r="H17" s="21">
        <f t="shared" si="4"/>
        <v>8.8799449604375695</v>
      </c>
      <c r="I17" s="22">
        <f t="shared" si="1"/>
        <v>8.8799449604375695</v>
      </c>
      <c r="J17" s="22">
        <f>SUMSQ($H$2:H17)/A17</f>
        <v>873.11239545032572</v>
      </c>
      <c r="K17" s="22">
        <f>SUM($I$2:I17)/A17</f>
        <v>24.123452012383723</v>
      </c>
      <c r="L17" s="22">
        <f t="shared" si="5"/>
        <v>3.3010947808318107</v>
      </c>
      <c r="M17" s="22">
        <f>AVERAGE($L$2:L17 )</f>
        <v>13.047719048488043</v>
      </c>
      <c r="N17" s="22">
        <f>SUM($H$2:H17)/K17</f>
        <v>2.3038813578948889</v>
      </c>
    </row>
    <row r="18" spans="1:14" x14ac:dyDescent="0.35">
      <c r="A18" s="19">
        <v>17</v>
      </c>
      <c r="B18" s="19">
        <v>2022</v>
      </c>
      <c r="C18" s="19" t="s">
        <v>22</v>
      </c>
      <c r="D18" s="19" t="s">
        <v>22</v>
      </c>
      <c r="E18" s="19" t="s">
        <v>21</v>
      </c>
      <c r="F18" s="19">
        <v>301</v>
      </c>
      <c r="G18" s="22">
        <f t="shared" si="3"/>
        <v>287.43412452700068</v>
      </c>
      <c r="H18" s="21">
        <f t="shared" si="4"/>
        <v>-13.565875472999323</v>
      </c>
      <c r="I18" s="22">
        <f t="shared" si="1"/>
        <v>13.565875472999323</v>
      </c>
      <c r="J18" s="22">
        <f>SUMSQ($H$2:H18)/A18</f>
        <v>832.57831203259627</v>
      </c>
      <c r="K18" s="22">
        <f>SUM($I$2:I18)/A18</f>
        <v>23.502418098302286</v>
      </c>
      <c r="L18" s="22">
        <f t="shared" si="5"/>
        <v>4.5069353730894761</v>
      </c>
      <c r="M18" s="22">
        <f>AVERAGE($L$2:L18 )</f>
        <v>12.545320008758715</v>
      </c>
      <c r="N18" s="22">
        <f>SUM($H$2:H18)/K18</f>
        <v>1.787547805961218</v>
      </c>
    </row>
    <row r="19" spans="1:14" x14ac:dyDescent="0.35">
      <c r="A19" s="19">
        <v>18</v>
      </c>
      <c r="B19" s="19">
        <v>2023</v>
      </c>
      <c r="C19" s="19" t="s">
        <v>22</v>
      </c>
      <c r="D19" s="19" t="s">
        <v>22</v>
      </c>
      <c r="E19" s="19" t="s">
        <v>21</v>
      </c>
      <c r="F19" s="19">
        <v>339</v>
      </c>
      <c r="G19" s="22">
        <f t="shared" si="3"/>
        <v>296.98830409356742</v>
      </c>
      <c r="H19" s="21">
        <f t="shared" si="4"/>
        <v>-42.011695906432578</v>
      </c>
      <c r="I19" s="22">
        <f t="shared" si="1"/>
        <v>42.011695906432578</v>
      </c>
      <c r="J19" s="22">
        <f>SUMSQ($H$2:H19)/A19</f>
        <v>884.37854986048342</v>
      </c>
      <c r="K19" s="22">
        <f>SUM($I$2:I19)/A19</f>
        <v>24.530711309865083</v>
      </c>
      <c r="L19" s="22">
        <f t="shared" si="5"/>
        <v>12.392830650865069</v>
      </c>
      <c r="M19" s="22">
        <f>AVERAGE($L$2:L19 )</f>
        <v>12.536848377764624</v>
      </c>
      <c r="N19" s="22">
        <f>SUM($H$2:H19)/K19</f>
        <v>-1.1864242373204046E-12</v>
      </c>
    </row>
    <row r="20" spans="1:14" x14ac:dyDescent="0.35">
      <c r="A20" s="19">
        <v>19</v>
      </c>
      <c r="B20" s="19">
        <v>2024</v>
      </c>
      <c r="C20" s="19"/>
      <c r="D20" s="19"/>
      <c r="E20" s="19"/>
      <c r="F20" s="19"/>
      <c r="G20" s="22">
        <f t="shared" si="3"/>
        <v>306.54248366013053</v>
      </c>
      <c r="H20" s="21"/>
      <c r="I20" s="22"/>
      <c r="J20" s="22"/>
      <c r="K20" s="22"/>
      <c r="L20" s="22"/>
      <c r="M20" s="22"/>
      <c r="N20" s="22"/>
    </row>
    <row r="21" spans="1:14" x14ac:dyDescent="0.35">
      <c r="A21" s="19">
        <v>20</v>
      </c>
      <c r="B21" s="19">
        <v>2025</v>
      </c>
      <c r="C21" s="19"/>
      <c r="D21" s="19"/>
      <c r="E21" s="19"/>
      <c r="F21" s="19"/>
      <c r="G21" s="22">
        <f t="shared" si="3"/>
        <v>316.09666322669364</v>
      </c>
      <c r="H21" s="21"/>
      <c r="I21" s="22"/>
      <c r="J21" s="22"/>
      <c r="K21" s="22"/>
      <c r="L21" s="22"/>
      <c r="M21" s="22"/>
      <c r="N21" s="22"/>
    </row>
    <row r="23" spans="1:14" x14ac:dyDescent="0.35">
      <c r="B23" s="28" t="s">
        <v>38</v>
      </c>
      <c r="C23" s="28"/>
      <c r="D23" s="28"/>
      <c r="E23" s="28"/>
      <c r="F23" s="28"/>
      <c r="G23" s="28"/>
      <c r="H23" s="28"/>
      <c r="I23" s="28"/>
      <c r="J23" s="28"/>
    </row>
    <row r="24" spans="1:14" ht="15" thickBot="1" x14ac:dyDescent="0.4">
      <c r="B24" s="28"/>
      <c r="C24" s="28"/>
      <c r="D24" s="28"/>
      <c r="E24" s="28"/>
      <c r="F24" s="28"/>
      <c r="G24" s="28"/>
      <c r="H24" s="28"/>
      <c r="I24" s="28"/>
      <c r="J24" s="28"/>
    </row>
    <row r="25" spans="1:14" x14ac:dyDescent="0.35">
      <c r="B25" s="29" t="s">
        <v>39</v>
      </c>
      <c r="C25" s="29"/>
      <c r="D25" s="28"/>
      <c r="E25" s="28"/>
      <c r="F25" s="28"/>
      <c r="G25" s="28"/>
      <c r="H25" s="28"/>
      <c r="I25" s="28"/>
      <c r="J25" s="28"/>
    </row>
    <row r="26" spans="1:14" x14ac:dyDescent="0.35">
      <c r="B26" s="28" t="s">
        <v>40</v>
      </c>
      <c r="C26" s="28">
        <v>0.85751183821307519</v>
      </c>
      <c r="D26" s="28"/>
      <c r="E26" s="28"/>
      <c r="F26" s="28"/>
      <c r="G26" s="28"/>
      <c r="H26" s="28"/>
      <c r="I26" s="28"/>
      <c r="J26" s="28"/>
    </row>
    <row r="27" spans="1:14" x14ac:dyDescent="0.35">
      <c r="B27" s="28" t="s">
        <v>41</v>
      </c>
      <c r="C27" s="28">
        <v>0.73532655267556724</v>
      </c>
      <c r="D27" s="28"/>
      <c r="E27" s="28"/>
      <c r="F27" s="28"/>
      <c r="G27" s="28"/>
      <c r="H27" s="28"/>
      <c r="I27" s="28"/>
      <c r="J27" s="28"/>
    </row>
    <row r="28" spans="1:14" x14ac:dyDescent="0.35">
      <c r="B28" s="28" t="s">
        <v>42</v>
      </c>
      <c r="C28" s="28">
        <v>0.71878446221779013</v>
      </c>
      <c r="D28" s="28"/>
      <c r="E28" s="28"/>
      <c r="F28" s="28"/>
      <c r="G28" s="28"/>
      <c r="H28" s="28"/>
      <c r="I28" s="28"/>
      <c r="J28" s="28"/>
    </row>
    <row r="29" spans="1:14" x14ac:dyDescent="0.35">
      <c r="B29" s="28" t="s">
        <v>43</v>
      </c>
      <c r="C29" s="28">
        <v>31.542445507491195</v>
      </c>
      <c r="D29" s="28"/>
      <c r="E29" s="28"/>
      <c r="F29" s="28"/>
      <c r="G29" s="28"/>
      <c r="H29" s="28"/>
      <c r="I29" s="28"/>
      <c r="J29" s="28"/>
    </row>
    <row r="30" spans="1:14" ht="15" thickBot="1" x14ac:dyDescent="0.4">
      <c r="B30" s="30" t="s">
        <v>44</v>
      </c>
      <c r="C30" s="30">
        <v>18</v>
      </c>
      <c r="D30" s="28"/>
      <c r="E30" s="28"/>
      <c r="F30" s="28"/>
      <c r="G30" s="28"/>
      <c r="H30" s="28"/>
      <c r="I30" s="28"/>
      <c r="J30" s="28"/>
    </row>
    <row r="31" spans="1:14" x14ac:dyDescent="0.35">
      <c r="B31" s="28"/>
      <c r="C31" s="28"/>
      <c r="D31" s="28"/>
      <c r="E31" s="28"/>
      <c r="F31" s="28"/>
      <c r="G31" s="28"/>
      <c r="H31" s="28"/>
      <c r="I31" s="28"/>
      <c r="J31" s="28"/>
    </row>
    <row r="32" spans="1:14" ht="15" thickBot="1" x14ac:dyDescent="0.4">
      <c r="B32" s="28" t="s">
        <v>45</v>
      </c>
      <c r="C32" s="28"/>
      <c r="D32" s="28"/>
      <c r="E32" s="28"/>
      <c r="F32" s="28"/>
      <c r="G32" s="28"/>
      <c r="H32" s="28"/>
      <c r="I32" s="28"/>
      <c r="J32" s="28"/>
    </row>
    <row r="33" spans="2:10" x14ac:dyDescent="0.35">
      <c r="B33" s="31"/>
      <c r="C33" s="31" t="s">
        <v>50</v>
      </c>
      <c r="D33" s="31" t="s">
        <v>51</v>
      </c>
      <c r="E33" s="31" t="s">
        <v>52</v>
      </c>
      <c r="F33" s="31" t="s">
        <v>53</v>
      </c>
      <c r="G33" s="31" t="s">
        <v>54</v>
      </c>
      <c r="H33" s="28"/>
      <c r="I33" s="28"/>
      <c r="J33" s="28"/>
    </row>
    <row r="34" spans="2:10" x14ac:dyDescent="0.35">
      <c r="B34" s="28" t="s">
        <v>46</v>
      </c>
      <c r="C34" s="28">
        <v>1</v>
      </c>
      <c r="D34" s="28">
        <v>44226.297213622296</v>
      </c>
      <c r="E34" s="28">
        <v>44226.297213622296</v>
      </c>
      <c r="F34" s="28">
        <v>44.451851750687482</v>
      </c>
      <c r="G34" s="28">
        <v>5.4101808211790645E-6</v>
      </c>
      <c r="H34" s="28"/>
      <c r="I34" s="28"/>
      <c r="J34" s="28"/>
    </row>
    <row r="35" spans="2:10" x14ac:dyDescent="0.35">
      <c r="B35" s="28" t="s">
        <v>47</v>
      </c>
      <c r="C35" s="28">
        <v>16</v>
      </c>
      <c r="D35" s="28">
        <v>15918.813897488822</v>
      </c>
      <c r="E35" s="28">
        <v>994.9258685930514</v>
      </c>
      <c r="F35" s="28"/>
      <c r="G35" s="28"/>
      <c r="H35" s="28"/>
      <c r="I35" s="28"/>
      <c r="J35" s="28"/>
    </row>
    <row r="36" spans="2:10" ht="15" thickBot="1" x14ac:dyDescent="0.4">
      <c r="B36" s="30" t="s">
        <v>48</v>
      </c>
      <c r="C36" s="30">
        <v>17</v>
      </c>
      <c r="D36" s="30">
        <v>60145.111111111117</v>
      </c>
      <c r="E36" s="30"/>
      <c r="F36" s="30"/>
      <c r="G36" s="30"/>
      <c r="H36" s="28"/>
      <c r="I36" s="28"/>
      <c r="J36" s="28"/>
    </row>
    <row r="37" spans="2:10" ht="15" thickBot="1" x14ac:dyDescent="0.4">
      <c r="B37" s="28"/>
      <c r="C37" s="28"/>
      <c r="D37" s="28"/>
      <c r="E37" s="28"/>
      <c r="F37" s="28"/>
      <c r="G37" s="28"/>
      <c r="H37" s="28"/>
      <c r="I37" s="28"/>
      <c r="J37" s="28"/>
    </row>
    <row r="38" spans="2:10" x14ac:dyDescent="0.35">
      <c r="B38" s="31"/>
      <c r="C38" s="31" t="s">
        <v>55</v>
      </c>
      <c r="D38" s="31" t="s">
        <v>43</v>
      </c>
      <c r="E38" s="31" t="s">
        <v>56</v>
      </c>
      <c r="F38" s="31" t="s">
        <v>57</v>
      </c>
      <c r="G38" s="31" t="s">
        <v>58</v>
      </c>
      <c r="H38" s="31" t="s">
        <v>59</v>
      </c>
      <c r="I38" s="31" t="s">
        <v>60</v>
      </c>
      <c r="J38" s="31" t="s">
        <v>61</v>
      </c>
    </row>
    <row r="39" spans="2:10" x14ac:dyDescent="0.35">
      <c r="B39" s="28" t="s">
        <v>49</v>
      </c>
      <c r="C39" s="28">
        <v>-19031.116959064333</v>
      </c>
      <c r="D39" s="28">
        <v>2886.8032312185501</v>
      </c>
      <c r="E39" s="28">
        <v>-6.5924538095487364</v>
      </c>
      <c r="F39" s="28">
        <v>6.1913886205260552E-6</v>
      </c>
      <c r="G39" s="28">
        <v>-25150.866426733577</v>
      </c>
      <c r="H39" s="28">
        <v>-12911.367491395087</v>
      </c>
      <c r="I39" s="28">
        <v>-25150.866426733577</v>
      </c>
      <c r="J39" s="28">
        <v>-12911.367491395087</v>
      </c>
    </row>
    <row r="40" spans="2:10" ht="15" thickBot="1" x14ac:dyDescent="0.4">
      <c r="B40" s="30" t="s">
        <v>0</v>
      </c>
      <c r="C40" s="30">
        <v>9.5541795665634695</v>
      </c>
      <c r="D40" s="30">
        <v>1.4330075242969034</v>
      </c>
      <c r="E40" s="30">
        <v>6.6672221914893095</v>
      </c>
      <c r="F40" s="30">
        <v>5.4101808211790451E-6</v>
      </c>
      <c r="G40" s="30">
        <v>6.5163393219825325</v>
      </c>
      <c r="H40" s="30">
        <v>12.592019811144407</v>
      </c>
      <c r="I40" s="30">
        <v>6.5163393219825325</v>
      </c>
      <c r="J40" s="30">
        <v>12.592019811144407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64653-0399-415F-9EA8-AEBE4B30C0ED}">
  <dimension ref="A1:N40"/>
  <sheetViews>
    <sheetView zoomScale="93" workbookViewId="0"/>
  </sheetViews>
  <sheetFormatPr baseColWidth="10" defaultRowHeight="14.5" x14ac:dyDescent="0.35"/>
  <cols>
    <col min="2" max="2" width="29.26953125" bestFit="1" customWidth="1"/>
    <col min="3" max="3" width="16.26953125" bestFit="1" customWidth="1"/>
    <col min="4" max="4" width="17.453125" bestFit="1" customWidth="1"/>
    <col min="5" max="5" width="23.453125" bestFit="1" customWidth="1"/>
    <col min="6" max="6" width="11.81640625" bestFit="1" customWidth="1"/>
    <col min="7" max="7" width="14.90625" bestFit="1" customWidth="1"/>
    <col min="8" max="8" width="12.453125" bestFit="1" customWidth="1"/>
    <col min="9" max="9" width="12.81640625" bestFit="1" customWidth="1"/>
    <col min="10" max="10" width="13.81640625" bestFit="1" customWidth="1"/>
  </cols>
  <sheetData>
    <row r="1" spans="1:14" ht="43.5" x14ac:dyDescent="0.35">
      <c r="A1" s="36" t="s">
        <v>78</v>
      </c>
      <c r="B1" s="36" t="s">
        <v>0</v>
      </c>
      <c r="C1" s="36" t="s">
        <v>1</v>
      </c>
      <c r="D1" s="36" t="s">
        <v>2</v>
      </c>
      <c r="E1" s="36" t="s">
        <v>3</v>
      </c>
      <c r="F1" s="36" t="s">
        <v>4</v>
      </c>
      <c r="G1" s="35" t="s">
        <v>5</v>
      </c>
      <c r="H1" s="35" t="s">
        <v>6</v>
      </c>
      <c r="I1" s="35" t="s">
        <v>7</v>
      </c>
      <c r="J1" s="35" t="s">
        <v>8</v>
      </c>
      <c r="K1" s="35" t="s">
        <v>9</v>
      </c>
      <c r="L1" s="35" t="s">
        <v>10</v>
      </c>
      <c r="M1" s="35" t="s">
        <v>11</v>
      </c>
      <c r="N1" s="35" t="s">
        <v>12</v>
      </c>
    </row>
    <row r="2" spans="1:14" x14ac:dyDescent="0.35">
      <c r="A2" s="19">
        <v>1</v>
      </c>
      <c r="B2" s="19">
        <v>2006</v>
      </c>
      <c r="C2" s="19" t="s">
        <v>23</v>
      </c>
      <c r="D2" s="19" t="s">
        <v>23</v>
      </c>
      <c r="E2" s="19" t="s">
        <v>21</v>
      </c>
      <c r="F2" s="19">
        <v>529</v>
      </c>
      <c r="G2" s="22">
        <f>($C$40*B2)+$C$39</f>
        <v>520.18128654971224</v>
      </c>
      <c r="H2" s="21">
        <f t="shared" ref="H2:H19" si="0">G2-F2</f>
        <v>-8.8187134502877598</v>
      </c>
      <c r="I2" s="22">
        <f t="shared" ref="I2:I19" si="1">ABS(H2 )</f>
        <v>8.8187134502877598</v>
      </c>
      <c r="J2" s="22">
        <f>SUMSQ($H2:H$2)/A2</f>
        <v>77.769706918286246</v>
      </c>
      <c r="K2" s="22">
        <f>SUM($I2:I$2)/A2</f>
        <v>8.8187134502877598</v>
      </c>
      <c r="L2" s="22">
        <f t="shared" ref="L2:L19" si="2">100*(I2/F2)</f>
        <v>1.6670535822850208</v>
      </c>
      <c r="M2" s="22">
        <f>AVERAGE($L2:L$2 )</f>
        <v>1.6670535822850208</v>
      </c>
      <c r="N2" s="22">
        <f>SUM($H2:H$2)/K2</f>
        <v>-1</v>
      </c>
    </row>
    <row r="3" spans="1:14" x14ac:dyDescent="0.35">
      <c r="A3" s="19">
        <v>2</v>
      </c>
      <c r="B3" s="19">
        <v>2007</v>
      </c>
      <c r="C3" s="19" t="s">
        <v>23</v>
      </c>
      <c r="D3" s="19" t="s">
        <v>23</v>
      </c>
      <c r="E3" s="19" t="s">
        <v>21</v>
      </c>
      <c r="F3" s="19">
        <v>557</v>
      </c>
      <c r="G3" s="22">
        <f t="shared" ref="G3:G21" si="3">($C$40*B3)+$C$39</f>
        <v>552.15342277262243</v>
      </c>
      <c r="H3" s="22">
        <f t="shared" si="0"/>
        <v>-4.8465772273775656</v>
      </c>
      <c r="I3" s="22">
        <f t="shared" si="1"/>
        <v>4.8465772273775656</v>
      </c>
      <c r="J3" s="22">
        <f>SUMSQ($H$2:H3)/A3</f>
        <v>50.629508869610532</v>
      </c>
      <c r="K3" s="22">
        <f>SUM($I$2:I3)/A3</f>
        <v>6.8326453388326627</v>
      </c>
      <c r="L3" s="22">
        <f t="shared" si="2"/>
        <v>0.87012158480746249</v>
      </c>
      <c r="M3" s="22">
        <f>AVERAGE($L$2:L3 )</f>
        <v>1.2685875835462417</v>
      </c>
      <c r="N3" s="22">
        <f>SUM($H$2:H3)/K3</f>
        <v>-2</v>
      </c>
    </row>
    <row r="4" spans="1:14" x14ac:dyDescent="0.35">
      <c r="A4" s="19">
        <v>3</v>
      </c>
      <c r="B4" s="19">
        <v>2008</v>
      </c>
      <c r="C4" s="19" t="s">
        <v>23</v>
      </c>
      <c r="D4" s="19" t="s">
        <v>23</v>
      </c>
      <c r="E4" s="19" t="s">
        <v>21</v>
      </c>
      <c r="F4" s="19">
        <v>591</v>
      </c>
      <c r="G4" s="22">
        <f t="shared" si="3"/>
        <v>584.12555899553263</v>
      </c>
      <c r="H4" s="22">
        <f t="shared" si="0"/>
        <v>-6.8744410044673714</v>
      </c>
      <c r="I4" s="22">
        <f t="shared" si="1"/>
        <v>6.8744410044673714</v>
      </c>
      <c r="J4" s="22">
        <f>SUMSQ($H$2:H4)/A4</f>
        <v>49.505652287707811</v>
      </c>
      <c r="K4" s="22">
        <f>SUM($I$2:I4)/A4</f>
        <v>6.8465772273775656</v>
      </c>
      <c r="L4" s="22">
        <f t="shared" si="2"/>
        <v>1.1631879872195212</v>
      </c>
      <c r="M4" s="22">
        <f>AVERAGE($L$2:L4 )</f>
        <v>1.233454384770668</v>
      </c>
      <c r="N4" s="22">
        <f>SUM($H$2:H4)/K4</f>
        <v>-3</v>
      </c>
    </row>
    <row r="5" spans="1:14" x14ac:dyDescent="0.35">
      <c r="A5" s="19">
        <v>4</v>
      </c>
      <c r="B5" s="19">
        <v>2009</v>
      </c>
      <c r="C5" s="19" t="s">
        <v>23</v>
      </c>
      <c r="D5" s="19" t="s">
        <v>23</v>
      </c>
      <c r="E5" s="19" t="s">
        <v>21</v>
      </c>
      <c r="F5" s="19">
        <v>610</v>
      </c>
      <c r="G5" s="22">
        <f t="shared" si="3"/>
        <v>616.09769521844282</v>
      </c>
      <c r="H5" s="22">
        <f t="shared" si="0"/>
        <v>6.0976952184428228</v>
      </c>
      <c r="I5" s="22">
        <f t="shared" si="1"/>
        <v>6.0976952184428228</v>
      </c>
      <c r="J5" s="22">
        <f>SUMSQ($H$2:H5)/A5</f>
        <v>46.424710960035974</v>
      </c>
      <c r="K5" s="22">
        <f>SUM($I$2:I5)/A5</f>
        <v>6.6593567251438799</v>
      </c>
      <c r="L5" s="22">
        <f t="shared" si="2"/>
        <v>0.99962216695783979</v>
      </c>
      <c r="M5" s="22">
        <f>AVERAGE($L$2:L5 )</f>
        <v>1.1749963303174611</v>
      </c>
      <c r="N5" s="22">
        <f>SUM($H$2:H5)/K5</f>
        <v>-2.1686834118918363</v>
      </c>
    </row>
    <row r="6" spans="1:14" x14ac:dyDescent="0.35">
      <c r="A6" s="19">
        <v>5</v>
      </c>
      <c r="B6" s="19">
        <v>2010</v>
      </c>
      <c r="C6" s="19" t="s">
        <v>23</v>
      </c>
      <c r="D6" s="19" t="s">
        <v>23</v>
      </c>
      <c r="E6" s="19" t="s">
        <v>21</v>
      </c>
      <c r="F6" s="19">
        <v>608</v>
      </c>
      <c r="G6" s="22">
        <f t="shared" si="3"/>
        <v>648.06983144135302</v>
      </c>
      <c r="H6" s="22">
        <f t="shared" si="0"/>
        <v>40.069831441353017</v>
      </c>
      <c r="I6" s="22">
        <f t="shared" si="1"/>
        <v>40.069831441353017</v>
      </c>
      <c r="J6" s="22">
        <f>SUMSQ($H$2:H6)/A6</f>
        <v>358.25804711571732</v>
      </c>
      <c r="K6" s="22">
        <f>SUM($I$2:I6)/A6</f>
        <v>13.341451668385707</v>
      </c>
      <c r="L6" s="22">
        <f t="shared" si="2"/>
        <v>6.5904328028541137</v>
      </c>
      <c r="M6" s="22">
        <f>AVERAGE($L$2:L6 )</f>
        <v>2.2580836248247915</v>
      </c>
      <c r="N6" s="22">
        <f>SUM($H$2:H6)/K6</f>
        <v>1.9209150259406564</v>
      </c>
    </row>
    <row r="7" spans="1:14" x14ac:dyDescent="0.35">
      <c r="A7" s="19">
        <v>6</v>
      </c>
      <c r="B7" s="19">
        <v>2011</v>
      </c>
      <c r="C7" s="19" t="s">
        <v>23</v>
      </c>
      <c r="D7" s="19" t="s">
        <v>23</v>
      </c>
      <c r="E7" s="19" t="s">
        <v>21</v>
      </c>
      <c r="F7" s="19">
        <v>652</v>
      </c>
      <c r="G7" s="22">
        <f t="shared" si="3"/>
        <v>680.04196766426321</v>
      </c>
      <c r="H7" s="22">
        <f t="shared" si="0"/>
        <v>28.041967664263211</v>
      </c>
      <c r="I7" s="22">
        <f t="shared" si="1"/>
        <v>28.041967664263211</v>
      </c>
      <c r="J7" s="22">
        <f>SUMSQ($H$2:H7)/A7</f>
        <v>429.60703101036171</v>
      </c>
      <c r="K7" s="22">
        <f>SUM($I$2:I7)/A7</f>
        <v>15.791537667698625</v>
      </c>
      <c r="L7" s="22">
        <f t="shared" si="2"/>
        <v>4.3009152859299409</v>
      </c>
      <c r="M7" s="22">
        <f>AVERAGE($L$2:L7 )</f>
        <v>2.5985555683423165</v>
      </c>
      <c r="N7" s="22">
        <f>SUM($H$2:H7)/K7</f>
        <v>3.398640700563766</v>
      </c>
    </row>
    <row r="8" spans="1:14" x14ac:dyDescent="0.35">
      <c r="A8" s="19">
        <v>7</v>
      </c>
      <c r="B8" s="19">
        <v>2012</v>
      </c>
      <c r="C8" s="19" t="s">
        <v>23</v>
      </c>
      <c r="D8" s="19" t="s">
        <v>23</v>
      </c>
      <c r="E8" s="19" t="s">
        <v>21</v>
      </c>
      <c r="F8" s="19">
        <v>700</v>
      </c>
      <c r="G8" s="22">
        <f t="shared" si="3"/>
        <v>712.01410388717341</v>
      </c>
      <c r="H8" s="22">
        <f t="shared" si="0"/>
        <v>12.014103887173405</v>
      </c>
      <c r="I8" s="22">
        <f t="shared" si="1"/>
        <v>12.014103887173405</v>
      </c>
      <c r="J8" s="22">
        <f>SUMSQ($H$2:H8)/A8</f>
        <v>388.85441118199509</v>
      </c>
      <c r="K8" s="22">
        <f>SUM($I$2:I8)/A8</f>
        <v>15.251904270480736</v>
      </c>
      <c r="L8" s="22">
        <f t="shared" si="2"/>
        <v>1.7163005553104866</v>
      </c>
      <c r="M8" s="22">
        <f>AVERAGE($L$2:L8 )</f>
        <v>2.472519137909198</v>
      </c>
      <c r="N8" s="22">
        <f>SUM($H$2:H8)/K8</f>
        <v>4.3066010226819644</v>
      </c>
    </row>
    <row r="9" spans="1:14" x14ac:dyDescent="0.35">
      <c r="A9" s="19">
        <v>8</v>
      </c>
      <c r="B9" s="19">
        <v>2013</v>
      </c>
      <c r="C9" s="19" t="s">
        <v>23</v>
      </c>
      <c r="D9" s="19" t="s">
        <v>23</v>
      </c>
      <c r="E9" s="19" t="s">
        <v>21</v>
      </c>
      <c r="F9" s="19">
        <v>681</v>
      </c>
      <c r="G9" s="22">
        <f t="shared" si="3"/>
        <v>743.9862401100836</v>
      </c>
      <c r="H9" s="22">
        <f t="shared" si="0"/>
        <v>62.9862401100836</v>
      </c>
      <c r="I9" s="22">
        <f t="shared" si="1"/>
        <v>62.9862401100836</v>
      </c>
      <c r="J9" s="22">
        <f>SUMSQ($H$2:H9)/A9</f>
        <v>836.15591518488372</v>
      </c>
      <c r="K9" s="22">
        <f>SUM($I$2:I9)/A9</f>
        <v>21.218696250431094</v>
      </c>
      <c r="L9" s="22">
        <f t="shared" si="2"/>
        <v>9.2490807797479597</v>
      </c>
      <c r="M9" s="22">
        <f>AVERAGE($L$2:L9 )</f>
        <v>3.3195893431390431</v>
      </c>
      <c r="N9" s="22">
        <f>SUM($H$2:H9)/K9</f>
        <v>6.0639968224517657</v>
      </c>
    </row>
    <row r="10" spans="1:14" x14ac:dyDescent="0.35">
      <c r="A10" s="19">
        <v>9</v>
      </c>
      <c r="B10" s="19">
        <v>2014</v>
      </c>
      <c r="C10" s="19" t="s">
        <v>23</v>
      </c>
      <c r="D10" s="19" t="s">
        <v>23</v>
      </c>
      <c r="E10" s="19" t="s">
        <v>21</v>
      </c>
      <c r="F10" s="19">
        <v>777</v>
      </c>
      <c r="G10" s="22">
        <f t="shared" si="3"/>
        <v>775.95837633299379</v>
      </c>
      <c r="H10" s="22">
        <f t="shared" si="0"/>
        <v>-1.0416236670062062</v>
      </c>
      <c r="I10" s="22">
        <f t="shared" si="1"/>
        <v>1.0416236670062062</v>
      </c>
      <c r="J10" s="22">
        <f>SUMSQ($H$2:H10)/A10</f>
        <v>743.37025570474862</v>
      </c>
      <c r="K10" s="22">
        <f>SUM($I$2:I10)/A10</f>
        <v>18.976799296717218</v>
      </c>
      <c r="L10" s="22">
        <f t="shared" si="2"/>
        <v>0.13405710000079873</v>
      </c>
      <c r="M10" s="22">
        <f>AVERAGE($L$2:L10 )</f>
        <v>2.9656413161236825</v>
      </c>
      <c r="N10" s="22">
        <f>SUM($H$2:H10)/K10</f>
        <v>6.725501017142312</v>
      </c>
    </row>
    <row r="11" spans="1:14" x14ac:dyDescent="0.35">
      <c r="A11" s="19">
        <v>10</v>
      </c>
      <c r="B11" s="19">
        <v>2015</v>
      </c>
      <c r="C11" s="19" t="s">
        <v>23</v>
      </c>
      <c r="D11" s="19" t="s">
        <v>23</v>
      </c>
      <c r="E11" s="19" t="s">
        <v>21</v>
      </c>
      <c r="F11" s="19">
        <v>820</v>
      </c>
      <c r="G11" s="22">
        <f t="shared" si="3"/>
        <v>807.93051255590399</v>
      </c>
      <c r="H11" s="22">
        <f t="shared" si="0"/>
        <v>-12.069487444096012</v>
      </c>
      <c r="I11" s="22">
        <f t="shared" si="1"/>
        <v>12.069487444096012</v>
      </c>
      <c r="J11" s="22">
        <f>SUMSQ($H$2:H11)/A11</f>
        <v>683.60048285059281</v>
      </c>
      <c r="K11" s="22">
        <f>SUM($I$2:I11)/A11</f>
        <v>18.286068111455098</v>
      </c>
      <c r="L11" s="22">
        <f t="shared" si="2"/>
        <v>1.4718887126946356</v>
      </c>
      <c r="M11" s="22">
        <f>AVERAGE($L$2:L11 )</f>
        <v>2.8162660557807779</v>
      </c>
      <c r="N11" s="22">
        <f>SUM($H$2:H11)/K11</f>
        <v>6.3195102863961514</v>
      </c>
    </row>
    <row r="12" spans="1:14" x14ac:dyDescent="0.35">
      <c r="A12" s="19">
        <v>11</v>
      </c>
      <c r="B12" s="19">
        <v>2016</v>
      </c>
      <c r="C12" s="19" t="s">
        <v>23</v>
      </c>
      <c r="D12" s="19" t="s">
        <v>23</v>
      </c>
      <c r="E12" s="19" t="s">
        <v>21</v>
      </c>
      <c r="F12" s="19">
        <v>901</v>
      </c>
      <c r="G12" s="22">
        <f t="shared" si="3"/>
        <v>839.90264877881418</v>
      </c>
      <c r="H12" s="22">
        <f t="shared" si="0"/>
        <v>-61.097351221185818</v>
      </c>
      <c r="I12" s="22">
        <f t="shared" si="1"/>
        <v>61.097351221185818</v>
      </c>
      <c r="J12" s="22">
        <f>SUMSQ($H$2:H12)/A12</f>
        <v>960.80828679553315</v>
      </c>
      <c r="K12" s="22">
        <f>SUM($I$2:I12)/A12</f>
        <v>22.178002939612437</v>
      </c>
      <c r="L12" s="22">
        <f t="shared" si="2"/>
        <v>6.7810600689440417</v>
      </c>
      <c r="M12" s="22">
        <f>AVERAGE($L$2:L12 )</f>
        <v>3.1767018751592562</v>
      </c>
      <c r="N12" s="22">
        <f>SUM($H$2:H12)/K12</f>
        <v>2.4556604332313721</v>
      </c>
    </row>
    <row r="13" spans="1:14" x14ac:dyDescent="0.35">
      <c r="A13" s="19">
        <v>12</v>
      </c>
      <c r="B13" s="19">
        <v>2017</v>
      </c>
      <c r="C13" s="19" t="s">
        <v>23</v>
      </c>
      <c r="D13" s="19" t="s">
        <v>23</v>
      </c>
      <c r="E13" s="19" t="s">
        <v>21</v>
      </c>
      <c r="F13" s="19">
        <v>924</v>
      </c>
      <c r="G13" s="22">
        <f t="shared" si="3"/>
        <v>871.87478500172438</v>
      </c>
      <c r="H13" s="22">
        <f t="shared" si="0"/>
        <v>-52.125214998275624</v>
      </c>
      <c r="I13" s="22">
        <f t="shared" si="1"/>
        <v>52.125214998275624</v>
      </c>
      <c r="J13" s="22">
        <f>SUMSQ($H$2:H13)/A13</f>
        <v>1107.1607661139435</v>
      </c>
      <c r="K13" s="22">
        <f>SUM($I$2:I13)/A13</f>
        <v>24.673603944501036</v>
      </c>
      <c r="L13" s="22">
        <f t="shared" si="2"/>
        <v>5.641257034445414</v>
      </c>
      <c r="M13" s="22">
        <f>AVERAGE($L$2:L13 )</f>
        <v>3.3820814717664365</v>
      </c>
      <c r="N13" s="22">
        <f>SUM($H$2:H13)/K13</f>
        <v>9.469347541911953E-2</v>
      </c>
    </row>
    <row r="14" spans="1:14" x14ac:dyDescent="0.35">
      <c r="A14" s="19">
        <v>13</v>
      </c>
      <c r="B14" s="19">
        <v>2018</v>
      </c>
      <c r="C14" s="19" t="s">
        <v>23</v>
      </c>
      <c r="D14" s="19" t="s">
        <v>23</v>
      </c>
      <c r="E14" s="19" t="s">
        <v>21</v>
      </c>
      <c r="F14" s="19">
        <v>935</v>
      </c>
      <c r="G14" s="22">
        <f t="shared" si="3"/>
        <v>903.84692122463457</v>
      </c>
      <c r="H14" s="22">
        <f t="shared" si="0"/>
        <v>-31.153078775365429</v>
      </c>
      <c r="I14" s="22">
        <f t="shared" si="1"/>
        <v>31.153078775365429</v>
      </c>
      <c r="J14" s="22">
        <f>SUMSQ($H$2:H14)/A14</f>
        <v>1096.6495008116499</v>
      </c>
      <c r="K14" s="22">
        <f>SUM($I$2:I14)/A14</f>
        <v>25.172025085336756</v>
      </c>
      <c r="L14" s="22">
        <f t="shared" si="2"/>
        <v>3.3318800829267836</v>
      </c>
      <c r="M14" s="22">
        <f>AVERAGE($L$2:L14 )</f>
        <v>3.3782198264710783</v>
      </c>
      <c r="N14" s="22">
        <f>SUM($H$2:H14)/K14</f>
        <v>-1.1447886838287018</v>
      </c>
    </row>
    <row r="15" spans="1:14" x14ac:dyDescent="0.35">
      <c r="A15" s="19">
        <v>14</v>
      </c>
      <c r="B15" s="19">
        <v>2019</v>
      </c>
      <c r="C15" s="19" t="s">
        <v>23</v>
      </c>
      <c r="D15" s="19" t="s">
        <v>23</v>
      </c>
      <c r="E15" s="19" t="s">
        <v>21</v>
      </c>
      <c r="F15" s="19">
        <v>1002</v>
      </c>
      <c r="G15" s="22">
        <f t="shared" si="3"/>
        <v>935.81905744754476</v>
      </c>
      <c r="H15" s="22">
        <f t="shared" si="0"/>
        <v>-66.180942552455235</v>
      </c>
      <c r="I15" s="22">
        <f t="shared" si="1"/>
        <v>66.180942552455235</v>
      </c>
      <c r="J15" s="22">
        <f>SUMSQ($H$2:H15)/A15</f>
        <v>1331.168619120202</v>
      </c>
      <c r="K15" s="22">
        <f>SUM($I$2:I15)/A15</f>
        <v>28.10123347584522</v>
      </c>
      <c r="L15" s="22">
        <f t="shared" si="2"/>
        <v>6.6048844862729776</v>
      </c>
      <c r="M15" s="22">
        <f>AVERAGE($L$2:L15 )</f>
        <v>3.6086958735997854</v>
      </c>
      <c r="N15" s="22">
        <f>SUM($H$2:H15)/K15</f>
        <v>-3.3805488325221518</v>
      </c>
    </row>
    <row r="16" spans="1:14" x14ac:dyDescent="0.35">
      <c r="A16" s="19">
        <v>15</v>
      </c>
      <c r="B16" s="19">
        <v>2020</v>
      </c>
      <c r="C16" s="19" t="s">
        <v>23</v>
      </c>
      <c r="D16" s="19" t="s">
        <v>23</v>
      </c>
      <c r="E16" s="19" t="s">
        <v>21</v>
      </c>
      <c r="F16" s="19">
        <v>963</v>
      </c>
      <c r="G16" s="22">
        <f t="shared" si="3"/>
        <v>967.79119367045496</v>
      </c>
      <c r="H16" s="22">
        <f t="shared" si="0"/>
        <v>4.7911936704549589</v>
      </c>
      <c r="I16" s="22">
        <f t="shared" si="1"/>
        <v>4.7911936704549589</v>
      </c>
      <c r="J16" s="22">
        <f>SUMSQ($H$2:H16)/A16</f>
        <v>1243.9544136313757</v>
      </c>
      <c r="K16" s="22">
        <f>SUM($I$2:I16)/A16</f>
        <v>26.547230822152535</v>
      </c>
      <c r="L16" s="22">
        <f t="shared" si="2"/>
        <v>0.4975278993203488</v>
      </c>
      <c r="M16" s="22">
        <f>AVERAGE($L$2:L16 )</f>
        <v>3.4012846753144896</v>
      </c>
      <c r="N16" s="22">
        <f>SUM($H$2:H16)/K16</f>
        <v>-3.3979588663339078</v>
      </c>
    </row>
    <row r="17" spans="1:14" x14ac:dyDescent="0.35">
      <c r="A17" s="19">
        <v>16</v>
      </c>
      <c r="B17" s="19">
        <v>2021</v>
      </c>
      <c r="C17" s="19" t="s">
        <v>23</v>
      </c>
      <c r="D17" s="19" t="s">
        <v>23</v>
      </c>
      <c r="E17" s="19" t="s">
        <v>21</v>
      </c>
      <c r="F17" s="19">
        <v>1096</v>
      </c>
      <c r="G17" s="22">
        <f t="shared" si="3"/>
        <v>999.76332989336515</v>
      </c>
      <c r="H17" s="22">
        <f t="shared" si="0"/>
        <v>-96.236670106634847</v>
      </c>
      <c r="I17" s="22">
        <f t="shared" si="1"/>
        <v>96.236670106634847</v>
      </c>
      <c r="J17" s="22">
        <f>SUMSQ($H$2:H17)/A17</f>
        <v>1745.0508048552438</v>
      </c>
      <c r="K17" s="22">
        <f>SUM($I$2:I17)/A17</f>
        <v>30.90282077743268</v>
      </c>
      <c r="L17" s="22">
        <f t="shared" si="2"/>
        <v>8.7807180754228877</v>
      </c>
      <c r="M17" s="22">
        <f>AVERAGE($L$2:L17 )</f>
        <v>3.7374992628212644</v>
      </c>
      <c r="N17" s="22">
        <f>SUM($H$2:H17)/K17</f>
        <v>-6.03320550567779</v>
      </c>
    </row>
    <row r="18" spans="1:14" x14ac:dyDescent="0.35">
      <c r="A18" s="19">
        <v>17</v>
      </c>
      <c r="B18" s="19">
        <v>2022</v>
      </c>
      <c r="C18" s="19" t="s">
        <v>23</v>
      </c>
      <c r="D18" s="19" t="s">
        <v>23</v>
      </c>
      <c r="E18" s="19" t="s">
        <v>21</v>
      </c>
      <c r="F18" s="19">
        <v>961</v>
      </c>
      <c r="G18" s="22">
        <f t="shared" si="3"/>
        <v>1031.7354661162753</v>
      </c>
      <c r="H18" s="22">
        <f t="shared" si="0"/>
        <v>70.735466116275347</v>
      </c>
      <c r="I18" s="22">
        <f t="shared" si="1"/>
        <v>70.735466116275347</v>
      </c>
      <c r="J18" s="22">
        <f>SUMSQ($H$2:H18)/A18</f>
        <v>1936.7246496688613</v>
      </c>
      <c r="K18" s="22">
        <f>SUM($I$2:I18)/A18</f>
        <v>33.245917562070481</v>
      </c>
      <c r="L18" s="22">
        <f t="shared" si="2"/>
        <v>7.3606104179266749</v>
      </c>
      <c r="M18" s="22">
        <f>AVERAGE($L$2:L18 )</f>
        <v>3.9506234484157003</v>
      </c>
      <c r="N18" s="22">
        <f>SUM($H$2:H18)/K18</f>
        <v>-3.4803552082170146</v>
      </c>
    </row>
    <row r="19" spans="1:14" x14ac:dyDescent="0.35">
      <c r="A19" s="19">
        <v>18</v>
      </c>
      <c r="B19" s="19">
        <v>2023</v>
      </c>
      <c r="C19" s="19" t="s">
        <v>23</v>
      </c>
      <c r="D19" s="19" t="s">
        <v>23</v>
      </c>
      <c r="E19" s="19" t="s">
        <v>21</v>
      </c>
      <c r="F19" s="19">
        <v>948</v>
      </c>
      <c r="G19" s="22">
        <f t="shared" si="3"/>
        <v>1063.7076023391855</v>
      </c>
      <c r="H19" s="22">
        <f t="shared" si="0"/>
        <v>115.70760233918554</v>
      </c>
      <c r="I19" s="22">
        <f t="shared" si="1"/>
        <v>115.70760233918554</v>
      </c>
      <c r="J19" s="22">
        <f>SUMSQ($H$2:H19)/A19</f>
        <v>2572.9204601918741</v>
      </c>
      <c r="K19" s="22">
        <f>SUM($I$2:I19)/A19</f>
        <v>37.827122271910213</v>
      </c>
      <c r="L19" s="22">
        <f t="shared" si="2"/>
        <v>12.205443284724213</v>
      </c>
      <c r="M19" s="22">
        <f>AVERAGE($L$2:L19 )</f>
        <v>4.4092245504328398</v>
      </c>
      <c r="N19" s="22">
        <f>SUM($H$2:H19)/K19</f>
        <v>2.1158240159191475E-12</v>
      </c>
    </row>
    <row r="20" spans="1:14" x14ac:dyDescent="0.35">
      <c r="A20" s="19">
        <v>19</v>
      </c>
      <c r="B20" s="19">
        <v>2024</v>
      </c>
      <c r="C20" s="19"/>
      <c r="D20" s="19"/>
      <c r="E20" s="19"/>
      <c r="F20" s="19"/>
      <c r="G20" s="22">
        <f t="shared" si="3"/>
        <v>1095.6797385620957</v>
      </c>
      <c r="H20" s="21"/>
      <c r="I20" s="22"/>
      <c r="J20" s="22"/>
      <c r="K20" s="22"/>
      <c r="L20" s="22"/>
      <c r="M20" s="22"/>
      <c r="N20" s="22"/>
    </row>
    <row r="21" spans="1:14" x14ac:dyDescent="0.35">
      <c r="A21" s="19">
        <v>20</v>
      </c>
      <c r="B21" s="19">
        <v>2025</v>
      </c>
      <c r="C21" s="19"/>
      <c r="D21" s="19"/>
      <c r="E21" s="19"/>
      <c r="F21" s="19"/>
      <c r="G21" s="22">
        <f t="shared" si="3"/>
        <v>1127.6518747850059</v>
      </c>
      <c r="H21" s="21"/>
      <c r="I21" s="22"/>
      <c r="J21" s="22"/>
      <c r="K21" s="22"/>
      <c r="L21" s="22"/>
      <c r="M21" s="22"/>
      <c r="N21" s="22"/>
    </row>
    <row r="23" spans="1:14" x14ac:dyDescent="0.35">
      <c r="B23" s="28" t="s">
        <v>38</v>
      </c>
      <c r="C23" s="28"/>
      <c r="D23" s="28"/>
      <c r="E23" s="28"/>
      <c r="F23" s="28"/>
      <c r="G23" s="28"/>
      <c r="H23" s="28"/>
      <c r="I23" s="28"/>
      <c r="J23" s="28"/>
    </row>
    <row r="24" spans="1:14" ht="15" thickBot="1" x14ac:dyDescent="0.4">
      <c r="B24" s="28"/>
      <c r="C24" s="28"/>
      <c r="D24" s="28"/>
      <c r="E24" s="28"/>
      <c r="F24" s="28"/>
      <c r="G24" s="28"/>
      <c r="H24" s="28"/>
      <c r="I24" s="28"/>
      <c r="J24" s="28"/>
    </row>
    <row r="25" spans="1:14" x14ac:dyDescent="0.35">
      <c r="B25" s="29" t="s">
        <v>39</v>
      </c>
      <c r="C25" s="29"/>
      <c r="D25" s="28"/>
      <c r="E25" s="28"/>
      <c r="F25" s="28"/>
      <c r="G25" s="28"/>
      <c r="H25" s="28"/>
      <c r="I25" s="28"/>
      <c r="J25" s="28"/>
    </row>
    <row r="26" spans="1:14" x14ac:dyDescent="0.35">
      <c r="B26" s="28" t="s">
        <v>40</v>
      </c>
      <c r="C26" s="28">
        <v>0.95628746162616529</v>
      </c>
      <c r="D26" s="28"/>
      <c r="E26" s="28"/>
      <c r="F26" s="28"/>
      <c r="G26" s="28"/>
      <c r="H26" s="28"/>
      <c r="I26" s="28"/>
      <c r="J26" s="28"/>
    </row>
    <row r="27" spans="1:14" x14ac:dyDescent="0.35">
      <c r="B27" s="28" t="s">
        <v>41</v>
      </c>
      <c r="C27" s="28">
        <v>0.91448570926341466</v>
      </c>
      <c r="D27" s="28"/>
      <c r="E27" s="28"/>
      <c r="F27" s="28"/>
      <c r="G27" s="28"/>
      <c r="H27" s="28"/>
      <c r="I27" s="28"/>
      <c r="J27" s="28"/>
    </row>
    <row r="28" spans="1:14" x14ac:dyDescent="0.35">
      <c r="B28" s="28" t="s">
        <v>42</v>
      </c>
      <c r="C28" s="28">
        <v>0.9091410660923781</v>
      </c>
      <c r="D28" s="28"/>
      <c r="E28" s="28"/>
      <c r="F28" s="28"/>
      <c r="G28" s="28"/>
      <c r="H28" s="28"/>
      <c r="I28" s="28"/>
      <c r="J28" s="28"/>
    </row>
    <row r="29" spans="1:14" x14ac:dyDescent="0.35">
      <c r="B29" s="28" t="s">
        <v>43</v>
      </c>
      <c r="C29" s="28">
        <v>53.800887703790345</v>
      </c>
      <c r="D29" s="28"/>
      <c r="E29" s="28"/>
      <c r="F29" s="28"/>
      <c r="G29" s="28"/>
      <c r="H29" s="28"/>
      <c r="I29" s="28"/>
      <c r="J29" s="28"/>
    </row>
    <row r="30" spans="1:14" ht="15" thickBot="1" x14ac:dyDescent="0.4">
      <c r="B30" s="30" t="s">
        <v>44</v>
      </c>
      <c r="C30" s="30">
        <v>18</v>
      </c>
      <c r="D30" s="28"/>
      <c r="E30" s="28"/>
      <c r="F30" s="28"/>
      <c r="G30" s="28"/>
      <c r="H30" s="28"/>
      <c r="I30" s="28"/>
      <c r="J30" s="28"/>
    </row>
    <row r="31" spans="1:14" x14ac:dyDescent="0.35">
      <c r="B31" s="28"/>
      <c r="C31" s="28"/>
      <c r="D31" s="28"/>
      <c r="E31" s="28"/>
      <c r="F31" s="28"/>
      <c r="G31" s="28"/>
      <c r="H31" s="28"/>
      <c r="I31" s="28"/>
      <c r="J31" s="28"/>
    </row>
    <row r="32" spans="1:14" ht="15" thickBot="1" x14ac:dyDescent="0.4">
      <c r="B32" s="28" t="s">
        <v>45</v>
      </c>
      <c r="C32" s="28"/>
      <c r="D32" s="28"/>
      <c r="E32" s="28"/>
      <c r="F32" s="28"/>
      <c r="G32" s="28"/>
      <c r="H32" s="28"/>
      <c r="I32" s="28"/>
      <c r="J32" s="28"/>
    </row>
    <row r="33" spans="2:10" x14ac:dyDescent="0.35">
      <c r="B33" s="31"/>
      <c r="C33" s="31" t="s">
        <v>50</v>
      </c>
      <c r="D33" s="31" t="s">
        <v>51</v>
      </c>
      <c r="E33" s="31" t="s">
        <v>52</v>
      </c>
      <c r="F33" s="31" t="s">
        <v>53</v>
      </c>
      <c r="G33" s="31" t="s">
        <v>54</v>
      </c>
      <c r="H33" s="28"/>
      <c r="I33" s="28"/>
      <c r="J33" s="28"/>
    </row>
    <row r="34" spans="2:10" x14ac:dyDescent="0.35">
      <c r="B34" s="28" t="s">
        <v>46</v>
      </c>
      <c r="C34" s="28">
        <v>1</v>
      </c>
      <c r="D34" s="28">
        <v>495264.37616099062</v>
      </c>
      <c r="E34" s="28">
        <v>495264.37616099062</v>
      </c>
      <c r="F34" s="28">
        <v>171.1032299067501</v>
      </c>
      <c r="G34" s="28">
        <v>5.8423669545229088E-10</v>
      </c>
      <c r="H34" s="28"/>
      <c r="I34" s="28"/>
      <c r="J34" s="28"/>
    </row>
    <row r="35" spans="2:10" x14ac:dyDescent="0.35">
      <c r="B35" s="28" t="s">
        <v>47</v>
      </c>
      <c r="C35" s="28">
        <v>16</v>
      </c>
      <c r="D35" s="28">
        <v>46312.568283453751</v>
      </c>
      <c r="E35" s="28">
        <v>2894.5355177158594</v>
      </c>
      <c r="F35" s="28"/>
      <c r="G35" s="28"/>
      <c r="H35" s="28"/>
      <c r="I35" s="28"/>
      <c r="J35" s="28"/>
    </row>
    <row r="36" spans="2:10" ht="15" thickBot="1" x14ac:dyDescent="0.4">
      <c r="B36" s="30" t="s">
        <v>48</v>
      </c>
      <c r="C36" s="30">
        <v>17</v>
      </c>
      <c r="D36" s="30">
        <v>541576.94444444438</v>
      </c>
      <c r="E36" s="30"/>
      <c r="F36" s="30"/>
      <c r="G36" s="30"/>
      <c r="H36" s="28"/>
      <c r="I36" s="28"/>
      <c r="J36" s="28"/>
    </row>
    <row r="37" spans="2:10" ht="15" thickBot="1" x14ac:dyDescent="0.4">
      <c r="B37" s="28"/>
      <c r="C37" s="28"/>
      <c r="D37" s="28"/>
      <c r="E37" s="28"/>
      <c r="F37" s="28"/>
      <c r="G37" s="28"/>
      <c r="H37" s="28"/>
      <c r="I37" s="28"/>
      <c r="J37" s="28"/>
    </row>
    <row r="38" spans="2:10" x14ac:dyDescent="0.35">
      <c r="B38" s="31"/>
      <c r="C38" s="31" t="s">
        <v>55</v>
      </c>
      <c r="D38" s="31" t="s">
        <v>43</v>
      </c>
      <c r="E38" s="31" t="s">
        <v>56</v>
      </c>
      <c r="F38" s="31" t="s">
        <v>57</v>
      </c>
      <c r="G38" s="31" t="s">
        <v>58</v>
      </c>
      <c r="H38" s="31" t="s">
        <v>59</v>
      </c>
      <c r="I38" s="31" t="s">
        <v>60</v>
      </c>
      <c r="J38" s="31" t="s">
        <v>61</v>
      </c>
    </row>
    <row r="39" spans="2:10" x14ac:dyDescent="0.35">
      <c r="B39" s="28" t="s">
        <v>49</v>
      </c>
      <c r="C39" s="28">
        <v>-63615.923976608166</v>
      </c>
      <c r="D39" s="28">
        <v>4923.9231127098965</v>
      </c>
      <c r="E39" s="28">
        <v>-12.919763879415441</v>
      </c>
      <c r="F39" s="28">
        <v>7.0073443515755694E-10</v>
      </c>
      <c r="G39" s="28">
        <v>-74054.174676199895</v>
      </c>
      <c r="H39" s="28">
        <v>-53177.673277016438</v>
      </c>
      <c r="I39" s="28">
        <v>-74054.174676199895</v>
      </c>
      <c r="J39" s="28">
        <v>-53177.673277016438</v>
      </c>
    </row>
    <row r="40" spans="2:10" ht="15" thickBot="1" x14ac:dyDescent="0.4">
      <c r="B40" s="30" t="s">
        <v>0</v>
      </c>
      <c r="C40" s="30">
        <v>31.972136222910208</v>
      </c>
      <c r="D40" s="30">
        <v>2.4442327046288814</v>
      </c>
      <c r="E40" s="30">
        <v>13.080643329238439</v>
      </c>
      <c r="F40" s="30">
        <v>5.8423669545229285E-10</v>
      </c>
      <c r="G40" s="30">
        <v>26.790594359837542</v>
      </c>
      <c r="H40" s="30">
        <v>37.153678085982875</v>
      </c>
      <c r="I40" s="30">
        <v>26.790594359837542</v>
      </c>
      <c r="J40" s="30">
        <v>37.153678085982875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F941F-E115-4BB6-9702-9C7D2C5AB798}">
  <dimension ref="A1:N40"/>
  <sheetViews>
    <sheetView zoomScale="85" workbookViewId="0"/>
  </sheetViews>
  <sheetFormatPr baseColWidth="10" defaultRowHeight="14.5" x14ac:dyDescent="0.35"/>
  <cols>
    <col min="2" max="2" width="29.26953125" bestFit="1" customWidth="1"/>
    <col min="3" max="3" width="16.26953125" bestFit="1" customWidth="1"/>
    <col min="4" max="4" width="17.453125" bestFit="1" customWidth="1"/>
    <col min="5" max="5" width="23.453125" bestFit="1" customWidth="1"/>
    <col min="6" max="6" width="11.81640625" bestFit="1" customWidth="1"/>
    <col min="7" max="7" width="14.90625" bestFit="1" customWidth="1"/>
    <col min="8" max="8" width="12.26953125" bestFit="1" customWidth="1"/>
    <col min="9" max="9" width="12.81640625" bestFit="1" customWidth="1"/>
    <col min="10" max="10" width="13.81640625" bestFit="1" customWidth="1"/>
  </cols>
  <sheetData>
    <row r="1" spans="1:14" ht="43.5" x14ac:dyDescent="0.35">
      <c r="A1" s="36" t="s">
        <v>78</v>
      </c>
      <c r="B1" s="36" t="s">
        <v>0</v>
      </c>
      <c r="C1" s="36" t="s">
        <v>1</v>
      </c>
      <c r="D1" s="36" t="s">
        <v>2</v>
      </c>
      <c r="E1" s="36" t="s">
        <v>3</v>
      </c>
      <c r="F1" s="36" t="s">
        <v>4</v>
      </c>
      <c r="G1" s="35" t="s">
        <v>5</v>
      </c>
      <c r="H1" s="35" t="s">
        <v>6</v>
      </c>
      <c r="I1" s="35" t="s">
        <v>7</v>
      </c>
      <c r="J1" s="35" t="s">
        <v>8</v>
      </c>
      <c r="K1" s="35" t="s">
        <v>9</v>
      </c>
      <c r="L1" s="35" t="s">
        <v>10</v>
      </c>
      <c r="M1" s="35" t="s">
        <v>11</v>
      </c>
      <c r="N1" s="35" t="s">
        <v>12</v>
      </c>
    </row>
    <row r="2" spans="1:14" x14ac:dyDescent="0.35">
      <c r="A2" s="19">
        <v>1</v>
      </c>
      <c r="B2" s="19">
        <v>2006</v>
      </c>
      <c r="C2" s="19" t="s">
        <v>24</v>
      </c>
      <c r="D2" s="19" t="s">
        <v>24</v>
      </c>
      <c r="E2" s="19" t="s">
        <v>21</v>
      </c>
      <c r="F2" s="19">
        <v>773</v>
      </c>
      <c r="G2" s="22">
        <f>($C$40*B2)+$C$39</f>
        <v>806.7076023391819</v>
      </c>
      <c r="H2" s="21">
        <f t="shared" ref="H2:H19" si="0">G2-F2</f>
        <v>33.707602339181904</v>
      </c>
      <c r="I2" s="22">
        <f t="shared" ref="I2:I19" si="1">ABS(H2 )</f>
        <v>33.707602339181904</v>
      </c>
      <c r="J2" s="22">
        <f>SUMSQ($H2:H$2)/A2</f>
        <v>1136.2024554564214</v>
      </c>
      <c r="K2" s="22">
        <f>SUM($I2:I$2)/A2</f>
        <v>33.707602339181904</v>
      </c>
      <c r="L2" s="22">
        <f t="shared" ref="L2:L19" si="2">100*(I2/F2)</f>
        <v>4.3606212599200393</v>
      </c>
      <c r="M2" s="22">
        <f>AVERAGE($L2:L$2 )</f>
        <v>4.3606212599200393</v>
      </c>
      <c r="N2" s="22">
        <f>SUM($H2:H$2)/K2</f>
        <v>1</v>
      </c>
    </row>
    <row r="3" spans="1:14" x14ac:dyDescent="0.35">
      <c r="A3" s="19">
        <v>2</v>
      </c>
      <c r="B3" s="19">
        <v>2007</v>
      </c>
      <c r="C3" s="19" t="s">
        <v>24</v>
      </c>
      <c r="D3" s="19" t="s">
        <v>24</v>
      </c>
      <c r="E3" s="19" t="s">
        <v>21</v>
      </c>
      <c r="F3" s="19">
        <v>841</v>
      </c>
      <c r="G3" s="22">
        <f t="shared" ref="G3:G21" si="3">($C$40*B3)+$C$39</f>
        <v>802.22566219470355</v>
      </c>
      <c r="H3" s="22">
        <f t="shared" si="0"/>
        <v>-38.774337805296454</v>
      </c>
      <c r="I3" s="22">
        <f t="shared" si="1"/>
        <v>38.774337805296454</v>
      </c>
      <c r="J3" s="22">
        <f>SUMSQ($H$2:H3)/A3</f>
        <v>1319.8258638478317</v>
      </c>
      <c r="K3" s="22">
        <f>SUM($I$2:I3)/A3</f>
        <v>36.240970072239179</v>
      </c>
      <c r="L3" s="22">
        <f t="shared" si="2"/>
        <v>4.6105039007486868</v>
      </c>
      <c r="M3" s="22">
        <f>AVERAGE($L$2:L3 )</f>
        <v>4.4855625803343635</v>
      </c>
      <c r="N3" s="22">
        <f>SUM($H$2:H3)/K3</f>
        <v>-0.13980683894539853</v>
      </c>
    </row>
    <row r="4" spans="1:14" x14ac:dyDescent="0.35">
      <c r="A4" s="19">
        <v>3</v>
      </c>
      <c r="B4" s="19">
        <v>2008</v>
      </c>
      <c r="C4" s="19" t="s">
        <v>24</v>
      </c>
      <c r="D4" s="19" t="s">
        <v>24</v>
      </c>
      <c r="E4" s="19" t="s">
        <v>21</v>
      </c>
      <c r="F4" s="19">
        <v>964</v>
      </c>
      <c r="G4" s="22">
        <f t="shared" si="3"/>
        <v>797.74372205022519</v>
      </c>
      <c r="H4" s="22">
        <f t="shared" si="0"/>
        <v>-166.25627794977481</v>
      </c>
      <c r="I4" s="22">
        <f t="shared" si="1"/>
        <v>166.25627794977481</v>
      </c>
      <c r="J4" s="22">
        <f>SUMSQ($H$2:H4)/A4</f>
        <v>10093.600561802814</v>
      </c>
      <c r="K4" s="22">
        <f>SUM($I$2:I4)/A4</f>
        <v>79.579406031417719</v>
      </c>
      <c r="L4" s="22">
        <f t="shared" si="2"/>
        <v>17.246501862009836</v>
      </c>
      <c r="M4" s="22">
        <f>AVERAGE($L$2:L4 )</f>
        <v>8.7392090075595217</v>
      </c>
      <c r="N4" s="22">
        <f>SUM($H$2:H4)/K4</f>
        <v>-2.1528561465795755</v>
      </c>
    </row>
    <row r="5" spans="1:14" x14ac:dyDescent="0.35">
      <c r="A5" s="19">
        <v>4</v>
      </c>
      <c r="B5" s="19">
        <v>2009</v>
      </c>
      <c r="C5" s="19" t="s">
        <v>24</v>
      </c>
      <c r="D5" s="19" t="s">
        <v>24</v>
      </c>
      <c r="E5" s="19" t="s">
        <v>21</v>
      </c>
      <c r="F5" s="19">
        <v>820</v>
      </c>
      <c r="G5" s="22">
        <f t="shared" si="3"/>
        <v>793.26178190574501</v>
      </c>
      <c r="H5" s="22">
        <f t="shared" si="0"/>
        <v>-26.738218094254989</v>
      </c>
      <c r="I5" s="22">
        <f t="shared" si="1"/>
        <v>26.738218094254989</v>
      </c>
      <c r="J5" s="22">
        <f>SUMSQ($H$2:H5)/A5</f>
        <v>7748.9334980660969</v>
      </c>
      <c r="K5" s="22">
        <f>SUM($I$2:I5)/A5</f>
        <v>66.36910904712704</v>
      </c>
      <c r="L5" s="22">
        <f t="shared" si="2"/>
        <v>3.2607583041774379</v>
      </c>
      <c r="M5" s="22">
        <f>AVERAGE($L$2:L5 )</f>
        <v>7.3695963317139999</v>
      </c>
      <c r="N5" s="22">
        <f>SUM($H$2:H5)/K5</f>
        <v>-2.9842382149428288</v>
      </c>
    </row>
    <row r="6" spans="1:14" x14ac:dyDescent="0.35">
      <c r="A6" s="19">
        <v>5</v>
      </c>
      <c r="B6" s="19">
        <v>2010</v>
      </c>
      <c r="C6" s="19" t="s">
        <v>24</v>
      </c>
      <c r="D6" s="19" t="s">
        <v>24</v>
      </c>
      <c r="E6" s="19" t="s">
        <v>21</v>
      </c>
      <c r="F6" s="19">
        <v>796</v>
      </c>
      <c r="G6" s="22">
        <f t="shared" si="3"/>
        <v>788.77984176126665</v>
      </c>
      <c r="H6" s="22">
        <f t="shared" si="0"/>
        <v>-7.2201582387333474</v>
      </c>
      <c r="I6" s="22">
        <f t="shared" si="1"/>
        <v>7.2201582387333474</v>
      </c>
      <c r="J6" s="22">
        <f>SUMSQ($H$2:H6)/A6</f>
        <v>6209.5729354513478</v>
      </c>
      <c r="K6" s="22">
        <f>SUM($I$2:I6)/A6</f>
        <v>54.539318885448303</v>
      </c>
      <c r="L6" s="22">
        <f t="shared" si="2"/>
        <v>0.9070550551172547</v>
      </c>
      <c r="M6" s="22">
        <f>AVERAGE($L$2:L6 )</f>
        <v>6.0770880763946504</v>
      </c>
      <c r="N6" s="22">
        <f>SUM($H$2:H6)/K6</f>
        <v>-3.7639155373399622</v>
      </c>
    </row>
    <row r="7" spans="1:14" x14ac:dyDescent="0.35">
      <c r="A7" s="19">
        <v>6</v>
      </c>
      <c r="B7" s="19">
        <v>2011</v>
      </c>
      <c r="C7" s="19" t="s">
        <v>24</v>
      </c>
      <c r="D7" s="19" t="s">
        <v>24</v>
      </c>
      <c r="E7" s="19" t="s">
        <v>21</v>
      </c>
      <c r="F7" s="19">
        <v>708</v>
      </c>
      <c r="G7" s="22">
        <f t="shared" si="3"/>
        <v>784.29790161678829</v>
      </c>
      <c r="H7" s="22">
        <f t="shared" si="0"/>
        <v>76.297901616788295</v>
      </c>
      <c r="I7" s="22">
        <f t="shared" si="1"/>
        <v>76.297901616788295</v>
      </c>
      <c r="J7" s="22">
        <f>SUMSQ($H$2:H7)/A7</f>
        <v>6144.8724113969738</v>
      </c>
      <c r="K7" s="22">
        <f>SUM($I$2:I7)/A7</f>
        <v>58.165749340671631</v>
      </c>
      <c r="L7" s="22">
        <f t="shared" si="2"/>
        <v>10.776539776382528</v>
      </c>
      <c r="M7" s="22">
        <f>AVERAGE($L$2:L7 )</f>
        <v>6.8603300263926306</v>
      </c>
      <c r="N7" s="22">
        <f>SUM($H$2:H7)/K7</f>
        <v>-2.2175161429906898</v>
      </c>
    </row>
    <row r="8" spans="1:14" x14ac:dyDescent="0.35">
      <c r="A8" s="19">
        <v>7</v>
      </c>
      <c r="B8" s="19">
        <v>2012</v>
      </c>
      <c r="C8" s="19" t="s">
        <v>24</v>
      </c>
      <c r="D8" s="19" t="s">
        <v>24</v>
      </c>
      <c r="E8" s="19" t="s">
        <v>21</v>
      </c>
      <c r="F8" s="19">
        <v>719</v>
      </c>
      <c r="G8" s="22">
        <f t="shared" si="3"/>
        <v>779.81596147230994</v>
      </c>
      <c r="H8" s="22">
        <f t="shared" si="0"/>
        <v>60.815961472309937</v>
      </c>
      <c r="I8" s="22">
        <f t="shared" si="1"/>
        <v>60.815961472309937</v>
      </c>
      <c r="J8" s="22">
        <f>SUMSQ($H$2:H8)/A8</f>
        <v>5795.4022340261899</v>
      </c>
      <c r="K8" s="22">
        <f>SUM($I$2:I8)/A8</f>
        <v>58.544351073762819</v>
      </c>
      <c r="L8" s="22">
        <f t="shared" si="2"/>
        <v>8.4584091060236357</v>
      </c>
      <c r="M8" s="22">
        <f>AVERAGE($L$2:L8 )</f>
        <v>7.0886270377684886</v>
      </c>
      <c r="N8" s="22">
        <f>SUM($H$2:H8)/K8</f>
        <v>-1.1643741097051696</v>
      </c>
    </row>
    <row r="9" spans="1:14" x14ac:dyDescent="0.35">
      <c r="A9" s="19">
        <v>8</v>
      </c>
      <c r="B9" s="19">
        <v>2013</v>
      </c>
      <c r="C9" s="19" t="s">
        <v>24</v>
      </c>
      <c r="D9" s="19" t="s">
        <v>24</v>
      </c>
      <c r="E9" s="19" t="s">
        <v>21</v>
      </c>
      <c r="F9" s="19">
        <v>646</v>
      </c>
      <c r="G9" s="22">
        <f t="shared" si="3"/>
        <v>775.33402132782976</v>
      </c>
      <c r="H9" s="22">
        <f t="shared" si="0"/>
        <v>129.33402132782976</v>
      </c>
      <c r="I9" s="22">
        <f t="shared" si="1"/>
        <v>129.33402132782976</v>
      </c>
      <c r="J9" s="22">
        <f>SUMSQ($H$2:H9)/A9</f>
        <v>7161.888088876357</v>
      </c>
      <c r="K9" s="22">
        <f>SUM($I$2:I9)/A9</f>
        <v>67.393059855521187</v>
      </c>
      <c r="L9" s="22">
        <f t="shared" si="2"/>
        <v>20.020746335577364</v>
      </c>
      <c r="M9" s="22">
        <f>AVERAGE($L$2:L9 )</f>
        <v>8.7051419499945979</v>
      </c>
      <c r="N9" s="22">
        <f>SUM($H$2:H9)/K9</f>
        <v>0.90760821365256972</v>
      </c>
    </row>
    <row r="10" spans="1:14" x14ac:dyDescent="0.35">
      <c r="A10" s="19">
        <v>9</v>
      </c>
      <c r="B10" s="19">
        <v>2014</v>
      </c>
      <c r="C10" s="19" t="s">
        <v>24</v>
      </c>
      <c r="D10" s="19" t="s">
        <v>24</v>
      </c>
      <c r="E10" s="19" t="s">
        <v>21</v>
      </c>
      <c r="F10" s="19">
        <v>681</v>
      </c>
      <c r="G10" s="22">
        <f t="shared" si="3"/>
        <v>770.8520811833514</v>
      </c>
      <c r="H10" s="22">
        <f t="shared" si="0"/>
        <v>89.852081183351402</v>
      </c>
      <c r="I10" s="22">
        <f t="shared" si="1"/>
        <v>89.852081183351402</v>
      </c>
      <c r="J10" s="22">
        <f>SUMSQ($H$2:H10)/A10</f>
        <v>7263.1668004433805</v>
      </c>
      <c r="K10" s="22">
        <f>SUM($I$2:I10)/A10</f>
        <v>69.888506669724549</v>
      </c>
      <c r="L10" s="22">
        <f t="shared" si="2"/>
        <v>13.194138206072159</v>
      </c>
      <c r="M10" s="22">
        <f>AVERAGE($L$2:L10 )</f>
        <v>9.203919311780993</v>
      </c>
      <c r="N10" s="22">
        <f>SUM($H$2:H10)/K10</f>
        <v>2.1608499458298254</v>
      </c>
    </row>
    <row r="11" spans="1:14" x14ac:dyDescent="0.35">
      <c r="A11" s="19">
        <v>10</v>
      </c>
      <c r="B11" s="19">
        <v>2015</v>
      </c>
      <c r="C11" s="19" t="s">
        <v>24</v>
      </c>
      <c r="D11" s="19" t="s">
        <v>24</v>
      </c>
      <c r="E11" s="19" t="s">
        <v>21</v>
      </c>
      <c r="F11" s="19">
        <v>762</v>
      </c>
      <c r="G11" s="22">
        <f t="shared" si="3"/>
        <v>766.37014103887304</v>
      </c>
      <c r="H11" s="22">
        <f t="shared" si="0"/>
        <v>4.3701410388730437</v>
      </c>
      <c r="I11" s="22">
        <f t="shared" si="1"/>
        <v>4.3701410388730437</v>
      </c>
      <c r="J11" s="22">
        <f>SUMSQ($H$2:H11)/A11</f>
        <v>6538.7599336690064</v>
      </c>
      <c r="K11" s="22">
        <f>SUM($I$2:I11)/A11</f>
        <v>63.336670106639396</v>
      </c>
      <c r="L11" s="22">
        <f t="shared" si="2"/>
        <v>0.57350932268675114</v>
      </c>
      <c r="M11" s="22">
        <f>AVERAGE($L$2:L11 )</f>
        <v>8.3408783128715687</v>
      </c>
      <c r="N11" s="22">
        <f>SUM($H$2:H11)/K11</f>
        <v>2.4533767978115697</v>
      </c>
    </row>
    <row r="12" spans="1:14" x14ac:dyDescent="0.35">
      <c r="A12" s="19">
        <v>11</v>
      </c>
      <c r="B12" s="19">
        <v>2016</v>
      </c>
      <c r="C12" s="19" t="s">
        <v>24</v>
      </c>
      <c r="D12" s="19" t="s">
        <v>24</v>
      </c>
      <c r="E12" s="19" t="s">
        <v>21</v>
      </c>
      <c r="F12" s="19">
        <v>777</v>
      </c>
      <c r="G12" s="22">
        <f t="shared" si="3"/>
        <v>761.88820089439469</v>
      </c>
      <c r="H12" s="22">
        <f t="shared" si="0"/>
        <v>-15.111799105605314</v>
      </c>
      <c r="I12" s="22">
        <f t="shared" si="1"/>
        <v>15.111799105605314</v>
      </c>
      <c r="J12" s="22">
        <f>SUMSQ($H$2:H12)/A12</f>
        <v>5965.0878008089312</v>
      </c>
      <c r="K12" s="22">
        <f>SUM($I$2:I12)/A12</f>
        <v>58.952590924727204</v>
      </c>
      <c r="L12" s="22">
        <f t="shared" si="2"/>
        <v>1.9448904897818937</v>
      </c>
      <c r="M12" s="22">
        <f>AVERAGE($L$2:L12 )</f>
        <v>7.7594248744088707</v>
      </c>
      <c r="N12" s="22">
        <f>SUM($H$2:H12)/K12</f>
        <v>2.3794868992913316</v>
      </c>
    </row>
    <row r="13" spans="1:14" x14ac:dyDescent="0.35">
      <c r="A13" s="19">
        <v>12</v>
      </c>
      <c r="B13" s="19">
        <v>2017</v>
      </c>
      <c r="C13" s="19" t="s">
        <v>24</v>
      </c>
      <c r="D13" s="19" t="s">
        <v>24</v>
      </c>
      <c r="E13" s="19" t="s">
        <v>21</v>
      </c>
      <c r="F13" s="19">
        <v>821</v>
      </c>
      <c r="G13" s="22">
        <f t="shared" si="3"/>
        <v>757.40626074991451</v>
      </c>
      <c r="H13" s="22">
        <f t="shared" si="0"/>
        <v>-63.593739250085491</v>
      </c>
      <c r="I13" s="22">
        <f t="shared" si="1"/>
        <v>63.593739250085491</v>
      </c>
      <c r="J13" s="22">
        <f>SUMSQ($H$2:H13)/A13</f>
        <v>5805.0107900588418</v>
      </c>
      <c r="K13" s="22">
        <f>SUM($I$2:I13)/A13</f>
        <v>59.339353285173729</v>
      </c>
      <c r="L13" s="22">
        <f t="shared" si="2"/>
        <v>7.7458878501931174</v>
      </c>
      <c r="M13" s="22">
        <f>AVERAGE($L$2:L13 )</f>
        <v>7.7582967890575576</v>
      </c>
      <c r="N13" s="22">
        <f>SUM($H$2:H13)/K13</f>
        <v>1.2922820066147174</v>
      </c>
    </row>
    <row r="14" spans="1:14" x14ac:dyDescent="0.35">
      <c r="A14" s="19">
        <v>13</v>
      </c>
      <c r="B14" s="19">
        <v>2018</v>
      </c>
      <c r="C14" s="19" t="s">
        <v>24</v>
      </c>
      <c r="D14" s="19" t="s">
        <v>24</v>
      </c>
      <c r="E14" s="19" t="s">
        <v>21</v>
      </c>
      <c r="F14" s="19">
        <v>797</v>
      </c>
      <c r="G14" s="22">
        <f t="shared" si="3"/>
        <v>752.92432060543615</v>
      </c>
      <c r="H14" s="22">
        <f t="shared" si="0"/>
        <v>-44.075679394563849</v>
      </c>
      <c r="I14" s="22">
        <f t="shared" si="1"/>
        <v>44.075679394563849</v>
      </c>
      <c r="J14" s="22">
        <f>SUMSQ($H$2:H14)/A14</f>
        <v>5507.907307292191</v>
      </c>
      <c r="K14" s="22">
        <f>SUM($I$2:I14)/A14</f>
        <v>58.165224524357583</v>
      </c>
      <c r="L14" s="22">
        <f t="shared" si="2"/>
        <v>5.5301981674484129</v>
      </c>
      <c r="M14" s="22">
        <f>AVERAGE($L$2:L14 )</f>
        <v>7.586904587395316</v>
      </c>
      <c r="N14" s="22">
        <f>SUM($H$2:H14)/K14</f>
        <v>0.56060127690842476</v>
      </c>
    </row>
    <row r="15" spans="1:14" x14ac:dyDescent="0.35">
      <c r="A15" s="19">
        <v>14</v>
      </c>
      <c r="B15" s="19">
        <v>2019</v>
      </c>
      <c r="C15" s="19" t="s">
        <v>24</v>
      </c>
      <c r="D15" s="19" t="s">
        <v>24</v>
      </c>
      <c r="E15" s="19" t="s">
        <v>21</v>
      </c>
      <c r="F15" s="19">
        <v>769</v>
      </c>
      <c r="G15" s="22">
        <f t="shared" si="3"/>
        <v>748.44238046095779</v>
      </c>
      <c r="H15" s="22">
        <f t="shared" si="0"/>
        <v>-20.557619539042207</v>
      </c>
      <c r="I15" s="22">
        <f t="shared" si="1"/>
        <v>20.557619539042207</v>
      </c>
      <c r="J15" s="22">
        <f>SUMSQ($H$2:H15)/A15</f>
        <v>5144.6721939936078</v>
      </c>
      <c r="K15" s="22">
        <f>SUM($I$2:I15)/A15</f>
        <v>55.478967025406483</v>
      </c>
      <c r="L15" s="22">
        <f t="shared" si="2"/>
        <v>2.6732925278338371</v>
      </c>
      <c r="M15" s="22">
        <f>AVERAGE($L$2:L15 )</f>
        <v>7.2359322974266389</v>
      </c>
      <c r="N15" s="22">
        <f>SUM($H$2:H15)/K15</f>
        <v>0.21719725955711569</v>
      </c>
    </row>
    <row r="16" spans="1:14" x14ac:dyDescent="0.35">
      <c r="A16" s="19">
        <v>15</v>
      </c>
      <c r="B16" s="19">
        <v>2020</v>
      </c>
      <c r="C16" s="19" t="s">
        <v>24</v>
      </c>
      <c r="D16" s="19" t="s">
        <v>24</v>
      </c>
      <c r="E16" s="19" t="s">
        <v>21</v>
      </c>
      <c r="F16" s="19">
        <v>684</v>
      </c>
      <c r="G16" s="22">
        <f t="shared" si="3"/>
        <v>743.96044031647762</v>
      </c>
      <c r="H16" s="22">
        <f t="shared" si="0"/>
        <v>59.960440316477616</v>
      </c>
      <c r="I16" s="22">
        <f t="shared" si="1"/>
        <v>59.960440316477616</v>
      </c>
      <c r="J16" s="22">
        <f>SUMSQ($H$2:H16)/A16</f>
        <v>5041.3776745904261</v>
      </c>
      <c r="K16" s="22">
        <f>SUM($I$2:I16)/A16</f>
        <v>55.777731911477893</v>
      </c>
      <c r="L16" s="22">
        <f t="shared" si="2"/>
        <v>8.7661462450990673</v>
      </c>
      <c r="M16" s="22">
        <f>AVERAGE($L$2:L16 )</f>
        <v>7.3379465606048013</v>
      </c>
      <c r="N16" s="22">
        <f>SUM($H$2:H16)/K16</f>
        <v>1.2910227334402831</v>
      </c>
    </row>
    <row r="17" spans="1:14" x14ac:dyDescent="0.35">
      <c r="A17" s="19">
        <v>16</v>
      </c>
      <c r="B17" s="19">
        <v>2021</v>
      </c>
      <c r="C17" s="19" t="s">
        <v>24</v>
      </c>
      <c r="D17" s="19" t="s">
        <v>24</v>
      </c>
      <c r="E17" s="19" t="s">
        <v>21</v>
      </c>
      <c r="F17" s="19">
        <v>786</v>
      </c>
      <c r="G17" s="22">
        <f t="shared" si="3"/>
        <v>739.47850017199926</v>
      </c>
      <c r="H17" s="22">
        <f t="shared" si="0"/>
        <v>-46.521499828000742</v>
      </c>
      <c r="I17" s="22">
        <f t="shared" si="1"/>
        <v>46.521499828000742</v>
      </c>
      <c r="J17" s="22">
        <f>SUMSQ($H$2:H17)/A17</f>
        <v>4861.5571915689416</v>
      </c>
      <c r="K17" s="22">
        <f>SUM($I$2:I17)/A17</f>
        <v>55.199217406260573</v>
      </c>
      <c r="L17" s="22">
        <f t="shared" si="2"/>
        <v>5.9187658814250312</v>
      </c>
      <c r="M17" s="22">
        <f>AVERAGE($L$2:L17 )</f>
        <v>7.2492477681560654</v>
      </c>
      <c r="N17" s="22">
        <f>SUM($H$2:H17)/K17</f>
        <v>0.46176053370212933</v>
      </c>
    </row>
    <row r="18" spans="1:14" x14ac:dyDescent="0.35">
      <c r="A18" s="19">
        <v>17</v>
      </c>
      <c r="B18" s="19">
        <v>2022</v>
      </c>
      <c r="C18" s="19" t="s">
        <v>24</v>
      </c>
      <c r="D18" s="19" t="s">
        <v>24</v>
      </c>
      <c r="E18" s="19" t="s">
        <v>21</v>
      </c>
      <c r="F18" s="19">
        <v>744</v>
      </c>
      <c r="G18" s="22">
        <f t="shared" si="3"/>
        <v>734.9965600275209</v>
      </c>
      <c r="H18" s="22">
        <f t="shared" si="0"/>
        <v>-9.0034399724791001</v>
      </c>
      <c r="I18" s="22">
        <f t="shared" si="1"/>
        <v>9.0034399724791001</v>
      </c>
      <c r="J18" s="22">
        <f>SUMSQ($H$2:H18)/A18</f>
        <v>4580.3515880259465</v>
      </c>
      <c r="K18" s="22">
        <f>SUM($I$2:I18)/A18</f>
        <v>52.481818733685195</v>
      </c>
      <c r="L18" s="22">
        <f t="shared" si="2"/>
        <v>1.2101397812471908</v>
      </c>
      <c r="M18" s="22">
        <f>AVERAGE($L$2:L18 )</f>
        <v>6.8940061218673083</v>
      </c>
      <c r="N18" s="22">
        <f>SUM($H$2:H18)/K18</f>
        <v>0.31411602179088716</v>
      </c>
    </row>
    <row r="19" spans="1:14" x14ac:dyDescent="0.35">
      <c r="A19" s="19">
        <v>18</v>
      </c>
      <c r="B19" s="19">
        <v>2023</v>
      </c>
      <c r="C19" s="19" t="s">
        <v>24</v>
      </c>
      <c r="D19" s="19" t="s">
        <v>24</v>
      </c>
      <c r="E19" s="19" t="s">
        <v>21</v>
      </c>
      <c r="F19" s="19">
        <v>747</v>
      </c>
      <c r="G19" s="22">
        <f t="shared" si="3"/>
        <v>730.51461988304254</v>
      </c>
      <c r="H19" s="22">
        <f t="shared" si="0"/>
        <v>-16.485380116957458</v>
      </c>
      <c r="I19" s="22">
        <f t="shared" si="1"/>
        <v>16.485380116957458</v>
      </c>
      <c r="J19" s="22">
        <f>SUMSQ($H$2:H21)/A19</f>
        <v>4340.985819668982</v>
      </c>
      <c r="K19" s="22">
        <f>SUM($I$2:I19)/A19</f>
        <v>50.482016588311431</v>
      </c>
      <c r="L19" s="22">
        <f t="shared" si="2"/>
        <v>2.2068781950411589</v>
      </c>
      <c r="M19" s="22">
        <f>AVERAGE($L$2:L21 )</f>
        <v>6.6336101259325222</v>
      </c>
      <c r="N19" s="22">
        <f>SUM($H$2:H19)/K19</f>
        <v>3.6032423553519926E-13</v>
      </c>
    </row>
    <row r="20" spans="1:14" x14ac:dyDescent="0.35">
      <c r="A20" s="19">
        <v>19</v>
      </c>
      <c r="B20" s="19">
        <v>2024</v>
      </c>
      <c r="C20" s="19"/>
      <c r="D20" s="19"/>
      <c r="E20" s="19"/>
      <c r="F20" s="19"/>
      <c r="G20" s="22">
        <f t="shared" si="3"/>
        <v>726.03267973856236</v>
      </c>
      <c r="H20" s="21"/>
      <c r="I20" s="22"/>
      <c r="J20" s="22"/>
      <c r="K20" s="22"/>
      <c r="L20" s="22"/>
      <c r="M20" s="22"/>
      <c r="N20" s="22"/>
    </row>
    <row r="21" spans="1:14" x14ac:dyDescent="0.35">
      <c r="A21" s="19">
        <v>20</v>
      </c>
      <c r="B21" s="19">
        <v>2025</v>
      </c>
      <c r="C21" s="19"/>
      <c r="D21" s="19"/>
      <c r="E21" s="19"/>
      <c r="F21" s="19"/>
      <c r="G21" s="22">
        <f t="shared" si="3"/>
        <v>721.55073959408401</v>
      </c>
      <c r="H21" s="21"/>
      <c r="I21" s="22"/>
      <c r="J21" s="22"/>
      <c r="K21" s="22"/>
      <c r="L21" s="22"/>
      <c r="M21" s="22"/>
      <c r="N21" s="22"/>
    </row>
    <row r="23" spans="1:14" x14ac:dyDescent="0.35">
      <c r="B23" s="28" t="s">
        <v>38</v>
      </c>
      <c r="C23" s="28"/>
      <c r="D23" s="28"/>
      <c r="E23" s="28"/>
      <c r="F23" s="28"/>
      <c r="G23" s="28"/>
      <c r="H23" s="28"/>
      <c r="I23" s="28"/>
      <c r="J23" s="28"/>
    </row>
    <row r="24" spans="1:14" ht="15" thickBot="1" x14ac:dyDescent="0.4">
      <c r="B24" s="28"/>
      <c r="C24" s="28"/>
      <c r="D24" s="28"/>
      <c r="E24" s="28"/>
      <c r="F24" s="28"/>
      <c r="G24" s="28"/>
      <c r="H24" s="28"/>
      <c r="I24" s="28"/>
      <c r="J24" s="28"/>
    </row>
    <row r="25" spans="1:14" x14ac:dyDescent="0.35">
      <c r="B25" s="29" t="s">
        <v>39</v>
      </c>
      <c r="C25" s="29"/>
      <c r="D25" s="28"/>
      <c r="E25" s="28"/>
      <c r="F25" s="28"/>
      <c r="G25" s="28"/>
      <c r="H25" s="28"/>
      <c r="I25" s="28"/>
      <c r="J25" s="28"/>
    </row>
    <row r="26" spans="1:14" x14ac:dyDescent="0.35">
      <c r="B26" s="28" t="s">
        <v>40</v>
      </c>
      <c r="C26" s="28">
        <v>0.33280660996760708</v>
      </c>
      <c r="D26" s="28"/>
      <c r="E26" s="28"/>
      <c r="F26" s="28"/>
      <c r="G26" s="28"/>
      <c r="H26" s="28"/>
      <c r="I26" s="28"/>
      <c r="J26" s="28"/>
    </row>
    <row r="27" spans="1:14" x14ac:dyDescent="0.35">
      <c r="B27" s="28" t="s">
        <v>41</v>
      </c>
      <c r="C27" s="28">
        <v>0.11076023963813095</v>
      </c>
      <c r="D27" s="28"/>
      <c r="E27" s="28"/>
      <c r="F27" s="28"/>
      <c r="G27" s="28"/>
      <c r="H27" s="28"/>
      <c r="I27" s="28"/>
      <c r="J27" s="28"/>
    </row>
    <row r="28" spans="1:14" x14ac:dyDescent="0.35">
      <c r="B28" s="28" t="s">
        <v>42</v>
      </c>
      <c r="C28" s="28">
        <v>5.5182754615514126E-2</v>
      </c>
      <c r="D28" s="28"/>
      <c r="E28" s="28"/>
      <c r="F28" s="28"/>
      <c r="G28" s="28"/>
      <c r="H28" s="28"/>
      <c r="I28" s="28"/>
      <c r="J28" s="28"/>
    </row>
    <row r="29" spans="1:14" x14ac:dyDescent="0.35">
      <c r="B29" s="28" t="s">
        <v>43</v>
      </c>
      <c r="C29" s="28">
        <v>69.882823691717149</v>
      </c>
      <c r="D29" s="28"/>
      <c r="E29" s="28"/>
      <c r="F29" s="28"/>
      <c r="G29" s="28"/>
      <c r="H29" s="28"/>
      <c r="I29" s="28"/>
      <c r="J29" s="28"/>
    </row>
    <row r="30" spans="1:14" ht="15" thickBot="1" x14ac:dyDescent="0.4">
      <c r="B30" s="30" t="s">
        <v>44</v>
      </c>
      <c r="C30" s="30">
        <v>18</v>
      </c>
      <c r="D30" s="28"/>
      <c r="E30" s="28"/>
      <c r="F30" s="28"/>
      <c r="G30" s="28"/>
      <c r="H30" s="28"/>
      <c r="I30" s="28"/>
      <c r="J30" s="28"/>
    </row>
    <row r="31" spans="1:14" x14ac:dyDescent="0.35">
      <c r="B31" s="28"/>
      <c r="C31" s="28"/>
      <c r="D31" s="28"/>
      <c r="E31" s="28"/>
      <c r="F31" s="28"/>
      <c r="G31" s="28"/>
      <c r="H31" s="28"/>
      <c r="I31" s="28"/>
      <c r="J31" s="28"/>
    </row>
    <row r="32" spans="1:14" ht="15" thickBot="1" x14ac:dyDescent="0.4">
      <c r="B32" s="28" t="s">
        <v>45</v>
      </c>
      <c r="C32" s="28"/>
      <c r="D32" s="28"/>
      <c r="E32" s="28"/>
      <c r="F32" s="28"/>
      <c r="G32" s="28"/>
      <c r="H32" s="28"/>
      <c r="I32" s="28"/>
      <c r="J32" s="28"/>
    </row>
    <row r="33" spans="2:10" x14ac:dyDescent="0.35">
      <c r="B33" s="31"/>
      <c r="C33" s="31" t="s">
        <v>50</v>
      </c>
      <c r="D33" s="31" t="s">
        <v>51</v>
      </c>
      <c r="E33" s="31" t="s">
        <v>52</v>
      </c>
      <c r="F33" s="31" t="s">
        <v>53</v>
      </c>
      <c r="G33" s="31" t="s">
        <v>54</v>
      </c>
      <c r="H33" s="28"/>
      <c r="I33" s="28"/>
      <c r="J33" s="28"/>
    </row>
    <row r="34" spans="2:10" x14ac:dyDescent="0.35">
      <c r="B34" s="28" t="s">
        <v>46</v>
      </c>
      <c r="C34" s="28">
        <v>1</v>
      </c>
      <c r="D34" s="28">
        <v>9732.5330237357994</v>
      </c>
      <c r="E34" s="28">
        <v>9732.5330237357994</v>
      </c>
      <c r="F34" s="28">
        <v>1.9928976561832179</v>
      </c>
      <c r="G34" s="28">
        <v>0.17718986098184364</v>
      </c>
      <c r="H34" s="28"/>
      <c r="I34" s="28"/>
      <c r="J34" s="28"/>
    </row>
    <row r="35" spans="2:10" x14ac:dyDescent="0.35">
      <c r="B35" s="28" t="s">
        <v>47</v>
      </c>
      <c r="C35" s="28">
        <v>16</v>
      </c>
      <c r="D35" s="28">
        <v>78137.744754041982</v>
      </c>
      <c r="E35" s="28">
        <v>4883.6090471276239</v>
      </c>
      <c r="F35" s="28"/>
      <c r="G35" s="28"/>
      <c r="H35" s="28"/>
      <c r="I35" s="28"/>
      <c r="J35" s="28"/>
    </row>
    <row r="36" spans="2:10" ht="15" thickBot="1" x14ac:dyDescent="0.4">
      <c r="B36" s="30" t="s">
        <v>48</v>
      </c>
      <c r="C36" s="30">
        <v>17</v>
      </c>
      <c r="D36" s="30">
        <v>87870.277777777781</v>
      </c>
      <c r="E36" s="30"/>
      <c r="F36" s="30"/>
      <c r="G36" s="30"/>
      <c r="H36" s="28"/>
      <c r="I36" s="28"/>
      <c r="J36" s="28"/>
    </row>
    <row r="37" spans="2:10" ht="15" thickBot="1" x14ac:dyDescent="0.4">
      <c r="B37" s="28"/>
      <c r="C37" s="28"/>
      <c r="D37" s="28"/>
      <c r="E37" s="28"/>
      <c r="F37" s="28"/>
      <c r="G37" s="28"/>
      <c r="H37" s="28"/>
      <c r="I37" s="28"/>
      <c r="J37" s="28"/>
    </row>
    <row r="38" spans="2:10" x14ac:dyDescent="0.35">
      <c r="B38" s="31"/>
      <c r="C38" s="31" t="s">
        <v>55</v>
      </c>
      <c r="D38" s="31" t="s">
        <v>43</v>
      </c>
      <c r="E38" s="31" t="s">
        <v>56</v>
      </c>
      <c r="F38" s="31" t="s">
        <v>57</v>
      </c>
      <c r="G38" s="31" t="s">
        <v>58</v>
      </c>
      <c r="H38" s="31" t="s">
        <v>59</v>
      </c>
      <c r="I38" s="31" t="s">
        <v>60</v>
      </c>
      <c r="J38" s="31" t="s">
        <v>61</v>
      </c>
    </row>
    <row r="39" spans="2:10" x14ac:dyDescent="0.35">
      <c r="B39" s="28" t="s">
        <v>49</v>
      </c>
      <c r="C39" s="28">
        <v>9797.479532163743</v>
      </c>
      <c r="D39" s="28">
        <v>6395.7615839270748</v>
      </c>
      <c r="E39" s="28">
        <v>1.5318706620936879</v>
      </c>
      <c r="F39" s="28">
        <v>0.14508654018271824</v>
      </c>
      <c r="G39" s="28">
        <v>-3760.92934215899</v>
      </c>
      <c r="H39" s="28">
        <v>23355.888406486476</v>
      </c>
      <c r="I39" s="28">
        <v>-3760.92934215899</v>
      </c>
      <c r="J39" s="28">
        <v>23355.888406486476</v>
      </c>
    </row>
    <row r="40" spans="2:10" ht="15" thickBot="1" x14ac:dyDescent="0.4">
      <c r="B40" s="30" t="s">
        <v>0</v>
      </c>
      <c r="C40" s="30">
        <v>-4.4819401444788438</v>
      </c>
      <c r="D40" s="30">
        <v>3.1748525061432264</v>
      </c>
      <c r="E40" s="30">
        <v>-1.4117002713689688</v>
      </c>
      <c r="F40" s="30">
        <v>0.17718986098184344</v>
      </c>
      <c r="G40" s="30">
        <v>-11.212326796497752</v>
      </c>
      <c r="H40" s="30">
        <v>2.2484465075400637</v>
      </c>
      <c r="I40" s="30">
        <v>-11.212326796497752</v>
      </c>
      <c r="J40" s="30">
        <v>2.2484465075400637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31E98-D768-4DC0-BF22-32DE717E1322}">
  <dimension ref="A1:N40"/>
  <sheetViews>
    <sheetView zoomScale="68" workbookViewId="0"/>
  </sheetViews>
  <sheetFormatPr baseColWidth="10" defaultRowHeight="14.5" x14ac:dyDescent="0.35"/>
  <cols>
    <col min="2" max="2" width="29.26953125" bestFit="1" customWidth="1"/>
    <col min="3" max="3" width="16.26953125" bestFit="1" customWidth="1"/>
    <col min="4" max="4" width="17.453125" bestFit="1" customWidth="1"/>
    <col min="5" max="5" width="23.453125" bestFit="1" customWidth="1"/>
    <col min="6" max="6" width="11.81640625" bestFit="1" customWidth="1"/>
    <col min="7" max="7" width="14.90625" bestFit="1" customWidth="1"/>
    <col min="8" max="8" width="12.453125" bestFit="1" customWidth="1"/>
    <col min="9" max="9" width="12.81640625" bestFit="1" customWidth="1"/>
    <col min="10" max="10" width="13.81640625" bestFit="1" customWidth="1"/>
  </cols>
  <sheetData>
    <row r="1" spans="1:14" ht="43.5" x14ac:dyDescent="0.35">
      <c r="A1" s="36" t="s">
        <v>78</v>
      </c>
      <c r="B1" s="36" t="s">
        <v>0</v>
      </c>
      <c r="C1" s="36" t="s">
        <v>1</v>
      </c>
      <c r="D1" s="36" t="s">
        <v>2</v>
      </c>
      <c r="E1" s="36" t="s">
        <v>3</v>
      </c>
      <c r="F1" s="36" t="s">
        <v>4</v>
      </c>
      <c r="G1" s="35" t="s">
        <v>5</v>
      </c>
      <c r="H1" s="35" t="s">
        <v>6</v>
      </c>
      <c r="I1" s="35" t="s">
        <v>7</v>
      </c>
      <c r="J1" s="35" t="s">
        <v>8</v>
      </c>
      <c r="K1" s="35" t="s">
        <v>9</v>
      </c>
      <c r="L1" s="35" t="s">
        <v>10</v>
      </c>
      <c r="M1" s="35" t="s">
        <v>11</v>
      </c>
      <c r="N1" s="35" t="s">
        <v>12</v>
      </c>
    </row>
    <row r="2" spans="1:14" x14ac:dyDescent="0.35">
      <c r="A2" s="19">
        <v>1</v>
      </c>
      <c r="B2" s="19">
        <v>2006</v>
      </c>
      <c r="C2" s="19" t="s">
        <v>25</v>
      </c>
      <c r="D2" s="19" t="s">
        <v>25</v>
      </c>
      <c r="E2" s="19" t="s">
        <v>21</v>
      </c>
      <c r="F2" s="19">
        <v>1095</v>
      </c>
      <c r="G2" s="22">
        <f>($C$40*B2)+$C$39</f>
        <v>1484.1578947368253</v>
      </c>
      <c r="H2" s="21">
        <f t="shared" ref="H2:H19" si="0">G2-F2</f>
        <v>389.15789473682526</v>
      </c>
      <c r="I2" s="22">
        <f t="shared" ref="I2:I19" si="1">ABS(H2 )</f>
        <v>389.15789473682526</v>
      </c>
      <c r="J2" s="22">
        <f>SUMSQ($H2:H$2)/A2</f>
        <v>151443.86703599797</v>
      </c>
      <c r="K2" s="22">
        <f>SUM($I2:I$2)/A2</f>
        <v>389.15789473682526</v>
      </c>
      <c r="L2" s="22">
        <f t="shared" ref="L2:L19" si="2">100*(I2/F2)</f>
        <v>35.539533765920119</v>
      </c>
      <c r="M2" s="22">
        <f>AVERAGE($L2:L$2 )</f>
        <v>35.539533765920119</v>
      </c>
      <c r="N2" s="22">
        <f>SUM($H2:H$2)/K2</f>
        <v>1</v>
      </c>
    </row>
    <row r="3" spans="1:14" x14ac:dyDescent="0.35">
      <c r="A3" s="19">
        <v>2</v>
      </c>
      <c r="B3" s="19">
        <v>2007</v>
      </c>
      <c r="C3" s="19" t="s">
        <v>25</v>
      </c>
      <c r="D3" s="19" t="s">
        <v>25</v>
      </c>
      <c r="E3" s="19" t="s">
        <v>21</v>
      </c>
      <c r="F3" s="19">
        <v>1434</v>
      </c>
      <c r="G3" s="22">
        <f t="shared" ref="G3:G21" si="3">($C$40*B3)+$C$39</f>
        <v>1566.5902992775955</v>
      </c>
      <c r="H3" s="22">
        <f t="shared" si="0"/>
        <v>132.59029927759548</v>
      </c>
      <c r="I3" s="22">
        <f t="shared" si="1"/>
        <v>132.59029927759548</v>
      </c>
      <c r="J3" s="22">
        <f>SUMSQ($H$2:H3)/A3</f>
        <v>84512.027249260151</v>
      </c>
      <c r="K3" s="22">
        <f>SUM($I$2:I3)/A3</f>
        <v>260.87409700721037</v>
      </c>
      <c r="L3" s="22">
        <f t="shared" si="2"/>
        <v>9.2461854447416663</v>
      </c>
      <c r="M3" s="22">
        <f>AVERAGE($L$2:L3 )</f>
        <v>22.392859605330891</v>
      </c>
      <c r="N3" s="22">
        <f>SUM($H$2:H3)/K3</f>
        <v>2</v>
      </c>
    </row>
    <row r="4" spans="1:14" x14ac:dyDescent="0.35">
      <c r="A4" s="19">
        <v>3</v>
      </c>
      <c r="B4" s="19">
        <v>2008</v>
      </c>
      <c r="C4" s="19" t="s">
        <v>25</v>
      </c>
      <c r="D4" s="19" t="s">
        <v>25</v>
      </c>
      <c r="E4" s="19" t="s">
        <v>21</v>
      </c>
      <c r="F4" s="19">
        <v>1576</v>
      </c>
      <c r="G4" s="22">
        <f t="shared" si="3"/>
        <v>1649.0227038183657</v>
      </c>
      <c r="H4" s="22">
        <f t="shared" si="0"/>
        <v>73.022703818365699</v>
      </c>
      <c r="I4" s="22">
        <f t="shared" si="1"/>
        <v>73.022703818365699</v>
      </c>
      <c r="J4" s="22">
        <f>SUMSQ($H$2:H4)/A4</f>
        <v>58118.789923821685</v>
      </c>
      <c r="K4" s="22">
        <f>SUM($I$2:I4)/A4</f>
        <v>198.25696594426213</v>
      </c>
      <c r="L4" s="22">
        <f t="shared" si="2"/>
        <v>4.6334202930435087</v>
      </c>
      <c r="M4" s="22">
        <f>AVERAGE($L$2:L4 )</f>
        <v>16.473046501235096</v>
      </c>
      <c r="N4" s="22">
        <f>SUM($H$2:H4)/K4</f>
        <v>3</v>
      </c>
    </row>
    <row r="5" spans="1:14" x14ac:dyDescent="0.35">
      <c r="A5" s="19">
        <v>4</v>
      </c>
      <c r="B5" s="19">
        <v>2009</v>
      </c>
      <c r="C5" s="19" t="s">
        <v>25</v>
      </c>
      <c r="D5" s="19" t="s">
        <v>25</v>
      </c>
      <c r="E5" s="19" t="s">
        <v>21</v>
      </c>
      <c r="F5" s="19">
        <v>1722</v>
      </c>
      <c r="G5" s="22">
        <f t="shared" si="3"/>
        <v>1731.4551083591359</v>
      </c>
      <c r="H5" s="22">
        <f t="shared" si="0"/>
        <v>9.4551083591359202</v>
      </c>
      <c r="I5" s="22">
        <f t="shared" si="1"/>
        <v>9.4551083591359202</v>
      </c>
      <c r="J5" s="22">
        <f>SUMSQ($H$2:H5)/A5</f>
        <v>43611.44221138701</v>
      </c>
      <c r="K5" s="22">
        <f>SUM($I$2:I5)/A5</f>
        <v>151.05650154798059</v>
      </c>
      <c r="L5" s="22">
        <f t="shared" si="2"/>
        <v>0.54907714048408363</v>
      </c>
      <c r="M5" s="22">
        <f>AVERAGE($L$2:L5 )</f>
        <v>12.492054161047344</v>
      </c>
      <c r="N5" s="22">
        <f>SUM($H$2:H5)/K5</f>
        <v>4</v>
      </c>
    </row>
    <row r="6" spans="1:14" x14ac:dyDescent="0.35">
      <c r="A6" s="19">
        <v>5</v>
      </c>
      <c r="B6" s="19">
        <v>2010</v>
      </c>
      <c r="C6" s="19" t="s">
        <v>25</v>
      </c>
      <c r="D6" s="19" t="s">
        <v>25</v>
      </c>
      <c r="E6" s="19" t="s">
        <v>21</v>
      </c>
      <c r="F6" s="19">
        <v>1793</v>
      </c>
      <c r="G6" s="22">
        <f t="shared" si="3"/>
        <v>1813.8875128999061</v>
      </c>
      <c r="H6" s="22">
        <f t="shared" si="0"/>
        <v>20.887512899906142</v>
      </c>
      <c r="I6" s="22">
        <f t="shared" si="1"/>
        <v>20.887512899906142</v>
      </c>
      <c r="J6" s="22">
        <f>SUMSQ($H$2:H6)/A6</f>
        <v>34976.41140813836</v>
      </c>
      <c r="K6" s="22">
        <f>SUM($I$2:I6)/A6</f>
        <v>125.0227038183657</v>
      </c>
      <c r="L6" s="22">
        <f t="shared" si="2"/>
        <v>1.1649477356333597</v>
      </c>
      <c r="M6" s="22">
        <f>AVERAGE($L$2:L6 )</f>
        <v>10.226632875964548</v>
      </c>
      <c r="N6" s="22">
        <f>SUM($H$2:H6)/K6</f>
        <v>5</v>
      </c>
    </row>
    <row r="7" spans="1:14" x14ac:dyDescent="0.35">
      <c r="A7" s="19">
        <v>6</v>
      </c>
      <c r="B7" s="19">
        <v>2011</v>
      </c>
      <c r="C7" s="19" t="s">
        <v>25</v>
      </c>
      <c r="D7" s="19" t="s">
        <v>25</v>
      </c>
      <c r="E7" s="19" t="s">
        <v>21</v>
      </c>
      <c r="F7" s="19">
        <v>1899</v>
      </c>
      <c r="G7" s="22">
        <f t="shared" si="3"/>
        <v>1896.3199174406473</v>
      </c>
      <c r="H7" s="22">
        <f t="shared" si="0"/>
        <v>-2.6800825593527406</v>
      </c>
      <c r="I7" s="22">
        <f t="shared" si="1"/>
        <v>2.6800825593527406</v>
      </c>
      <c r="J7" s="22">
        <f>SUMSQ($H$2:H7)/A7</f>
        <v>29148.206647202791</v>
      </c>
      <c r="K7" s="22">
        <f>SUM($I$2:I7)/A7</f>
        <v>104.63226694186353</v>
      </c>
      <c r="L7" s="22">
        <f t="shared" si="2"/>
        <v>0.14113125641667934</v>
      </c>
      <c r="M7" s="22">
        <f>AVERAGE($L$2:L7 )</f>
        <v>8.5457159393732365</v>
      </c>
      <c r="N7" s="22">
        <f>SUM($H$2:H7)/K7</f>
        <v>5.9487713945671876</v>
      </c>
    </row>
    <row r="8" spans="1:14" x14ac:dyDescent="0.35">
      <c r="A8" s="19">
        <v>7</v>
      </c>
      <c r="B8" s="19">
        <v>2012</v>
      </c>
      <c r="C8" s="19" t="s">
        <v>25</v>
      </c>
      <c r="D8" s="19" t="s">
        <v>25</v>
      </c>
      <c r="E8" s="19" t="s">
        <v>21</v>
      </c>
      <c r="F8" s="19">
        <v>1972</v>
      </c>
      <c r="G8" s="22">
        <f t="shared" si="3"/>
        <v>1978.7523219814175</v>
      </c>
      <c r="H8" s="22">
        <f t="shared" si="0"/>
        <v>6.7523219814174809</v>
      </c>
      <c r="I8" s="22">
        <f t="shared" si="1"/>
        <v>6.7523219814174809</v>
      </c>
      <c r="J8" s="22">
        <f>SUMSQ($H$2:H8)/A8</f>
        <v>24990.690533622495</v>
      </c>
      <c r="K8" s="22">
        <f>SUM($I$2:I8)/A8</f>
        <v>90.649417661799816</v>
      </c>
      <c r="L8" s="22">
        <f t="shared" si="2"/>
        <v>0.34240983678587628</v>
      </c>
      <c r="M8" s="22">
        <f>AVERAGE($L$2:L8 )</f>
        <v>7.373815067575042</v>
      </c>
      <c r="N8" s="22">
        <f>SUM($H$2:H8)/K8</f>
        <v>6.940869282374174</v>
      </c>
    </row>
    <row r="9" spans="1:14" x14ac:dyDescent="0.35">
      <c r="A9" s="19">
        <v>8</v>
      </c>
      <c r="B9" s="19">
        <v>2013</v>
      </c>
      <c r="C9" s="19" t="s">
        <v>25</v>
      </c>
      <c r="D9" s="19" t="s">
        <v>25</v>
      </c>
      <c r="E9" s="19" t="s">
        <v>21</v>
      </c>
      <c r="F9" s="19">
        <v>2160</v>
      </c>
      <c r="G9" s="22">
        <f t="shared" si="3"/>
        <v>2061.1847265221877</v>
      </c>
      <c r="H9" s="22">
        <f t="shared" si="0"/>
        <v>-98.815273477812298</v>
      </c>
      <c r="I9" s="22">
        <f t="shared" si="1"/>
        <v>98.815273477812298</v>
      </c>
      <c r="J9" s="22">
        <f>SUMSQ($H$2:H9)/A9</f>
        <v>23087.41150098154</v>
      </c>
      <c r="K9" s="22">
        <f>SUM($I$2:I9)/A9</f>
        <v>91.670149638801377</v>
      </c>
      <c r="L9" s="22">
        <f t="shared" si="2"/>
        <v>4.5747811795283466</v>
      </c>
      <c r="M9" s="22">
        <f>AVERAGE($L$2:L9 )</f>
        <v>7.0239358315692044</v>
      </c>
      <c r="N9" s="22">
        <f>SUM($H$2:H9)/K9</f>
        <v>5.7856400052344865</v>
      </c>
    </row>
    <row r="10" spans="1:14" x14ac:dyDescent="0.35">
      <c r="A10" s="19">
        <v>9</v>
      </c>
      <c r="B10" s="19">
        <v>2014</v>
      </c>
      <c r="C10" s="19" t="s">
        <v>25</v>
      </c>
      <c r="D10" s="19" t="s">
        <v>25</v>
      </c>
      <c r="E10" s="19" t="s">
        <v>21</v>
      </c>
      <c r="F10" s="19">
        <v>2356</v>
      </c>
      <c r="G10" s="22">
        <f t="shared" si="3"/>
        <v>2143.6171310629579</v>
      </c>
      <c r="H10" s="22">
        <f t="shared" si="0"/>
        <v>-212.38286893704208</v>
      </c>
      <c r="I10" s="22">
        <f t="shared" si="1"/>
        <v>212.38286893704208</v>
      </c>
      <c r="J10" s="22">
        <f>SUMSQ($H$2:H10)/A10</f>
        <v>25533.975002864565</v>
      </c>
      <c r="K10" s="22">
        <f>SUM($I$2:I10)/A10</f>
        <v>105.08267400527257</v>
      </c>
      <c r="L10" s="22">
        <f t="shared" si="2"/>
        <v>9.0145530109101042</v>
      </c>
      <c r="M10" s="22">
        <f>AVERAGE($L$2:L10 )</f>
        <v>7.2451155181626383</v>
      </c>
      <c r="N10" s="22">
        <f>SUM($H$2:H10)/K10</f>
        <v>3.026070844781545</v>
      </c>
    </row>
    <row r="11" spans="1:14" x14ac:dyDescent="0.35">
      <c r="A11" s="19">
        <v>10</v>
      </c>
      <c r="B11" s="19">
        <v>2015</v>
      </c>
      <c r="C11" s="19" t="s">
        <v>25</v>
      </c>
      <c r="D11" s="19" t="s">
        <v>25</v>
      </c>
      <c r="E11" s="19" t="s">
        <v>21</v>
      </c>
      <c r="F11" s="19">
        <v>2464</v>
      </c>
      <c r="G11" s="22">
        <f t="shared" si="3"/>
        <v>2226.049535603699</v>
      </c>
      <c r="H11" s="22">
        <f t="shared" si="0"/>
        <v>-237.95046439630096</v>
      </c>
      <c r="I11" s="22">
        <f t="shared" si="1"/>
        <v>237.95046439630096</v>
      </c>
      <c r="J11" s="22">
        <f>SUMSQ($H$2:H11)/A11</f>
        <v>28642.619853219639</v>
      </c>
      <c r="K11" s="22">
        <f>SUM($I$2:I11)/A11</f>
        <v>118.3694530443754</v>
      </c>
      <c r="L11" s="22">
        <f t="shared" si="2"/>
        <v>9.6570805355641625</v>
      </c>
      <c r="M11" s="22">
        <f>AVERAGE($L$2:L11 )</f>
        <v>7.4863120199027904</v>
      </c>
      <c r="N11" s="22">
        <f>SUM($H$2:H11)/K11</f>
        <v>0.67616390584091701</v>
      </c>
    </row>
    <row r="12" spans="1:14" x14ac:dyDescent="0.35">
      <c r="A12" s="19">
        <v>11</v>
      </c>
      <c r="B12" s="19">
        <v>2016</v>
      </c>
      <c r="C12" s="19" t="s">
        <v>25</v>
      </c>
      <c r="D12" s="19" t="s">
        <v>25</v>
      </c>
      <c r="E12" s="19" t="s">
        <v>21</v>
      </c>
      <c r="F12" s="19">
        <v>2561</v>
      </c>
      <c r="G12" s="22">
        <f t="shared" si="3"/>
        <v>2308.4819401444693</v>
      </c>
      <c r="H12" s="22">
        <f t="shared" si="0"/>
        <v>-252.51805985553074</v>
      </c>
      <c r="I12" s="22">
        <f t="shared" si="1"/>
        <v>252.51805985553074</v>
      </c>
      <c r="J12" s="22">
        <f>SUMSQ($H$2:H12)/A12</f>
        <v>31835.597189581618</v>
      </c>
      <c r="K12" s="22">
        <f>SUM($I$2:I12)/A12</f>
        <v>130.5647809362986</v>
      </c>
      <c r="L12" s="22">
        <f t="shared" si="2"/>
        <v>9.8601350978340783</v>
      </c>
      <c r="M12" s="22">
        <f>AVERAGE($L$2:L12 )</f>
        <v>7.7021141178965431</v>
      </c>
      <c r="N12" s="22">
        <f>SUM($H$2:H12)/K12</f>
        <v>-1.3210370125535211</v>
      </c>
    </row>
    <row r="13" spans="1:14" x14ac:dyDescent="0.35">
      <c r="A13" s="19">
        <v>12</v>
      </c>
      <c r="B13" s="19">
        <v>2017</v>
      </c>
      <c r="C13" s="19" t="s">
        <v>25</v>
      </c>
      <c r="D13" s="19" t="s">
        <v>25</v>
      </c>
      <c r="E13" s="19" t="s">
        <v>21</v>
      </c>
      <c r="F13" s="19">
        <v>2705</v>
      </c>
      <c r="G13" s="22">
        <f t="shared" si="3"/>
        <v>2390.9143446852395</v>
      </c>
      <c r="H13" s="22">
        <f t="shared" si="0"/>
        <v>-314.08565531476052</v>
      </c>
      <c r="I13" s="22">
        <f t="shared" si="1"/>
        <v>314.08565531476052</v>
      </c>
      <c r="J13" s="22">
        <f>SUMSQ($H$2:H13)/A13</f>
        <v>37403.447329991694</v>
      </c>
      <c r="K13" s="22">
        <f>SUM($I$2:I13)/A13</f>
        <v>145.85818713450377</v>
      </c>
      <c r="L13" s="22">
        <f t="shared" si="2"/>
        <v>11.611299641950481</v>
      </c>
      <c r="M13" s="22">
        <f>AVERAGE($L$2:L13 )</f>
        <v>8.027879578234371</v>
      </c>
      <c r="N13" s="22">
        <f>SUM($H$2:H13)/K13</f>
        <v>-3.3358879129552315</v>
      </c>
    </row>
    <row r="14" spans="1:14" x14ac:dyDescent="0.35">
      <c r="A14" s="19">
        <v>13</v>
      </c>
      <c r="B14" s="19">
        <v>2018</v>
      </c>
      <c r="C14" s="19" t="s">
        <v>25</v>
      </c>
      <c r="D14" s="19" t="s">
        <v>25</v>
      </c>
      <c r="E14" s="19" t="s">
        <v>21</v>
      </c>
      <c r="F14" s="19">
        <v>2839</v>
      </c>
      <c r="G14" s="22">
        <f t="shared" si="3"/>
        <v>2473.3467492260097</v>
      </c>
      <c r="H14" s="22">
        <f t="shared" si="0"/>
        <v>-365.65325077399029</v>
      </c>
      <c r="I14" s="22">
        <f t="shared" si="1"/>
        <v>365.65325077399029</v>
      </c>
      <c r="J14" s="22">
        <f>SUMSQ($H$2:H14)/A14</f>
        <v>44811.051366268228</v>
      </c>
      <c r="K14" s="22">
        <f>SUM($I$2:I14)/A14</f>
        <v>162.76549972215659</v>
      </c>
      <c r="L14" s="22">
        <f t="shared" si="2"/>
        <v>12.879649551743229</v>
      </c>
      <c r="M14" s="22">
        <f>AVERAGE($L$2:L14 )</f>
        <v>8.4010926531196688</v>
      </c>
      <c r="N14" s="22">
        <f>SUM($H$2:H14)/K14</f>
        <v>-5.2358750207893996</v>
      </c>
    </row>
    <row r="15" spans="1:14" x14ac:dyDescent="0.35">
      <c r="A15" s="19">
        <v>14</v>
      </c>
      <c r="B15" s="19">
        <v>2019</v>
      </c>
      <c r="C15" s="19" t="s">
        <v>25</v>
      </c>
      <c r="D15" s="19" t="s">
        <v>25</v>
      </c>
      <c r="E15" s="19" t="s">
        <v>21</v>
      </c>
      <c r="F15" s="19">
        <v>2733</v>
      </c>
      <c r="G15" s="22">
        <f t="shared" si="3"/>
        <v>2555.7791537667508</v>
      </c>
      <c r="H15" s="22">
        <f t="shared" si="0"/>
        <v>-177.22084623324918</v>
      </c>
      <c r="I15" s="22">
        <f t="shared" si="1"/>
        <v>177.22084623324918</v>
      </c>
      <c r="J15" s="22">
        <f>SUMSQ($H$2:H15)/A15</f>
        <v>43853.635435793993</v>
      </c>
      <c r="K15" s="22">
        <f>SUM($I$2:I15)/A15</f>
        <v>163.79802447294892</v>
      </c>
      <c r="L15" s="22">
        <f t="shared" si="2"/>
        <v>6.4844802866172406</v>
      </c>
      <c r="M15" s="22">
        <f>AVERAGE($L$2:L15 )</f>
        <v>8.2641917697980656</v>
      </c>
      <c r="N15" s="22">
        <f>SUM($H$2:H15)/K15</f>
        <v>-6.2848173156374294</v>
      </c>
    </row>
    <row r="16" spans="1:14" x14ac:dyDescent="0.35">
      <c r="A16" s="19">
        <v>15</v>
      </c>
      <c r="B16" s="19">
        <v>2020</v>
      </c>
      <c r="C16" s="19" t="s">
        <v>25</v>
      </c>
      <c r="D16" s="19" t="s">
        <v>25</v>
      </c>
      <c r="E16" s="19" t="s">
        <v>21</v>
      </c>
      <c r="F16" s="19">
        <v>2552</v>
      </c>
      <c r="G16" s="22">
        <f t="shared" si="3"/>
        <v>2638.211558307521</v>
      </c>
      <c r="H16" s="22">
        <f t="shared" si="0"/>
        <v>86.211558307521045</v>
      </c>
      <c r="I16" s="22">
        <f t="shared" si="1"/>
        <v>86.211558307521045</v>
      </c>
      <c r="J16" s="22">
        <f>SUMSQ($H$2:H16)/A16</f>
        <v>41425.555259128465</v>
      </c>
      <c r="K16" s="22">
        <f>SUM($I$2:I16)/A16</f>
        <v>158.62559339525373</v>
      </c>
      <c r="L16" s="22">
        <f t="shared" si="2"/>
        <v>3.3781958584451823</v>
      </c>
      <c r="M16" s="22">
        <f>AVERAGE($L$2:L16 )</f>
        <v>7.9384587090412078</v>
      </c>
      <c r="N16" s="22">
        <f>SUM($H$2:H16)/K16</f>
        <v>-5.9462605118014604</v>
      </c>
    </row>
    <row r="17" spans="1:14" x14ac:dyDescent="0.35">
      <c r="A17" s="19">
        <v>16</v>
      </c>
      <c r="B17" s="19">
        <v>2021</v>
      </c>
      <c r="C17" s="19" t="s">
        <v>25</v>
      </c>
      <c r="D17" s="19" t="s">
        <v>25</v>
      </c>
      <c r="E17" s="19" t="s">
        <v>21</v>
      </c>
      <c r="F17" s="19">
        <v>2656</v>
      </c>
      <c r="G17" s="22">
        <f t="shared" si="3"/>
        <v>2720.6439628482913</v>
      </c>
      <c r="H17" s="22">
        <f t="shared" si="0"/>
        <v>64.643962848291267</v>
      </c>
      <c r="I17" s="22">
        <f t="shared" si="1"/>
        <v>64.643962848291267</v>
      </c>
      <c r="J17" s="22">
        <f>SUMSQ($H$2:H17)/A17</f>
        <v>39097.635676228638</v>
      </c>
      <c r="K17" s="22">
        <f>SUM($I$2:I17)/A17</f>
        <v>152.75174148606857</v>
      </c>
      <c r="L17" s="22">
        <f t="shared" si="2"/>
        <v>2.4338841433844602</v>
      </c>
      <c r="M17" s="22">
        <f>AVERAGE($L$2:L17 )</f>
        <v>7.5944227986876607</v>
      </c>
      <c r="N17" s="22">
        <f>SUM($H$2:H17)/K17</f>
        <v>-5.75171929806843</v>
      </c>
    </row>
    <row r="18" spans="1:14" x14ac:dyDescent="0.35">
      <c r="A18" s="19">
        <v>17</v>
      </c>
      <c r="B18" s="19">
        <v>2022</v>
      </c>
      <c r="C18" s="19" t="s">
        <v>25</v>
      </c>
      <c r="D18" s="19" t="s">
        <v>25</v>
      </c>
      <c r="E18" s="19" t="s">
        <v>21</v>
      </c>
      <c r="F18" s="19">
        <v>2477</v>
      </c>
      <c r="G18" s="22">
        <f t="shared" si="3"/>
        <v>2803.0763673890615</v>
      </c>
      <c r="H18" s="22">
        <f t="shared" si="0"/>
        <v>326.07636738906149</v>
      </c>
      <c r="I18" s="22">
        <f t="shared" si="1"/>
        <v>326.07636738906149</v>
      </c>
      <c r="J18" s="22">
        <f>SUMSQ($H$2:H18)/A18</f>
        <v>43052.233422900259</v>
      </c>
      <c r="K18" s="22">
        <f>SUM($I$2:I18)/A18</f>
        <v>162.94730771565639</v>
      </c>
      <c r="L18" s="22">
        <f t="shared" si="2"/>
        <v>13.164165013688391</v>
      </c>
      <c r="M18" s="22">
        <f>AVERAGE($L$2:L18 )</f>
        <v>7.9220546936877039</v>
      </c>
      <c r="N18" s="22">
        <f>SUM($H$2:H18)/K18</f>
        <v>-3.390720470779724</v>
      </c>
    </row>
    <row r="19" spans="1:14" x14ac:dyDescent="0.35">
      <c r="A19" s="19">
        <v>18</v>
      </c>
      <c r="B19" s="19">
        <v>2023</v>
      </c>
      <c r="C19" s="19" t="s">
        <v>25</v>
      </c>
      <c r="D19" s="19" t="s">
        <v>25</v>
      </c>
      <c r="E19" s="19" t="s">
        <v>21</v>
      </c>
      <c r="F19" s="19">
        <v>2333</v>
      </c>
      <c r="G19" s="22">
        <f t="shared" si="3"/>
        <v>2885.5087719298317</v>
      </c>
      <c r="H19" s="22">
        <f t="shared" si="0"/>
        <v>552.50877192983171</v>
      </c>
      <c r="I19" s="22">
        <f t="shared" si="1"/>
        <v>552.50877192983171</v>
      </c>
      <c r="J19" s="22">
        <f>SUMSQ($H$2:H19)/A19</f>
        <v>57619.661736039736</v>
      </c>
      <c r="K19" s="22">
        <f>SUM($I$2:I21)/A19</f>
        <v>184.58961128311057</v>
      </c>
      <c r="L19" s="22">
        <f t="shared" si="2"/>
        <v>23.682330558501143</v>
      </c>
      <c r="M19" s="22">
        <f>AVERAGE($L$2:L19 )</f>
        <v>8.7976255750662276</v>
      </c>
      <c r="N19" s="22">
        <f>SUM($H$2:H19)/K19</f>
        <v>-4.7300327880472585E-13</v>
      </c>
    </row>
    <row r="20" spans="1:14" x14ac:dyDescent="0.35">
      <c r="A20" s="19">
        <v>19</v>
      </c>
      <c r="B20" s="19">
        <v>2024</v>
      </c>
      <c r="C20" s="19"/>
      <c r="D20" s="19"/>
      <c r="E20" s="19"/>
      <c r="F20" s="19"/>
      <c r="G20" s="22">
        <f t="shared" si="3"/>
        <v>2967.9411764705728</v>
      </c>
      <c r="H20" s="21"/>
      <c r="I20" s="22"/>
      <c r="J20" s="22"/>
      <c r="K20" s="22"/>
      <c r="L20" s="22"/>
      <c r="M20" s="22"/>
      <c r="N20" s="22"/>
    </row>
    <row r="21" spans="1:14" x14ac:dyDescent="0.35">
      <c r="A21" s="19">
        <v>20</v>
      </c>
      <c r="B21" s="19">
        <v>2025</v>
      </c>
      <c r="C21" s="19"/>
      <c r="D21" s="19"/>
      <c r="E21" s="19"/>
      <c r="F21" s="19"/>
      <c r="G21" s="22">
        <f t="shared" si="3"/>
        <v>3050.373581011343</v>
      </c>
      <c r="H21" s="21"/>
      <c r="I21" s="22"/>
      <c r="J21" s="22"/>
      <c r="K21" s="22"/>
      <c r="L21" s="22"/>
      <c r="M21" s="22"/>
      <c r="N21" s="22"/>
    </row>
    <row r="23" spans="1:14" x14ac:dyDescent="0.35">
      <c r="B23" s="28" t="s">
        <v>38</v>
      </c>
      <c r="C23" s="28"/>
      <c r="D23" s="28"/>
      <c r="E23" s="28"/>
      <c r="F23" s="28"/>
      <c r="G23" s="28"/>
      <c r="H23" s="28"/>
      <c r="I23" s="28"/>
      <c r="J23" s="28"/>
    </row>
    <row r="24" spans="1:14" ht="15" thickBot="1" x14ac:dyDescent="0.4">
      <c r="B24" s="28"/>
      <c r="C24" s="28"/>
      <c r="D24" s="28"/>
      <c r="E24" s="28"/>
      <c r="F24" s="28"/>
      <c r="G24" s="28"/>
      <c r="H24" s="28"/>
      <c r="I24" s="28"/>
      <c r="J24" s="28"/>
    </row>
    <row r="25" spans="1:14" x14ac:dyDescent="0.35">
      <c r="B25" s="29" t="s">
        <v>39</v>
      </c>
      <c r="C25" s="29"/>
      <c r="D25" s="28"/>
      <c r="E25" s="28"/>
      <c r="F25" s="28"/>
      <c r="G25" s="28"/>
      <c r="H25" s="28"/>
      <c r="I25" s="28"/>
      <c r="J25" s="28"/>
    </row>
    <row r="26" spans="1:14" x14ac:dyDescent="0.35">
      <c r="B26" s="28" t="s">
        <v>40</v>
      </c>
      <c r="C26" s="28">
        <v>0.87203111374447861</v>
      </c>
      <c r="D26" s="28"/>
      <c r="E26" s="28"/>
      <c r="F26" s="28"/>
      <c r="G26" s="28"/>
      <c r="H26" s="28"/>
      <c r="I26" s="28"/>
      <c r="J26" s="28"/>
    </row>
    <row r="27" spans="1:14" x14ac:dyDescent="0.35">
      <c r="B27" s="28" t="s">
        <v>41</v>
      </c>
      <c r="C27" s="28">
        <v>0.76043826333843589</v>
      </c>
      <c r="D27" s="28"/>
      <c r="E27" s="28"/>
      <c r="F27" s="28"/>
      <c r="G27" s="28"/>
      <c r="H27" s="28"/>
      <c r="I27" s="28"/>
      <c r="J27" s="28"/>
    </row>
    <row r="28" spans="1:14" x14ac:dyDescent="0.35">
      <c r="B28" s="28" t="s">
        <v>42</v>
      </c>
      <c r="C28" s="28">
        <v>0.74546565479708815</v>
      </c>
      <c r="D28" s="28"/>
      <c r="E28" s="28"/>
      <c r="F28" s="28"/>
      <c r="G28" s="28"/>
      <c r="H28" s="28"/>
      <c r="I28" s="28"/>
      <c r="J28" s="28"/>
    </row>
    <row r="29" spans="1:14" x14ac:dyDescent="0.35">
      <c r="B29" s="28" t="s">
        <v>43</v>
      </c>
      <c r="C29" s="28">
        <v>254.60188422917147</v>
      </c>
      <c r="D29" s="28"/>
      <c r="E29" s="28"/>
      <c r="F29" s="28"/>
      <c r="G29" s="28"/>
      <c r="H29" s="28"/>
      <c r="I29" s="28"/>
      <c r="J29" s="28"/>
    </row>
    <row r="30" spans="1:14" ht="15" thickBot="1" x14ac:dyDescent="0.4">
      <c r="B30" s="30" t="s">
        <v>44</v>
      </c>
      <c r="C30" s="30">
        <v>18</v>
      </c>
      <c r="D30" s="28"/>
      <c r="E30" s="28"/>
      <c r="F30" s="28"/>
      <c r="G30" s="28"/>
      <c r="H30" s="28"/>
      <c r="I30" s="28"/>
      <c r="J30" s="28"/>
    </row>
    <row r="31" spans="1:14" x14ac:dyDescent="0.35">
      <c r="B31" s="28"/>
      <c r="C31" s="28"/>
      <c r="D31" s="28"/>
      <c r="E31" s="28"/>
      <c r="F31" s="28"/>
      <c r="G31" s="28"/>
      <c r="H31" s="28"/>
      <c r="I31" s="28"/>
      <c r="J31" s="28"/>
    </row>
    <row r="32" spans="1:14" ht="15" thickBot="1" x14ac:dyDescent="0.4">
      <c r="B32" s="28" t="s">
        <v>45</v>
      </c>
      <c r="C32" s="28"/>
      <c r="D32" s="28"/>
      <c r="E32" s="28"/>
      <c r="F32" s="28"/>
      <c r="G32" s="28"/>
      <c r="H32" s="28"/>
      <c r="I32" s="28"/>
      <c r="J32" s="28"/>
    </row>
    <row r="33" spans="2:10" x14ac:dyDescent="0.35">
      <c r="B33" s="31"/>
      <c r="C33" s="31" t="s">
        <v>50</v>
      </c>
      <c r="D33" s="31" t="s">
        <v>51</v>
      </c>
      <c r="E33" s="31" t="s">
        <v>52</v>
      </c>
      <c r="F33" s="31" t="s">
        <v>53</v>
      </c>
      <c r="G33" s="31" t="s">
        <v>54</v>
      </c>
      <c r="H33" s="28"/>
      <c r="I33" s="28"/>
      <c r="J33" s="28"/>
    </row>
    <row r="34" spans="2:10" x14ac:dyDescent="0.35">
      <c r="B34" s="28" t="s">
        <v>46</v>
      </c>
      <c r="C34" s="28">
        <v>1</v>
      </c>
      <c r="D34" s="28">
        <v>3292226.5887512891</v>
      </c>
      <c r="E34" s="28">
        <v>3292226.5887512891</v>
      </c>
      <c r="F34" s="28">
        <v>50.788629198341738</v>
      </c>
      <c r="G34" s="28">
        <v>2.4020358837861943E-6</v>
      </c>
      <c r="H34" s="28"/>
      <c r="I34" s="28"/>
      <c r="J34" s="28"/>
    </row>
    <row r="35" spans="2:10" x14ac:dyDescent="0.35">
      <c r="B35" s="28" t="s">
        <v>47</v>
      </c>
      <c r="C35" s="28">
        <v>16</v>
      </c>
      <c r="D35" s="28">
        <v>1037153.9112487111</v>
      </c>
      <c r="E35" s="28">
        <v>64822.119453044441</v>
      </c>
      <c r="F35" s="28"/>
      <c r="G35" s="28"/>
      <c r="H35" s="28"/>
      <c r="I35" s="28"/>
      <c r="J35" s="28"/>
    </row>
    <row r="36" spans="2:10" ht="15" thickBot="1" x14ac:dyDescent="0.4">
      <c r="B36" s="30" t="s">
        <v>48</v>
      </c>
      <c r="C36" s="30">
        <v>17</v>
      </c>
      <c r="D36" s="30">
        <v>4329380.5</v>
      </c>
      <c r="E36" s="30"/>
      <c r="F36" s="30"/>
      <c r="G36" s="30"/>
      <c r="H36" s="28"/>
      <c r="I36" s="28"/>
      <c r="J36" s="28"/>
    </row>
    <row r="37" spans="2:10" ht="15" thickBot="1" x14ac:dyDescent="0.4">
      <c r="B37" s="28"/>
      <c r="C37" s="28"/>
      <c r="D37" s="28"/>
      <c r="E37" s="28"/>
      <c r="F37" s="28"/>
      <c r="G37" s="28"/>
      <c r="H37" s="28"/>
      <c r="I37" s="28"/>
      <c r="J37" s="28"/>
    </row>
    <row r="38" spans="2:10" x14ac:dyDescent="0.35">
      <c r="B38" s="31"/>
      <c r="C38" s="31" t="s">
        <v>55</v>
      </c>
      <c r="D38" s="31" t="s">
        <v>43</v>
      </c>
      <c r="E38" s="31" t="s">
        <v>56</v>
      </c>
      <c r="F38" s="31" t="s">
        <v>57</v>
      </c>
      <c r="G38" s="31" t="s">
        <v>58</v>
      </c>
      <c r="H38" s="31" t="s">
        <v>59</v>
      </c>
      <c r="I38" s="31" t="s">
        <v>60</v>
      </c>
      <c r="J38" s="31" t="s">
        <v>61</v>
      </c>
    </row>
    <row r="39" spans="2:10" x14ac:dyDescent="0.35">
      <c r="B39" s="28" t="s">
        <v>49</v>
      </c>
      <c r="C39" s="28">
        <v>-163875.24561403514</v>
      </c>
      <c r="D39" s="28">
        <v>23301.476161464641</v>
      </c>
      <c r="E39" s="28">
        <v>-7.0328267822382706</v>
      </c>
      <c r="F39" s="28">
        <v>2.8285227278613568E-6</v>
      </c>
      <c r="G39" s="28">
        <v>-213272.16840840178</v>
      </c>
      <c r="H39" s="28">
        <v>-114478.32281966851</v>
      </c>
      <c r="I39" s="28">
        <v>-213272.16840840178</v>
      </c>
      <c r="J39" s="28">
        <v>-114478.32281966851</v>
      </c>
    </row>
    <row r="40" spans="2:10" ht="15" thickBot="1" x14ac:dyDescent="0.4">
      <c r="B40" s="30" t="s">
        <v>0</v>
      </c>
      <c r="C40" s="30">
        <v>82.432404540763699</v>
      </c>
      <c r="D40" s="30">
        <v>11.566839854377251</v>
      </c>
      <c r="E40" s="30">
        <v>7.1266141468681887</v>
      </c>
      <c r="F40" s="30">
        <v>2.4020358837861773E-6</v>
      </c>
      <c r="G40" s="30">
        <v>57.911799438225756</v>
      </c>
      <c r="H40" s="30">
        <v>106.95300964330164</v>
      </c>
      <c r="I40" s="30">
        <v>57.911799438225756</v>
      </c>
      <c r="J40" s="30">
        <v>106.95300964330164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sede_panama </vt:lpstr>
      <vt:lpstr>Db_matricula_06-23 </vt:lpstr>
      <vt:lpstr>Estimaciones </vt:lpstr>
      <vt:lpstr>TD sede 2 </vt:lpstr>
      <vt:lpstr>Azuero </vt:lpstr>
      <vt:lpstr>Bocas </vt:lpstr>
      <vt:lpstr>Cocle </vt:lpstr>
      <vt:lpstr>Colon </vt:lpstr>
      <vt:lpstr>Chiriqui </vt:lpstr>
      <vt:lpstr>Panama Oeste </vt:lpstr>
      <vt:lpstr>Veraguas </vt:lpstr>
      <vt:lpstr>TD sede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CERVANTES</dc:creator>
  <cp:lastModifiedBy>SERGIO CERVANTES</cp:lastModifiedBy>
  <dcterms:created xsi:type="dcterms:W3CDTF">2024-06-16T18:06:54Z</dcterms:created>
  <dcterms:modified xsi:type="dcterms:W3CDTF">2024-06-19T01:40:05Z</dcterms:modified>
</cp:coreProperties>
</file>