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60" windowWidth="10884" windowHeight="4800" activeTab="2"/>
  </bookViews>
  <sheets>
    <sheet name="Alpha1_2_PowerSupervisor" sheetId="4" r:id="rId1"/>
    <sheet name="Alpha1_1_9Vreg" sheetId="2" r:id="rId2"/>
    <sheet name="Alpha1_2_9Vreg" sheetId="5" r:id="rId3"/>
  </sheets>
  <calcPr calcId="144525"/>
</workbook>
</file>

<file path=xl/calcChain.xml><?xml version="1.0" encoding="utf-8"?>
<calcChain xmlns="http://schemas.openxmlformats.org/spreadsheetml/2006/main">
  <c r="B26" i="5" l="1"/>
  <c r="B21" i="5" s="1"/>
  <c r="B5" i="5"/>
  <c r="C4" i="5"/>
  <c r="B33" i="5" l="1"/>
  <c r="C12" i="4"/>
  <c r="D12" i="4" s="1"/>
  <c r="C6" i="4"/>
  <c r="B7" i="4"/>
  <c r="D17" i="4"/>
  <c r="C18" i="4"/>
  <c r="B18" i="4" s="1"/>
  <c r="B12" i="4" l="1"/>
  <c r="B4" i="2"/>
  <c r="C7" i="4"/>
  <c r="C13" i="4"/>
  <c r="B26" i="4" s="1"/>
  <c r="B13" i="4" l="1"/>
  <c r="B31" i="4"/>
</calcChain>
</file>

<file path=xl/sharedStrings.xml><?xml version="1.0" encoding="utf-8"?>
<sst xmlns="http://schemas.openxmlformats.org/spreadsheetml/2006/main" count="69" uniqueCount="60">
  <si>
    <t>R2 [kOhm]</t>
  </si>
  <si>
    <t>Rfbb</t>
  </si>
  <si>
    <t>[kOhm]</t>
  </si>
  <si>
    <t>Vout</t>
  </si>
  <si>
    <t>Rfbt</t>
  </si>
  <si>
    <t>Cin</t>
  </si>
  <si>
    <t>Cout</t>
  </si>
  <si>
    <t>2*4,7u</t>
  </si>
  <si>
    <t>35v</t>
  </si>
  <si>
    <t>16v</t>
  </si>
  <si>
    <t>2* 47u</t>
  </si>
  <si>
    <t>SETI</t>
  </si>
  <si>
    <t>OVLO</t>
  </si>
  <si>
    <t>PTPSM5601R5H</t>
  </si>
  <si>
    <t>R4 [kOhm]</t>
  </si>
  <si>
    <t>UVLO</t>
  </si>
  <si>
    <t>Overcurrent protection</t>
  </si>
  <si>
    <t>Overvoltage protection</t>
  </si>
  <si>
    <t>Setting [A]</t>
  </si>
  <si>
    <t>Ubg (internal reference) [V]</t>
  </si>
  <si>
    <t>Unvervoltage protection</t>
  </si>
  <si>
    <t>Stop voltage/cell</t>
  </si>
  <si>
    <t>Chosen</t>
  </si>
  <si>
    <t>Stop Volt [V]</t>
  </si>
  <si>
    <t>Target</t>
  </si>
  <si>
    <t>R1, R3 [kOhm]</t>
  </si>
  <si>
    <t>Recommended</t>
  </si>
  <si>
    <t>Useti reference [V]</t>
  </si>
  <si>
    <t>tBlank (min) [ms]</t>
  </si>
  <si>
    <t>Cout (max) [uF]</t>
  </si>
  <si>
    <t>Pmax [W]</t>
  </si>
  <si>
    <t>tRetry [ms]</t>
  </si>
  <si>
    <t>Enter value</t>
  </si>
  <si>
    <t>Legend:</t>
  </si>
  <si>
    <t>Calculated output</t>
  </si>
  <si>
    <t>Result [kOhm]</t>
  </si>
  <si>
    <t>Rseti [kOhm]</t>
  </si>
  <si>
    <t>Output below Target</t>
  </si>
  <si>
    <t>Cin chosen [uF]</t>
  </si>
  <si>
    <t>Cout chosen [uF]</t>
  </si>
  <si>
    <t>Helpers</t>
  </si>
  <si>
    <t>MAX1756x</t>
  </si>
  <si>
    <t>Application calculator</t>
  </si>
  <si>
    <t>for AnywhereAmps Alpha 1.2</t>
  </si>
  <si>
    <t>MAX5053D</t>
  </si>
  <si>
    <t>Vref</t>
  </si>
  <si>
    <t>Setting [V]</t>
  </si>
  <si>
    <t>Result R3 [kOhm]</t>
  </si>
  <si>
    <t>Vin [V]</t>
  </si>
  <si>
    <t>fSW [Hz]</t>
  </si>
  <si>
    <t>Ioutmax [A]</t>
  </si>
  <si>
    <t>Lmin[uH]</t>
  </si>
  <si>
    <t>D</t>
  </si>
  <si>
    <t>dVinRipple [V]</t>
  </si>
  <si>
    <t>CinMin [uF]</t>
  </si>
  <si>
    <t>Lchosen</t>
  </si>
  <si>
    <t>CinChosen</t>
  </si>
  <si>
    <t>100m-250mOhm ESR</t>
  </si>
  <si>
    <t>Cout [uF]</t>
  </si>
  <si>
    <t>&lt;=68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</si>
</sst>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3" fillId="0" borderId="0" xfId="0" applyFont="1"/>
    <xf numFmtId="0" fontId="3" fillId="3" borderId="0" xfId="0" applyFont="1" applyFill="1"/>
    <xf numFmtId="164" fontId="3" fillId="3" borderId="0" xfId="0" applyNumberFormat="1" applyFont="1" applyFill="1"/>
    <xf numFmtId="164" fontId="3" fillId="4" borderId="0" xfId="0" applyNumberFormat="1" applyFont="1" applyFill="1"/>
    <xf numFmtId="164" fontId="0" fillId="3" borderId="0" xfId="0" applyNumberFormat="1" applyFill="1"/>
    <xf numFmtId="164" fontId="0" fillId="4" borderId="0" xfId="0" applyNumberFormat="1" applyFill="1"/>
    <xf numFmtId="1" fontId="0" fillId="4" borderId="0" xfId="0" applyNumberFormat="1" applyFill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left"/>
    </xf>
    <xf numFmtId="1" fontId="0" fillId="0" borderId="0" xfId="0" applyNumberFormat="1"/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hyperlink" Target="https://schallbert.github.io/these-damn-capacitors/" TargetMode="Externa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8</xdr:row>
      <xdr:rowOff>22860</xdr:rowOff>
    </xdr:from>
    <xdr:to>
      <xdr:col>11</xdr:col>
      <xdr:colOff>228600</xdr:colOff>
      <xdr:row>23</xdr:row>
      <xdr:rowOff>137160</xdr:rowOff>
    </xdr:to>
    <xdr:grpSp>
      <xdr:nvGrpSpPr>
        <xdr:cNvPr id="21" name="Gruppieren 20"/>
        <xdr:cNvGrpSpPr/>
      </xdr:nvGrpSpPr>
      <xdr:grpSpPr>
        <a:xfrm>
          <a:off x="7002780" y="1531620"/>
          <a:ext cx="3291840" cy="2857500"/>
          <a:chOff x="5631180" y="365760"/>
          <a:chExt cx="2735580" cy="2857500"/>
        </a:xfrm>
      </xdr:grpSpPr>
      <xdr:sp macro="" textlink="">
        <xdr:nvSpPr>
          <xdr:cNvPr id="2" name="Textfeld 1"/>
          <xdr:cNvSpPr txBox="1"/>
        </xdr:nvSpPr>
        <xdr:spPr>
          <a:xfrm>
            <a:off x="5631180" y="365760"/>
            <a:ext cx="2735580" cy="2857500"/>
          </a:xfrm>
          <a:prstGeom prst="rect">
            <a:avLst/>
          </a:prstGeom>
          <a:solidFill>
            <a:schemeClr val="lt1"/>
          </a:solidFill>
          <a:ln w="38100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1100"/>
              <a:t>VCC</a:t>
            </a:r>
          </a:p>
          <a:p>
            <a:endParaRPr lang="de-DE" sz="1100"/>
          </a:p>
          <a:p>
            <a:endParaRPr lang="de-DE" sz="1100"/>
          </a:p>
          <a:p>
            <a:r>
              <a:rPr lang="de-DE" sz="1100"/>
              <a:t>R1</a:t>
            </a:r>
          </a:p>
          <a:p>
            <a:r>
              <a:rPr lang="de-DE" sz="1100"/>
              <a:t>R3</a:t>
            </a:r>
          </a:p>
          <a:p>
            <a:endParaRPr lang="de-DE" sz="1100"/>
          </a:p>
          <a:p>
            <a:r>
              <a:rPr lang="de-DE" sz="1100"/>
              <a:t>	To</a:t>
            </a:r>
            <a:r>
              <a:rPr lang="de-DE" sz="1100" baseline="0"/>
              <a:t> Supervisor</a:t>
            </a:r>
            <a:endParaRPr lang="de-DE" sz="1100"/>
          </a:p>
          <a:p>
            <a:endParaRPr lang="de-DE" sz="1100"/>
          </a:p>
          <a:p>
            <a:endParaRPr lang="de-DE" sz="1100"/>
          </a:p>
          <a:p>
            <a:r>
              <a:rPr lang="de-DE" sz="1100"/>
              <a:t>R2</a:t>
            </a:r>
          </a:p>
          <a:p>
            <a:r>
              <a:rPr lang="de-DE" sz="1100"/>
              <a:t>R4</a:t>
            </a:r>
          </a:p>
          <a:p>
            <a:endParaRPr lang="de-DE" sz="1100"/>
          </a:p>
          <a:p>
            <a:endParaRPr lang="de-DE" sz="1100"/>
          </a:p>
          <a:p>
            <a:endParaRPr lang="de-DE" sz="1100"/>
          </a:p>
          <a:p>
            <a:endParaRPr lang="de-DE" sz="1100"/>
          </a:p>
          <a:p>
            <a:r>
              <a:rPr lang="de-DE" sz="1100"/>
              <a:t>GND</a:t>
            </a:r>
          </a:p>
        </xdr:txBody>
      </xdr:sp>
      <xdr:grpSp>
        <xdr:nvGrpSpPr>
          <xdr:cNvPr id="20" name="Gruppieren 19"/>
          <xdr:cNvGrpSpPr/>
        </xdr:nvGrpSpPr>
        <xdr:grpSpPr>
          <a:xfrm>
            <a:off x="6035040" y="464820"/>
            <a:ext cx="1524000" cy="2560320"/>
            <a:chOff x="6035040" y="464820"/>
            <a:chExt cx="1524000" cy="2560320"/>
          </a:xfrm>
        </xdr:grpSpPr>
        <xdr:sp macro="" textlink="">
          <xdr:nvSpPr>
            <xdr:cNvPr id="3" name="Rechteck 2"/>
            <xdr:cNvSpPr/>
          </xdr:nvSpPr>
          <xdr:spPr>
            <a:xfrm>
              <a:off x="6035040" y="868680"/>
              <a:ext cx="274320" cy="647700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  <xdr:sp macro="" textlink="">
          <xdr:nvSpPr>
            <xdr:cNvPr id="4" name="Rechteck 3"/>
            <xdr:cNvSpPr/>
          </xdr:nvSpPr>
          <xdr:spPr>
            <a:xfrm>
              <a:off x="6035040" y="1836420"/>
              <a:ext cx="274320" cy="647700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  <xdr:sp macro="" textlink="">
          <xdr:nvSpPr>
            <xdr:cNvPr id="5" name="Ellipse 4"/>
            <xdr:cNvSpPr/>
          </xdr:nvSpPr>
          <xdr:spPr>
            <a:xfrm>
              <a:off x="6096000" y="464820"/>
              <a:ext cx="144000" cy="14478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  <xdr:sp macro="" textlink="">
          <xdr:nvSpPr>
            <xdr:cNvPr id="6" name="Gleichschenkliges Dreieck 5"/>
            <xdr:cNvSpPr/>
          </xdr:nvSpPr>
          <xdr:spPr>
            <a:xfrm rot="10800000">
              <a:off x="6035040" y="2887980"/>
              <a:ext cx="281940" cy="137160"/>
            </a:xfrm>
            <a:prstGeom prst="triangl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  <xdr:cxnSp macro="">
          <xdr:nvCxnSpPr>
            <xdr:cNvPr id="8" name="Gerade Verbindung 7"/>
            <xdr:cNvCxnSpPr>
              <a:stCxn id="5" idx="4"/>
              <a:endCxn id="3" idx="0"/>
            </xdr:cNvCxnSpPr>
          </xdr:nvCxnSpPr>
          <xdr:spPr>
            <a:xfrm>
              <a:off x="6168000" y="609600"/>
              <a:ext cx="4200" cy="259080"/>
            </a:xfrm>
            <a:prstGeom prst="line">
              <a:avLst/>
            </a:prstGeom>
            <a:ln w="3810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Gerade Verbindung 11"/>
            <xdr:cNvCxnSpPr>
              <a:stCxn id="3" idx="2"/>
              <a:endCxn id="4" idx="0"/>
            </xdr:cNvCxnSpPr>
          </xdr:nvCxnSpPr>
          <xdr:spPr>
            <a:xfrm>
              <a:off x="6172200" y="1516380"/>
              <a:ext cx="0" cy="320040"/>
            </a:xfrm>
            <a:prstGeom prst="line">
              <a:avLst/>
            </a:prstGeom>
            <a:ln w="3810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Gerade Verbindung 14"/>
            <xdr:cNvCxnSpPr>
              <a:stCxn id="4" idx="2"/>
              <a:endCxn id="6" idx="3"/>
            </xdr:cNvCxnSpPr>
          </xdr:nvCxnSpPr>
          <xdr:spPr>
            <a:xfrm>
              <a:off x="6172200" y="2484120"/>
              <a:ext cx="3810" cy="403860"/>
            </a:xfrm>
            <a:prstGeom prst="line">
              <a:avLst/>
            </a:prstGeom>
            <a:ln w="3810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7" name="Ellipse 16"/>
            <xdr:cNvSpPr/>
          </xdr:nvSpPr>
          <xdr:spPr>
            <a:xfrm>
              <a:off x="6103620" y="1607820"/>
              <a:ext cx="144000" cy="14478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  <xdr:cxnSp macro="">
          <xdr:nvCxnSpPr>
            <xdr:cNvPr id="19" name="Gerade Verbindung mit Pfeil 18"/>
            <xdr:cNvCxnSpPr>
              <a:stCxn id="17" idx="6"/>
            </xdr:cNvCxnSpPr>
          </xdr:nvCxnSpPr>
          <xdr:spPr>
            <a:xfrm>
              <a:off x="6247620" y="1680210"/>
              <a:ext cx="1311420" cy="3810"/>
            </a:xfrm>
            <a:prstGeom prst="straightConnector1">
              <a:avLst/>
            </a:prstGeom>
            <a:ln w="38100"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4</xdr:col>
      <xdr:colOff>114300</xdr:colOff>
      <xdr:row>15</xdr:row>
      <xdr:rowOff>0</xdr:rowOff>
    </xdr:from>
    <xdr:to>
      <xdr:col>6</xdr:col>
      <xdr:colOff>117</xdr:colOff>
      <xdr:row>17</xdr:row>
      <xdr:rowOff>106721</xdr:rowOff>
    </xdr:to>
    <xdr:pic>
      <xdr:nvPicPr>
        <xdr:cNvPr id="24" name="Grafik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1060" y="2788920"/>
          <a:ext cx="1348857" cy="472481"/>
        </a:xfrm>
        <a:prstGeom prst="rect">
          <a:avLst/>
        </a:prstGeom>
      </xdr:spPr>
    </xdr:pic>
    <xdr:clientData/>
  </xdr:twoCellAnchor>
  <xdr:twoCellAnchor editAs="oneCell">
    <xdr:from>
      <xdr:col>4</xdr:col>
      <xdr:colOff>129540</xdr:colOff>
      <xdr:row>10</xdr:row>
      <xdr:rowOff>137160</xdr:rowOff>
    </xdr:from>
    <xdr:to>
      <xdr:col>6</xdr:col>
      <xdr:colOff>22978</xdr:colOff>
      <xdr:row>13</xdr:row>
      <xdr:rowOff>15277</xdr:rowOff>
    </xdr:to>
    <xdr:pic>
      <xdr:nvPicPr>
        <xdr:cNvPr id="25" name="Grafik 2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86300" y="2011680"/>
          <a:ext cx="1356478" cy="426757"/>
        </a:xfrm>
        <a:prstGeom prst="rect">
          <a:avLst/>
        </a:prstGeom>
      </xdr:spPr>
    </xdr:pic>
    <xdr:clientData/>
  </xdr:twoCellAnchor>
  <xdr:twoCellAnchor editAs="oneCell">
    <xdr:from>
      <xdr:col>3</xdr:col>
      <xdr:colOff>350520</xdr:colOff>
      <xdr:row>4</xdr:row>
      <xdr:rowOff>167640</xdr:rowOff>
    </xdr:from>
    <xdr:to>
      <xdr:col>4</xdr:col>
      <xdr:colOff>663047</xdr:colOff>
      <xdr:row>7</xdr:row>
      <xdr:rowOff>91481</xdr:rowOff>
    </xdr:to>
    <xdr:pic>
      <xdr:nvPicPr>
        <xdr:cNvPr id="26" name="Grafik 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85260" y="944880"/>
          <a:ext cx="1234547" cy="472481"/>
        </a:xfrm>
        <a:prstGeom prst="rect">
          <a:avLst/>
        </a:prstGeom>
      </xdr:spPr>
    </xdr:pic>
    <xdr:clientData/>
  </xdr:twoCellAnchor>
  <xdr:twoCellAnchor editAs="oneCell">
    <xdr:from>
      <xdr:col>2</xdr:col>
      <xdr:colOff>144780</xdr:colOff>
      <xdr:row>24</xdr:row>
      <xdr:rowOff>137160</xdr:rowOff>
    </xdr:from>
    <xdr:to>
      <xdr:col>4</xdr:col>
      <xdr:colOff>663145</xdr:colOff>
      <xdr:row>27</xdr:row>
      <xdr:rowOff>61001</xdr:rowOff>
    </xdr:to>
    <xdr:pic>
      <xdr:nvPicPr>
        <xdr:cNvPr id="27" name="Grafik 2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57500" y="4572000"/>
          <a:ext cx="2362405" cy="472481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29</xdr:row>
      <xdr:rowOff>22860</xdr:rowOff>
    </xdr:from>
    <xdr:to>
      <xdr:col>5</xdr:col>
      <xdr:colOff>160242</xdr:colOff>
      <xdr:row>31</xdr:row>
      <xdr:rowOff>137202</xdr:rowOff>
    </xdr:to>
    <xdr:pic>
      <xdr:nvPicPr>
        <xdr:cNvPr id="28" name="Grafik 2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65120" y="5372100"/>
          <a:ext cx="2560542" cy="480102"/>
        </a:xfrm>
        <a:prstGeom prst="rect">
          <a:avLst/>
        </a:prstGeom>
      </xdr:spPr>
    </xdr:pic>
    <xdr:clientData/>
  </xdr:twoCellAnchor>
  <xdr:twoCellAnchor>
    <xdr:from>
      <xdr:col>7</xdr:col>
      <xdr:colOff>114300</xdr:colOff>
      <xdr:row>0</xdr:row>
      <xdr:rowOff>220980</xdr:rowOff>
    </xdr:from>
    <xdr:to>
      <xdr:col>11</xdr:col>
      <xdr:colOff>220980</xdr:colOff>
      <xdr:row>7</xdr:row>
      <xdr:rowOff>68580</xdr:rowOff>
    </xdr:to>
    <xdr:sp macro="" textlink="">
      <xdr:nvSpPr>
        <xdr:cNvPr id="29" name="Textfeld 28"/>
        <xdr:cNvSpPr txBox="1"/>
      </xdr:nvSpPr>
      <xdr:spPr>
        <a:xfrm>
          <a:off x="6926580" y="220980"/>
          <a:ext cx="3276600" cy="1173480"/>
        </a:xfrm>
        <a:prstGeom prst="rect">
          <a:avLst/>
        </a:prstGeom>
        <a:solidFill>
          <a:schemeClr val="lt1"/>
        </a:solidFill>
        <a:ln w="381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How to use OVLO/UVLO calculation:</a:t>
          </a:r>
        </a:p>
        <a:p>
          <a:r>
            <a:rPr lang="de-DE" sz="1100"/>
            <a:t>1.</a:t>
          </a:r>
          <a:r>
            <a:rPr lang="de-DE" sz="1100" baseline="0"/>
            <a:t> enter your desired stop voltage</a:t>
          </a:r>
        </a:p>
        <a:p>
          <a:r>
            <a:rPr lang="de-DE" sz="1100" baseline="0"/>
            <a:t>2. find the R value for this voltage on the right</a:t>
          </a:r>
        </a:p>
        <a:p>
          <a:r>
            <a:rPr lang="de-DE" sz="1100" baseline="0"/>
            <a:t>3. Find the closest existing value, e.g. 35k -&gt; E6's 33k</a:t>
          </a:r>
        </a:p>
        <a:p>
          <a:r>
            <a:rPr lang="de-DE" sz="1100" baseline="0"/>
            <a:t>4. Enter it in the next line's green field</a:t>
          </a:r>
        </a:p>
        <a:p>
          <a:r>
            <a:rPr lang="de-DE" sz="1100" baseline="0"/>
            <a:t>5. find the actual stop voltage for this value on the left</a:t>
          </a:r>
        </a:p>
        <a:p>
          <a:endParaRPr lang="de-DE" sz="1100"/>
        </a:p>
      </xdr:txBody>
    </xdr:sp>
    <xdr:clientData/>
  </xdr:twoCellAnchor>
  <xdr:twoCellAnchor>
    <xdr:from>
      <xdr:col>7</xdr:col>
      <xdr:colOff>99060</xdr:colOff>
      <xdr:row>24</xdr:row>
      <xdr:rowOff>83820</xdr:rowOff>
    </xdr:from>
    <xdr:to>
      <xdr:col>11</xdr:col>
      <xdr:colOff>228600</xdr:colOff>
      <xdr:row>30</xdr:row>
      <xdr:rowOff>15240</xdr:rowOff>
    </xdr:to>
    <xdr:sp macro="" textlink="">
      <xdr:nvSpPr>
        <xdr:cNvPr id="30" name="Textfeld 29">
          <a:hlinkClick xmlns:r="http://schemas.openxmlformats.org/officeDocument/2006/relationships" r:id="rId6"/>
        </xdr:cNvPr>
        <xdr:cNvSpPr txBox="1"/>
      </xdr:nvSpPr>
      <xdr:spPr>
        <a:xfrm>
          <a:off x="6995160" y="4518660"/>
          <a:ext cx="3299460" cy="1028700"/>
        </a:xfrm>
        <a:prstGeom prst="rect">
          <a:avLst/>
        </a:prstGeom>
        <a:solidFill>
          <a:schemeClr val="lt1"/>
        </a:solidFill>
        <a:ln w="381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/>
            <a:t>Attention! </a:t>
          </a:r>
          <a:r>
            <a:rPr lang="de-DE" sz="1100"/>
            <a:t>With high output capacitance connected, it's likely to overload the power supply. Input Voltage might drop below UVLO causing running resets!</a:t>
          </a:r>
        </a:p>
        <a:p>
          <a:r>
            <a:rPr lang="de-DE" sz="1100"/>
            <a:t>More</a:t>
          </a:r>
          <a:r>
            <a:rPr lang="de-DE" sz="1100" baseline="0"/>
            <a:t> details: https://schallbert.github.io/these-damn-capacitors/</a:t>
          </a:r>
          <a:endParaRPr lang="de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243483</xdr:colOff>
      <xdr:row>0</xdr:row>
      <xdr:rowOff>137160</xdr:rowOff>
    </xdr:from>
    <xdr:to>
      <xdr:col>8</xdr:col>
      <xdr:colOff>282419</xdr:colOff>
      <xdr:row>16</xdr:row>
      <xdr:rowOff>152752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0923" y="137160"/>
          <a:ext cx="4001336" cy="29416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518160</xdr:colOff>
      <xdr:row>0</xdr:row>
      <xdr:rowOff>152400</xdr:rowOff>
    </xdr:from>
    <xdr:to>
      <xdr:col>12</xdr:col>
      <xdr:colOff>533745</xdr:colOff>
      <xdr:row>14</xdr:row>
      <xdr:rowOff>114519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5520" y="152400"/>
          <a:ext cx="3977985" cy="2522439"/>
        </a:xfrm>
        <a:prstGeom prst="rect">
          <a:avLst/>
        </a:prstGeom>
      </xdr:spPr>
    </xdr:pic>
    <xdr:clientData/>
  </xdr:twoCellAnchor>
  <xdr:twoCellAnchor editAs="oneCell">
    <xdr:from>
      <xdr:col>7</xdr:col>
      <xdr:colOff>541020</xdr:colOff>
      <xdr:row>16</xdr:row>
      <xdr:rowOff>53340</xdr:rowOff>
    </xdr:from>
    <xdr:to>
      <xdr:col>12</xdr:col>
      <xdr:colOff>709018</xdr:colOff>
      <xdr:row>29</xdr:row>
      <xdr:rowOff>114511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88380" y="2979420"/>
          <a:ext cx="4130398" cy="2438611"/>
        </a:xfrm>
        <a:prstGeom prst="rect">
          <a:avLst/>
        </a:prstGeom>
      </xdr:spPr>
    </xdr:pic>
    <xdr:clientData/>
  </xdr:twoCellAnchor>
  <xdr:twoCellAnchor editAs="oneCell">
    <xdr:from>
      <xdr:col>7</xdr:col>
      <xdr:colOff>556260</xdr:colOff>
      <xdr:row>31</xdr:row>
      <xdr:rowOff>144780</xdr:rowOff>
    </xdr:from>
    <xdr:to>
      <xdr:col>10</xdr:col>
      <xdr:colOff>122088</xdr:colOff>
      <xdr:row>35</xdr:row>
      <xdr:rowOff>51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03620" y="5814060"/>
          <a:ext cx="1943268" cy="586791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</xdr:colOff>
      <xdr:row>37</xdr:row>
      <xdr:rowOff>30480</xdr:rowOff>
    </xdr:from>
    <xdr:to>
      <xdr:col>11</xdr:col>
      <xdr:colOff>602786</xdr:colOff>
      <xdr:row>62</xdr:row>
      <xdr:rowOff>46118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860" y="6797040"/>
          <a:ext cx="9297206" cy="4587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C18" sqref="C18"/>
    </sheetView>
  </sheetViews>
  <sheetFormatPr baseColWidth="10" defaultRowHeight="14.4" x14ac:dyDescent="0.3"/>
  <cols>
    <col min="1" max="1" width="24.77734375" bestFit="1" customWidth="1"/>
    <col min="2" max="2" width="16" bestFit="1" customWidth="1"/>
    <col min="3" max="4" width="13.44140625" bestFit="1" customWidth="1"/>
    <col min="5" max="5" width="10.33203125" customWidth="1"/>
    <col min="6" max="6" width="11" customWidth="1"/>
  </cols>
  <sheetData>
    <row r="1" spans="1:6" s="4" customFormat="1" ht="18" x14ac:dyDescent="0.35">
      <c r="A1" s="14" t="s">
        <v>41</v>
      </c>
      <c r="B1" s="4" t="s">
        <v>42</v>
      </c>
      <c r="D1" s="16" t="s">
        <v>43</v>
      </c>
      <c r="E1" s="16"/>
      <c r="F1" s="16"/>
    </row>
    <row r="2" spans="1:6" x14ac:dyDescent="0.3">
      <c r="A2" t="s">
        <v>33</v>
      </c>
      <c r="B2" s="12" t="s">
        <v>34</v>
      </c>
      <c r="C2" s="13" t="s">
        <v>32</v>
      </c>
      <c r="D2" s="15" t="s">
        <v>37</v>
      </c>
      <c r="E2" s="15"/>
    </row>
    <row r="4" spans="1:6" x14ac:dyDescent="0.3">
      <c r="A4" t="s">
        <v>16</v>
      </c>
      <c r="B4" s="5"/>
      <c r="C4" s="5"/>
    </row>
    <row r="5" spans="1:6" x14ac:dyDescent="0.3">
      <c r="A5" t="s">
        <v>11</v>
      </c>
      <c r="B5" t="s">
        <v>18</v>
      </c>
      <c r="C5" t="s">
        <v>35</v>
      </c>
    </row>
    <row r="6" spans="1:6" x14ac:dyDescent="0.3">
      <c r="A6" t="s">
        <v>36</v>
      </c>
      <c r="B6" s="3">
        <v>4.2</v>
      </c>
      <c r="C6" s="3">
        <f>B35/B6</f>
        <v>2.7380952380952381</v>
      </c>
      <c r="D6" s="3"/>
      <c r="E6" s="3"/>
      <c r="F6" s="3"/>
    </row>
    <row r="7" spans="1:6" x14ac:dyDescent="0.3">
      <c r="A7" s="5" t="s">
        <v>22</v>
      </c>
      <c r="B7" s="7">
        <f>3.5</f>
        <v>3.5</v>
      </c>
      <c r="C7" s="8">
        <f>B35/B7</f>
        <v>3.2857142857142856</v>
      </c>
      <c r="D7" s="1"/>
      <c r="E7" s="1"/>
      <c r="F7" s="1"/>
    </row>
    <row r="10" spans="1:6" x14ac:dyDescent="0.3">
      <c r="A10" t="s">
        <v>17</v>
      </c>
    </row>
    <row r="11" spans="1:6" x14ac:dyDescent="0.3">
      <c r="A11" t="s">
        <v>12</v>
      </c>
      <c r="B11" t="s">
        <v>21</v>
      </c>
      <c r="C11" t="s">
        <v>23</v>
      </c>
      <c r="D11" t="s">
        <v>14</v>
      </c>
    </row>
    <row r="12" spans="1:6" x14ac:dyDescent="0.3">
      <c r="A12" t="s">
        <v>24</v>
      </c>
      <c r="B12" s="10">
        <f>C12/5</f>
        <v>4.2</v>
      </c>
      <c r="C12" s="9">
        <f>21</f>
        <v>21</v>
      </c>
      <c r="D12" s="10">
        <f>$B$22/(C12/$B$34 - 1)</f>
        <v>33.939393939393938</v>
      </c>
    </row>
    <row r="13" spans="1:6" x14ac:dyDescent="0.3">
      <c r="A13" s="5" t="s">
        <v>22</v>
      </c>
      <c r="B13" s="8">
        <f>C13/5</f>
        <v>4.3127272727272725</v>
      </c>
      <c r="C13" s="8">
        <f>$B$34*(1 +$B$22/ D13)</f>
        <v>21.563636363636363</v>
      </c>
      <c r="D13" s="7">
        <v>33</v>
      </c>
    </row>
    <row r="15" spans="1:6" x14ac:dyDescent="0.3">
      <c r="A15" t="s">
        <v>20</v>
      </c>
    </row>
    <row r="16" spans="1:6" x14ac:dyDescent="0.3">
      <c r="A16" t="s">
        <v>15</v>
      </c>
      <c r="B16" t="s">
        <v>21</v>
      </c>
      <c r="C16" t="s">
        <v>23</v>
      </c>
      <c r="D16" t="s">
        <v>0</v>
      </c>
    </row>
    <row r="17" spans="1:4" x14ac:dyDescent="0.3">
      <c r="A17" t="s">
        <v>24</v>
      </c>
      <c r="B17" s="10">
        <v>3</v>
      </c>
      <c r="C17" s="9">
        <v>15</v>
      </c>
      <c r="D17" s="10">
        <f>$B$22/(C17/$B$34 - 1)</f>
        <v>48.695652173913047</v>
      </c>
    </row>
    <row r="18" spans="1:4" x14ac:dyDescent="0.3">
      <c r="A18" s="5" t="s">
        <v>22</v>
      </c>
      <c r="B18" s="8">
        <f>C18/5</f>
        <v>3.04</v>
      </c>
      <c r="C18" s="8">
        <f>$B$34*(1 +$B$22/ D18)</f>
        <v>15.2</v>
      </c>
      <c r="D18" s="7">
        <v>48</v>
      </c>
    </row>
    <row r="20" spans="1:4" x14ac:dyDescent="0.3">
      <c r="B20" t="s">
        <v>25</v>
      </c>
    </row>
    <row r="21" spans="1:4" x14ac:dyDescent="0.3">
      <c r="A21" t="s">
        <v>26</v>
      </c>
      <c r="B21">
        <v>2200</v>
      </c>
    </row>
    <row r="22" spans="1:4" x14ac:dyDescent="0.3">
      <c r="A22" s="5" t="s">
        <v>22</v>
      </c>
      <c r="B22" s="6">
        <v>560</v>
      </c>
    </row>
    <row r="24" spans="1:4" x14ac:dyDescent="0.3">
      <c r="A24" s="5" t="s">
        <v>38</v>
      </c>
      <c r="B24" s="6">
        <v>20</v>
      </c>
    </row>
    <row r="26" spans="1:4" x14ac:dyDescent="0.3">
      <c r="A26" t="s">
        <v>29</v>
      </c>
      <c r="B26" s="11">
        <f>B7*B36*1000/C13</f>
        <v>3018.9713322091065</v>
      </c>
    </row>
    <row r="27" spans="1:4" x14ac:dyDescent="0.3">
      <c r="A27" s="5" t="s">
        <v>39</v>
      </c>
      <c r="B27" s="6">
        <v>1210</v>
      </c>
    </row>
    <row r="31" spans="1:4" x14ac:dyDescent="0.3">
      <c r="A31" t="s">
        <v>30</v>
      </c>
      <c r="B31" s="10">
        <f>C13*B7*B36/(B36+B37)</f>
        <v>2.2693060576668724</v>
      </c>
    </row>
    <row r="33" spans="1:2" x14ac:dyDescent="0.3">
      <c r="A33" t="s">
        <v>40</v>
      </c>
    </row>
    <row r="34" spans="1:2" x14ac:dyDescent="0.3">
      <c r="A34" t="s">
        <v>19</v>
      </c>
      <c r="B34">
        <v>1.2</v>
      </c>
    </row>
    <row r="35" spans="1:2" x14ac:dyDescent="0.3">
      <c r="A35" t="s">
        <v>27</v>
      </c>
      <c r="B35">
        <v>11.5</v>
      </c>
    </row>
    <row r="36" spans="1:2" x14ac:dyDescent="0.3">
      <c r="A36" t="s">
        <v>28</v>
      </c>
      <c r="B36">
        <v>18.600000000000001</v>
      </c>
    </row>
    <row r="37" spans="1:2" x14ac:dyDescent="0.3">
      <c r="A37" t="s">
        <v>31</v>
      </c>
      <c r="B37">
        <v>600</v>
      </c>
    </row>
  </sheetData>
  <mergeCells count="2">
    <mergeCell ref="D2:E2"/>
    <mergeCell ref="D1:F1"/>
  </mergeCells>
  <conditionalFormatting sqref="B27">
    <cfRule type="cellIs" dxfId="2" priority="3" operator="greaterThan">
      <formula>$B$26</formula>
    </cfRule>
  </conditionalFormatting>
  <conditionalFormatting sqref="C13">
    <cfRule type="cellIs" dxfId="1" priority="2" operator="lessThan">
      <formula>$C$12</formula>
    </cfRule>
  </conditionalFormatting>
  <conditionalFormatting sqref="C18">
    <cfRule type="cellIs" dxfId="0" priority="1" operator="lessThan">
      <formula>$C$17</formula>
    </cfRule>
  </conditionalFormatting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0" sqref="A10:C11"/>
    </sheetView>
  </sheetViews>
  <sheetFormatPr baseColWidth="10" defaultRowHeight="14.4" x14ac:dyDescent="0.3"/>
  <sheetData>
    <row r="1" spans="1:3" x14ac:dyDescent="0.3">
      <c r="A1" s="2" t="s">
        <v>13</v>
      </c>
    </row>
    <row r="2" spans="1:3" x14ac:dyDescent="0.3">
      <c r="B2" t="s">
        <v>2</v>
      </c>
    </row>
    <row r="3" spans="1:3" x14ac:dyDescent="0.3">
      <c r="A3" t="s">
        <v>4</v>
      </c>
      <c r="B3">
        <v>10</v>
      </c>
    </row>
    <row r="4" spans="1:3" x14ac:dyDescent="0.3">
      <c r="A4" t="s">
        <v>1</v>
      </c>
      <c r="B4">
        <f>B3/(B6-1)</f>
        <v>1.2004801920768307</v>
      </c>
    </row>
    <row r="6" spans="1:3" x14ac:dyDescent="0.3">
      <c r="A6" t="s">
        <v>3</v>
      </c>
      <c r="B6">
        <v>9.33</v>
      </c>
    </row>
    <row r="10" spans="1:3" x14ac:dyDescent="0.3">
      <c r="A10" t="s">
        <v>5</v>
      </c>
      <c r="B10" t="s">
        <v>7</v>
      </c>
      <c r="C10" t="s">
        <v>8</v>
      </c>
    </row>
    <row r="11" spans="1:3" x14ac:dyDescent="0.3">
      <c r="A11" t="s">
        <v>6</v>
      </c>
      <c r="B11" t="s">
        <v>10</v>
      </c>
      <c r="C11" t="s">
        <v>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topLeftCell="A15" workbookViewId="0">
      <selection activeCell="F13" sqref="F13"/>
    </sheetView>
  </sheetViews>
  <sheetFormatPr baseColWidth="10" defaultRowHeight="14.4" x14ac:dyDescent="0.3"/>
  <sheetData>
    <row r="1" spans="1:3" x14ac:dyDescent="0.3">
      <c r="A1" s="2" t="s">
        <v>44</v>
      </c>
    </row>
    <row r="3" spans="1:3" x14ac:dyDescent="0.3">
      <c r="B3" t="s">
        <v>46</v>
      </c>
      <c r="C3" t="s">
        <v>47</v>
      </c>
    </row>
    <row r="4" spans="1:3" x14ac:dyDescent="0.3">
      <c r="A4" t="s">
        <v>24</v>
      </c>
      <c r="B4">
        <v>9</v>
      </c>
      <c r="C4" s="1">
        <f>(B4-$B$9)/$B$9*$B$7</f>
        <v>21.044262295081968</v>
      </c>
    </row>
    <row r="5" spans="1:3" x14ac:dyDescent="0.3">
      <c r="A5" t="s">
        <v>22</v>
      </c>
      <c r="B5">
        <f>C5/$B$7*$B$9+$B$9</f>
        <v>9.3533333333333335</v>
      </c>
      <c r="C5">
        <v>22</v>
      </c>
    </row>
    <row r="7" spans="1:3" x14ac:dyDescent="0.3">
      <c r="A7" t="s">
        <v>14</v>
      </c>
      <c r="B7">
        <v>3.3</v>
      </c>
    </row>
    <row r="9" spans="1:3" x14ac:dyDescent="0.3">
      <c r="A9" t="s">
        <v>45</v>
      </c>
      <c r="B9">
        <v>1.22</v>
      </c>
    </row>
    <row r="21" spans="1:2" x14ac:dyDescent="0.3">
      <c r="A21" t="s">
        <v>51</v>
      </c>
      <c r="B21" s="17">
        <f>($B$23-B5)*B26/(0.3*B25*B24)*1000000</f>
        <v>119.81504526748971</v>
      </c>
    </row>
    <row r="22" spans="1:2" x14ac:dyDescent="0.3">
      <c r="A22" t="s">
        <v>55</v>
      </c>
      <c r="B22">
        <v>220</v>
      </c>
    </row>
    <row r="23" spans="1:2" x14ac:dyDescent="0.3">
      <c r="A23" t="s">
        <v>48</v>
      </c>
      <c r="B23">
        <v>18</v>
      </c>
    </row>
    <row r="24" spans="1:2" x14ac:dyDescent="0.3">
      <c r="A24" t="s">
        <v>49</v>
      </c>
      <c r="B24">
        <v>125000</v>
      </c>
    </row>
    <row r="25" spans="1:2" x14ac:dyDescent="0.3">
      <c r="A25" t="s">
        <v>50</v>
      </c>
      <c r="B25">
        <v>1</v>
      </c>
    </row>
    <row r="26" spans="1:2" x14ac:dyDescent="0.3">
      <c r="A26" t="s">
        <v>52</v>
      </c>
      <c r="B26">
        <f>B5/B23</f>
        <v>0.51962962962962966</v>
      </c>
    </row>
    <row r="33" spans="1:3" x14ac:dyDescent="0.3">
      <c r="A33" t="s">
        <v>54</v>
      </c>
      <c r="B33" s="17">
        <f>B25*B26*(1-B26)/(B35*B24)*1000000</f>
        <v>199.69174211248287</v>
      </c>
    </row>
    <row r="34" spans="1:3" x14ac:dyDescent="0.3">
      <c r="A34" t="s">
        <v>56</v>
      </c>
      <c r="B34">
        <v>220</v>
      </c>
    </row>
    <row r="35" spans="1:3" x14ac:dyDescent="0.3">
      <c r="A35" t="s">
        <v>53</v>
      </c>
      <c r="B35">
        <v>0.01</v>
      </c>
    </row>
    <row r="37" spans="1:3" x14ac:dyDescent="0.3">
      <c r="A37" t="s">
        <v>58</v>
      </c>
      <c r="B37" t="s">
        <v>59</v>
      </c>
      <c r="C37" t="s">
        <v>57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Alpha1_2_PowerSupervisor</vt:lpstr>
      <vt:lpstr>Alpha1_1_9Vreg</vt:lpstr>
      <vt:lpstr>Alpha1_2_9Vreg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2021-09-15T18:31:58Z</dcterms:created>
  <dcterms:modified xsi:type="dcterms:W3CDTF">2021-12-08T13:27:00Z</dcterms:modified>
</cp:coreProperties>
</file>