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80" windowWidth="12915" windowHeight="8445" tabRatio="800"/>
  </bookViews>
  <sheets>
    <sheet name="Gesamt" sheetId="13" r:id="rId1"/>
    <sheet name="2017_H" sheetId="26" r:id="rId2"/>
    <sheet name="2017_F" sheetId="19" r:id="rId3"/>
    <sheet name="2016_H" sheetId="18" r:id="rId4"/>
    <sheet name="2016_F" sheetId="17" r:id="rId5"/>
    <sheet name="2015_H" sheetId="23" r:id="rId6"/>
    <sheet name="2015_F" sheetId="24" r:id="rId7"/>
    <sheet name="2014_H" sheetId="9" r:id="rId8"/>
    <sheet name="2014_F" sheetId="10" r:id="rId9"/>
    <sheet name="2013_H" sheetId="14" r:id="rId10"/>
    <sheet name="2013_F" sheetId="11" r:id="rId11"/>
    <sheet name="2012_H" sheetId="27" r:id="rId12"/>
    <sheet name="2012_F" sheetId="15" r:id="rId13"/>
    <sheet name="2011_H" sheetId="12" r:id="rId14"/>
    <sheet name="2011_F" sheetId="21" r:id="rId15"/>
    <sheet name="2010_H" sheetId="22" r:id="rId16"/>
    <sheet name="2010_F" sheetId="20" r:id="rId17"/>
    <sheet name="2009_H" sheetId="28" r:id="rId18"/>
    <sheet name="2009_F" sheetId="29" r:id="rId19"/>
    <sheet name="2008_H" sheetId="30" r:id="rId20"/>
    <sheet name="2008_F" sheetId="31" r:id="rId21"/>
  </sheets>
  <calcPr calcId="145621"/>
</workbook>
</file>

<file path=xl/calcChain.xml><?xml version="1.0" encoding="utf-8"?>
<calcChain xmlns="http://schemas.openxmlformats.org/spreadsheetml/2006/main">
  <c r="E40" i="26" l="1"/>
  <c r="F22" i="13" l="1"/>
  <c r="E22" i="13"/>
  <c r="D22" i="13"/>
  <c r="C22" i="13"/>
  <c r="B22" i="13"/>
  <c r="F74" i="31"/>
  <c r="F75" i="31"/>
  <c r="F76" i="31"/>
  <c r="F77" i="31"/>
  <c r="F73" i="31"/>
  <c r="F69" i="31"/>
  <c r="F68" i="31"/>
  <c r="F61" i="31"/>
  <c r="F62" i="31"/>
  <c r="F60" i="31"/>
  <c r="F57" i="31"/>
  <c r="F58" i="31"/>
  <c r="F59" i="31"/>
  <c r="F56" i="31"/>
  <c r="F51" i="31"/>
  <c r="F52" i="31"/>
  <c r="F50" i="31"/>
  <c r="F42" i="31"/>
  <c r="F43" i="31"/>
  <c r="F44" i="31"/>
  <c r="F45" i="31"/>
  <c r="F39" i="31"/>
  <c r="F40" i="31"/>
  <c r="F41" i="31"/>
  <c r="F38" i="31"/>
  <c r="F35" i="31"/>
  <c r="F34" i="31"/>
  <c r="F29" i="31"/>
  <c r="F30" i="31"/>
  <c r="F31" i="31"/>
  <c r="F32" i="31"/>
  <c r="F28" i="31"/>
  <c r="E24" i="31"/>
  <c r="F25" i="31"/>
  <c r="F24" i="31"/>
  <c r="F18" i="31"/>
  <c r="F19" i="31"/>
  <c r="F20" i="31"/>
  <c r="F21" i="31"/>
  <c r="F17" i="31"/>
  <c r="F12" i="31"/>
  <c r="F11" i="31"/>
  <c r="F4" i="31"/>
  <c r="F5" i="31"/>
  <c r="F6" i="31"/>
  <c r="F3" i="31"/>
  <c r="H63" i="31"/>
  <c r="F7" i="31"/>
  <c r="F8" i="31"/>
  <c r="F9" i="31"/>
  <c r="F10" i="31"/>
  <c r="F13" i="31"/>
  <c r="F14" i="31"/>
  <c r="F15" i="31"/>
  <c r="F16" i="31"/>
  <c r="F22" i="31"/>
  <c r="F23" i="31"/>
  <c r="F26" i="31"/>
  <c r="F27" i="31"/>
  <c r="F33" i="31"/>
  <c r="F36" i="31"/>
  <c r="F37" i="31"/>
  <c r="F46" i="31"/>
  <c r="F47" i="31"/>
  <c r="F48" i="31"/>
  <c r="F49" i="31"/>
  <c r="F53" i="31"/>
  <c r="F54" i="31"/>
  <c r="F55" i="31"/>
  <c r="F63" i="31"/>
  <c r="F64" i="31"/>
  <c r="F65" i="31"/>
  <c r="F66" i="31"/>
  <c r="F67" i="31"/>
  <c r="F70" i="31"/>
  <c r="F71" i="31"/>
  <c r="F72" i="31"/>
  <c r="F2" i="31"/>
  <c r="E77" i="31"/>
  <c r="E3" i="31"/>
  <c r="E4" i="31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61" i="31"/>
  <c r="E62" i="31"/>
  <c r="E63" i="31"/>
  <c r="E64" i="31"/>
  <c r="E65" i="31"/>
  <c r="E66" i="31"/>
  <c r="E67" i="31"/>
  <c r="E68" i="31"/>
  <c r="E69" i="31"/>
  <c r="E70" i="31"/>
  <c r="E71" i="31"/>
  <c r="E72" i="31"/>
  <c r="E73" i="31"/>
  <c r="E74" i="31"/>
  <c r="E75" i="31"/>
  <c r="E76" i="31"/>
  <c r="F21" i="13"/>
  <c r="E21" i="13"/>
  <c r="D21" i="13"/>
  <c r="C21" i="13"/>
  <c r="B21" i="13"/>
  <c r="F80" i="30"/>
  <c r="F79" i="30"/>
  <c r="F75" i="30"/>
  <c r="F76" i="30"/>
  <c r="F77" i="30"/>
  <c r="F78" i="30"/>
  <c r="F74" i="30"/>
  <c r="F69" i="30"/>
  <c r="F70" i="30"/>
  <c r="F71" i="30"/>
  <c r="F72" i="30"/>
  <c r="F73" i="30"/>
  <c r="F68" i="30"/>
  <c r="F64" i="30"/>
  <c r="F65" i="30"/>
  <c r="F66" i="30"/>
  <c r="F67" i="30"/>
  <c r="F63" i="30"/>
  <c r="F62" i="30"/>
  <c r="F61" i="30"/>
  <c r="F43" i="30"/>
  <c r="F44" i="30"/>
  <c r="F45" i="30"/>
  <c r="F42" i="30"/>
  <c r="F38" i="30"/>
  <c r="F39" i="30"/>
  <c r="F37" i="30"/>
  <c r="F27" i="30"/>
  <c r="F28" i="30"/>
  <c r="F29" i="30"/>
  <c r="F30" i="30"/>
  <c r="F26" i="30"/>
  <c r="F21" i="30"/>
  <c r="F22" i="30"/>
  <c r="F23" i="30"/>
  <c r="F24" i="30"/>
  <c r="F25" i="30"/>
  <c r="F20" i="30"/>
  <c r="F7" i="30"/>
  <c r="F8" i="30"/>
  <c r="F9" i="30"/>
  <c r="F6" i="30"/>
  <c r="H48" i="30"/>
  <c r="F3" i="30"/>
  <c r="F4" i="30"/>
  <c r="F5" i="30"/>
  <c r="F10" i="30"/>
  <c r="F11" i="30"/>
  <c r="F12" i="30"/>
  <c r="F13" i="30"/>
  <c r="F14" i="30"/>
  <c r="F15" i="30"/>
  <c r="F16" i="30"/>
  <c r="F17" i="30"/>
  <c r="F18" i="30"/>
  <c r="F19" i="30"/>
  <c r="F31" i="30"/>
  <c r="F32" i="30"/>
  <c r="F33" i="30"/>
  <c r="F34" i="30"/>
  <c r="F35" i="30"/>
  <c r="F36" i="30"/>
  <c r="F40" i="30"/>
  <c r="F41" i="30"/>
  <c r="F46" i="30"/>
  <c r="F47" i="30"/>
  <c r="F48" i="30"/>
  <c r="F49" i="30"/>
  <c r="F50" i="30"/>
  <c r="F51" i="30"/>
  <c r="F52" i="30"/>
  <c r="F53" i="30"/>
  <c r="F54" i="30"/>
  <c r="F55" i="30"/>
  <c r="F56" i="30"/>
  <c r="F57" i="30"/>
  <c r="F58" i="30"/>
  <c r="F59" i="30"/>
  <c r="F60" i="30"/>
  <c r="F81" i="30"/>
  <c r="F82" i="30"/>
  <c r="F2" i="30"/>
  <c r="E3" i="30"/>
  <c r="E4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62" i="30"/>
  <c r="E63" i="30"/>
  <c r="E64" i="30"/>
  <c r="E65" i="30"/>
  <c r="E66" i="30"/>
  <c r="E67" i="30"/>
  <c r="E68" i="30"/>
  <c r="E69" i="30"/>
  <c r="E70" i="30"/>
  <c r="E71" i="30"/>
  <c r="E72" i="30"/>
  <c r="E73" i="30"/>
  <c r="E74" i="30"/>
  <c r="E75" i="30"/>
  <c r="E76" i="30"/>
  <c r="E77" i="30"/>
  <c r="E78" i="30"/>
  <c r="E79" i="30"/>
  <c r="E80" i="30"/>
  <c r="E81" i="30"/>
  <c r="E82" i="30"/>
  <c r="F20" i="13"/>
  <c r="E20" i="13"/>
  <c r="D20" i="13"/>
  <c r="C20" i="13"/>
  <c r="B20" i="13"/>
  <c r="E41" i="29"/>
  <c r="E64" i="29"/>
  <c r="E49" i="29"/>
  <c r="E42" i="29"/>
  <c r="E28" i="29"/>
  <c r="E27" i="29"/>
  <c r="F36" i="29"/>
  <c r="F76" i="29"/>
  <c r="F77" i="29"/>
  <c r="F75" i="29"/>
  <c r="F69" i="29"/>
  <c r="F70" i="29"/>
  <c r="F71" i="29"/>
  <c r="F72" i="29"/>
  <c r="F73" i="29"/>
  <c r="F68" i="29"/>
  <c r="F60" i="29"/>
  <c r="H56" i="29" s="1"/>
  <c r="F61" i="29"/>
  <c r="F62" i="29"/>
  <c r="F59" i="29"/>
  <c r="H32" i="29"/>
  <c r="H2" i="29"/>
  <c r="F28" i="29"/>
  <c r="F29" i="29"/>
  <c r="F30" i="29"/>
  <c r="F31" i="29"/>
  <c r="F27" i="29"/>
  <c r="F24" i="29"/>
  <c r="F25" i="29"/>
  <c r="F26" i="29"/>
  <c r="F23" i="29"/>
  <c r="F14" i="29"/>
  <c r="F15" i="29"/>
  <c r="F16" i="29"/>
  <c r="F17" i="29"/>
  <c r="F18" i="29"/>
  <c r="F13" i="29"/>
  <c r="F3" i="29"/>
  <c r="F4" i="29"/>
  <c r="F5" i="29"/>
  <c r="F6" i="29"/>
  <c r="F7" i="29"/>
  <c r="F2" i="29"/>
  <c r="F8" i="29"/>
  <c r="F9" i="29"/>
  <c r="F10" i="29"/>
  <c r="F11" i="29"/>
  <c r="F12" i="29"/>
  <c r="F19" i="29"/>
  <c r="F20" i="29"/>
  <c r="F21" i="29"/>
  <c r="F22" i="29"/>
  <c r="F32" i="29"/>
  <c r="F33" i="29"/>
  <c r="F34" i="29"/>
  <c r="F35" i="29"/>
  <c r="F38" i="29"/>
  <c r="F39" i="29"/>
  <c r="F40" i="29"/>
  <c r="F41" i="29"/>
  <c r="F42" i="29"/>
  <c r="F45" i="29"/>
  <c r="F46" i="29"/>
  <c r="F47" i="29"/>
  <c r="F48" i="29"/>
  <c r="F49" i="29"/>
  <c r="F54" i="29"/>
  <c r="F55" i="29"/>
  <c r="F56" i="29"/>
  <c r="F57" i="29"/>
  <c r="F58" i="29"/>
  <c r="F63" i="29"/>
  <c r="F64" i="29"/>
  <c r="F67" i="29"/>
  <c r="F74" i="29"/>
  <c r="F78" i="29"/>
  <c r="F79" i="29"/>
  <c r="F80" i="29"/>
  <c r="F81" i="29"/>
  <c r="E3" i="29"/>
  <c r="E4" i="29"/>
  <c r="E5" i="29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9" i="29"/>
  <c r="E30" i="29"/>
  <c r="E31" i="29"/>
  <c r="E32" i="29"/>
  <c r="E33" i="29"/>
  <c r="E34" i="29"/>
  <c r="E35" i="29"/>
  <c r="E36" i="29"/>
  <c r="E38" i="29"/>
  <c r="E39" i="29"/>
  <c r="E40" i="29"/>
  <c r="E45" i="29"/>
  <c r="E46" i="29"/>
  <c r="E47" i="29"/>
  <c r="E48" i="29"/>
  <c r="G32" i="29"/>
  <c r="I32" i="29" s="1"/>
  <c r="E54" i="29"/>
  <c r="E55" i="29"/>
  <c r="E56" i="29"/>
  <c r="E57" i="29"/>
  <c r="E58" i="29"/>
  <c r="E59" i="29"/>
  <c r="E60" i="29"/>
  <c r="E61" i="29"/>
  <c r="E62" i="29"/>
  <c r="E63" i="29"/>
  <c r="E67" i="29"/>
  <c r="E68" i="29"/>
  <c r="E69" i="29"/>
  <c r="E70" i="29"/>
  <c r="E71" i="29"/>
  <c r="E72" i="29"/>
  <c r="E73" i="29"/>
  <c r="E74" i="29"/>
  <c r="E75" i="29"/>
  <c r="E76" i="29"/>
  <c r="E77" i="29"/>
  <c r="E78" i="29"/>
  <c r="E79" i="29"/>
  <c r="E80" i="29"/>
  <c r="E81" i="29"/>
  <c r="G63" i="31" l="1"/>
  <c r="I63" i="31" s="1"/>
  <c r="H48" i="31"/>
  <c r="G48" i="31"/>
  <c r="H23" i="31"/>
  <c r="G23" i="31"/>
  <c r="H2" i="31"/>
  <c r="G48" i="30"/>
  <c r="I48" i="30" s="1"/>
  <c r="H59" i="30"/>
  <c r="H83" i="30" s="1"/>
  <c r="G59" i="30"/>
  <c r="I59" i="30" s="1"/>
  <c r="H20" i="30"/>
  <c r="G20" i="30"/>
  <c r="I20" i="30" s="1"/>
  <c r="H2" i="30"/>
  <c r="G71" i="29"/>
  <c r="H71" i="29"/>
  <c r="G56" i="29"/>
  <c r="I56" i="29" s="1"/>
  <c r="E53" i="27"/>
  <c r="E51" i="27"/>
  <c r="E49" i="27"/>
  <c r="E41" i="27"/>
  <c r="E43" i="27"/>
  <c r="E39" i="27"/>
  <c r="E28" i="27"/>
  <c r="F70" i="27"/>
  <c r="F71" i="27"/>
  <c r="F72" i="27"/>
  <c r="F73" i="27"/>
  <c r="F69" i="27"/>
  <c r="F57" i="27"/>
  <c r="F58" i="27"/>
  <c r="F59" i="27"/>
  <c r="F60" i="27"/>
  <c r="F61" i="27"/>
  <c r="F56" i="27"/>
  <c r="F51" i="27"/>
  <c r="F53" i="27"/>
  <c r="F49" i="27"/>
  <c r="E8" i="27"/>
  <c r="E9" i="27"/>
  <c r="F7" i="27"/>
  <c r="F8" i="27"/>
  <c r="F9" i="27"/>
  <c r="F6" i="27"/>
  <c r="F41" i="27"/>
  <c r="F43" i="27"/>
  <c r="F39" i="27"/>
  <c r="F30" i="27"/>
  <c r="F31" i="27"/>
  <c r="F29" i="27"/>
  <c r="F24" i="27"/>
  <c r="F25" i="27"/>
  <c r="F26" i="27"/>
  <c r="F27" i="27"/>
  <c r="F23" i="27"/>
  <c r="F21" i="27"/>
  <c r="F22" i="27"/>
  <c r="F20" i="27"/>
  <c r="F13" i="27"/>
  <c r="F14" i="27"/>
  <c r="F12" i="27"/>
  <c r="F5" i="27"/>
  <c r="F4" i="27"/>
  <c r="E2" i="31"/>
  <c r="G2" i="31" s="1"/>
  <c r="I2" i="31" s="1"/>
  <c r="E2" i="30"/>
  <c r="G2" i="30" s="1"/>
  <c r="F19" i="13"/>
  <c r="E19" i="13"/>
  <c r="D19" i="13"/>
  <c r="C19" i="13"/>
  <c r="B19" i="13"/>
  <c r="F58" i="28"/>
  <c r="F59" i="28"/>
  <c r="F60" i="28"/>
  <c r="F61" i="28"/>
  <c r="F57" i="28"/>
  <c r="F53" i="28"/>
  <c r="F54" i="28"/>
  <c r="F52" i="28"/>
  <c r="F50" i="28"/>
  <c r="F51" i="28"/>
  <c r="F49" i="28"/>
  <c r="H42" i="28" s="1"/>
  <c r="F39" i="28"/>
  <c r="F40" i="28"/>
  <c r="F38" i="28"/>
  <c r="F35" i="28"/>
  <c r="F36" i="28"/>
  <c r="F34" i="28"/>
  <c r="F28" i="28"/>
  <c r="H15" i="28" s="1"/>
  <c r="F29" i="28"/>
  <c r="F30" i="28"/>
  <c r="F31" i="28"/>
  <c r="F32" i="28"/>
  <c r="F27" i="28"/>
  <c r="F22" i="28"/>
  <c r="F21" i="28"/>
  <c r="F17" i="28"/>
  <c r="F18" i="28"/>
  <c r="F19" i="28"/>
  <c r="F20" i="28"/>
  <c r="F16" i="28"/>
  <c r="F55" i="28"/>
  <c r="F56" i="28"/>
  <c r="F62" i="28"/>
  <c r="F63" i="28"/>
  <c r="F64" i="28"/>
  <c r="F65" i="28"/>
  <c r="F43" i="28"/>
  <c r="F44" i="28"/>
  <c r="F45" i="28"/>
  <c r="F46" i="28"/>
  <c r="F47" i="28"/>
  <c r="F48" i="28"/>
  <c r="F42" i="28"/>
  <c r="F23" i="28"/>
  <c r="F24" i="28"/>
  <c r="F25" i="28"/>
  <c r="F26" i="28"/>
  <c r="F33" i="28"/>
  <c r="F37" i="28"/>
  <c r="F41" i="28"/>
  <c r="F15" i="28"/>
  <c r="H2" i="28"/>
  <c r="F3" i="28"/>
  <c r="F4" i="28"/>
  <c r="F5" i="28"/>
  <c r="F6" i="28"/>
  <c r="F7" i="28"/>
  <c r="F8" i="28"/>
  <c r="F9" i="28"/>
  <c r="F10" i="28"/>
  <c r="F11" i="28"/>
  <c r="F12" i="28"/>
  <c r="F13" i="28"/>
  <c r="F14" i="28"/>
  <c r="F2" i="28"/>
  <c r="E3" i="28"/>
  <c r="E4" i="28"/>
  <c r="E5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62" i="28"/>
  <c r="E63" i="28"/>
  <c r="E64" i="28"/>
  <c r="E65" i="28"/>
  <c r="H82" i="29"/>
  <c r="E2" i="29"/>
  <c r="G2" i="29" s="1"/>
  <c r="I2" i="29" s="1"/>
  <c r="E2" i="28"/>
  <c r="H78" i="31" l="1"/>
  <c r="I48" i="31"/>
  <c r="I23" i="31"/>
  <c r="G78" i="31"/>
  <c r="I2" i="30"/>
  <c r="G83" i="30"/>
  <c r="G82" i="29"/>
  <c r="I71" i="29"/>
  <c r="G2" i="28"/>
  <c r="I2" i="28" s="1"/>
  <c r="G52" i="28"/>
  <c r="H52" i="28"/>
  <c r="H66" i="28" s="1"/>
  <c r="G42" i="28"/>
  <c r="I42" i="28" s="1"/>
  <c r="G15" i="28"/>
  <c r="I15" i="28" s="1"/>
  <c r="E3" i="13"/>
  <c r="D3" i="13"/>
  <c r="H47" i="27"/>
  <c r="F18" i="27"/>
  <c r="F19" i="27"/>
  <c r="E19" i="27" s="1"/>
  <c r="F28" i="27"/>
  <c r="F32" i="27"/>
  <c r="E32" i="27" s="1"/>
  <c r="F33" i="27"/>
  <c r="F34" i="27"/>
  <c r="E34" i="27" s="1"/>
  <c r="F35" i="27"/>
  <c r="E35" i="27" s="1"/>
  <c r="F36" i="27"/>
  <c r="E36" i="27" s="1"/>
  <c r="F37" i="27"/>
  <c r="F38" i="27"/>
  <c r="E38" i="27" s="1"/>
  <c r="F45" i="27"/>
  <c r="E45" i="27" s="1"/>
  <c r="F46" i="27"/>
  <c r="E46" i="27" s="1"/>
  <c r="E4" i="27"/>
  <c r="E5" i="27"/>
  <c r="E6" i="27"/>
  <c r="E7" i="27"/>
  <c r="E12" i="27"/>
  <c r="E13" i="27"/>
  <c r="E14" i="27"/>
  <c r="E18" i="27"/>
  <c r="E20" i="27"/>
  <c r="E21" i="27"/>
  <c r="E22" i="27"/>
  <c r="E23" i="27"/>
  <c r="E24" i="27"/>
  <c r="E25" i="27"/>
  <c r="E26" i="27"/>
  <c r="E27" i="27"/>
  <c r="E29" i="27"/>
  <c r="E30" i="27"/>
  <c r="E31" i="27"/>
  <c r="E33" i="27"/>
  <c r="E37" i="27"/>
  <c r="E47" i="27"/>
  <c r="E48" i="27"/>
  <c r="E55" i="27"/>
  <c r="E56" i="27"/>
  <c r="E57" i="27"/>
  <c r="E58" i="27"/>
  <c r="E59" i="27"/>
  <c r="E60" i="27"/>
  <c r="E61" i="27"/>
  <c r="E62" i="27"/>
  <c r="E63" i="27"/>
  <c r="E64" i="27"/>
  <c r="E65" i="27"/>
  <c r="E66" i="27"/>
  <c r="E67" i="27"/>
  <c r="E68" i="27"/>
  <c r="E69" i="27"/>
  <c r="E70" i="27"/>
  <c r="E71" i="27"/>
  <c r="E72" i="27"/>
  <c r="E73" i="27"/>
  <c r="E74" i="27"/>
  <c r="E75" i="27"/>
  <c r="E76" i="27"/>
  <c r="F3" i="27"/>
  <c r="E3" i="27" s="1"/>
  <c r="F10" i="27"/>
  <c r="E10" i="27" s="1"/>
  <c r="F11" i="27"/>
  <c r="E11" i="27" s="1"/>
  <c r="F15" i="27"/>
  <c r="E15" i="27" s="1"/>
  <c r="F16" i="27"/>
  <c r="E16" i="27" s="1"/>
  <c r="F17" i="27"/>
  <c r="E17" i="27" s="1"/>
  <c r="F2" i="27"/>
  <c r="E2" i="27" s="1"/>
  <c r="H64" i="27"/>
  <c r="H18" i="27" l="1"/>
  <c r="G18" i="27"/>
  <c r="I18" i="27" s="1"/>
  <c r="C13" i="13" s="1"/>
  <c r="G2" i="27"/>
  <c r="I52" i="28"/>
  <c r="G66" i="28"/>
  <c r="G64" i="27"/>
  <c r="I64" i="27" s="1"/>
  <c r="E13" i="13" s="1"/>
  <c r="G47" i="27"/>
  <c r="I47" i="27" s="1"/>
  <c r="D13" i="13" s="1"/>
  <c r="H2" i="27"/>
  <c r="E48" i="26"/>
  <c r="F82" i="26"/>
  <c r="F83" i="26"/>
  <c r="F84" i="26"/>
  <c r="F81" i="26"/>
  <c r="F76" i="26"/>
  <c r="F75" i="26"/>
  <c r="F71" i="26"/>
  <c r="F72" i="26"/>
  <c r="F73" i="26"/>
  <c r="F74" i="26"/>
  <c r="F70" i="26"/>
  <c r="F67" i="26"/>
  <c r="F66" i="26"/>
  <c r="F64" i="26"/>
  <c r="F63" i="26"/>
  <c r="F59" i="26"/>
  <c r="F58" i="26"/>
  <c r="F53" i="26"/>
  <c r="F54" i="26"/>
  <c r="F55" i="26"/>
  <c r="F56" i="26"/>
  <c r="F52" i="26"/>
  <c r="F48" i="26"/>
  <c r="F49" i="26"/>
  <c r="F47" i="26"/>
  <c r="F33" i="26"/>
  <c r="F32" i="26"/>
  <c r="F27" i="26"/>
  <c r="F29" i="26"/>
  <c r="F25" i="26"/>
  <c r="F7" i="26"/>
  <c r="F8" i="26"/>
  <c r="F9" i="26"/>
  <c r="F10" i="26"/>
  <c r="F6" i="26"/>
  <c r="F3" i="26"/>
  <c r="F2" i="26"/>
  <c r="H2" i="26" s="1"/>
  <c r="F77" i="26"/>
  <c r="F78" i="26"/>
  <c r="F79" i="26"/>
  <c r="F80" i="26"/>
  <c r="F69" i="26"/>
  <c r="F57" i="26"/>
  <c r="F60" i="26"/>
  <c r="F61" i="26"/>
  <c r="F62" i="26"/>
  <c r="F65" i="26"/>
  <c r="F68" i="26"/>
  <c r="F22" i="26"/>
  <c r="F23" i="26"/>
  <c r="F24" i="26"/>
  <c r="F31" i="26"/>
  <c r="F34" i="26"/>
  <c r="F35" i="26"/>
  <c r="F36" i="26"/>
  <c r="F37" i="26"/>
  <c r="F38" i="26"/>
  <c r="F39" i="26"/>
  <c r="F40" i="26"/>
  <c r="F45" i="26"/>
  <c r="F46" i="26"/>
  <c r="F50" i="26"/>
  <c r="F51" i="26"/>
  <c r="F21" i="26"/>
  <c r="F4" i="26"/>
  <c r="F5" i="26"/>
  <c r="F11" i="26"/>
  <c r="F12" i="26"/>
  <c r="F13" i="26"/>
  <c r="F14" i="26"/>
  <c r="F15" i="26"/>
  <c r="F16" i="26"/>
  <c r="F17" i="26"/>
  <c r="F18" i="26"/>
  <c r="F19" i="26"/>
  <c r="F20" i="26"/>
  <c r="E3" i="26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7" i="26"/>
  <c r="E29" i="26"/>
  <c r="E31" i="26"/>
  <c r="E32" i="26"/>
  <c r="E33" i="26"/>
  <c r="E34" i="26"/>
  <c r="E35" i="26"/>
  <c r="E36" i="26"/>
  <c r="E37" i="26"/>
  <c r="E38" i="26"/>
  <c r="E39" i="26"/>
  <c r="E45" i="26"/>
  <c r="E46" i="26"/>
  <c r="E47" i="26"/>
  <c r="E49" i="26"/>
  <c r="E50" i="26"/>
  <c r="E51" i="26"/>
  <c r="E52" i="26"/>
  <c r="E53" i="26"/>
  <c r="E54" i="26"/>
  <c r="E55" i="26"/>
  <c r="E56" i="26"/>
  <c r="E57" i="26"/>
  <c r="E58" i="26"/>
  <c r="E59" i="26"/>
  <c r="E60" i="26"/>
  <c r="E61" i="26"/>
  <c r="E62" i="26"/>
  <c r="E63" i="26"/>
  <c r="E64" i="26"/>
  <c r="E65" i="26"/>
  <c r="E66" i="26"/>
  <c r="E67" i="26"/>
  <c r="E68" i="26"/>
  <c r="E69" i="26"/>
  <c r="E70" i="26"/>
  <c r="E71" i="26"/>
  <c r="E72" i="26"/>
  <c r="E73" i="26"/>
  <c r="E74" i="26"/>
  <c r="E75" i="26"/>
  <c r="E76" i="26"/>
  <c r="E77" i="26"/>
  <c r="E78" i="26"/>
  <c r="E79" i="26"/>
  <c r="E80" i="26"/>
  <c r="E81" i="26"/>
  <c r="E82" i="26"/>
  <c r="E83" i="26"/>
  <c r="E84" i="26"/>
  <c r="E2" i="26"/>
  <c r="I2" i="27" l="1"/>
  <c r="B13" i="13" s="1"/>
  <c r="G77" i="27"/>
  <c r="F13" i="13" s="1"/>
  <c r="H77" i="27"/>
  <c r="G2" i="26"/>
  <c r="I2" i="26" s="1"/>
  <c r="B3" i="13" s="1"/>
  <c r="H69" i="26"/>
  <c r="G69" i="26"/>
  <c r="I69" i="26" s="1"/>
  <c r="G52" i="26"/>
  <c r="H52" i="26"/>
  <c r="I52" i="26" s="1"/>
  <c r="G21" i="26"/>
  <c r="H21" i="26"/>
  <c r="E88" i="21"/>
  <c r="F8" i="13"/>
  <c r="E8" i="13"/>
  <c r="D8" i="13"/>
  <c r="C8" i="13"/>
  <c r="B8" i="13"/>
  <c r="H89" i="24"/>
  <c r="H70" i="24"/>
  <c r="H56" i="24"/>
  <c r="H26" i="24"/>
  <c r="H2" i="24"/>
  <c r="E79" i="24"/>
  <c r="E47" i="24"/>
  <c r="E39" i="24"/>
  <c r="E14" i="24"/>
  <c r="G85" i="26" l="1"/>
  <c r="F3" i="13" s="1"/>
  <c r="I21" i="26"/>
  <c r="C3" i="13" s="1"/>
  <c r="H85" i="26"/>
  <c r="F85" i="24"/>
  <c r="F86" i="24"/>
  <c r="F87" i="24"/>
  <c r="F88" i="24"/>
  <c r="F84" i="24"/>
  <c r="F79" i="24"/>
  <c r="F76" i="24"/>
  <c r="F77" i="24"/>
  <c r="F78" i="24"/>
  <c r="F75" i="24"/>
  <c r="F68" i="24"/>
  <c r="F67" i="24"/>
  <c r="F65" i="24"/>
  <c r="F64" i="24"/>
  <c r="F62" i="24"/>
  <c r="F63" i="24"/>
  <c r="F61" i="24"/>
  <c r="F58" i="24"/>
  <c r="F57" i="24"/>
  <c r="F51" i="24"/>
  <c r="F52" i="24"/>
  <c r="F53" i="24"/>
  <c r="F54" i="24"/>
  <c r="F55" i="24"/>
  <c r="F50" i="24"/>
  <c r="F34" i="24"/>
  <c r="F33" i="24"/>
  <c r="F28" i="24"/>
  <c r="F27" i="24"/>
  <c r="F21" i="24"/>
  <c r="F20" i="24"/>
  <c r="F8" i="24"/>
  <c r="F9" i="24"/>
  <c r="F10" i="24"/>
  <c r="F11" i="24"/>
  <c r="F12" i="24"/>
  <c r="F7" i="24"/>
  <c r="F71" i="24"/>
  <c r="F72" i="24"/>
  <c r="F73" i="24"/>
  <c r="F74" i="24"/>
  <c r="F70" i="24"/>
  <c r="F59" i="24"/>
  <c r="F60" i="24"/>
  <c r="F66" i="24"/>
  <c r="F69" i="24"/>
  <c r="F56" i="24"/>
  <c r="F29" i="24"/>
  <c r="F30" i="24"/>
  <c r="F31" i="24"/>
  <c r="F32" i="24"/>
  <c r="F35" i="24"/>
  <c r="F36" i="24"/>
  <c r="F37" i="24"/>
  <c r="F38" i="24"/>
  <c r="F39" i="24"/>
  <c r="F45" i="24"/>
  <c r="F46" i="24"/>
  <c r="F47" i="24"/>
  <c r="F49" i="24"/>
  <c r="F26" i="24"/>
  <c r="F3" i="24"/>
  <c r="F4" i="24"/>
  <c r="F5" i="24"/>
  <c r="F6" i="24"/>
  <c r="F13" i="24"/>
  <c r="F14" i="24"/>
  <c r="F19" i="24"/>
  <c r="F22" i="24"/>
  <c r="F23" i="24"/>
  <c r="F24" i="24"/>
  <c r="F25" i="24"/>
  <c r="F2" i="24"/>
  <c r="E3" i="24"/>
  <c r="E4" i="24"/>
  <c r="E5" i="24"/>
  <c r="E6" i="24"/>
  <c r="E7" i="24"/>
  <c r="E8" i="24"/>
  <c r="E9" i="24"/>
  <c r="E10" i="24"/>
  <c r="E11" i="24"/>
  <c r="E12" i="24"/>
  <c r="E13" i="24"/>
  <c r="E19" i="24"/>
  <c r="E20" i="24"/>
  <c r="E21" i="24"/>
  <c r="E22" i="24"/>
  <c r="E23" i="24"/>
  <c r="E24" i="24"/>
  <c r="E25" i="24"/>
  <c r="E26" i="24"/>
  <c r="E27" i="24"/>
  <c r="E28" i="24"/>
  <c r="E29" i="24"/>
  <c r="E30" i="24"/>
  <c r="E31" i="24"/>
  <c r="E32" i="24"/>
  <c r="E33" i="24"/>
  <c r="E34" i="24"/>
  <c r="E35" i="24"/>
  <c r="E36" i="24"/>
  <c r="E37" i="24"/>
  <c r="E38" i="24"/>
  <c r="E45" i="24"/>
  <c r="E46" i="24"/>
  <c r="E49" i="24"/>
  <c r="E50" i="24"/>
  <c r="E51" i="24"/>
  <c r="E52" i="24"/>
  <c r="E53" i="24"/>
  <c r="E54" i="24"/>
  <c r="E55" i="24"/>
  <c r="E56" i="24"/>
  <c r="E57" i="24"/>
  <c r="E58" i="24"/>
  <c r="E59" i="24"/>
  <c r="E60" i="24"/>
  <c r="E61" i="24"/>
  <c r="E62" i="24"/>
  <c r="E63" i="24"/>
  <c r="E64" i="24"/>
  <c r="E65" i="24"/>
  <c r="E66" i="24"/>
  <c r="E67" i="24"/>
  <c r="E68" i="24"/>
  <c r="E69" i="24"/>
  <c r="E70" i="24"/>
  <c r="G70" i="24" s="1"/>
  <c r="I70" i="24" s="1"/>
  <c r="E71" i="24"/>
  <c r="E72" i="24"/>
  <c r="E73" i="24"/>
  <c r="E74" i="24"/>
  <c r="E75" i="24"/>
  <c r="E76" i="24"/>
  <c r="E77" i="24"/>
  <c r="E78" i="24"/>
  <c r="E84" i="24"/>
  <c r="E85" i="24"/>
  <c r="E86" i="24"/>
  <c r="E87" i="24"/>
  <c r="E88" i="24"/>
  <c r="E29" i="23"/>
  <c r="E26" i="23"/>
  <c r="G26" i="24" l="1"/>
  <c r="I26" i="24" s="1"/>
  <c r="G56" i="24"/>
  <c r="I56" i="24" s="1"/>
  <c r="E32" i="23"/>
  <c r="E96" i="21" l="1"/>
  <c r="F96" i="21"/>
  <c r="F95" i="21"/>
  <c r="E57" i="9"/>
  <c r="E58" i="9"/>
  <c r="F58" i="9"/>
  <c r="F57" i="9"/>
  <c r="E7" i="13"/>
  <c r="D7" i="13"/>
  <c r="B7" i="13"/>
  <c r="H91" i="23"/>
  <c r="E59" i="23"/>
  <c r="E60" i="23"/>
  <c r="E61" i="23"/>
  <c r="E58" i="23"/>
  <c r="H80" i="23"/>
  <c r="H65" i="23"/>
  <c r="H26" i="23"/>
  <c r="F83" i="23"/>
  <c r="F84" i="23"/>
  <c r="F85" i="23"/>
  <c r="F82" i="23"/>
  <c r="F66" i="23"/>
  <c r="F67" i="23"/>
  <c r="F68" i="23"/>
  <c r="F69" i="23"/>
  <c r="F70" i="23"/>
  <c r="F65" i="23"/>
  <c r="F58" i="23"/>
  <c r="F59" i="23"/>
  <c r="F60" i="23"/>
  <c r="F61" i="23"/>
  <c r="F62" i="23"/>
  <c r="F63" i="23"/>
  <c r="F64" i="23"/>
  <c r="F57" i="23"/>
  <c r="F53" i="23"/>
  <c r="F54" i="23"/>
  <c r="F52" i="23"/>
  <c r="F41" i="23"/>
  <c r="F40" i="23"/>
  <c r="F29" i="23"/>
  <c r="F26" i="23"/>
  <c r="H2" i="23"/>
  <c r="F23" i="23"/>
  <c r="F22" i="23"/>
  <c r="F19" i="23"/>
  <c r="F20" i="23"/>
  <c r="F21" i="23"/>
  <c r="F18" i="23"/>
  <c r="F14" i="23"/>
  <c r="F15" i="23"/>
  <c r="F16" i="23"/>
  <c r="F13" i="23"/>
  <c r="F5" i="23"/>
  <c r="F6" i="23"/>
  <c r="F7" i="23"/>
  <c r="F4" i="23"/>
  <c r="E8" i="23"/>
  <c r="F81" i="23"/>
  <c r="F86" i="23"/>
  <c r="F87" i="23"/>
  <c r="F88" i="23"/>
  <c r="F89" i="23"/>
  <c r="F90" i="23"/>
  <c r="F80" i="23"/>
  <c r="F71" i="23"/>
  <c r="F72" i="23"/>
  <c r="F73" i="23"/>
  <c r="F74" i="23"/>
  <c r="F75" i="23"/>
  <c r="F76" i="23"/>
  <c r="F77" i="23"/>
  <c r="F78" i="23"/>
  <c r="F79" i="23"/>
  <c r="F32" i="23"/>
  <c r="F39" i="23"/>
  <c r="F42" i="23"/>
  <c r="F43" i="23"/>
  <c r="F44" i="23"/>
  <c r="F45" i="23"/>
  <c r="F46" i="23"/>
  <c r="F47" i="23"/>
  <c r="F48" i="23"/>
  <c r="F49" i="23"/>
  <c r="F50" i="23"/>
  <c r="F51" i="23"/>
  <c r="F55" i="23"/>
  <c r="F56" i="23"/>
  <c r="F3" i="23"/>
  <c r="F8" i="23"/>
  <c r="F10" i="23"/>
  <c r="F11" i="23"/>
  <c r="F12" i="23"/>
  <c r="F17" i="23"/>
  <c r="F24" i="23"/>
  <c r="F25" i="23"/>
  <c r="F2" i="23"/>
  <c r="E3" i="23"/>
  <c r="E4" i="23"/>
  <c r="E5" i="23"/>
  <c r="E6" i="23"/>
  <c r="E7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39" i="23"/>
  <c r="E40" i="23"/>
  <c r="E41" i="23"/>
  <c r="E42" i="23"/>
  <c r="E43" i="23"/>
  <c r="E44" i="23"/>
  <c r="E45" i="23"/>
  <c r="E46" i="23"/>
  <c r="E47" i="23"/>
  <c r="E48" i="23"/>
  <c r="E49" i="23"/>
  <c r="E50" i="23"/>
  <c r="E51" i="23"/>
  <c r="E52" i="23"/>
  <c r="E53" i="23"/>
  <c r="E54" i="23"/>
  <c r="E55" i="23"/>
  <c r="E56" i="23"/>
  <c r="E57" i="23"/>
  <c r="E62" i="23"/>
  <c r="E63" i="23"/>
  <c r="E64" i="23"/>
  <c r="E65" i="23"/>
  <c r="E66" i="23"/>
  <c r="E67" i="23"/>
  <c r="E68" i="23"/>
  <c r="E69" i="23"/>
  <c r="E70" i="23"/>
  <c r="E71" i="23"/>
  <c r="E72" i="23"/>
  <c r="E73" i="23"/>
  <c r="E74" i="23"/>
  <c r="E75" i="23"/>
  <c r="E76" i="23"/>
  <c r="E77" i="23"/>
  <c r="E78" i="23"/>
  <c r="E79" i="23"/>
  <c r="E80" i="23"/>
  <c r="E81" i="23"/>
  <c r="E82" i="23"/>
  <c r="E83" i="23"/>
  <c r="E84" i="23"/>
  <c r="E85" i="23"/>
  <c r="E86" i="23"/>
  <c r="E87" i="23"/>
  <c r="E88" i="23"/>
  <c r="E89" i="23"/>
  <c r="E90" i="23"/>
  <c r="E2" i="24"/>
  <c r="G2" i="24" s="1"/>
  <c r="E2" i="23"/>
  <c r="I2" i="24" l="1"/>
  <c r="G89" i="24"/>
  <c r="G80" i="23"/>
  <c r="I80" i="23" s="1"/>
  <c r="G26" i="23"/>
  <c r="G65" i="23"/>
  <c r="I65" i="23" s="1"/>
  <c r="G2" i="23"/>
  <c r="I2" i="23" s="1"/>
  <c r="F17" i="13"/>
  <c r="E17" i="13"/>
  <c r="D17" i="13"/>
  <c r="B17" i="13"/>
  <c r="C17" i="13"/>
  <c r="E47" i="22"/>
  <c r="E50" i="22"/>
  <c r="E51" i="22"/>
  <c r="E49" i="22"/>
  <c r="E53" i="22"/>
  <c r="E2" i="22"/>
  <c r="H89" i="22"/>
  <c r="H72" i="22"/>
  <c r="H61" i="22"/>
  <c r="H24" i="22"/>
  <c r="H2" i="22"/>
  <c r="F85" i="22"/>
  <c r="F86" i="22"/>
  <c r="F87" i="22"/>
  <c r="F88" i="22"/>
  <c r="F84" i="22"/>
  <c r="F78" i="22"/>
  <c r="F79" i="22"/>
  <c r="F77" i="22"/>
  <c r="F73" i="22"/>
  <c r="F74" i="22"/>
  <c r="F75" i="22"/>
  <c r="F76" i="22"/>
  <c r="F72" i="22"/>
  <c r="F67" i="22"/>
  <c r="F66" i="22"/>
  <c r="F48" i="22"/>
  <c r="F49" i="22"/>
  <c r="F50" i="22"/>
  <c r="F51" i="22"/>
  <c r="F52" i="22"/>
  <c r="F53" i="22"/>
  <c r="F54" i="22"/>
  <c r="F47" i="22"/>
  <c r="F46" i="22"/>
  <c r="F45" i="22"/>
  <c r="F42" i="22"/>
  <c r="F41" i="22"/>
  <c r="E33" i="22"/>
  <c r="E24" i="22"/>
  <c r="F21" i="22"/>
  <c r="F20" i="22"/>
  <c r="F12" i="22"/>
  <c r="F13" i="22"/>
  <c r="F14" i="22"/>
  <c r="F15" i="22"/>
  <c r="F16" i="22"/>
  <c r="F8" i="22"/>
  <c r="F9" i="22"/>
  <c r="F10" i="22"/>
  <c r="F11" i="22"/>
  <c r="F7" i="22"/>
  <c r="F80" i="22"/>
  <c r="F81" i="22"/>
  <c r="F82" i="22"/>
  <c r="F83" i="22"/>
  <c r="F62" i="22"/>
  <c r="F63" i="22"/>
  <c r="F64" i="22"/>
  <c r="F65" i="22"/>
  <c r="F68" i="22"/>
  <c r="F69" i="22"/>
  <c r="F70" i="22"/>
  <c r="F71" i="22"/>
  <c r="F32" i="22"/>
  <c r="F33" i="22"/>
  <c r="F40" i="22"/>
  <c r="F43" i="22"/>
  <c r="F44" i="22"/>
  <c r="F55" i="22"/>
  <c r="F56" i="22"/>
  <c r="F57" i="22"/>
  <c r="F58" i="22"/>
  <c r="F59" i="22"/>
  <c r="F60" i="22"/>
  <c r="F3" i="22"/>
  <c r="F4" i="22"/>
  <c r="F5" i="22"/>
  <c r="F6" i="22"/>
  <c r="F17" i="22"/>
  <c r="F18" i="22"/>
  <c r="F19" i="22"/>
  <c r="F22" i="22"/>
  <c r="F23" i="22"/>
  <c r="F61" i="22"/>
  <c r="F24" i="22"/>
  <c r="F2" i="22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32" i="22"/>
  <c r="E40" i="22"/>
  <c r="E41" i="22"/>
  <c r="E42" i="22"/>
  <c r="E43" i="22"/>
  <c r="E44" i="22"/>
  <c r="E45" i="22"/>
  <c r="E46" i="22"/>
  <c r="E48" i="22"/>
  <c r="E52" i="22"/>
  <c r="E54" i="22"/>
  <c r="E55" i="22"/>
  <c r="E56" i="22"/>
  <c r="E57" i="22"/>
  <c r="E58" i="22"/>
  <c r="E59" i="22"/>
  <c r="E60" i="22"/>
  <c r="E61" i="22"/>
  <c r="E62" i="22"/>
  <c r="E63" i="22"/>
  <c r="E64" i="22"/>
  <c r="E65" i="22"/>
  <c r="E66" i="22"/>
  <c r="E67" i="22"/>
  <c r="E68" i="22"/>
  <c r="E69" i="22"/>
  <c r="E70" i="22"/>
  <c r="E71" i="22"/>
  <c r="E72" i="22"/>
  <c r="E73" i="22"/>
  <c r="E74" i="22"/>
  <c r="E75" i="22"/>
  <c r="E76" i="22"/>
  <c r="E77" i="22"/>
  <c r="E78" i="22"/>
  <c r="E79" i="22"/>
  <c r="E80" i="22"/>
  <c r="E81" i="22"/>
  <c r="E82" i="22"/>
  <c r="E83" i="22"/>
  <c r="E84" i="22"/>
  <c r="E85" i="22"/>
  <c r="E86" i="22"/>
  <c r="E87" i="22"/>
  <c r="E88" i="22"/>
  <c r="E44" i="21"/>
  <c r="F102" i="21"/>
  <c r="F103" i="21"/>
  <c r="F104" i="21"/>
  <c r="F105" i="21"/>
  <c r="F106" i="21"/>
  <c r="F94" i="21"/>
  <c r="F85" i="21"/>
  <c r="F86" i="21"/>
  <c r="F79" i="21"/>
  <c r="F80" i="21"/>
  <c r="F81" i="21"/>
  <c r="F82" i="21"/>
  <c r="F83" i="21"/>
  <c r="F73" i="21"/>
  <c r="F69" i="21"/>
  <c r="F67" i="21"/>
  <c r="F60" i="21"/>
  <c r="F61" i="21"/>
  <c r="F62" i="21"/>
  <c r="F63" i="21"/>
  <c r="F58" i="21"/>
  <c r="F53" i="21"/>
  <c r="F54" i="21"/>
  <c r="F55" i="21"/>
  <c r="F56" i="21"/>
  <c r="F49" i="21"/>
  <c r="F50" i="21"/>
  <c r="F47" i="21"/>
  <c r="F40" i="21"/>
  <c r="F41" i="21"/>
  <c r="F42" i="21"/>
  <c r="F43" i="21"/>
  <c r="F33" i="21"/>
  <c r="F34" i="21"/>
  <c r="F35" i="21"/>
  <c r="F36" i="21"/>
  <c r="F37" i="21"/>
  <c r="F38" i="21"/>
  <c r="F28" i="21"/>
  <c r="F29" i="21"/>
  <c r="F30" i="21"/>
  <c r="F26" i="21"/>
  <c r="F20" i="21"/>
  <c r="F21" i="21"/>
  <c r="F22" i="21"/>
  <c r="F23" i="21"/>
  <c r="F24" i="21"/>
  <c r="F11" i="21"/>
  <c r="F12" i="21"/>
  <c r="F13" i="21"/>
  <c r="F14" i="21"/>
  <c r="F15" i="21"/>
  <c r="F16" i="21"/>
  <c r="F3" i="21"/>
  <c r="F4" i="21"/>
  <c r="F5" i="21"/>
  <c r="F101" i="21"/>
  <c r="F93" i="21"/>
  <c r="F84" i="21"/>
  <c r="F78" i="21"/>
  <c r="F72" i="21"/>
  <c r="F68" i="21"/>
  <c r="F66" i="21"/>
  <c r="F59" i="21"/>
  <c r="F57" i="21"/>
  <c r="F52" i="21"/>
  <c r="F48" i="21"/>
  <c r="F46" i="21"/>
  <c r="F39" i="21"/>
  <c r="F32" i="21"/>
  <c r="F27" i="21"/>
  <c r="F25" i="21"/>
  <c r="F19" i="21"/>
  <c r="F10" i="21"/>
  <c r="F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5" i="21"/>
  <c r="E46" i="21"/>
  <c r="E47" i="21"/>
  <c r="E48" i="21"/>
  <c r="E49" i="21"/>
  <c r="E50" i="21"/>
  <c r="E51" i="21"/>
  <c r="E52" i="21"/>
  <c r="E53" i="21"/>
  <c r="E54" i="21"/>
  <c r="E55" i="21"/>
  <c r="E56" i="21"/>
  <c r="E57" i="21"/>
  <c r="E58" i="21"/>
  <c r="E59" i="21"/>
  <c r="E60" i="21"/>
  <c r="E61" i="21"/>
  <c r="E62" i="21"/>
  <c r="E63" i="21"/>
  <c r="E64" i="21"/>
  <c r="E65" i="21"/>
  <c r="E66" i="21"/>
  <c r="E67" i="21"/>
  <c r="E68" i="21"/>
  <c r="E69" i="21"/>
  <c r="E70" i="21"/>
  <c r="E71" i="21"/>
  <c r="E72" i="21"/>
  <c r="E73" i="21"/>
  <c r="E74" i="21"/>
  <c r="E75" i="21"/>
  <c r="E76" i="21"/>
  <c r="E77" i="21"/>
  <c r="E78" i="21"/>
  <c r="E79" i="21"/>
  <c r="E80" i="21"/>
  <c r="E81" i="21"/>
  <c r="E82" i="21"/>
  <c r="E83" i="21"/>
  <c r="E84" i="21"/>
  <c r="E85" i="21"/>
  <c r="E86" i="21"/>
  <c r="E87" i="21"/>
  <c r="E91" i="21"/>
  <c r="E92" i="21"/>
  <c r="E93" i="21"/>
  <c r="E94" i="21"/>
  <c r="E95" i="21"/>
  <c r="E101" i="21"/>
  <c r="E102" i="21"/>
  <c r="E103" i="21"/>
  <c r="E104" i="21"/>
  <c r="E105" i="21"/>
  <c r="E106" i="21"/>
  <c r="F88" i="21"/>
  <c r="H87" i="21"/>
  <c r="F91" i="21"/>
  <c r="F92" i="21"/>
  <c r="F87" i="21"/>
  <c r="F74" i="21"/>
  <c r="F75" i="21"/>
  <c r="F76" i="21"/>
  <c r="F77" i="21"/>
  <c r="F71" i="21"/>
  <c r="F44" i="21"/>
  <c r="F45" i="21"/>
  <c r="F51" i="21"/>
  <c r="F64" i="21"/>
  <c r="F65" i="21"/>
  <c r="F70" i="21"/>
  <c r="F6" i="21"/>
  <c r="F7" i="21"/>
  <c r="F8" i="21"/>
  <c r="F9" i="21"/>
  <c r="F17" i="21"/>
  <c r="F18" i="21"/>
  <c r="F31" i="21"/>
  <c r="E2" i="21"/>
  <c r="E44" i="20"/>
  <c r="E29" i="20"/>
  <c r="E17" i="20"/>
  <c r="E2" i="20"/>
  <c r="F84" i="20"/>
  <c r="F85" i="20"/>
  <c r="F86" i="20"/>
  <c r="F87" i="20"/>
  <c r="F88" i="20"/>
  <c r="F89" i="20"/>
  <c r="F90" i="20"/>
  <c r="F91" i="20"/>
  <c r="F92" i="20"/>
  <c r="F83" i="20"/>
  <c r="F82" i="20"/>
  <c r="F81" i="20"/>
  <c r="F78" i="20"/>
  <c r="F79" i="20"/>
  <c r="F80" i="20"/>
  <c r="F93" i="20"/>
  <c r="F77" i="20"/>
  <c r="F74" i="20"/>
  <c r="F71" i="20"/>
  <c r="F72" i="20"/>
  <c r="F73" i="20"/>
  <c r="F70" i="20"/>
  <c r="F63" i="20"/>
  <c r="F64" i="20"/>
  <c r="F65" i="20"/>
  <c r="F66" i="20"/>
  <c r="F62" i="20"/>
  <c r="F58" i="20"/>
  <c r="F57" i="20"/>
  <c r="F37" i="20"/>
  <c r="F38" i="20"/>
  <c r="F39" i="20"/>
  <c r="F40" i="20"/>
  <c r="F41" i="20"/>
  <c r="F42" i="20"/>
  <c r="F36" i="20"/>
  <c r="F12" i="20"/>
  <c r="F13" i="20"/>
  <c r="F14" i="20"/>
  <c r="F15" i="20"/>
  <c r="F16" i="20"/>
  <c r="F11" i="20"/>
  <c r="F67" i="20"/>
  <c r="F68" i="20"/>
  <c r="F69" i="20"/>
  <c r="F75" i="20"/>
  <c r="F76" i="20"/>
  <c r="F35" i="20"/>
  <c r="F43" i="20"/>
  <c r="F44" i="20"/>
  <c r="F48" i="20"/>
  <c r="F49" i="20"/>
  <c r="F50" i="20"/>
  <c r="F51" i="20"/>
  <c r="F52" i="20"/>
  <c r="F53" i="20"/>
  <c r="F54" i="20"/>
  <c r="F55" i="20"/>
  <c r="F56" i="20"/>
  <c r="F59" i="20"/>
  <c r="F60" i="20"/>
  <c r="F61" i="20"/>
  <c r="F7" i="20"/>
  <c r="F8" i="20"/>
  <c r="F9" i="20"/>
  <c r="F10" i="20"/>
  <c r="F17" i="20"/>
  <c r="F24" i="20"/>
  <c r="F25" i="20"/>
  <c r="F26" i="20"/>
  <c r="F27" i="20"/>
  <c r="F28" i="20"/>
  <c r="E7" i="20"/>
  <c r="E8" i="20"/>
  <c r="E9" i="20"/>
  <c r="E10" i="20"/>
  <c r="E11" i="20"/>
  <c r="E12" i="20"/>
  <c r="E13" i="20"/>
  <c r="E14" i="20"/>
  <c r="E15" i="20"/>
  <c r="E16" i="20"/>
  <c r="E24" i="20"/>
  <c r="E25" i="20"/>
  <c r="E26" i="20"/>
  <c r="E27" i="20"/>
  <c r="E28" i="20"/>
  <c r="E35" i="20"/>
  <c r="E36" i="20"/>
  <c r="E37" i="20"/>
  <c r="E38" i="20"/>
  <c r="E39" i="20"/>
  <c r="E40" i="20"/>
  <c r="E41" i="20"/>
  <c r="E42" i="20"/>
  <c r="E43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F29" i="20"/>
  <c r="F2" i="20"/>
  <c r="E80" i="12"/>
  <c r="E82" i="12"/>
  <c r="E78" i="12"/>
  <c r="E62" i="12"/>
  <c r="E60" i="12"/>
  <c r="E58" i="12"/>
  <c r="E48" i="12"/>
  <c r="F80" i="12"/>
  <c r="F82" i="12"/>
  <c r="F78" i="12"/>
  <c r="F92" i="12"/>
  <c r="F93" i="12"/>
  <c r="F94" i="12"/>
  <c r="F95" i="12"/>
  <c r="F96" i="12"/>
  <c r="F91" i="12"/>
  <c r="F90" i="12"/>
  <c r="F89" i="12"/>
  <c r="F86" i="12"/>
  <c r="F87" i="12"/>
  <c r="F84" i="12"/>
  <c r="F85" i="12"/>
  <c r="F71" i="12"/>
  <c r="F72" i="12"/>
  <c r="F68" i="12"/>
  <c r="F70" i="12"/>
  <c r="F67" i="12"/>
  <c r="F45" i="12"/>
  <c r="F46" i="12"/>
  <c r="F60" i="12"/>
  <c r="F61" i="12"/>
  <c r="F62" i="12"/>
  <c r="F63" i="12"/>
  <c r="F64" i="12"/>
  <c r="F54" i="12"/>
  <c r="F55" i="12"/>
  <c r="F56" i="12"/>
  <c r="F57" i="12"/>
  <c r="F52" i="12"/>
  <c r="F36" i="12"/>
  <c r="F37" i="12"/>
  <c r="F38" i="12"/>
  <c r="F39" i="12"/>
  <c r="F40" i="12"/>
  <c r="F41" i="12"/>
  <c r="F42" i="12"/>
  <c r="F43" i="12"/>
  <c r="F33" i="12"/>
  <c r="F34" i="12"/>
  <c r="F27" i="12"/>
  <c r="F28" i="12"/>
  <c r="F29" i="12"/>
  <c r="F30" i="12"/>
  <c r="F59" i="12"/>
  <c r="F53" i="12"/>
  <c r="F51" i="12"/>
  <c r="F44" i="12"/>
  <c r="F35" i="12"/>
  <c r="F32" i="12"/>
  <c r="F26" i="12"/>
  <c r="F15" i="12"/>
  <c r="F16" i="12"/>
  <c r="F17" i="12"/>
  <c r="F18" i="12"/>
  <c r="F14" i="12"/>
  <c r="F5" i="12"/>
  <c r="F6" i="12"/>
  <c r="F7" i="12"/>
  <c r="F4" i="12"/>
  <c r="F88" i="12"/>
  <c r="F97" i="12"/>
  <c r="F77" i="12"/>
  <c r="F66" i="12"/>
  <c r="F69" i="12"/>
  <c r="F73" i="12"/>
  <c r="F74" i="12"/>
  <c r="F75" i="12"/>
  <c r="F76" i="12"/>
  <c r="F65" i="12"/>
  <c r="F24" i="12"/>
  <c r="F25" i="12"/>
  <c r="F31" i="12"/>
  <c r="F47" i="12"/>
  <c r="F48" i="12"/>
  <c r="F49" i="12"/>
  <c r="F50" i="12"/>
  <c r="F58" i="12"/>
  <c r="F23" i="12"/>
  <c r="F3" i="12"/>
  <c r="H2" i="12"/>
  <c r="F8" i="12"/>
  <c r="F9" i="12"/>
  <c r="F10" i="12"/>
  <c r="F11" i="12"/>
  <c r="F12" i="12"/>
  <c r="F13" i="12"/>
  <c r="F19" i="12"/>
  <c r="F20" i="12"/>
  <c r="F21" i="12"/>
  <c r="F22" i="12"/>
  <c r="F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9" i="12"/>
  <c r="E50" i="12"/>
  <c r="E51" i="12"/>
  <c r="E52" i="12"/>
  <c r="E53" i="12"/>
  <c r="E54" i="12"/>
  <c r="E55" i="12"/>
  <c r="E56" i="12"/>
  <c r="E57" i="12"/>
  <c r="E59" i="12"/>
  <c r="E61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2" i="12"/>
  <c r="H77" i="12"/>
  <c r="E31" i="10"/>
  <c r="E31" i="11"/>
  <c r="E34" i="11"/>
  <c r="E28" i="11"/>
  <c r="F65" i="15"/>
  <c r="H57" i="15" s="1"/>
  <c r="F64" i="15"/>
  <c r="F58" i="15"/>
  <c r="F59" i="15"/>
  <c r="F60" i="15"/>
  <c r="F61" i="15"/>
  <c r="F57" i="15"/>
  <c r="F56" i="15"/>
  <c r="F55" i="15"/>
  <c r="F53" i="15"/>
  <c r="F52" i="15"/>
  <c r="F46" i="15"/>
  <c r="F47" i="15"/>
  <c r="F48" i="15"/>
  <c r="F44" i="15"/>
  <c r="F45" i="15"/>
  <c r="F43" i="15"/>
  <c r="F40" i="15"/>
  <c r="F41" i="15"/>
  <c r="F42" i="15"/>
  <c r="F39" i="15"/>
  <c r="E30" i="15"/>
  <c r="F28" i="15"/>
  <c r="F27" i="15"/>
  <c r="E20" i="15"/>
  <c r="F16" i="15"/>
  <c r="F17" i="15"/>
  <c r="F18" i="15"/>
  <c r="F19" i="15"/>
  <c r="F15" i="15"/>
  <c r="F14" i="15"/>
  <c r="F13" i="15"/>
  <c r="F12" i="15"/>
  <c r="F11" i="15"/>
  <c r="F10" i="15"/>
  <c r="E73" i="15"/>
  <c r="F73" i="15"/>
  <c r="H72" i="15" s="1"/>
  <c r="E74" i="15"/>
  <c r="F74" i="15"/>
  <c r="E75" i="15"/>
  <c r="F75" i="15"/>
  <c r="E76" i="15"/>
  <c r="F76" i="15"/>
  <c r="E77" i="15"/>
  <c r="F77" i="15"/>
  <c r="E78" i="15"/>
  <c r="F78" i="15"/>
  <c r="E79" i="15"/>
  <c r="F79" i="15"/>
  <c r="F72" i="15"/>
  <c r="E72" i="15"/>
  <c r="E58" i="15"/>
  <c r="E59" i="15"/>
  <c r="E60" i="15"/>
  <c r="E61" i="15"/>
  <c r="E62" i="15"/>
  <c r="F62" i="15"/>
  <c r="E63" i="15"/>
  <c r="F63" i="15"/>
  <c r="E64" i="15"/>
  <c r="E65" i="15"/>
  <c r="E66" i="15"/>
  <c r="F66" i="15"/>
  <c r="E67" i="15"/>
  <c r="F67" i="15"/>
  <c r="E68" i="15"/>
  <c r="F68" i="15"/>
  <c r="E69" i="15"/>
  <c r="F69" i="15"/>
  <c r="E70" i="15"/>
  <c r="F70" i="15"/>
  <c r="E71" i="15"/>
  <c r="F71" i="15"/>
  <c r="E57" i="15"/>
  <c r="F30" i="15"/>
  <c r="E34" i="15"/>
  <c r="F34" i="15"/>
  <c r="E35" i="15"/>
  <c r="F35" i="15"/>
  <c r="E36" i="15"/>
  <c r="F36" i="15"/>
  <c r="E37" i="15"/>
  <c r="F37" i="15"/>
  <c r="E38" i="15"/>
  <c r="F38" i="15"/>
  <c r="E39" i="15"/>
  <c r="E40" i="15"/>
  <c r="E41" i="15"/>
  <c r="E42" i="15"/>
  <c r="E43" i="15"/>
  <c r="E44" i="15"/>
  <c r="E45" i="15"/>
  <c r="E46" i="15"/>
  <c r="E47" i="15"/>
  <c r="E48" i="15"/>
  <c r="E49" i="15"/>
  <c r="F49" i="15"/>
  <c r="E50" i="15"/>
  <c r="F50" i="15"/>
  <c r="E51" i="15"/>
  <c r="F51" i="15"/>
  <c r="E52" i="15"/>
  <c r="E53" i="15"/>
  <c r="E54" i="15"/>
  <c r="F54" i="15"/>
  <c r="E55" i="15"/>
  <c r="E56" i="15"/>
  <c r="F29" i="15"/>
  <c r="E29" i="15"/>
  <c r="E3" i="15"/>
  <c r="F3" i="15"/>
  <c r="E4" i="15"/>
  <c r="F4" i="15"/>
  <c r="E5" i="15"/>
  <c r="F5" i="15"/>
  <c r="E6" i="15"/>
  <c r="F6" i="15"/>
  <c r="E7" i="15"/>
  <c r="F7" i="15"/>
  <c r="E8" i="15"/>
  <c r="F8" i="15"/>
  <c r="E9" i="15"/>
  <c r="F9" i="15"/>
  <c r="E10" i="15"/>
  <c r="E11" i="15"/>
  <c r="E12" i="15"/>
  <c r="E13" i="15"/>
  <c r="E14" i="15"/>
  <c r="E15" i="15"/>
  <c r="E16" i="15"/>
  <c r="E17" i="15"/>
  <c r="E18" i="15"/>
  <c r="E19" i="15"/>
  <c r="F20" i="15"/>
  <c r="E27" i="15"/>
  <c r="E28" i="15"/>
  <c r="E2" i="15"/>
  <c r="F2" i="15"/>
  <c r="F80" i="11"/>
  <c r="F79" i="11"/>
  <c r="F72" i="11"/>
  <c r="F73" i="11"/>
  <c r="F74" i="11"/>
  <c r="F71" i="11"/>
  <c r="F68" i="11"/>
  <c r="F69" i="11"/>
  <c r="F70" i="11"/>
  <c r="F67" i="11"/>
  <c r="F55" i="11"/>
  <c r="F56" i="11"/>
  <c r="F57" i="11"/>
  <c r="F58" i="11"/>
  <c r="F59" i="11"/>
  <c r="F60" i="11"/>
  <c r="F54" i="11"/>
  <c r="E53" i="11"/>
  <c r="E46" i="11"/>
  <c r="F48" i="11"/>
  <c r="F49" i="11"/>
  <c r="F47" i="11"/>
  <c r="F45" i="11"/>
  <c r="F44" i="11"/>
  <c r="F39" i="11"/>
  <c r="F40" i="11"/>
  <c r="F41" i="11"/>
  <c r="F42" i="11"/>
  <c r="F43" i="11"/>
  <c r="F38" i="11"/>
  <c r="F31" i="11"/>
  <c r="F34" i="11"/>
  <c r="F28" i="11"/>
  <c r="F27" i="11"/>
  <c r="F26" i="11"/>
  <c r="F22" i="11"/>
  <c r="F23" i="11"/>
  <c r="F24" i="11"/>
  <c r="F21" i="11"/>
  <c r="F14" i="11"/>
  <c r="F13" i="11"/>
  <c r="F3" i="11"/>
  <c r="F4" i="11"/>
  <c r="F5" i="11"/>
  <c r="F6" i="11"/>
  <c r="F2" i="11"/>
  <c r="F76" i="11"/>
  <c r="F77" i="11"/>
  <c r="F78" i="11"/>
  <c r="F81" i="11"/>
  <c r="F82" i="11"/>
  <c r="F83" i="11"/>
  <c r="F84" i="11"/>
  <c r="F75" i="11"/>
  <c r="F61" i="11"/>
  <c r="F62" i="11"/>
  <c r="F63" i="11"/>
  <c r="F64" i="11"/>
  <c r="F65" i="11"/>
  <c r="F66" i="11"/>
  <c r="F25" i="11"/>
  <c r="F37" i="11"/>
  <c r="F46" i="11"/>
  <c r="F50" i="11"/>
  <c r="F51" i="11"/>
  <c r="F52" i="11"/>
  <c r="F53" i="11"/>
  <c r="F20" i="11"/>
  <c r="F19" i="11"/>
  <c r="F7" i="11"/>
  <c r="F8" i="11"/>
  <c r="F9" i="11"/>
  <c r="F10" i="11"/>
  <c r="F11" i="11"/>
  <c r="F12" i="11"/>
  <c r="F15" i="11"/>
  <c r="F16" i="11"/>
  <c r="F17" i="11"/>
  <c r="F18" i="11"/>
  <c r="E3" i="11"/>
  <c r="E4" i="11"/>
  <c r="E5" i="11"/>
  <c r="E6" i="11"/>
  <c r="E7" i="11"/>
  <c r="E8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37" i="11"/>
  <c r="E38" i="11"/>
  <c r="E39" i="11"/>
  <c r="E40" i="11"/>
  <c r="E41" i="11"/>
  <c r="E42" i="11"/>
  <c r="E43" i="11"/>
  <c r="E44" i="11"/>
  <c r="E45" i="11"/>
  <c r="E47" i="11"/>
  <c r="E48" i="11"/>
  <c r="E49" i="11"/>
  <c r="E50" i="11"/>
  <c r="E51" i="11"/>
  <c r="E52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2" i="11"/>
  <c r="I26" i="23" l="1"/>
  <c r="C7" i="13" s="1"/>
  <c r="G91" i="23"/>
  <c r="F7" i="13" s="1"/>
  <c r="G2" i="22"/>
  <c r="G72" i="22"/>
  <c r="I72" i="22" s="1"/>
  <c r="G24" i="22"/>
  <c r="I24" i="22" s="1"/>
  <c r="G61" i="22"/>
  <c r="I61" i="22" s="1"/>
  <c r="I2" i="22"/>
  <c r="H71" i="21"/>
  <c r="G32" i="21"/>
  <c r="G2" i="21"/>
  <c r="I2" i="21" s="1"/>
  <c r="B16" i="13" s="1"/>
  <c r="H2" i="21"/>
  <c r="G87" i="21"/>
  <c r="I87" i="21" s="1"/>
  <c r="E16" i="13" s="1"/>
  <c r="G71" i="21"/>
  <c r="I71" i="21" s="1"/>
  <c r="D16" i="13" s="1"/>
  <c r="H32" i="21"/>
  <c r="H65" i="12"/>
  <c r="H23" i="12"/>
  <c r="H29" i="15"/>
  <c r="H2" i="15"/>
  <c r="H75" i="11"/>
  <c r="H54" i="11"/>
  <c r="H2" i="11"/>
  <c r="H20" i="11"/>
  <c r="H89" i="14"/>
  <c r="F83" i="14"/>
  <c r="F82" i="14"/>
  <c r="F80" i="14"/>
  <c r="F81" i="14"/>
  <c r="F79" i="14"/>
  <c r="F66" i="14"/>
  <c r="H63" i="14" s="1"/>
  <c r="F67" i="14"/>
  <c r="F68" i="14"/>
  <c r="F69" i="14"/>
  <c r="F70" i="14"/>
  <c r="F65" i="14"/>
  <c r="F59" i="14"/>
  <c r="F60" i="14"/>
  <c r="F61" i="14"/>
  <c r="F58" i="14"/>
  <c r="E49" i="14"/>
  <c r="F49" i="14"/>
  <c r="F45" i="14"/>
  <c r="F46" i="14"/>
  <c r="F44" i="14"/>
  <c r="E40" i="14"/>
  <c r="E37" i="14"/>
  <c r="F40" i="14"/>
  <c r="F37" i="14"/>
  <c r="E32" i="14"/>
  <c r="E21" i="14"/>
  <c r="F18" i="14"/>
  <c r="F17" i="14"/>
  <c r="F11" i="14"/>
  <c r="H2" i="14" s="1"/>
  <c r="F12" i="14"/>
  <c r="F13" i="14"/>
  <c r="F14" i="14"/>
  <c r="F15" i="14"/>
  <c r="F10" i="14"/>
  <c r="F3" i="14"/>
  <c r="F4" i="14"/>
  <c r="F5" i="14"/>
  <c r="F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8" i="14"/>
  <c r="E29" i="14"/>
  <c r="E30" i="14"/>
  <c r="E31" i="14"/>
  <c r="E36" i="14"/>
  <c r="E43" i="14"/>
  <c r="E44" i="14"/>
  <c r="E45" i="14"/>
  <c r="E46" i="14"/>
  <c r="E47" i="14"/>
  <c r="E48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2" i="14"/>
  <c r="F84" i="14"/>
  <c r="F85" i="14"/>
  <c r="F86" i="14"/>
  <c r="F87" i="14"/>
  <c r="F88" i="14"/>
  <c r="F78" i="14"/>
  <c r="F64" i="14"/>
  <c r="F71" i="14"/>
  <c r="F72" i="14"/>
  <c r="F73" i="14"/>
  <c r="F74" i="14"/>
  <c r="F75" i="14"/>
  <c r="F76" i="14"/>
  <c r="F77" i="14"/>
  <c r="F63" i="14"/>
  <c r="F29" i="14"/>
  <c r="F30" i="14"/>
  <c r="F31" i="14"/>
  <c r="F32" i="14"/>
  <c r="F36" i="14"/>
  <c r="F43" i="14"/>
  <c r="F47" i="14"/>
  <c r="F48" i="14"/>
  <c r="F54" i="14"/>
  <c r="F55" i="14"/>
  <c r="F56" i="14"/>
  <c r="F57" i="14"/>
  <c r="F62" i="14"/>
  <c r="F28" i="14"/>
  <c r="F6" i="14"/>
  <c r="F7" i="14"/>
  <c r="F8" i="14"/>
  <c r="F9" i="14"/>
  <c r="F16" i="14"/>
  <c r="F19" i="14"/>
  <c r="F20" i="14"/>
  <c r="F21" i="14"/>
  <c r="G89" i="22" l="1"/>
  <c r="H107" i="21"/>
  <c r="I32" i="21"/>
  <c r="C16" i="13" s="1"/>
  <c r="G107" i="21"/>
  <c r="F16" i="13" s="1"/>
  <c r="H78" i="14"/>
  <c r="G78" i="14"/>
  <c r="I78" i="14" s="1"/>
  <c r="G63" i="14"/>
  <c r="I63" i="14" s="1"/>
  <c r="H28" i="14"/>
  <c r="G28" i="14"/>
  <c r="I28" i="14" s="1"/>
  <c r="G2" i="14"/>
  <c r="E62" i="10"/>
  <c r="F71" i="10"/>
  <c r="F72" i="10"/>
  <c r="F73" i="10"/>
  <c r="F74" i="10"/>
  <c r="F70" i="10"/>
  <c r="F65" i="10"/>
  <c r="F66" i="10"/>
  <c r="F67" i="10"/>
  <c r="F68" i="10"/>
  <c r="F64" i="10"/>
  <c r="F61" i="10"/>
  <c r="F60" i="10"/>
  <c r="F57" i="10"/>
  <c r="F56" i="10"/>
  <c r="F51" i="10"/>
  <c r="F52" i="10"/>
  <c r="F50" i="10"/>
  <c r="E42" i="10"/>
  <c r="F25" i="10"/>
  <c r="F26" i="10"/>
  <c r="F24" i="10"/>
  <c r="F20" i="10"/>
  <c r="F21" i="10"/>
  <c r="F22" i="10"/>
  <c r="F23" i="10"/>
  <c r="F19" i="10"/>
  <c r="E12" i="10"/>
  <c r="F5" i="10"/>
  <c r="F6" i="10"/>
  <c r="H2" i="10" s="1"/>
  <c r="F7" i="10"/>
  <c r="F4" i="10"/>
  <c r="F62" i="10"/>
  <c r="F63" i="10"/>
  <c r="F69" i="10"/>
  <c r="F75" i="10"/>
  <c r="F59" i="10"/>
  <c r="F48" i="10"/>
  <c r="F49" i="10"/>
  <c r="H47" i="10" s="1"/>
  <c r="F53" i="10"/>
  <c r="F54" i="10"/>
  <c r="F55" i="10"/>
  <c r="F58" i="10"/>
  <c r="F47" i="10"/>
  <c r="F18" i="10"/>
  <c r="F27" i="10"/>
  <c r="F28" i="10"/>
  <c r="F29" i="10"/>
  <c r="F30" i="10"/>
  <c r="F31" i="10"/>
  <c r="F40" i="10"/>
  <c r="F41" i="10"/>
  <c r="F42" i="10"/>
  <c r="F43" i="10"/>
  <c r="F44" i="10"/>
  <c r="F45" i="10"/>
  <c r="F46" i="10"/>
  <c r="F17" i="10"/>
  <c r="F3" i="10"/>
  <c r="F8" i="10"/>
  <c r="F9" i="10"/>
  <c r="F10" i="10"/>
  <c r="F11" i="10"/>
  <c r="F12" i="10"/>
  <c r="F13" i="10"/>
  <c r="F14" i="10"/>
  <c r="F15" i="10"/>
  <c r="F16" i="10"/>
  <c r="F2" i="10"/>
  <c r="E2" i="10"/>
  <c r="E3" i="10"/>
  <c r="E4" i="10"/>
  <c r="E5" i="10"/>
  <c r="E6" i="10"/>
  <c r="E7" i="10"/>
  <c r="E8" i="10"/>
  <c r="E9" i="10"/>
  <c r="E10" i="10"/>
  <c r="E11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40" i="10"/>
  <c r="E41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H17" i="10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5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39" i="9"/>
  <c r="E35" i="9"/>
  <c r="E37" i="9"/>
  <c r="E33" i="9"/>
  <c r="E26" i="9"/>
  <c r="E27" i="9"/>
  <c r="E28" i="9"/>
  <c r="E29" i="9"/>
  <c r="E30" i="9"/>
  <c r="E31" i="9"/>
  <c r="E32" i="9"/>
  <c r="E25" i="9"/>
  <c r="E23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" i="9"/>
  <c r="H67" i="9"/>
  <c r="H56" i="9"/>
  <c r="H23" i="9"/>
  <c r="H2" i="9"/>
  <c r="F75" i="9"/>
  <c r="F76" i="9"/>
  <c r="F77" i="9"/>
  <c r="F78" i="9"/>
  <c r="F74" i="9"/>
  <c r="F62" i="9"/>
  <c r="F61" i="9"/>
  <c r="F54" i="9"/>
  <c r="F53" i="9"/>
  <c r="F48" i="9"/>
  <c r="F47" i="9"/>
  <c r="F40" i="9"/>
  <c r="F41" i="9"/>
  <c r="F42" i="9"/>
  <c r="F43" i="9"/>
  <c r="F39" i="9"/>
  <c r="F35" i="9"/>
  <c r="F37" i="9"/>
  <c r="F33" i="9"/>
  <c r="F26" i="9"/>
  <c r="F27" i="9"/>
  <c r="F28" i="9"/>
  <c r="F25" i="9"/>
  <c r="F11" i="9"/>
  <c r="F12" i="9"/>
  <c r="F13" i="9"/>
  <c r="F14" i="9"/>
  <c r="F10" i="9"/>
  <c r="F3" i="9"/>
  <c r="F4" i="9"/>
  <c r="F5" i="9"/>
  <c r="F2" i="9"/>
  <c r="F68" i="9"/>
  <c r="F69" i="9"/>
  <c r="F70" i="9"/>
  <c r="F71" i="9"/>
  <c r="F72" i="9"/>
  <c r="F73" i="9"/>
  <c r="F79" i="9"/>
  <c r="F67" i="9"/>
  <c r="F59" i="9"/>
  <c r="F60" i="9"/>
  <c r="F63" i="9"/>
  <c r="F64" i="9"/>
  <c r="F65" i="9"/>
  <c r="F66" i="9"/>
  <c r="F56" i="9"/>
  <c r="F29" i="9"/>
  <c r="F30" i="9"/>
  <c r="F31" i="9"/>
  <c r="F32" i="9"/>
  <c r="F44" i="9"/>
  <c r="F45" i="9"/>
  <c r="F46" i="9"/>
  <c r="F49" i="9"/>
  <c r="F50" i="9"/>
  <c r="F51" i="9"/>
  <c r="F52" i="9"/>
  <c r="F55" i="9"/>
  <c r="F23" i="9"/>
  <c r="F6" i="9"/>
  <c r="F7" i="9"/>
  <c r="F8" i="9"/>
  <c r="F9" i="9"/>
  <c r="F15" i="9"/>
  <c r="F16" i="9"/>
  <c r="F17" i="9"/>
  <c r="F18" i="9"/>
  <c r="F19" i="9"/>
  <c r="F20" i="9"/>
  <c r="F21" i="9"/>
  <c r="F22" i="9"/>
  <c r="E15" i="17"/>
  <c r="E42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47" i="17"/>
  <c r="E3" i="17"/>
  <c r="E4" i="17"/>
  <c r="E5" i="17"/>
  <c r="E6" i="17"/>
  <c r="E7" i="17"/>
  <c r="E8" i="17"/>
  <c r="E9" i="17"/>
  <c r="E10" i="17"/>
  <c r="E11" i="17"/>
  <c r="E12" i="17"/>
  <c r="E13" i="17"/>
  <c r="E14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2" i="17"/>
  <c r="F81" i="17"/>
  <c r="F80" i="17"/>
  <c r="F70" i="17"/>
  <c r="F71" i="17"/>
  <c r="F72" i="17"/>
  <c r="F73" i="17"/>
  <c r="F69" i="17"/>
  <c r="F58" i="17"/>
  <c r="F59" i="17"/>
  <c r="F60" i="17"/>
  <c r="F61" i="17"/>
  <c r="F57" i="17"/>
  <c r="F56" i="17"/>
  <c r="F55" i="17"/>
  <c r="F32" i="17"/>
  <c r="H20" i="17" s="1"/>
  <c r="F33" i="17"/>
  <c r="F34" i="17"/>
  <c r="F35" i="17"/>
  <c r="F36" i="17"/>
  <c r="F37" i="17"/>
  <c r="F31" i="17"/>
  <c r="F27" i="17"/>
  <c r="F28" i="17"/>
  <c r="F29" i="17"/>
  <c r="F30" i="17"/>
  <c r="F24" i="17"/>
  <c r="F25" i="17"/>
  <c r="F26" i="17"/>
  <c r="F23" i="17"/>
  <c r="F19" i="17"/>
  <c r="F18" i="17"/>
  <c r="F9" i="17"/>
  <c r="F10" i="17"/>
  <c r="F11" i="17"/>
  <c r="F8" i="17"/>
  <c r="F3" i="17"/>
  <c r="F2" i="17"/>
  <c r="H74" i="17"/>
  <c r="F75" i="17"/>
  <c r="F76" i="17"/>
  <c r="F77" i="17"/>
  <c r="F78" i="17"/>
  <c r="F79" i="17"/>
  <c r="F82" i="17"/>
  <c r="F83" i="17"/>
  <c r="F74" i="17"/>
  <c r="F62" i="17"/>
  <c r="F63" i="17"/>
  <c r="F64" i="17"/>
  <c r="F65" i="17"/>
  <c r="F66" i="17"/>
  <c r="F67" i="17"/>
  <c r="F68" i="17"/>
  <c r="F42" i="17"/>
  <c r="F47" i="17"/>
  <c r="F48" i="17"/>
  <c r="F49" i="17"/>
  <c r="F50" i="17"/>
  <c r="F51" i="17"/>
  <c r="F52" i="17"/>
  <c r="F53" i="17"/>
  <c r="F54" i="17"/>
  <c r="F21" i="17"/>
  <c r="F22" i="17"/>
  <c r="F38" i="17"/>
  <c r="F39" i="17"/>
  <c r="F40" i="17"/>
  <c r="F41" i="17"/>
  <c r="F20" i="17"/>
  <c r="F4" i="17"/>
  <c r="F5" i="17"/>
  <c r="F6" i="17"/>
  <c r="F7" i="17"/>
  <c r="F12" i="17"/>
  <c r="F13" i="17"/>
  <c r="F14" i="17"/>
  <c r="F15" i="17"/>
  <c r="F16" i="17"/>
  <c r="F17" i="17"/>
  <c r="E6" i="19"/>
  <c r="E101" i="18"/>
  <c r="E102" i="18"/>
  <c r="E103" i="18"/>
  <c r="E104" i="18"/>
  <c r="E105" i="18"/>
  <c r="E106" i="18"/>
  <c r="E107" i="18"/>
  <c r="E108" i="18"/>
  <c r="E109" i="18"/>
  <c r="E110" i="18"/>
  <c r="E111" i="18"/>
  <c r="E112" i="18"/>
  <c r="E113" i="18"/>
  <c r="E114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77" i="18"/>
  <c r="E72" i="18"/>
  <c r="E71" i="18"/>
  <c r="E67" i="18"/>
  <c r="E34" i="18"/>
  <c r="E35" i="18"/>
  <c r="E33" i="18"/>
  <c r="E22" i="18"/>
  <c r="E24" i="18"/>
  <c r="E26" i="18"/>
  <c r="E28" i="18"/>
  <c r="E20" i="18"/>
  <c r="F22" i="18"/>
  <c r="F24" i="18"/>
  <c r="F26" i="18"/>
  <c r="F28" i="18"/>
  <c r="F20" i="18"/>
  <c r="E84" i="19"/>
  <c r="E82" i="19"/>
  <c r="F84" i="19"/>
  <c r="F82" i="19"/>
  <c r="E45" i="19"/>
  <c r="E43" i="19"/>
  <c r="F45" i="19"/>
  <c r="F43" i="19"/>
  <c r="E30" i="18"/>
  <c r="E31" i="18"/>
  <c r="E32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" i="18"/>
  <c r="H97" i="18"/>
  <c r="H87" i="18"/>
  <c r="H2" i="18"/>
  <c r="F111" i="18"/>
  <c r="F112" i="18"/>
  <c r="F113" i="18"/>
  <c r="F114" i="18"/>
  <c r="F110" i="18"/>
  <c r="F108" i="18"/>
  <c r="F107" i="18"/>
  <c r="F102" i="18"/>
  <c r="F103" i="18"/>
  <c r="F104" i="18"/>
  <c r="F105" i="18"/>
  <c r="F101" i="18"/>
  <c r="F79" i="18"/>
  <c r="F80" i="18"/>
  <c r="F81" i="18"/>
  <c r="F82" i="18"/>
  <c r="F83" i="18"/>
  <c r="F78" i="18"/>
  <c r="F63" i="18"/>
  <c r="F64" i="18"/>
  <c r="F62" i="18"/>
  <c r="F56" i="18"/>
  <c r="F57" i="18"/>
  <c r="F58" i="18"/>
  <c r="F59" i="18"/>
  <c r="F60" i="18"/>
  <c r="F55" i="18"/>
  <c r="F53" i="18"/>
  <c r="F54" i="18"/>
  <c r="F52" i="18"/>
  <c r="F51" i="18"/>
  <c r="F50" i="18"/>
  <c r="F43" i="18"/>
  <c r="F44" i="18"/>
  <c r="F45" i="18"/>
  <c r="F46" i="18"/>
  <c r="F47" i="18"/>
  <c r="F48" i="18"/>
  <c r="F49" i="18"/>
  <c r="F42" i="18"/>
  <c r="F37" i="18"/>
  <c r="F38" i="18"/>
  <c r="F39" i="18"/>
  <c r="F40" i="18"/>
  <c r="F41" i="18"/>
  <c r="F36" i="18"/>
  <c r="F32" i="18"/>
  <c r="F33" i="18"/>
  <c r="F34" i="18"/>
  <c r="F35" i="18"/>
  <c r="F31" i="18"/>
  <c r="F14" i="18"/>
  <c r="F15" i="18"/>
  <c r="F16" i="18"/>
  <c r="F17" i="18"/>
  <c r="F13" i="18"/>
  <c r="F3" i="18"/>
  <c r="F2" i="18"/>
  <c r="E2" i="19"/>
  <c r="E4" i="19"/>
  <c r="E5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6" i="19"/>
  <c r="E87" i="19"/>
  <c r="E3" i="19"/>
  <c r="G56" i="9" l="1"/>
  <c r="G89" i="14"/>
  <c r="I2" i="14"/>
  <c r="H59" i="10"/>
  <c r="G67" i="9"/>
  <c r="G2" i="9"/>
  <c r="G23" i="9"/>
  <c r="G2" i="17"/>
  <c r="G74" i="17"/>
  <c r="G20" i="17"/>
  <c r="G55" i="17"/>
  <c r="H55" i="17"/>
  <c r="H2" i="17"/>
  <c r="H20" i="18"/>
  <c r="F21" i="19"/>
  <c r="F22" i="19"/>
  <c r="F23" i="19"/>
  <c r="F24" i="19"/>
  <c r="F20" i="19"/>
  <c r="F11" i="19"/>
  <c r="F12" i="19"/>
  <c r="F13" i="19"/>
  <c r="F14" i="19"/>
  <c r="F15" i="19"/>
  <c r="F10" i="19"/>
  <c r="F78" i="19"/>
  <c r="F79" i="19"/>
  <c r="F80" i="19"/>
  <c r="F77" i="19"/>
  <c r="F65" i="19"/>
  <c r="F64" i="19"/>
  <c r="F60" i="19"/>
  <c r="F61" i="19"/>
  <c r="F62" i="19"/>
  <c r="F63" i="19"/>
  <c r="F59" i="19"/>
  <c r="H59" i="19" s="1"/>
  <c r="F55" i="19"/>
  <c r="F56" i="19"/>
  <c r="F57" i="19"/>
  <c r="F58" i="19"/>
  <c r="F54" i="19"/>
  <c r="F53" i="19"/>
  <c r="F52" i="19"/>
  <c r="F39" i="19"/>
  <c r="F40" i="19"/>
  <c r="F41" i="19"/>
  <c r="F38" i="19"/>
  <c r="F34" i="19"/>
  <c r="F35" i="19"/>
  <c r="F36" i="19"/>
  <c r="F33" i="19"/>
  <c r="F31" i="19"/>
  <c r="F32" i="19"/>
  <c r="F30" i="19"/>
  <c r="F28" i="19"/>
  <c r="F27" i="19"/>
  <c r="H74" i="19" l="1"/>
  <c r="H19" i="19"/>
  <c r="H2" i="19"/>
  <c r="H77" i="20"/>
  <c r="H62" i="20"/>
  <c r="H29" i="20"/>
  <c r="H2" i="20"/>
  <c r="H94" i="20" l="1"/>
  <c r="G2" i="20"/>
  <c r="G29" i="20"/>
  <c r="I29" i="20" s="1"/>
  <c r="C18" i="13" s="1"/>
  <c r="G77" i="20"/>
  <c r="I77" i="20" s="1"/>
  <c r="E18" i="13" s="1"/>
  <c r="G62" i="20"/>
  <c r="I62" i="20" s="1"/>
  <c r="D18" i="13" s="1"/>
  <c r="G94" i="20" l="1"/>
  <c r="F18" i="13" s="1"/>
  <c r="I2" i="20"/>
  <c r="B18" i="13" s="1"/>
  <c r="H115" i="18" l="1"/>
  <c r="H84" i="17"/>
  <c r="G20" i="18" l="1"/>
  <c r="I20" i="18" s="1"/>
  <c r="C5" i="13" s="1"/>
  <c r="G87" i="18"/>
  <c r="I87" i="18" s="1"/>
  <c r="D5" i="13" s="1"/>
  <c r="G19" i="19"/>
  <c r="G2" i="18"/>
  <c r="I2" i="18" s="1"/>
  <c r="B5" i="13" s="1"/>
  <c r="G97" i="18"/>
  <c r="I97" i="18" s="1"/>
  <c r="E5" i="13" s="1"/>
  <c r="I74" i="17"/>
  <c r="E6" i="13" s="1"/>
  <c r="I55" i="17"/>
  <c r="D6" i="13" s="1"/>
  <c r="I20" i="17"/>
  <c r="C6" i="13" s="1"/>
  <c r="I2" i="17"/>
  <c r="B6" i="13" s="1"/>
  <c r="H80" i="15"/>
  <c r="G59" i="19" l="1"/>
  <c r="I59" i="19" s="1"/>
  <c r="D4" i="13" s="1"/>
  <c r="G2" i="19"/>
  <c r="I2" i="19" s="1"/>
  <c r="B4" i="13" s="1"/>
  <c r="G57" i="15"/>
  <c r="I57" i="15" s="1"/>
  <c r="D14" i="13" s="1"/>
  <c r="G72" i="15"/>
  <c r="I72" i="15" s="1"/>
  <c r="E14" i="13" s="1"/>
  <c r="G74" i="19"/>
  <c r="I74" i="19" s="1"/>
  <c r="E4" i="13" s="1"/>
  <c r="G115" i="18"/>
  <c r="F5" i="13" s="1"/>
  <c r="G84" i="17"/>
  <c r="F6" i="13" s="1"/>
  <c r="G29" i="15"/>
  <c r="I29" i="15" s="1"/>
  <c r="C14" i="13" s="1"/>
  <c r="G2" i="15"/>
  <c r="I2" i="15" s="1"/>
  <c r="B14" i="13" s="1"/>
  <c r="C11" i="13" l="1"/>
  <c r="E11" i="13"/>
  <c r="D11" i="13"/>
  <c r="G88" i="19"/>
  <c r="F4" i="13" s="1"/>
  <c r="G80" i="15"/>
  <c r="F14" i="13" s="1"/>
  <c r="B11" i="13"/>
  <c r="H98" i="12"/>
  <c r="G2" i="12"/>
  <c r="I2" i="12" s="1"/>
  <c r="B15" i="13" s="1"/>
  <c r="G2" i="11"/>
  <c r="I2" i="11" s="1"/>
  <c r="B12" i="13" s="1"/>
  <c r="H80" i="9"/>
  <c r="G77" i="12" l="1"/>
  <c r="I77" i="12" s="1"/>
  <c r="E15" i="13" s="1"/>
  <c r="G65" i="12"/>
  <c r="I65" i="12" s="1"/>
  <c r="D15" i="13" s="1"/>
  <c r="G23" i="12"/>
  <c r="I23" i="12" s="1"/>
  <c r="C15" i="13" s="1"/>
  <c r="G20" i="11"/>
  <c r="I20" i="11" s="1"/>
  <c r="C12" i="13" s="1"/>
  <c r="G75" i="11"/>
  <c r="G54" i="11"/>
  <c r="I54" i="11" s="1"/>
  <c r="D12" i="13" s="1"/>
  <c r="F11" i="13"/>
  <c r="G59" i="10"/>
  <c r="I59" i="10" s="1"/>
  <c r="E10" i="13" s="1"/>
  <c r="G47" i="10"/>
  <c r="I47" i="10" s="1"/>
  <c r="D10" i="13" s="1"/>
  <c r="G2" i="10"/>
  <c r="G85" i="11" l="1"/>
  <c r="F12" i="13" s="1"/>
  <c r="G98" i="12"/>
  <c r="F15" i="13" s="1"/>
  <c r="I2" i="10"/>
  <c r="B10" i="13" s="1"/>
  <c r="I67" i="9"/>
  <c r="E9" i="13" s="1"/>
  <c r="I56" i="9"/>
  <c r="D9" i="13" s="1"/>
  <c r="I23" i="9"/>
  <c r="C9" i="13" s="1"/>
  <c r="G80" i="9" l="1"/>
  <c r="F9" i="13" s="1"/>
  <c r="I2" i="9"/>
  <c r="B9" i="13" s="1"/>
  <c r="H76" i="10" l="1"/>
  <c r="G17" i="10" l="1"/>
  <c r="I17" i="10" l="1"/>
  <c r="C10" i="13" s="1"/>
  <c r="G76" i="10"/>
  <c r="F10" i="13" s="1"/>
  <c r="H88" i="19"/>
  <c r="I19" i="19"/>
  <c r="C4" i="13" s="1"/>
  <c r="H85" i="11"/>
  <c r="I75" i="11"/>
  <c r="E12" i="13" s="1"/>
</calcChain>
</file>

<file path=xl/comments1.xml><?xml version="1.0" encoding="utf-8"?>
<comments xmlns="http://schemas.openxmlformats.org/spreadsheetml/2006/main">
  <authors>
    <author>Julia Schmelmer</author>
  </authors>
  <commentList>
    <comment ref="A7" authorId="0">
      <text>
        <r>
          <rPr>
            <b/>
            <sz val="9"/>
            <color indexed="81"/>
            <rFont val="Tahoma"/>
            <family val="2"/>
          </rPr>
          <t>Julia Schmelmer:</t>
        </r>
        <r>
          <rPr>
            <sz val="9"/>
            <color indexed="81"/>
            <rFont val="Tahoma"/>
            <family val="2"/>
          </rPr>
          <t xml:space="preserve">
1x keine Auswertung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Julia Schmelmer:</t>
        </r>
        <r>
          <rPr>
            <sz val="9"/>
            <color indexed="81"/>
            <rFont val="Tahoma"/>
            <family val="2"/>
          </rPr>
          <t xml:space="preserve">
1x keine Auswertung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Julia Schmelmer:</t>
        </r>
        <r>
          <rPr>
            <sz val="9"/>
            <color indexed="81"/>
            <rFont val="Tahoma"/>
            <family val="2"/>
          </rPr>
          <t xml:space="preserve">
3x keine Auswertung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Julia Schmelmer:</t>
        </r>
        <r>
          <rPr>
            <sz val="9"/>
            <color indexed="81"/>
            <rFont val="Tahoma"/>
            <family val="2"/>
          </rPr>
          <t xml:space="preserve">
2x keine Auswertung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Julia Schmelmer:</t>
        </r>
        <r>
          <rPr>
            <sz val="9"/>
            <color indexed="81"/>
            <rFont val="Tahoma"/>
            <family val="2"/>
          </rPr>
          <t xml:space="preserve">
4x keine Auswertung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Julia Schmelmer:</t>
        </r>
        <r>
          <rPr>
            <sz val="9"/>
            <color indexed="81"/>
            <rFont val="Tahoma"/>
            <family val="2"/>
          </rPr>
          <t xml:space="preserve">
1x keine Auswertung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Julia Schmelmer:</t>
        </r>
        <r>
          <rPr>
            <sz val="9"/>
            <color indexed="81"/>
            <rFont val="Tahoma"/>
            <family val="2"/>
          </rPr>
          <t xml:space="preserve">
1x keine Auswertung</t>
        </r>
      </text>
    </comment>
    <comment ref="A22" authorId="0">
      <text>
        <r>
          <rPr>
            <b/>
            <sz val="9"/>
            <color indexed="81"/>
            <rFont val="Tahoma"/>
            <charset val="1"/>
          </rPr>
          <t>Julia Schmelmer:</t>
        </r>
        <r>
          <rPr>
            <sz val="9"/>
            <color indexed="81"/>
            <rFont val="Tahoma"/>
            <charset val="1"/>
          </rPr>
          <t xml:space="preserve">
1x keine Auswertung</t>
        </r>
      </text>
    </comment>
  </commentList>
</comments>
</file>

<file path=xl/comments10.xml><?xml version="1.0" encoding="utf-8"?>
<comments xmlns="http://schemas.openxmlformats.org/spreadsheetml/2006/main">
  <authors>
    <author>Julia Schmelmer</author>
  </authors>
  <commentList>
    <comment ref="B24" authorId="0">
      <text>
        <r>
          <rPr>
            <b/>
            <sz val="9"/>
            <color indexed="81"/>
            <rFont val="Tahoma"/>
            <charset val="1"/>
          </rPr>
          <t>Julia Schmelmer:</t>
        </r>
        <r>
          <rPr>
            <sz val="9"/>
            <color indexed="81"/>
            <rFont val="Tahoma"/>
            <charset val="1"/>
          </rPr>
          <t xml:space="preserve">
keine Auswertung</t>
        </r>
      </text>
    </comment>
  </commentList>
</comments>
</file>

<file path=xl/comments2.xml><?xml version="1.0" encoding="utf-8"?>
<comments xmlns="http://schemas.openxmlformats.org/spreadsheetml/2006/main">
  <authors>
    <author>Julia Schmelmer</author>
  </authors>
  <commentList>
    <comment ref="A8" authorId="0">
      <text>
        <r>
          <rPr>
            <b/>
            <sz val="9"/>
            <color indexed="81"/>
            <rFont val="Tahoma"/>
            <charset val="1"/>
          </rPr>
          <t>Julia Schmelmer:</t>
        </r>
        <r>
          <rPr>
            <sz val="9"/>
            <color indexed="81"/>
            <rFont val="Tahoma"/>
            <charset val="1"/>
          </rPr>
          <t xml:space="preserve">
keine Auswertung</t>
        </r>
      </text>
    </comment>
    <comment ref="C41" authorId="0">
      <text>
        <r>
          <rPr>
            <b/>
            <sz val="9"/>
            <color indexed="81"/>
            <rFont val="Tahoma"/>
            <charset val="1"/>
          </rPr>
          <t>Julia Schmelmer:</t>
        </r>
        <r>
          <rPr>
            <sz val="9"/>
            <color indexed="81"/>
            <rFont val="Tahoma"/>
            <charset val="1"/>
          </rPr>
          <t xml:space="preserve">
Algo
E2.4a*25,9:100</t>
        </r>
      </text>
    </comment>
  </commentList>
</comments>
</file>

<file path=xl/comments3.xml><?xml version="1.0" encoding="utf-8"?>
<comments xmlns="http://schemas.openxmlformats.org/spreadsheetml/2006/main">
  <authors>
    <author>Julia Schmelmer</author>
  </authors>
  <commentList>
    <comment ref="A57" authorId="0">
      <text>
        <r>
          <rPr>
            <b/>
            <sz val="9"/>
            <color indexed="81"/>
            <rFont val="Tahoma"/>
            <family val="2"/>
          </rPr>
          <t>Julia Schmelmer:</t>
        </r>
        <r>
          <rPr>
            <sz val="9"/>
            <color indexed="81"/>
            <rFont val="Tahoma"/>
            <family val="2"/>
          </rPr>
          <t xml:space="preserve">
keine Auswertung</t>
        </r>
      </text>
    </comment>
  </commentList>
</comments>
</file>

<file path=xl/comments4.xml><?xml version="1.0" encoding="utf-8"?>
<comments xmlns="http://schemas.openxmlformats.org/spreadsheetml/2006/main">
  <authors>
    <author>Julia Schmelmer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Julia Schmelmer:</t>
        </r>
        <r>
          <rPr>
            <sz val="9"/>
            <color indexed="81"/>
            <rFont val="Tahoma"/>
            <family val="2"/>
          </rPr>
          <t xml:space="preserve">
keine Auswertung</t>
        </r>
      </text>
    </comment>
    <comment ref="A42" authorId="0">
      <text>
        <r>
          <rPr>
            <b/>
            <sz val="9"/>
            <color indexed="81"/>
            <rFont val="Tahoma"/>
            <family val="2"/>
          </rPr>
          <t>Julia Schmelmer:</t>
        </r>
        <r>
          <rPr>
            <sz val="9"/>
            <color indexed="81"/>
            <rFont val="Tahoma"/>
            <family val="2"/>
          </rPr>
          <t xml:space="preserve">
keine Auswertung</t>
        </r>
      </text>
    </comment>
    <comment ref="A62" authorId="0">
      <text>
        <r>
          <rPr>
            <b/>
            <sz val="9"/>
            <color indexed="81"/>
            <rFont val="Tahoma"/>
            <family val="2"/>
          </rPr>
          <t>Julia Schmelmer:</t>
        </r>
        <r>
          <rPr>
            <sz val="9"/>
            <color indexed="81"/>
            <rFont val="Tahoma"/>
            <family val="2"/>
          </rPr>
          <t xml:space="preserve">
keine Auswertung</t>
        </r>
      </text>
    </comment>
  </commentList>
</comments>
</file>

<file path=xl/comments5.xml><?xml version="1.0" encoding="utf-8"?>
<comments xmlns="http://schemas.openxmlformats.org/spreadsheetml/2006/main">
  <authors>
    <author>Julia Schmelmer</author>
  </authors>
  <commentList>
    <comment ref="C18" authorId="0">
      <text>
        <r>
          <rPr>
            <b/>
            <sz val="9"/>
            <color indexed="81"/>
            <rFont val="Tahoma"/>
            <charset val="1"/>
          </rPr>
          <t>Julia Schmelmer:</t>
        </r>
        <r>
          <rPr>
            <sz val="9"/>
            <color indexed="81"/>
            <rFont val="Tahoma"/>
            <charset val="1"/>
          </rPr>
          <t xml:space="preserve">
Algo
E1*8a*100:380</t>
        </r>
      </text>
    </comment>
  </commentList>
</comments>
</file>

<file path=xl/comments6.xml><?xml version="1.0" encoding="utf-8"?>
<comments xmlns="http://schemas.openxmlformats.org/spreadsheetml/2006/main">
  <authors>
    <author>Julia Schmelmer</author>
  </authors>
  <commentList>
    <comment ref="A9" authorId="0">
      <text>
        <r>
          <rPr>
            <b/>
            <sz val="9"/>
            <color indexed="81"/>
            <rFont val="Tahoma"/>
            <family val="2"/>
          </rPr>
          <t>Julia Schmelmer:</t>
        </r>
        <r>
          <rPr>
            <sz val="9"/>
            <color indexed="81"/>
            <rFont val="Tahoma"/>
            <family val="2"/>
          </rPr>
          <t xml:space="preserve">
keine Auswertung</t>
        </r>
      </text>
    </comment>
    <comment ref="A46" authorId="0">
      <text>
        <r>
          <rPr>
            <b/>
            <sz val="9"/>
            <color indexed="81"/>
            <rFont val="Tahoma"/>
            <family val="2"/>
          </rPr>
          <t>Julia Schmelmer:</t>
        </r>
        <r>
          <rPr>
            <sz val="9"/>
            <color indexed="81"/>
            <rFont val="Tahoma"/>
            <family val="2"/>
          </rPr>
          <t xml:space="preserve">
keine Auswertung</t>
        </r>
      </text>
    </comment>
  </commentList>
</comments>
</file>

<file path=xl/comments7.xml><?xml version="1.0" encoding="utf-8"?>
<comments xmlns="http://schemas.openxmlformats.org/spreadsheetml/2006/main">
  <authors>
    <author>Julia Schmelmer</author>
  </authors>
  <commentList>
    <comment ref="A48" authorId="0">
      <text>
        <r>
          <rPr>
            <b/>
            <sz val="9"/>
            <color indexed="81"/>
            <rFont val="Tahoma"/>
            <family val="2"/>
          </rPr>
          <t>Julia Schmelmer:</t>
        </r>
        <r>
          <rPr>
            <sz val="9"/>
            <color indexed="81"/>
            <rFont val="Tahoma"/>
            <family val="2"/>
          </rPr>
          <t xml:space="preserve">
keine Auswertung</t>
        </r>
      </text>
    </comment>
    <comment ref="A58" authorId="0">
      <text>
        <r>
          <rPr>
            <b/>
            <sz val="9"/>
            <color indexed="81"/>
            <rFont val="Tahoma"/>
            <family val="2"/>
          </rPr>
          <t>Julia Schmelmer:</t>
        </r>
        <r>
          <rPr>
            <sz val="9"/>
            <color indexed="81"/>
            <rFont val="Tahoma"/>
            <family val="2"/>
          </rPr>
          <t xml:space="preserve">
keine Auswertung</t>
        </r>
      </text>
    </comment>
    <comment ref="B60" authorId="0">
      <text>
        <r>
          <rPr>
            <b/>
            <sz val="9"/>
            <color indexed="81"/>
            <rFont val="Tahoma"/>
            <family val="2"/>
          </rPr>
          <t>Julia Schmelmer:</t>
        </r>
        <r>
          <rPr>
            <sz val="9"/>
            <color indexed="81"/>
            <rFont val="Tahoma"/>
            <family val="2"/>
          </rPr>
          <t xml:space="preserve">
keine Auswertung</t>
        </r>
      </text>
    </comment>
    <comment ref="B62" authorId="0">
      <text>
        <r>
          <rPr>
            <b/>
            <sz val="9"/>
            <color indexed="81"/>
            <rFont val="Tahoma"/>
            <family val="2"/>
          </rPr>
          <t>Julia Schmelmer:</t>
        </r>
        <r>
          <rPr>
            <sz val="9"/>
            <color indexed="81"/>
            <rFont val="Tahoma"/>
            <family val="2"/>
          </rPr>
          <t xml:space="preserve">
keine Auswertung</t>
        </r>
      </text>
    </comment>
  </commentList>
</comments>
</file>

<file path=xl/comments8.xml><?xml version="1.0" encoding="utf-8"?>
<comments xmlns="http://schemas.openxmlformats.org/spreadsheetml/2006/main">
  <authors>
    <author>Julia Schmelmer</author>
  </authors>
  <commentList>
    <comment ref="A96" authorId="0">
      <text>
        <r>
          <rPr>
            <b/>
            <sz val="9"/>
            <color indexed="81"/>
            <rFont val="Tahoma"/>
            <family val="2"/>
          </rPr>
          <t>Julia Schmelmer:</t>
        </r>
        <r>
          <rPr>
            <sz val="9"/>
            <color indexed="81"/>
            <rFont val="Tahoma"/>
            <family val="2"/>
          </rPr>
          <t xml:space="preserve">
keine Auswertung</t>
        </r>
      </text>
    </comment>
  </commentList>
</comments>
</file>

<file path=xl/comments9.xml><?xml version="1.0" encoding="utf-8"?>
<comments xmlns="http://schemas.openxmlformats.org/spreadsheetml/2006/main">
  <authors>
    <author>Julia Schmelmer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Julia Schmelmer:</t>
        </r>
        <r>
          <rPr>
            <sz val="9"/>
            <color indexed="81"/>
            <rFont val="Tahoma"/>
            <family val="2"/>
          </rPr>
          <t xml:space="preserve">
keine Auswertung</t>
        </r>
      </text>
    </comment>
  </commentList>
</comments>
</file>

<file path=xl/sharedStrings.xml><?xml version="1.0" encoding="utf-8"?>
<sst xmlns="http://schemas.openxmlformats.org/spreadsheetml/2006/main" count="1986" uniqueCount="150">
  <si>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</si>
  <si>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</si>
  <si>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</si>
  <si>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</si>
  <si>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</si>
  <si>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</si>
  <si>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</si>
  <si>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</si>
  <si>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</si>
  <si>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</si>
  <si>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</si>
  <si>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</si>
  <si>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</si>
  <si>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</si>
  <si>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</si>
  <si>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</si>
  <si>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</si>
  <si>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</si>
  <si>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</si>
  <si>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</si>
  <si>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</si>
  <si>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</si>
  <si>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</si>
  <si>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</si>
  <si>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</si>
  <si>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</si>
  <si>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</si>
  <si>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</si>
  <si>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</si>
  <si>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</si>
  <si>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</si>
  <si>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</si>
  <si>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</si>
  <si>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</si>
  <si>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</si>
  <si>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</si>
  <si>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</si>
  <si>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</si>
  <si>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</si>
  <si>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</si>
  <si>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</si>
  <si>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</si>
  <si>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</si>
  <si>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</si>
  <si>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</si>
  <si>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</si>
  <si>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</si>
  <si>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</si>
  <si>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</si>
  <si>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</si>
  <si>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Prüfung</t>
  </si>
  <si>
    <t>Lösung</t>
  </si>
  <si>
    <t>Antwort</t>
  </si>
  <si>
    <t>Punkte</t>
  </si>
  <si>
    <t>a)</t>
  </si>
  <si>
    <t>Betriebliche Leistungsprozesse und Arbeitsorganisation</t>
  </si>
  <si>
    <t>b)</t>
  </si>
  <si>
    <t>c)</t>
  </si>
  <si>
    <t>d)</t>
  </si>
  <si>
    <t>e)</t>
  </si>
  <si>
    <t>Wirtschafts- und Sozialkunde</t>
  </si>
  <si>
    <t>Frühjahr 2013</t>
  </si>
  <si>
    <t>f)</t>
  </si>
  <si>
    <t>g)</t>
  </si>
  <si>
    <t>3.10</t>
  </si>
  <si>
    <t>Programmerstellung und -dokumentation</t>
  </si>
  <si>
    <t>h)</t>
  </si>
  <si>
    <t>i)</t>
  </si>
  <si>
    <t>%</t>
  </si>
  <si>
    <t>erreichte P. in Funktion</t>
  </si>
  <si>
    <t>erreichbare P. in Funktion</t>
  </si>
  <si>
    <t>erreichte P.</t>
  </si>
  <si>
    <t>erreichbare P.</t>
  </si>
  <si>
    <t>2.19</t>
  </si>
  <si>
    <t>2.20</t>
  </si>
  <si>
    <t>Aufg.</t>
  </si>
  <si>
    <t>Teil-
aufg.</t>
  </si>
  <si>
    <t>Teil-aufg.</t>
  </si>
  <si>
    <t>Herbst 2014</t>
  </si>
  <si>
    <t>Frühjahr 2014</t>
  </si>
  <si>
    <t>Herbst 2013</t>
  </si>
  <si>
    <t>Herbst 2011</t>
  </si>
  <si>
    <t>Prozent je Bereich</t>
  </si>
  <si>
    <t>Informations- und telekommuni-kationstechnische Systeme</t>
  </si>
  <si>
    <t>Frühjahr 2012</t>
  </si>
  <si>
    <t>12.09.</t>
  </si>
  <si>
    <t>Herbst 2016</t>
  </si>
  <si>
    <t>Frühjahr 2017</t>
  </si>
  <si>
    <t>Frühjahr 2016</t>
  </si>
  <si>
    <t>j)</t>
  </si>
  <si>
    <t>Frühjahr 2010</t>
  </si>
  <si>
    <t>2 o. 3</t>
  </si>
  <si>
    <t>3 o. 4 o. 5</t>
  </si>
  <si>
    <t>4 o. 3 o. 5</t>
  </si>
  <si>
    <t>5 o. 3 o. 4</t>
  </si>
  <si>
    <t>12.10. 
o. 09.10.</t>
  </si>
  <si>
    <t>4 o. 5</t>
  </si>
  <si>
    <t>erreichte P.
in Funktion</t>
  </si>
  <si>
    <t>erreichbare P.
in Funktion</t>
  </si>
  <si>
    <t>30,22
o. 30,23</t>
  </si>
  <si>
    <t>02</t>
  </si>
  <si>
    <t>09</t>
  </si>
  <si>
    <t>Frühjahr 2011</t>
  </si>
  <si>
    <t>Herbst 2010</t>
  </si>
  <si>
    <t>4.10</t>
  </si>
  <si>
    <t>A a)</t>
  </si>
  <si>
    <t>A b)</t>
  </si>
  <si>
    <t>B a)</t>
  </si>
  <si>
    <t>B b)</t>
  </si>
  <si>
    <t>A c)</t>
  </si>
  <si>
    <t>A d)</t>
  </si>
  <si>
    <t>B c)</t>
  </si>
  <si>
    <t>B d)</t>
  </si>
  <si>
    <t>Herbst 2015</t>
  </si>
  <si>
    <t>Frühjahr 2015</t>
  </si>
  <si>
    <t>Herbst 2017</t>
  </si>
  <si>
    <t>1.15</t>
  </si>
  <si>
    <t>26.10.</t>
  </si>
  <si>
    <t>Herbst 2012</t>
  </si>
  <si>
    <t>Herbst 2009</t>
  </si>
  <si>
    <t>Frühjahr 2009</t>
  </si>
  <si>
    <t>Herbst 2008</t>
  </si>
  <si>
    <t>Frühjahr 2008</t>
  </si>
  <si>
    <t>A)</t>
  </si>
  <si>
    <t>B)</t>
  </si>
  <si>
    <t>C)</t>
  </si>
  <si>
    <t>C/GP</t>
  </si>
  <si>
    <t>C/FP</t>
  </si>
  <si>
    <t>D/GP</t>
  </si>
  <si>
    <t>D/FP</t>
  </si>
  <si>
    <t>01</t>
  </si>
  <si>
    <t>06</t>
  </si>
  <si>
    <t>03</t>
  </si>
  <si>
    <t>04</t>
  </si>
  <si>
    <t>10</t>
  </si>
  <si>
    <t>53,00
- 53,20</t>
  </si>
  <si>
    <t>1) A</t>
  </si>
  <si>
    <t>1) B</t>
  </si>
  <si>
    <t>2) A</t>
  </si>
  <si>
    <t>2) B</t>
  </si>
  <si>
    <t>3) A</t>
  </si>
  <si>
    <t>3) B</t>
  </si>
  <si>
    <t>08 o. 02</t>
  </si>
  <si>
    <t>01 o. 03</t>
  </si>
  <si>
    <t>4 o. 3</t>
  </si>
  <si>
    <t>A</t>
  </si>
  <si>
    <t>B</t>
  </si>
  <si>
    <t>C</t>
  </si>
  <si>
    <t>D</t>
  </si>
  <si>
    <t>3.11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</si>
</sst>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"/>
    <numFmt numFmtId="166" formatCode="0.0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8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9" fontId="0" fillId="0" borderId="1" xfId="0" applyNumberForma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0" borderId="0" xfId="0" applyFont="1" applyAlignment="1" applyProtection="1">
      <alignment wrapText="1"/>
      <protection locked="0"/>
    </xf>
    <xf numFmtId="0" fontId="0" fillId="0" borderId="3" xfId="0" applyNumberFormat="1" applyBorder="1" applyAlignment="1" applyProtection="1">
      <alignment horizontal="right" vertical="center"/>
      <protection locked="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2" fontId="0" fillId="0" borderId="0" xfId="0" applyNumberFormat="1" applyProtection="1">
      <protection locked="0"/>
    </xf>
    <xf numFmtId="0" fontId="0" fillId="0" borderId="1" xfId="0" applyNumberFormat="1" applyBorder="1" applyAlignment="1" applyProtection="1">
      <alignment horizontal="right" vertical="center"/>
      <protection locked="0"/>
    </xf>
    <xf numFmtId="0" fontId="0" fillId="0" borderId="8" xfId="0" applyNumberFormat="1" applyBorder="1" applyAlignment="1" applyProtection="1">
      <alignment horizontal="righ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0" fontId="0" fillId="0" borderId="0" xfId="0" applyNumberFormat="1" applyBorder="1" applyAlignment="1" applyProtection="1">
      <alignment vertical="center"/>
      <protection locked="0"/>
    </xf>
    <xf numFmtId="164" fontId="0" fillId="0" borderId="0" xfId="0" applyNumberFormat="1" applyBorder="1" applyAlignment="1" applyProtection="1">
      <alignment vertical="center"/>
      <protection locked="0"/>
    </xf>
    <xf numFmtId="9" fontId="0" fillId="0" borderId="0" xfId="1" applyFont="1" applyBorder="1" applyAlignment="1" applyProtection="1">
      <alignment horizontal="center" vertical="center"/>
      <protection locked="0"/>
    </xf>
    <xf numFmtId="49" fontId="2" fillId="0" borderId="0" xfId="0" applyNumberFormat="1" applyFont="1" applyBorder="1" applyProtection="1">
      <protection locked="0"/>
    </xf>
    <xf numFmtId="0" fontId="0" fillId="0" borderId="0" xfId="0" applyNumberFormat="1" applyBorder="1" applyProtection="1">
      <protection locked="0"/>
    </xf>
    <xf numFmtId="2" fontId="0" fillId="0" borderId="0" xfId="0" applyNumberFormat="1" applyBorder="1" applyProtection="1">
      <protection locked="0"/>
    </xf>
    <xf numFmtId="2" fontId="4" fillId="0" borderId="0" xfId="0" applyNumberFormat="1" applyFont="1" applyBorder="1" applyAlignment="1" applyProtection="1">
      <alignment vertical="center"/>
      <protection locked="0"/>
    </xf>
    <xf numFmtId="9" fontId="0" fillId="0" borderId="0" xfId="1" applyFont="1" applyProtection="1">
      <protection locked="0"/>
    </xf>
    <xf numFmtId="49" fontId="2" fillId="0" borderId="0" xfId="0" applyNumberFormat="1" applyFont="1" applyBorder="1" applyAlignment="1" applyProtection="1">
      <protection locked="0"/>
    </xf>
    <xf numFmtId="0" fontId="0" fillId="0" borderId="0" xfId="0" applyNumberFormat="1" applyBorder="1" applyAlignment="1" applyProtection="1">
      <protection locked="0"/>
    </xf>
    <xf numFmtId="2" fontId="0" fillId="0" borderId="0" xfId="1" applyNumberFormat="1" applyFont="1" applyBorder="1" applyProtection="1">
      <protection locked="0"/>
    </xf>
    <xf numFmtId="49" fontId="2" fillId="0" borderId="0" xfId="0" applyNumberFormat="1" applyFont="1" applyProtection="1">
      <protection locked="0"/>
    </xf>
    <xf numFmtId="0" fontId="0" fillId="0" borderId="0" xfId="0" applyNumberFormat="1" applyProtection="1">
      <protection locked="0"/>
    </xf>
    <xf numFmtId="49" fontId="2" fillId="2" borderId="2" xfId="0" applyNumberFormat="1" applyFont="1" applyFill="1" applyBorder="1" applyAlignment="1" applyProtection="1">
      <alignment horizontal="left" vertical="center"/>
    </xf>
    <xf numFmtId="49" fontId="2" fillId="2" borderId="3" xfId="0" applyNumberFormat="1" applyFont="1" applyFill="1" applyBorder="1" applyAlignment="1" applyProtection="1">
      <alignment horizontal="left" vertical="center"/>
    </xf>
    <xf numFmtId="0" fontId="0" fillId="0" borderId="3" xfId="0" applyNumberFormat="1" applyBorder="1" applyAlignment="1" applyProtection="1">
      <alignment horizontal="right" vertical="center"/>
    </xf>
    <xf numFmtId="49" fontId="2" fillId="2" borderId="5" xfId="0" applyNumberFormat="1" applyFont="1" applyFill="1" applyBorder="1" applyAlignment="1" applyProtection="1">
      <alignment horizontal="left" vertical="center"/>
    </xf>
    <xf numFmtId="49" fontId="2" fillId="2" borderId="1" xfId="0" applyNumberFormat="1" applyFont="1" applyFill="1" applyBorder="1" applyAlignment="1" applyProtection="1">
      <alignment horizontal="left" vertical="center"/>
    </xf>
    <xf numFmtId="0" fontId="0" fillId="0" borderId="1" xfId="0" applyNumberFormat="1" applyBorder="1" applyAlignment="1" applyProtection="1">
      <alignment horizontal="right" vertical="center"/>
    </xf>
    <xf numFmtId="49" fontId="2" fillId="2" borderId="5" xfId="0" applyNumberFormat="1" applyFont="1" applyFill="1" applyBorder="1" applyAlignment="1" applyProtection="1">
      <alignment horizontal="left" vertical="center"/>
    </xf>
    <xf numFmtId="49" fontId="2" fillId="2" borderId="7" xfId="0" applyNumberFormat="1" applyFont="1" applyFill="1" applyBorder="1" applyAlignment="1" applyProtection="1">
      <alignment horizontal="left" vertical="center"/>
    </xf>
    <xf numFmtId="49" fontId="2" fillId="2" borderId="8" xfId="0" applyNumberFormat="1" applyFont="1" applyFill="1" applyBorder="1" applyAlignment="1" applyProtection="1">
      <alignment horizontal="left" vertical="center"/>
    </xf>
    <xf numFmtId="0" fontId="0" fillId="0" borderId="8" xfId="0" applyNumberFormat="1" applyBorder="1" applyAlignment="1" applyProtection="1">
      <alignment horizontal="right" vertical="center"/>
    </xf>
    <xf numFmtId="49" fontId="2" fillId="2" borderId="1" xfId="0" applyNumberFormat="1" applyFont="1" applyFill="1" applyBorder="1" applyAlignment="1" applyProtection="1">
      <alignment horizontal="left" vertical="center"/>
    </xf>
    <xf numFmtId="49" fontId="2" fillId="2" borderId="7" xfId="0" applyNumberFormat="1" applyFont="1" applyFill="1" applyBorder="1" applyAlignment="1" applyProtection="1">
      <alignment horizontal="left" vertical="center"/>
    </xf>
    <xf numFmtId="49" fontId="2" fillId="2" borderId="2" xfId="0" applyNumberFormat="1" applyFont="1" applyFill="1" applyBorder="1" applyAlignment="1" applyProtection="1">
      <alignment horizontal="left" vertical="center"/>
    </xf>
    <xf numFmtId="164" fontId="0" fillId="0" borderId="3" xfId="0" applyNumberFormat="1" applyBorder="1" applyAlignment="1" applyProtection="1">
      <alignment horizontal="right" vertical="center"/>
    </xf>
    <xf numFmtId="164" fontId="0" fillId="0" borderId="4" xfId="0" applyNumberFormat="1" applyBorder="1" applyAlignment="1" applyProtection="1">
      <alignment horizontal="right" vertical="center"/>
    </xf>
    <xf numFmtId="164" fontId="0" fillId="0" borderId="1" xfId="0" applyNumberFormat="1" applyBorder="1" applyAlignment="1" applyProtection="1">
      <alignment horizontal="right" vertical="center"/>
    </xf>
    <xf numFmtId="164" fontId="0" fillId="0" borderId="6" xfId="0" applyNumberFormat="1" applyBorder="1" applyAlignment="1" applyProtection="1">
      <alignment horizontal="right" vertical="center"/>
    </xf>
    <xf numFmtId="164" fontId="0" fillId="0" borderId="8" xfId="0" applyNumberFormat="1" applyBorder="1" applyAlignment="1" applyProtection="1">
      <alignment horizontal="right" vertical="center"/>
    </xf>
    <xf numFmtId="164" fontId="0" fillId="0" borderId="9" xfId="0" applyNumberFormat="1" applyBorder="1" applyAlignment="1" applyProtection="1">
      <alignment horizontal="right" vertical="center"/>
    </xf>
    <xf numFmtId="164" fontId="0" fillId="0" borderId="19" xfId="0" applyNumberFormat="1" applyBorder="1" applyAlignment="1" applyProtection="1">
      <alignment horizontal="right" vertical="center"/>
    </xf>
    <xf numFmtId="1" fontId="6" fillId="3" borderId="12" xfId="0" applyNumberFormat="1" applyFont="1" applyFill="1" applyBorder="1" applyAlignment="1" applyProtection="1">
      <alignment horizontal="center" vertical="center"/>
    </xf>
    <xf numFmtId="49" fontId="2" fillId="0" borderId="0" xfId="0" applyNumberFormat="1" applyFont="1" applyBorder="1" applyAlignment="1" applyProtection="1">
      <alignment vertical="center"/>
      <protection locked="0"/>
    </xf>
    <xf numFmtId="2" fontId="0" fillId="0" borderId="0" xfId="0" applyNumberFormat="1" applyBorder="1" applyAlignment="1" applyProtection="1">
      <alignment vertical="center"/>
      <protection locked="0"/>
    </xf>
    <xf numFmtId="9" fontId="0" fillId="0" borderId="0" xfId="1" applyFont="1" applyAlignment="1" applyProtection="1">
      <alignment horizontal="center" vertical="center"/>
      <protection locked="0"/>
    </xf>
    <xf numFmtId="49" fontId="2" fillId="2" borderId="3" xfId="0" applyNumberFormat="1" applyFont="1" applyFill="1" applyBorder="1" applyAlignment="1" applyProtection="1">
      <alignment horizontal="left" vertical="center"/>
    </xf>
    <xf numFmtId="164" fontId="0" fillId="0" borderId="3" xfId="0" applyNumberFormat="1" applyBorder="1" applyAlignment="1" applyProtection="1">
      <alignment vertical="center"/>
    </xf>
    <xf numFmtId="164" fontId="0" fillId="0" borderId="35" xfId="0" applyNumberFormat="1" applyBorder="1" applyAlignment="1" applyProtection="1">
      <alignment vertical="center"/>
    </xf>
    <xf numFmtId="164" fontId="0" fillId="0" borderId="1" xfId="0" applyNumberFormat="1" applyBorder="1" applyAlignment="1" applyProtection="1">
      <alignment vertical="center"/>
    </xf>
    <xf numFmtId="164" fontId="0" fillId="0" borderId="21" xfId="0" applyNumberFormat="1" applyBorder="1" applyAlignment="1" applyProtection="1">
      <alignment vertical="center"/>
    </xf>
    <xf numFmtId="164" fontId="0" fillId="0" borderId="8" xfId="0" applyNumberFormat="1" applyBorder="1" applyAlignment="1" applyProtection="1">
      <alignment vertical="center"/>
    </xf>
    <xf numFmtId="164" fontId="0" fillId="0" borderId="36" xfId="0" applyNumberFormat="1" applyBorder="1" applyAlignment="1" applyProtection="1">
      <alignment vertical="center"/>
    </xf>
    <xf numFmtId="164" fontId="0" fillId="0" borderId="1" xfId="0" applyNumberFormat="1" applyBorder="1" applyAlignment="1" applyProtection="1">
      <alignment horizontal="right" vertical="center"/>
    </xf>
    <xf numFmtId="1" fontId="6" fillId="0" borderId="12" xfId="0" applyNumberFormat="1" applyFont="1" applyBorder="1" applyAlignment="1" applyProtection="1">
      <alignment horizontal="center" vertical="center"/>
    </xf>
    <xf numFmtId="0" fontId="0" fillId="0" borderId="1" xfId="0" applyNumberFormat="1" applyBorder="1" applyAlignment="1" applyProtection="1">
      <alignment vertical="center"/>
      <protection locked="0"/>
    </xf>
    <xf numFmtId="0" fontId="0" fillId="0" borderId="3" xfId="0" applyNumberFormat="1" applyBorder="1" applyAlignment="1" applyProtection="1">
      <alignment vertical="center"/>
      <protection locked="0"/>
    </xf>
    <xf numFmtId="0" fontId="0" fillId="0" borderId="8" xfId="0" applyNumberFormat="1" applyBorder="1" applyAlignment="1" applyProtection="1">
      <alignment vertical="center"/>
      <protection locked="0"/>
    </xf>
    <xf numFmtId="49" fontId="2" fillId="2" borderId="44" xfId="0" applyNumberFormat="1" applyFont="1" applyFill="1" applyBorder="1" applyAlignment="1" applyProtection="1">
      <alignment horizontal="center" vertical="center" wrapText="1"/>
    </xf>
    <xf numFmtId="49" fontId="2" fillId="2" borderId="45" xfId="0" applyNumberFormat="1" applyFont="1" applyFill="1" applyBorder="1" applyAlignment="1" applyProtection="1">
      <alignment horizontal="center" vertical="center" wrapText="1"/>
    </xf>
    <xf numFmtId="0" fontId="2" fillId="2" borderId="45" xfId="0" applyNumberFormat="1" applyFont="1" applyFill="1" applyBorder="1" applyAlignment="1" applyProtection="1">
      <alignment horizontal="center" vertical="center" wrapText="1"/>
    </xf>
    <xf numFmtId="0" fontId="0" fillId="0" borderId="3" xfId="0" applyNumberFormat="1" applyBorder="1" applyAlignment="1" applyProtection="1">
      <alignment vertical="center"/>
    </xf>
    <xf numFmtId="0" fontId="0" fillId="0" borderId="1" xfId="0" applyNumberFormat="1" applyBorder="1" applyAlignment="1" applyProtection="1">
      <alignment vertical="center"/>
    </xf>
    <xf numFmtId="0" fontId="0" fillId="0" borderId="1" xfId="0" applyNumberFormat="1" applyBorder="1" applyAlignment="1" applyProtection="1">
      <alignment horizontal="right" vertical="center" wrapText="1"/>
    </xf>
    <xf numFmtId="49" fontId="2" fillId="2" borderId="8" xfId="0" applyNumberFormat="1" applyFont="1" applyFill="1" applyBorder="1" applyAlignment="1" applyProtection="1">
      <alignment horizontal="left" vertical="center"/>
    </xf>
    <xf numFmtId="0" fontId="0" fillId="0" borderId="8" xfId="0" applyNumberFormat="1" applyBorder="1" applyAlignment="1" applyProtection="1">
      <alignment vertical="center"/>
    </xf>
    <xf numFmtId="2" fontId="2" fillId="2" borderId="45" xfId="0" applyNumberFormat="1" applyFont="1" applyFill="1" applyBorder="1" applyAlignment="1" applyProtection="1">
      <alignment horizontal="center" vertical="center" wrapText="1"/>
    </xf>
    <xf numFmtId="9" fontId="2" fillId="2" borderId="46" xfId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Fill="1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center" wrapText="1"/>
      <protection locked="0"/>
    </xf>
    <xf numFmtId="49" fontId="0" fillId="0" borderId="0" xfId="0" applyNumberFormat="1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49" fontId="0" fillId="0" borderId="0" xfId="0" applyNumberFormat="1" applyBorder="1" applyProtection="1">
      <protection locked="0"/>
    </xf>
    <xf numFmtId="164" fontId="0" fillId="0" borderId="0" xfId="0" applyNumberFormat="1" applyBorder="1" applyProtection="1">
      <protection locked="0"/>
    </xf>
    <xf numFmtId="0" fontId="0" fillId="0" borderId="0" xfId="0" applyBorder="1" applyProtection="1">
      <protection locked="0"/>
    </xf>
    <xf numFmtId="0" fontId="4" fillId="0" borderId="0" xfId="0" applyFont="1" applyBorder="1" applyAlignment="1" applyProtection="1">
      <alignment vertical="center"/>
      <protection locked="0"/>
    </xf>
    <xf numFmtId="49" fontId="0" fillId="0" borderId="0" xfId="0" applyNumberFormat="1" applyBorder="1" applyAlignment="1" applyProtection="1">
      <protection locked="0"/>
    </xf>
    <xf numFmtId="9" fontId="0" fillId="0" borderId="0" xfId="1" applyFont="1" applyBorder="1" applyProtection="1">
      <protection locked="0"/>
    </xf>
    <xf numFmtId="1" fontId="0" fillId="0" borderId="0" xfId="0" applyNumberFormat="1" applyBorder="1" applyProtection="1">
      <protection locked="0"/>
    </xf>
    <xf numFmtId="164" fontId="2" fillId="2" borderId="45" xfId="0" applyNumberFormat="1" applyFont="1" applyFill="1" applyBorder="1" applyAlignment="1" applyProtection="1">
      <alignment horizontal="center" vertical="center" wrapText="1"/>
    </xf>
    <xf numFmtId="0" fontId="2" fillId="2" borderId="45" xfId="0" applyFont="1" applyFill="1" applyBorder="1" applyAlignment="1" applyProtection="1">
      <alignment horizontal="center" vertical="center" wrapText="1"/>
    </xf>
    <xf numFmtId="0" fontId="2" fillId="2" borderId="46" xfId="0" applyFont="1" applyFill="1" applyBorder="1" applyAlignment="1" applyProtection="1">
      <alignment horizontal="center" vertical="center" wrapText="1"/>
    </xf>
    <xf numFmtId="164" fontId="0" fillId="0" borderId="3" xfId="0" applyNumberFormat="1" applyBorder="1" applyAlignment="1" applyProtection="1">
      <alignment horizontal="right" vertical="center"/>
    </xf>
    <xf numFmtId="1" fontId="6" fillId="3" borderId="11" xfId="0" applyNumberFormat="1" applyFont="1" applyFill="1" applyBorder="1" applyAlignment="1" applyProtection="1">
      <alignment horizontal="center" vertical="center"/>
    </xf>
    <xf numFmtId="49" fontId="2" fillId="2" borderId="15" xfId="0" applyNumberFormat="1" applyFont="1" applyFill="1" applyBorder="1" applyAlignment="1" applyProtection="1">
      <alignment horizontal="center" vertical="center" wrapText="1"/>
    </xf>
    <xf numFmtId="49" fontId="2" fillId="2" borderId="24" xfId="0" applyNumberFormat="1" applyFont="1" applyFill="1" applyBorder="1" applyAlignment="1" applyProtection="1">
      <alignment horizontal="center" vertical="center" wrapText="1"/>
    </xf>
    <xf numFmtId="0" fontId="2" fillId="2" borderId="24" xfId="0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Alignment="1" applyProtection="1">
      <alignment vertical="center"/>
      <protection locked="0"/>
    </xf>
    <xf numFmtId="1" fontId="0" fillId="0" borderId="0" xfId="0" applyNumberFormat="1" applyAlignment="1" applyProtection="1">
      <alignment vertical="center"/>
      <protection locked="0"/>
    </xf>
    <xf numFmtId="0" fontId="0" fillId="0" borderId="1" xfId="0" applyNumberFormat="1" applyFill="1" applyBorder="1" applyAlignment="1" applyProtection="1">
      <alignment horizontal="right" vertical="center"/>
      <protection locked="0"/>
    </xf>
    <xf numFmtId="0" fontId="0" fillId="0" borderId="8" xfId="0" applyNumberFormat="1" applyFill="1" applyBorder="1" applyAlignment="1" applyProtection="1">
      <alignment horizontal="right" vertical="center"/>
      <protection locked="0"/>
    </xf>
    <xf numFmtId="0" fontId="0" fillId="0" borderId="3" xfId="0" applyNumberFormat="1" applyFill="1" applyBorder="1" applyAlignment="1" applyProtection="1">
      <alignment horizontal="right" vertical="center"/>
      <protection locked="0"/>
    </xf>
    <xf numFmtId="9" fontId="0" fillId="0" borderId="0" xfId="1" applyFont="1" applyAlignment="1" applyProtection="1">
      <alignment vertical="center"/>
      <protection locked="0"/>
    </xf>
    <xf numFmtId="2" fontId="0" fillId="0" borderId="1" xfId="0" applyNumberFormat="1" applyFill="1" applyBorder="1" applyAlignment="1" applyProtection="1">
      <alignment horizontal="right" vertical="center"/>
      <protection locked="0"/>
    </xf>
    <xf numFmtId="0" fontId="0" fillId="0" borderId="0" xfId="0" applyNumberFormat="1" applyBorder="1" applyAlignment="1" applyProtection="1">
      <alignment horizontal="right" vertical="center"/>
      <protection locked="0"/>
    </xf>
    <xf numFmtId="1" fontId="4" fillId="0" borderId="0" xfId="0" applyNumberFormat="1" applyFont="1" applyBorder="1" applyAlignment="1" applyProtection="1">
      <alignment vertical="center"/>
      <protection locked="0"/>
    </xf>
    <xf numFmtId="1" fontId="0" fillId="0" borderId="0" xfId="0" applyNumberFormat="1" applyBorder="1" applyAlignment="1" applyProtection="1">
      <alignment vertical="center"/>
      <protection locked="0"/>
    </xf>
    <xf numFmtId="164" fontId="0" fillId="0" borderId="0" xfId="1" applyNumberFormat="1" applyFont="1" applyBorder="1" applyAlignment="1" applyProtection="1">
      <alignment vertical="center"/>
      <protection locked="0"/>
    </xf>
    <xf numFmtId="49" fontId="2" fillId="0" borderId="0" xfId="0" applyNumberFormat="1" applyFont="1" applyAlignment="1" applyProtection="1">
      <alignment vertical="center"/>
      <protection locked="0"/>
    </xf>
    <xf numFmtId="0" fontId="0" fillId="0" borderId="0" xfId="0" applyNumberFormat="1" applyAlignment="1" applyProtection="1">
      <alignment horizontal="right" vertical="center"/>
      <protection locked="0"/>
    </xf>
    <xf numFmtId="0" fontId="0" fillId="0" borderId="0" xfId="0" applyNumberFormat="1" applyAlignment="1" applyProtection="1">
      <alignment vertical="center"/>
      <protection locked="0"/>
    </xf>
    <xf numFmtId="164" fontId="0" fillId="0" borderId="0" xfId="0" applyNumberFormat="1" applyAlignment="1" applyProtection="1">
      <alignment vertical="center"/>
      <protection locked="0"/>
    </xf>
    <xf numFmtId="49" fontId="2" fillId="2" borderId="2" xfId="0" applyNumberFormat="1" applyFont="1" applyFill="1" applyBorder="1" applyAlignment="1" applyProtection="1">
      <alignment vertical="center"/>
    </xf>
    <xf numFmtId="49" fontId="2" fillId="2" borderId="3" xfId="0" applyNumberFormat="1" applyFont="1" applyFill="1" applyBorder="1" applyAlignment="1" applyProtection="1">
      <alignment vertical="center"/>
    </xf>
    <xf numFmtId="49" fontId="2" fillId="2" borderId="5" xfId="0" applyNumberFormat="1" applyFont="1" applyFill="1" applyBorder="1" applyAlignment="1" applyProtection="1">
      <alignment vertical="center"/>
    </xf>
    <xf numFmtId="49" fontId="2" fillId="2" borderId="1" xfId="0" applyNumberFormat="1" applyFont="1" applyFill="1" applyBorder="1" applyAlignment="1" applyProtection="1">
      <alignment vertical="center"/>
    </xf>
    <xf numFmtId="0" fontId="0" fillId="0" borderId="1" xfId="0" applyNumberFormat="1" applyFill="1" applyBorder="1" applyAlignment="1" applyProtection="1">
      <alignment horizontal="right" vertical="center"/>
    </xf>
    <xf numFmtId="165" fontId="0" fillId="0" borderId="1" xfId="0" applyNumberFormat="1" applyFill="1" applyBorder="1" applyAlignment="1" applyProtection="1">
      <alignment horizontal="right" vertical="center"/>
    </xf>
    <xf numFmtId="49" fontId="2" fillId="2" borderId="7" xfId="0" applyNumberFormat="1" applyFont="1" applyFill="1" applyBorder="1" applyAlignment="1" applyProtection="1">
      <alignment vertical="center"/>
    </xf>
    <xf numFmtId="49" fontId="2" fillId="2" borderId="8" xfId="0" applyNumberFormat="1" applyFont="1" applyFill="1" applyBorder="1" applyAlignment="1" applyProtection="1">
      <alignment vertical="center"/>
    </xf>
    <xf numFmtId="0" fontId="0" fillId="0" borderId="8" xfId="0" applyNumberFormat="1" applyFill="1" applyBorder="1" applyAlignment="1" applyProtection="1">
      <alignment horizontal="right" vertical="center"/>
    </xf>
    <xf numFmtId="0" fontId="0" fillId="0" borderId="3" xfId="0" applyNumberFormat="1" applyFill="1" applyBorder="1" applyAlignment="1" applyProtection="1">
      <alignment horizontal="right" vertical="center"/>
    </xf>
    <xf numFmtId="2" fontId="0" fillId="0" borderId="1" xfId="0" applyNumberFormat="1" applyFill="1" applyBorder="1" applyAlignment="1" applyProtection="1">
      <alignment horizontal="right" vertical="center"/>
    </xf>
    <xf numFmtId="164" fontId="0" fillId="0" borderId="4" xfId="0" applyNumberFormat="1" applyBorder="1" applyAlignment="1" applyProtection="1">
      <alignment vertical="center"/>
    </xf>
    <xf numFmtId="164" fontId="0" fillId="0" borderId="6" xfId="0" applyNumberFormat="1" applyBorder="1" applyAlignment="1" applyProtection="1">
      <alignment vertical="center"/>
    </xf>
    <xf numFmtId="164" fontId="0" fillId="0" borderId="9" xfId="0" applyNumberFormat="1" applyBorder="1" applyAlignment="1" applyProtection="1">
      <alignment vertical="center"/>
    </xf>
    <xf numFmtId="164" fontId="0" fillId="0" borderId="6" xfId="0" applyNumberFormat="1" applyBorder="1" applyAlignment="1" applyProtection="1">
      <alignment horizontal="right" vertical="center"/>
    </xf>
    <xf numFmtId="2" fontId="2" fillId="2" borderId="24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center"/>
      <protection locked="0"/>
    </xf>
    <xf numFmtId="2" fontId="0" fillId="0" borderId="0" xfId="0" applyNumberFormat="1" applyAlignment="1" applyProtection="1">
      <alignment vertical="center"/>
      <protection locked="0"/>
    </xf>
    <xf numFmtId="2" fontId="0" fillId="0" borderId="1" xfId="0" applyNumberFormat="1" applyBorder="1" applyAlignment="1" applyProtection="1">
      <alignment horizontal="right" vertical="center"/>
      <protection locked="0"/>
    </xf>
    <xf numFmtId="2" fontId="0" fillId="0" borderId="3" xfId="0" applyNumberFormat="1" applyBorder="1" applyAlignment="1" applyProtection="1">
      <alignment horizontal="right" vertical="center"/>
      <protection locked="0"/>
    </xf>
    <xf numFmtId="49" fontId="2" fillId="2" borderId="44" xfId="0" applyNumberFormat="1" applyFont="1" applyFill="1" applyBorder="1" applyAlignment="1" applyProtection="1">
      <alignment horizontal="center" vertical="center"/>
    </xf>
    <xf numFmtId="0" fontId="2" fillId="2" borderId="45" xfId="0" applyNumberFormat="1" applyFont="1" applyFill="1" applyBorder="1" applyAlignment="1" applyProtection="1">
      <alignment horizontal="center" vertical="center"/>
    </xf>
    <xf numFmtId="2" fontId="0" fillId="0" borderId="1" xfId="0" applyNumberFormat="1" applyBorder="1" applyAlignment="1" applyProtection="1">
      <alignment horizontal="right" vertical="center"/>
    </xf>
    <xf numFmtId="2" fontId="0" fillId="0" borderId="3" xfId="0" applyNumberFormat="1" applyBorder="1" applyAlignment="1" applyProtection="1">
      <alignment horizontal="right" vertical="center"/>
    </xf>
    <xf numFmtId="164" fontId="2" fillId="2" borderId="45" xfId="0" applyNumberFormat="1" applyFont="1" applyFill="1" applyBorder="1" applyAlignment="1" applyProtection="1">
      <alignment horizontal="center" vertical="center"/>
    </xf>
    <xf numFmtId="1" fontId="2" fillId="2" borderId="45" xfId="0" applyNumberFormat="1" applyFont="1" applyFill="1" applyBorder="1" applyAlignment="1" applyProtection="1">
      <alignment horizontal="center" vertical="center" wrapText="1"/>
    </xf>
    <xf numFmtId="9" fontId="2" fillId="2" borderId="46" xfId="1" applyFont="1" applyFill="1" applyBorder="1" applyAlignment="1" applyProtection="1">
      <alignment horizontal="center" vertical="center"/>
    </xf>
    <xf numFmtId="49" fontId="2" fillId="2" borderId="45" xfId="0" applyNumberFormat="1" applyFont="1" applyFill="1" applyBorder="1" applyAlignment="1" applyProtection="1">
      <alignment horizontal="center" vertical="center"/>
    </xf>
    <xf numFmtId="0" fontId="2" fillId="2" borderId="45" xfId="0" applyFont="1" applyFill="1" applyBorder="1" applyAlignment="1" applyProtection="1">
      <alignment horizontal="center" vertical="center"/>
    </xf>
    <xf numFmtId="0" fontId="2" fillId="2" borderId="46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2" fontId="0" fillId="0" borderId="0" xfId="0" applyNumberFormat="1" applyBorder="1" applyAlignment="1" applyProtection="1">
      <alignment horizontal="right" vertical="center"/>
      <protection locked="0"/>
    </xf>
    <xf numFmtId="164" fontId="0" fillId="0" borderId="0" xfId="0" applyNumberFormat="1" applyBorder="1" applyAlignment="1" applyProtection="1">
      <alignment horizontal="right" vertical="center"/>
      <protection locked="0"/>
    </xf>
    <xf numFmtId="1" fontId="4" fillId="0" borderId="0" xfId="0" applyNumberFormat="1" applyFont="1" applyBorder="1" applyAlignment="1" applyProtection="1">
      <alignment horizontal="center" vertical="center"/>
      <protection locked="0"/>
    </xf>
    <xf numFmtId="1" fontId="0" fillId="0" borderId="0" xfId="0" applyNumberFormat="1" applyBorder="1" applyAlignment="1" applyProtection="1">
      <alignment horizontal="center" vertical="center"/>
      <protection locked="0"/>
    </xf>
    <xf numFmtId="164" fontId="0" fillId="0" borderId="0" xfId="1" applyNumberFormat="1" applyFont="1" applyBorder="1" applyAlignment="1" applyProtection="1">
      <alignment horizontal="right" vertical="center"/>
      <protection locked="0"/>
    </xf>
    <xf numFmtId="49" fontId="2" fillId="0" borderId="0" xfId="0" applyNumberFormat="1" applyFont="1" applyAlignment="1" applyProtection="1">
      <alignment horizontal="left" vertical="center"/>
      <protection locked="0"/>
    </xf>
    <xf numFmtId="2" fontId="0" fillId="0" borderId="0" xfId="0" applyNumberFormat="1" applyAlignment="1" applyProtection="1">
      <alignment horizontal="right" vertical="center"/>
      <protection locked="0"/>
    </xf>
    <xf numFmtId="164" fontId="0" fillId="0" borderId="0" xfId="0" applyNumberFormat="1" applyAlignment="1" applyProtection="1">
      <alignment horizontal="right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0" fontId="0" fillId="0" borderId="8" xfId="0" applyNumberFormat="1" applyBorder="1" applyAlignment="1" applyProtection="1">
      <alignment horizontal="right" vertical="center" wrapText="1"/>
    </xf>
    <xf numFmtId="2" fontId="2" fillId="2" borderId="45" xfId="0" applyNumberFormat="1" applyFont="1" applyFill="1" applyBorder="1" applyAlignment="1" applyProtection="1">
      <alignment horizontal="center" vertical="center"/>
    </xf>
    <xf numFmtId="2" fontId="0" fillId="0" borderId="0" xfId="0" applyNumberFormat="1" applyAlignment="1" applyProtection="1">
      <alignment horizontal="center" vertical="center"/>
      <protection locked="0"/>
    </xf>
    <xf numFmtId="49" fontId="2" fillId="2" borderId="23" xfId="0" applyNumberFormat="1" applyFont="1" applyFill="1" applyBorder="1" applyAlignment="1" applyProtection="1">
      <alignment horizontal="center" vertical="center"/>
    </xf>
    <xf numFmtId="49" fontId="2" fillId="2" borderId="23" xfId="0" applyNumberFormat="1" applyFont="1" applyFill="1" applyBorder="1" applyAlignment="1" applyProtection="1">
      <alignment horizontal="center" vertical="center" wrapText="1"/>
    </xf>
    <xf numFmtId="0" fontId="2" fillId="2" borderId="23" xfId="0" applyNumberFormat="1" applyFont="1" applyFill="1" applyBorder="1" applyAlignment="1" applyProtection="1">
      <alignment horizontal="center" vertical="center"/>
    </xf>
    <xf numFmtId="164" fontId="2" fillId="2" borderId="23" xfId="0" applyNumberFormat="1" applyFont="1" applyFill="1" applyBorder="1" applyAlignment="1" applyProtection="1">
      <alignment horizontal="center" vertical="center"/>
    </xf>
    <xf numFmtId="1" fontId="2" fillId="2" borderId="23" xfId="0" applyNumberFormat="1" applyFont="1" applyFill="1" applyBorder="1" applyAlignment="1" applyProtection="1">
      <alignment horizontal="center" vertical="center" wrapText="1"/>
    </xf>
    <xf numFmtId="2" fontId="2" fillId="2" borderId="23" xfId="0" applyNumberFormat="1" applyFont="1" applyFill="1" applyBorder="1" applyAlignment="1" applyProtection="1">
      <alignment horizontal="center" vertical="center" wrapText="1"/>
    </xf>
    <xf numFmtId="9" fontId="2" fillId="2" borderId="23" xfId="1" applyFont="1" applyFill="1" applyBorder="1" applyAlignment="1" applyProtection="1">
      <alignment horizontal="center" vertical="center"/>
    </xf>
    <xf numFmtId="49" fontId="0" fillId="0" borderId="1" xfId="0" applyNumberFormat="1" applyBorder="1" applyAlignment="1" applyProtection="1">
      <alignment horizontal="right" vertical="center"/>
      <protection locked="0"/>
    </xf>
    <xf numFmtId="1" fontId="0" fillId="0" borderId="0" xfId="1" applyNumberFormat="1" applyFont="1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2" fontId="0" fillId="0" borderId="0" xfId="0" applyNumberFormat="1" applyBorder="1" applyAlignment="1" applyProtection="1">
      <alignment horizontal="center" vertical="center"/>
      <protection locked="0"/>
    </xf>
    <xf numFmtId="49" fontId="0" fillId="0" borderId="1" xfId="0" applyNumberFormat="1" applyBorder="1" applyAlignment="1" applyProtection="1">
      <alignment horizontal="right" vertical="center"/>
    </xf>
    <xf numFmtId="2" fontId="4" fillId="0" borderId="0" xfId="0" applyNumberFormat="1" applyFont="1" applyBorder="1" applyAlignment="1" applyProtection="1">
      <alignment horizontal="center" vertical="center"/>
      <protection locked="0"/>
    </xf>
    <xf numFmtId="2" fontId="0" fillId="0" borderId="0" xfId="1" applyNumberFormat="1" applyFont="1" applyBorder="1" applyAlignment="1" applyProtection="1">
      <alignment horizontal="right" vertical="center"/>
      <protection locked="0"/>
    </xf>
    <xf numFmtId="2" fontId="2" fillId="2" borderId="48" xfId="0" applyNumberFormat="1" applyFont="1" applyFill="1" applyBorder="1" applyAlignment="1" applyProtection="1">
      <alignment horizontal="center" vertical="center" wrapText="1"/>
    </xf>
    <xf numFmtId="1" fontId="0" fillId="0" borderId="1" xfId="0" applyNumberFormat="1" applyBorder="1" applyAlignment="1" applyProtection="1">
      <alignment horizontal="right" vertical="center"/>
    </xf>
    <xf numFmtId="1" fontId="0" fillId="0" borderId="1" xfId="0" applyNumberFormat="1" applyBorder="1" applyAlignment="1" applyProtection="1">
      <alignment horizontal="right" vertical="center"/>
      <protection locked="0"/>
    </xf>
    <xf numFmtId="1" fontId="5" fillId="3" borderId="11" xfId="0" applyNumberFormat="1" applyFont="1" applyFill="1" applyBorder="1" applyAlignment="1" applyProtection="1">
      <alignment horizontal="center" vertical="center"/>
    </xf>
    <xf numFmtId="49" fontId="2" fillId="2" borderId="1" xfId="0" applyNumberFormat="1" applyFont="1" applyFill="1" applyBorder="1" applyAlignment="1" applyProtection="1">
      <alignment horizontal="left" vertical="center"/>
    </xf>
    <xf numFmtId="49" fontId="2" fillId="2" borderId="5" xfId="0" applyNumberFormat="1" applyFont="1" applyFill="1" applyBorder="1" applyAlignment="1" applyProtection="1">
      <alignment horizontal="left" vertical="center"/>
    </xf>
    <xf numFmtId="49" fontId="2" fillId="2" borderId="2" xfId="0" applyNumberFormat="1" applyFont="1" applyFill="1" applyBorder="1" applyAlignment="1" applyProtection="1">
      <alignment horizontal="left" vertical="center"/>
    </xf>
    <xf numFmtId="49" fontId="2" fillId="2" borderId="7" xfId="0" applyNumberFormat="1" applyFont="1" applyFill="1" applyBorder="1" applyAlignment="1" applyProtection="1">
      <alignment horizontal="left" vertical="center"/>
    </xf>
    <xf numFmtId="49" fontId="2" fillId="2" borderId="3" xfId="0" applyNumberFormat="1" applyFont="1" applyFill="1" applyBorder="1" applyAlignment="1" applyProtection="1">
      <alignment horizontal="left" vertical="center"/>
    </xf>
    <xf numFmtId="49" fontId="2" fillId="2" borderId="8" xfId="0" applyNumberFormat="1" applyFont="1" applyFill="1" applyBorder="1" applyAlignment="1" applyProtection="1">
      <alignment horizontal="left" vertical="center"/>
    </xf>
    <xf numFmtId="164" fontId="0" fillId="0" borderId="1" xfId="0" applyNumberFormat="1" applyBorder="1" applyAlignment="1" applyProtection="1">
      <alignment vertical="center"/>
    </xf>
    <xf numFmtId="164" fontId="0" fillId="0" borderId="8" xfId="0" applyNumberFormat="1" applyBorder="1" applyAlignment="1" applyProtection="1">
      <alignment vertical="center"/>
    </xf>
    <xf numFmtId="165" fontId="0" fillId="0" borderId="1" xfId="0" applyNumberFormat="1" applyBorder="1" applyAlignment="1" applyProtection="1">
      <alignment horizontal="right" vertical="center"/>
    </xf>
    <xf numFmtId="165" fontId="0" fillId="0" borderId="1" xfId="0" applyNumberFormat="1" applyBorder="1" applyAlignment="1" applyProtection="1">
      <alignment horizontal="right" vertical="center"/>
      <protection locked="0"/>
    </xf>
    <xf numFmtId="49" fontId="2" fillId="2" borderId="5" xfId="0" applyNumberFormat="1" applyFont="1" applyFill="1" applyBorder="1" applyAlignment="1" applyProtection="1">
      <alignment horizontal="left" vertical="center"/>
    </xf>
    <xf numFmtId="49" fontId="2" fillId="2" borderId="1" xfId="0" applyNumberFormat="1" applyFont="1" applyFill="1" applyBorder="1" applyAlignment="1" applyProtection="1">
      <alignment horizontal="left" vertical="center"/>
    </xf>
    <xf numFmtId="49" fontId="2" fillId="2" borderId="2" xfId="0" applyNumberFormat="1" applyFont="1" applyFill="1" applyBorder="1" applyAlignment="1" applyProtection="1">
      <alignment horizontal="left" vertical="center"/>
    </xf>
    <xf numFmtId="49" fontId="2" fillId="2" borderId="7" xfId="0" applyNumberFormat="1" applyFont="1" applyFill="1" applyBorder="1" applyAlignment="1" applyProtection="1">
      <alignment horizontal="left" vertical="center"/>
    </xf>
    <xf numFmtId="49" fontId="2" fillId="2" borderId="3" xfId="0" applyNumberFormat="1" applyFont="1" applyFill="1" applyBorder="1" applyAlignment="1" applyProtection="1">
      <alignment horizontal="left" vertical="center"/>
    </xf>
    <xf numFmtId="164" fontId="0" fillId="0" borderId="1" xfId="0" applyNumberFormat="1" applyBorder="1" applyAlignment="1" applyProtection="1">
      <alignment horizontal="right" vertical="center"/>
    </xf>
    <xf numFmtId="49" fontId="2" fillId="2" borderId="8" xfId="0" applyNumberFormat="1" applyFont="1" applyFill="1" applyBorder="1" applyAlignment="1" applyProtection="1">
      <alignment horizontal="left" vertical="center"/>
    </xf>
    <xf numFmtId="164" fontId="0" fillId="0" borderId="3" xfId="0" applyNumberFormat="1" applyBorder="1" applyAlignment="1" applyProtection="1">
      <alignment horizontal="right" vertical="center"/>
    </xf>
    <xf numFmtId="164" fontId="0" fillId="0" borderId="6" xfId="0" applyNumberFormat="1" applyBorder="1" applyAlignment="1" applyProtection="1">
      <alignment horizontal="right" vertical="center"/>
    </xf>
    <xf numFmtId="164" fontId="0" fillId="0" borderId="4" xfId="0" applyNumberFormat="1" applyBorder="1" applyAlignment="1" applyProtection="1">
      <alignment horizontal="right" vertical="center"/>
    </xf>
    <xf numFmtId="0" fontId="0" fillId="0" borderId="23" xfId="0" applyNumberFormat="1" applyBorder="1" applyAlignment="1" applyProtection="1">
      <alignment horizontal="right" vertical="center"/>
    </xf>
    <xf numFmtId="0" fontId="0" fillId="0" borderId="23" xfId="0" applyNumberFormat="1" applyBorder="1" applyAlignment="1" applyProtection="1">
      <alignment horizontal="right" vertical="center"/>
      <protection locked="0"/>
    </xf>
    <xf numFmtId="0" fontId="0" fillId="0" borderId="23" xfId="0" applyNumberFormat="1" applyBorder="1" applyAlignment="1" applyProtection="1">
      <alignment vertical="center"/>
    </xf>
    <xf numFmtId="164" fontId="0" fillId="0" borderId="19" xfId="0" applyNumberFormat="1" applyBorder="1" applyAlignment="1" applyProtection="1">
      <alignment vertical="center"/>
    </xf>
    <xf numFmtId="49" fontId="2" fillId="2" borderId="1" xfId="0" applyNumberFormat="1" applyFont="1" applyFill="1" applyBorder="1" applyAlignment="1" applyProtection="1">
      <alignment horizontal="left" vertical="center"/>
    </xf>
    <xf numFmtId="49" fontId="2" fillId="2" borderId="5" xfId="0" applyNumberFormat="1" applyFont="1" applyFill="1" applyBorder="1" applyAlignment="1" applyProtection="1">
      <alignment horizontal="left" vertical="center"/>
    </xf>
    <xf numFmtId="49" fontId="2" fillId="2" borderId="2" xfId="0" applyNumberFormat="1" applyFont="1" applyFill="1" applyBorder="1" applyAlignment="1" applyProtection="1">
      <alignment horizontal="left" vertical="center"/>
    </xf>
    <xf numFmtId="49" fontId="2" fillId="2" borderId="7" xfId="0" applyNumberFormat="1" applyFont="1" applyFill="1" applyBorder="1" applyAlignment="1" applyProtection="1">
      <alignment horizontal="left" vertical="center"/>
    </xf>
    <xf numFmtId="164" fontId="0" fillId="0" borderId="1" xfId="0" applyNumberFormat="1" applyBorder="1" applyAlignment="1" applyProtection="1">
      <alignment horizontal="right" vertical="center"/>
    </xf>
    <xf numFmtId="49" fontId="2" fillId="2" borderId="3" xfId="0" applyNumberFormat="1" applyFont="1" applyFill="1" applyBorder="1" applyAlignment="1" applyProtection="1">
      <alignment horizontal="left" vertical="center"/>
    </xf>
    <xf numFmtId="49" fontId="2" fillId="2" borderId="8" xfId="0" applyNumberFormat="1" applyFont="1" applyFill="1" applyBorder="1" applyAlignment="1" applyProtection="1">
      <alignment horizontal="left" vertical="center"/>
    </xf>
    <xf numFmtId="164" fontId="0" fillId="0" borderId="3" xfId="0" applyNumberFormat="1" applyBorder="1" applyAlignment="1" applyProtection="1">
      <alignment horizontal="right" vertical="center"/>
    </xf>
    <xf numFmtId="164" fontId="0" fillId="0" borderId="6" xfId="0" applyNumberFormat="1" applyBorder="1" applyAlignment="1" applyProtection="1">
      <alignment horizontal="right" vertical="center"/>
    </xf>
    <xf numFmtId="164" fontId="0" fillId="0" borderId="4" xfId="0" applyNumberFormat="1" applyBorder="1" applyAlignment="1" applyProtection="1">
      <alignment horizontal="right" vertical="center"/>
    </xf>
    <xf numFmtId="49" fontId="2" fillId="2" borderId="5" xfId="0" applyNumberFormat="1" applyFont="1" applyFill="1" applyBorder="1" applyAlignment="1" applyProtection="1">
      <alignment horizontal="left" vertical="center"/>
    </xf>
    <xf numFmtId="49" fontId="2" fillId="2" borderId="1" xfId="0" applyNumberFormat="1" applyFont="1" applyFill="1" applyBorder="1" applyAlignment="1" applyProtection="1">
      <alignment horizontal="left" vertical="center"/>
    </xf>
    <xf numFmtId="49" fontId="2" fillId="2" borderId="2" xfId="0" applyNumberFormat="1" applyFont="1" applyFill="1" applyBorder="1" applyAlignment="1" applyProtection="1">
      <alignment horizontal="left" vertical="center"/>
    </xf>
    <xf numFmtId="49" fontId="2" fillId="2" borderId="7" xfId="0" applyNumberFormat="1" applyFont="1" applyFill="1" applyBorder="1" applyAlignment="1" applyProtection="1">
      <alignment horizontal="left" vertical="center"/>
    </xf>
    <xf numFmtId="49" fontId="2" fillId="2" borderId="3" xfId="0" applyNumberFormat="1" applyFont="1" applyFill="1" applyBorder="1" applyAlignment="1" applyProtection="1">
      <alignment horizontal="left" vertical="center"/>
    </xf>
    <xf numFmtId="164" fontId="0" fillId="0" borderId="1" xfId="0" applyNumberFormat="1" applyBorder="1" applyAlignment="1" applyProtection="1">
      <alignment horizontal="right" vertical="center"/>
    </xf>
    <xf numFmtId="49" fontId="2" fillId="2" borderId="8" xfId="0" applyNumberFormat="1" applyFont="1" applyFill="1" applyBorder="1" applyAlignment="1" applyProtection="1">
      <alignment horizontal="left" vertical="center"/>
    </xf>
    <xf numFmtId="164" fontId="0" fillId="0" borderId="3" xfId="0" applyNumberFormat="1" applyBorder="1" applyAlignment="1" applyProtection="1">
      <alignment horizontal="right" vertical="center"/>
    </xf>
    <xf numFmtId="164" fontId="0" fillId="0" borderId="6" xfId="0" applyNumberFormat="1" applyBorder="1" applyAlignment="1" applyProtection="1">
      <alignment horizontal="right" vertical="center"/>
    </xf>
    <xf numFmtId="164" fontId="0" fillId="0" borderId="4" xfId="0" applyNumberFormat="1" applyBorder="1" applyAlignment="1" applyProtection="1">
      <alignment horizontal="right" vertical="center"/>
    </xf>
    <xf numFmtId="49" fontId="2" fillId="2" borderId="29" xfId="0" applyNumberFormat="1" applyFont="1" applyFill="1" applyBorder="1" applyAlignment="1" applyProtection="1">
      <alignment vertical="center"/>
    </xf>
    <xf numFmtId="0" fontId="0" fillId="0" borderId="21" xfId="0" applyNumberFormat="1" applyBorder="1" applyAlignment="1" applyProtection="1">
      <alignment horizontal="right" vertical="center"/>
      <protection locked="0"/>
    </xf>
    <xf numFmtId="0" fontId="0" fillId="0" borderId="3" xfId="0" applyBorder="1" applyAlignment="1" applyProtection="1">
      <alignment horizontal="right" vertical="center"/>
    </xf>
    <xf numFmtId="0" fontId="0" fillId="0" borderId="1" xfId="0" applyBorder="1" applyAlignment="1" applyProtection="1">
      <alignment horizontal="right" vertical="center"/>
    </xf>
    <xf numFmtId="166" fontId="0" fillId="0" borderId="3" xfId="0" applyNumberFormat="1" applyBorder="1" applyAlignment="1" applyProtection="1">
      <alignment horizontal="right" vertical="center"/>
    </xf>
    <xf numFmtId="166" fontId="0" fillId="0" borderId="4" xfId="0" applyNumberFormat="1" applyBorder="1" applyAlignment="1" applyProtection="1">
      <alignment horizontal="right" vertical="center"/>
    </xf>
    <xf numFmtId="166" fontId="0" fillId="0" borderId="8" xfId="0" applyNumberFormat="1" applyBorder="1" applyAlignment="1" applyProtection="1">
      <alignment horizontal="right" vertical="center"/>
    </xf>
    <xf numFmtId="166" fontId="0" fillId="0" borderId="9" xfId="0" applyNumberFormat="1" applyBorder="1" applyAlignment="1" applyProtection="1">
      <alignment horizontal="right" vertical="center"/>
    </xf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</xf>
    <xf numFmtId="1" fontId="6" fillId="0" borderId="11" xfId="0" applyNumberFormat="1" applyFont="1" applyBorder="1" applyAlignment="1" applyProtection="1">
      <alignment horizontal="center" vertical="center"/>
    </xf>
    <xf numFmtId="49" fontId="0" fillId="0" borderId="8" xfId="0" applyNumberFormat="1" applyBorder="1" applyAlignment="1" applyProtection="1">
      <alignment horizontal="right" vertical="center"/>
    </xf>
    <xf numFmtId="20" fontId="0" fillId="0" borderId="1" xfId="0" applyNumberFormat="1" applyBorder="1" applyAlignment="1" applyProtection="1">
      <alignment horizontal="right" vertical="center"/>
      <protection locked="0"/>
    </xf>
    <xf numFmtId="20" fontId="0" fillId="0" borderId="1" xfId="0" applyNumberFormat="1" applyBorder="1" applyAlignment="1" applyProtection="1">
      <alignment horizontal="right" vertical="center"/>
    </xf>
    <xf numFmtId="1" fontId="0" fillId="0" borderId="17" xfId="0" applyNumberFormat="1" applyBorder="1" applyAlignment="1">
      <alignment horizontal="center" vertical="center"/>
    </xf>
    <xf numFmtId="1" fontId="0" fillId="0" borderId="18" xfId="0" applyNumberForma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left" vertical="center"/>
    </xf>
    <xf numFmtId="9" fontId="0" fillId="0" borderId="6" xfId="0" applyNumberFormat="1" applyBorder="1" applyAlignment="1">
      <alignment horizontal="center" vertical="center"/>
    </xf>
    <xf numFmtId="0" fontId="3" fillId="2" borderId="7" xfId="0" applyFont="1" applyFill="1" applyBorder="1" applyAlignment="1">
      <alignment horizontal="left" vertical="center"/>
    </xf>
    <xf numFmtId="9" fontId="0" fillId="0" borderId="8" xfId="0" applyNumberFormat="1" applyBorder="1" applyAlignment="1">
      <alignment horizontal="center" vertical="center"/>
    </xf>
    <xf numFmtId="9" fontId="0" fillId="0" borderId="9" xfId="0" applyNumberFormat="1" applyBorder="1" applyAlignment="1">
      <alignment horizontal="center" vertical="center"/>
    </xf>
    <xf numFmtId="49" fontId="2" fillId="2" borderId="5" xfId="0" applyNumberFormat="1" applyFont="1" applyFill="1" applyBorder="1" applyAlignment="1" applyProtection="1">
      <alignment horizontal="left" vertical="center"/>
    </xf>
    <xf numFmtId="49" fontId="2" fillId="2" borderId="7" xfId="0" applyNumberFormat="1" applyFont="1" applyFill="1" applyBorder="1" applyAlignment="1" applyProtection="1">
      <alignment horizontal="left" vertical="center"/>
    </xf>
    <xf numFmtId="49" fontId="2" fillId="2" borderId="1" xfId="0" applyNumberFormat="1" applyFont="1" applyFill="1" applyBorder="1" applyAlignment="1" applyProtection="1">
      <alignment horizontal="left" vertical="center"/>
    </xf>
    <xf numFmtId="49" fontId="2" fillId="2" borderId="2" xfId="0" applyNumberFormat="1" applyFont="1" applyFill="1" applyBorder="1" applyAlignment="1" applyProtection="1">
      <alignment horizontal="left" vertical="center"/>
    </xf>
    <xf numFmtId="164" fontId="0" fillId="0" borderId="1" xfId="0" applyNumberFormat="1" applyBorder="1" applyAlignment="1" applyProtection="1">
      <alignment horizontal="right" vertical="center"/>
    </xf>
    <xf numFmtId="49" fontId="2" fillId="2" borderId="3" xfId="0" applyNumberFormat="1" applyFont="1" applyFill="1" applyBorder="1" applyAlignment="1" applyProtection="1">
      <alignment horizontal="left" vertical="center"/>
    </xf>
    <xf numFmtId="49" fontId="2" fillId="2" borderId="8" xfId="0" applyNumberFormat="1" applyFont="1" applyFill="1" applyBorder="1" applyAlignment="1" applyProtection="1">
      <alignment horizontal="left" vertical="center"/>
    </xf>
    <xf numFmtId="164" fontId="0" fillId="0" borderId="3" xfId="0" applyNumberFormat="1" applyBorder="1" applyAlignment="1" applyProtection="1">
      <alignment horizontal="right" vertical="center"/>
    </xf>
    <xf numFmtId="164" fontId="0" fillId="0" borderId="6" xfId="0" applyNumberFormat="1" applyBorder="1" applyAlignment="1" applyProtection="1">
      <alignment horizontal="right" vertical="center"/>
    </xf>
    <xf numFmtId="164" fontId="0" fillId="0" borderId="4" xfId="0" applyNumberFormat="1" applyBorder="1" applyAlignment="1" applyProtection="1">
      <alignment horizontal="right" vertical="center"/>
    </xf>
    <xf numFmtId="49" fontId="2" fillId="2" borderId="5" xfId="0" applyNumberFormat="1" applyFont="1" applyFill="1" applyBorder="1" applyAlignment="1" applyProtection="1">
      <alignment horizontal="left" vertical="center"/>
    </xf>
    <xf numFmtId="49" fontId="2" fillId="2" borderId="7" xfId="0" applyNumberFormat="1" applyFont="1" applyFill="1" applyBorder="1" applyAlignment="1" applyProtection="1">
      <alignment horizontal="left" vertical="center"/>
    </xf>
    <xf numFmtId="166" fontId="0" fillId="0" borderId="6" xfId="0" applyNumberFormat="1" applyBorder="1" applyAlignment="1" applyProtection="1">
      <alignment horizontal="right" vertical="center"/>
    </xf>
    <xf numFmtId="166" fontId="0" fillId="0" borderId="1" xfId="0" applyNumberFormat="1" applyBorder="1" applyAlignment="1" applyProtection="1">
      <alignment horizontal="right" vertical="center"/>
    </xf>
    <xf numFmtId="49" fontId="2" fillId="2" borderId="1" xfId="0" applyNumberFormat="1" applyFont="1" applyFill="1" applyBorder="1" applyAlignment="1" applyProtection="1">
      <alignment horizontal="left" vertical="center"/>
    </xf>
    <xf numFmtId="49" fontId="2" fillId="2" borderId="2" xfId="0" applyNumberFormat="1" applyFont="1" applyFill="1" applyBorder="1" applyAlignment="1" applyProtection="1">
      <alignment horizontal="left" vertical="center"/>
    </xf>
    <xf numFmtId="49" fontId="2" fillId="2" borderId="3" xfId="0" applyNumberFormat="1" applyFont="1" applyFill="1" applyBorder="1" applyAlignment="1" applyProtection="1">
      <alignment horizontal="left" vertical="center"/>
    </xf>
    <xf numFmtId="49" fontId="2" fillId="2" borderId="8" xfId="0" applyNumberFormat="1" applyFont="1" applyFill="1" applyBorder="1" applyAlignment="1" applyProtection="1">
      <alignment horizontal="left" vertical="center"/>
    </xf>
    <xf numFmtId="0" fontId="0" fillId="0" borderId="3" xfId="0" applyBorder="1" applyAlignment="1" applyProtection="1">
      <alignment horizontal="right" vertical="center"/>
      <protection locked="0"/>
    </xf>
    <xf numFmtId="0" fontId="0" fillId="0" borderId="1" xfId="0" applyBorder="1" applyAlignment="1" applyProtection="1">
      <alignment horizontal="right" vertical="center"/>
      <protection locked="0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22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left" vertical="center"/>
    </xf>
    <xf numFmtId="49" fontId="2" fillId="2" borderId="7" xfId="0" applyNumberFormat="1" applyFont="1" applyFill="1" applyBorder="1" applyAlignment="1" applyProtection="1">
      <alignment horizontal="left" vertical="center"/>
    </xf>
    <xf numFmtId="1" fontId="5" fillId="3" borderId="22" xfId="0" applyNumberFormat="1" applyFont="1" applyFill="1" applyBorder="1" applyAlignment="1" applyProtection="1">
      <alignment horizontal="center" vertical="center"/>
    </xf>
    <xf numFmtId="1" fontId="5" fillId="3" borderId="17" xfId="0" applyNumberFormat="1" applyFont="1" applyFill="1" applyBorder="1" applyAlignment="1" applyProtection="1">
      <alignment horizontal="center" vertical="center"/>
    </xf>
    <xf numFmtId="1" fontId="5" fillId="3" borderId="18" xfId="0" applyNumberFormat="1" applyFont="1" applyFill="1" applyBorder="1" applyAlignment="1" applyProtection="1">
      <alignment horizontal="center" vertical="center"/>
    </xf>
    <xf numFmtId="166" fontId="0" fillId="0" borderId="6" xfId="0" applyNumberFormat="1" applyBorder="1" applyAlignment="1" applyProtection="1">
      <alignment horizontal="right" vertical="center"/>
    </xf>
    <xf numFmtId="166" fontId="0" fillId="0" borderId="1" xfId="0" applyNumberFormat="1" applyBorder="1" applyAlignment="1" applyProtection="1">
      <alignment horizontal="right" vertical="center"/>
    </xf>
    <xf numFmtId="49" fontId="2" fillId="2" borderId="1" xfId="0" applyNumberFormat="1" applyFont="1" applyFill="1" applyBorder="1" applyAlignment="1" applyProtection="1">
      <alignment horizontal="left" vertical="center"/>
    </xf>
    <xf numFmtId="9" fontId="0" fillId="0" borderId="22" xfId="1" applyFont="1" applyBorder="1" applyAlignment="1" applyProtection="1">
      <alignment horizontal="center" vertical="center"/>
    </xf>
    <xf numFmtId="9" fontId="0" fillId="0" borderId="17" xfId="1" applyFont="1" applyBorder="1" applyAlignment="1" applyProtection="1">
      <alignment horizontal="center" vertical="center"/>
    </xf>
    <xf numFmtId="9" fontId="0" fillId="0" borderId="18" xfId="1" applyFont="1" applyBorder="1" applyAlignment="1" applyProtection="1">
      <alignment horizontal="center" vertical="center"/>
    </xf>
    <xf numFmtId="49" fontId="2" fillId="2" borderId="2" xfId="0" applyNumberFormat="1" applyFont="1" applyFill="1" applyBorder="1" applyAlignment="1" applyProtection="1">
      <alignment horizontal="left" vertical="center"/>
    </xf>
    <xf numFmtId="49" fontId="2" fillId="2" borderId="3" xfId="0" applyNumberFormat="1" applyFont="1" applyFill="1" applyBorder="1" applyAlignment="1" applyProtection="1">
      <alignment horizontal="center" vertical="center"/>
    </xf>
    <xf numFmtId="49" fontId="2" fillId="2" borderId="1" xfId="0" applyNumberFormat="1" applyFont="1" applyFill="1" applyBorder="1" applyAlignment="1" applyProtection="1">
      <alignment horizontal="center" vertical="center"/>
    </xf>
    <xf numFmtId="9" fontId="0" fillId="0" borderId="40" xfId="1" applyFont="1" applyBorder="1" applyAlignment="1" applyProtection="1">
      <alignment horizontal="center" vertical="center"/>
    </xf>
    <xf numFmtId="9" fontId="0" fillId="0" borderId="38" xfId="1" applyFont="1" applyBorder="1" applyAlignment="1" applyProtection="1">
      <alignment horizontal="center" vertical="center"/>
    </xf>
    <xf numFmtId="9" fontId="0" fillId="0" borderId="41" xfId="1" applyFont="1" applyBorder="1" applyAlignment="1" applyProtection="1">
      <alignment horizontal="center" vertical="center"/>
    </xf>
    <xf numFmtId="1" fontId="5" fillId="3" borderId="42" xfId="0" applyNumberFormat="1" applyFont="1" applyFill="1" applyBorder="1" applyAlignment="1" applyProtection="1">
      <alignment horizontal="center" vertical="center"/>
    </xf>
    <xf numFmtId="1" fontId="5" fillId="3" borderId="43" xfId="0" applyNumberFormat="1" applyFont="1" applyFill="1" applyBorder="1" applyAlignment="1" applyProtection="1">
      <alignment horizontal="center" vertical="center"/>
    </xf>
    <xf numFmtId="9" fontId="0" fillId="0" borderId="37" xfId="1" applyFont="1" applyBorder="1" applyAlignment="1" applyProtection="1">
      <alignment horizontal="center" vertical="center"/>
    </xf>
    <xf numFmtId="9" fontId="0" fillId="0" borderId="39" xfId="1" applyFont="1" applyBorder="1" applyAlignment="1" applyProtection="1">
      <alignment horizontal="center" vertical="center"/>
    </xf>
    <xf numFmtId="164" fontId="0" fillId="0" borderId="19" xfId="0" applyNumberFormat="1" applyBorder="1" applyAlignment="1" applyProtection="1">
      <alignment horizontal="right" vertical="center"/>
    </xf>
    <xf numFmtId="164" fontId="0" fillId="0" borderId="28" xfId="0" applyNumberFormat="1" applyBorder="1" applyAlignment="1" applyProtection="1">
      <alignment horizontal="right" vertical="center"/>
    </xf>
    <xf numFmtId="164" fontId="0" fillId="0" borderId="23" xfId="0" applyNumberFormat="1" applyBorder="1" applyAlignment="1" applyProtection="1">
      <alignment horizontal="right" vertical="center"/>
    </xf>
    <xf numFmtId="164" fontId="0" fillId="0" borderId="25" xfId="0" applyNumberFormat="1" applyBorder="1" applyAlignment="1" applyProtection="1">
      <alignment horizontal="right" vertical="center"/>
    </xf>
    <xf numFmtId="164" fontId="0" fillId="0" borderId="24" xfId="0" applyNumberFormat="1" applyBorder="1" applyAlignment="1" applyProtection="1">
      <alignment horizontal="right" vertical="center"/>
    </xf>
    <xf numFmtId="164" fontId="0" fillId="0" borderId="47" xfId="0" applyNumberFormat="1" applyBorder="1" applyAlignment="1" applyProtection="1">
      <alignment horizontal="right" vertical="center"/>
    </xf>
    <xf numFmtId="164" fontId="0" fillId="0" borderId="34" xfId="0" applyNumberFormat="1" applyBorder="1" applyAlignment="1" applyProtection="1">
      <alignment horizontal="right" vertical="center"/>
    </xf>
    <xf numFmtId="164" fontId="0" fillId="0" borderId="21" xfId="0" applyNumberFormat="1" applyBorder="1" applyAlignment="1" applyProtection="1">
      <alignment horizontal="right" vertical="center"/>
    </xf>
    <xf numFmtId="164" fontId="0" fillId="0" borderId="1" xfId="0" applyNumberFormat="1" applyBorder="1" applyAlignment="1" applyProtection="1">
      <alignment horizontal="right" vertical="center"/>
    </xf>
    <xf numFmtId="164" fontId="0" fillId="0" borderId="33" xfId="0" applyNumberFormat="1" applyBorder="1" applyAlignment="1" applyProtection="1">
      <alignment horizontal="right" vertical="center"/>
    </xf>
    <xf numFmtId="49" fontId="2" fillId="2" borderId="3" xfId="0" applyNumberFormat="1" applyFont="1" applyFill="1" applyBorder="1" applyAlignment="1" applyProtection="1">
      <alignment horizontal="left" vertical="center"/>
    </xf>
    <xf numFmtId="164" fontId="0" fillId="0" borderId="26" xfId="0" applyNumberFormat="1" applyBorder="1" applyAlignment="1" applyProtection="1">
      <alignment horizontal="right" vertical="center"/>
    </xf>
    <xf numFmtId="49" fontId="2" fillId="2" borderId="8" xfId="0" applyNumberFormat="1" applyFont="1" applyFill="1" applyBorder="1" applyAlignment="1" applyProtection="1">
      <alignment horizontal="left" vertical="center"/>
    </xf>
    <xf numFmtId="49" fontId="2" fillId="2" borderId="23" xfId="0" applyNumberFormat="1" applyFont="1" applyFill="1" applyBorder="1" applyAlignment="1" applyProtection="1">
      <alignment horizontal="left" vertical="center"/>
    </xf>
    <xf numFmtId="49" fontId="2" fillId="2" borderId="26" xfId="0" applyNumberFormat="1" applyFont="1" applyFill="1" applyBorder="1" applyAlignment="1" applyProtection="1">
      <alignment horizontal="left" vertical="center"/>
    </xf>
    <xf numFmtId="49" fontId="2" fillId="2" borderId="25" xfId="0" applyNumberFormat="1" applyFont="1" applyFill="1" applyBorder="1" applyAlignment="1" applyProtection="1">
      <alignment horizontal="left" vertical="center"/>
    </xf>
    <xf numFmtId="49" fontId="2" fillId="2" borderId="24" xfId="0" applyNumberFormat="1" applyFont="1" applyFill="1" applyBorder="1" applyAlignment="1" applyProtection="1">
      <alignment horizontal="left" vertical="center"/>
    </xf>
    <xf numFmtId="49" fontId="2" fillId="2" borderId="29" xfId="0" applyNumberFormat="1" applyFont="1" applyFill="1" applyBorder="1" applyAlignment="1" applyProtection="1">
      <alignment horizontal="left" vertical="center"/>
    </xf>
    <xf numFmtId="49" fontId="2" fillId="2" borderId="31" xfId="0" applyNumberFormat="1" applyFont="1" applyFill="1" applyBorder="1" applyAlignment="1" applyProtection="1">
      <alignment horizontal="left" vertical="center"/>
    </xf>
    <xf numFmtId="49" fontId="2" fillId="2" borderId="30" xfId="0" applyNumberFormat="1" applyFont="1" applyFill="1" applyBorder="1" applyAlignment="1" applyProtection="1">
      <alignment horizontal="left" vertical="center"/>
    </xf>
    <xf numFmtId="9" fontId="0" fillId="0" borderId="14" xfId="1" applyFont="1" applyBorder="1" applyAlignment="1" applyProtection="1">
      <alignment horizontal="center" vertical="center"/>
    </xf>
    <xf numFmtId="9" fontId="0" fillId="0" borderId="16" xfId="1" applyFont="1" applyBorder="1" applyAlignment="1" applyProtection="1">
      <alignment horizontal="center" vertical="center"/>
    </xf>
    <xf numFmtId="9" fontId="0" fillId="0" borderId="12" xfId="1" applyFont="1" applyBorder="1" applyAlignment="1" applyProtection="1">
      <alignment horizontal="center" vertical="center"/>
    </xf>
    <xf numFmtId="1" fontId="5" fillId="3" borderId="14" xfId="0" applyNumberFormat="1" applyFont="1" applyFill="1" applyBorder="1" applyAlignment="1" applyProtection="1">
      <alignment horizontal="center" vertical="center"/>
    </xf>
    <xf numFmtId="1" fontId="5" fillId="3" borderId="16" xfId="0" applyNumberFormat="1" applyFont="1" applyFill="1" applyBorder="1" applyAlignment="1" applyProtection="1">
      <alignment horizontal="center" vertical="center"/>
    </xf>
    <xf numFmtId="1" fontId="5" fillId="3" borderId="12" xfId="0" applyNumberFormat="1" applyFont="1" applyFill="1" applyBorder="1" applyAlignment="1" applyProtection="1">
      <alignment horizontal="center" vertical="center"/>
    </xf>
    <xf numFmtId="49" fontId="2" fillId="2" borderId="15" xfId="0" applyNumberFormat="1" applyFont="1" applyFill="1" applyBorder="1" applyAlignment="1" applyProtection="1">
      <alignment horizontal="left" vertical="center"/>
    </xf>
    <xf numFmtId="49" fontId="2" fillId="2" borderId="32" xfId="0" applyNumberFormat="1" applyFont="1" applyFill="1" applyBorder="1" applyAlignment="1" applyProtection="1">
      <alignment horizontal="left" vertical="center"/>
    </xf>
    <xf numFmtId="164" fontId="0" fillId="0" borderId="27" xfId="0" applyNumberFormat="1" applyBorder="1" applyAlignment="1" applyProtection="1">
      <alignment horizontal="right" vertical="center"/>
    </xf>
    <xf numFmtId="164" fontId="0" fillId="0" borderId="49" xfId="0" applyNumberFormat="1" applyBorder="1" applyAlignment="1" applyProtection="1">
      <alignment horizontal="right" vertical="center"/>
    </xf>
    <xf numFmtId="164" fontId="0" fillId="0" borderId="35" xfId="0" applyNumberFormat="1" applyBorder="1" applyAlignment="1" applyProtection="1">
      <alignment horizontal="right" vertical="center"/>
    </xf>
    <xf numFmtId="164" fontId="0" fillId="0" borderId="3" xfId="0" applyNumberFormat="1" applyBorder="1" applyAlignment="1" applyProtection="1">
      <alignment horizontal="right" vertical="center"/>
    </xf>
    <xf numFmtId="164" fontId="0" fillId="0" borderId="6" xfId="0" applyNumberFormat="1" applyBorder="1" applyAlignment="1" applyProtection="1">
      <alignment horizontal="right" vertical="center"/>
    </xf>
    <xf numFmtId="164" fontId="0" fillId="0" borderId="1" xfId="0" applyNumberFormat="1" applyBorder="1" applyAlignment="1" applyProtection="1">
      <alignment vertical="center"/>
    </xf>
    <xf numFmtId="164" fontId="0" fillId="0" borderId="6" xfId="0" applyNumberFormat="1" applyBorder="1" applyAlignment="1" applyProtection="1">
      <alignment vertical="center"/>
    </xf>
    <xf numFmtId="1" fontId="5" fillId="3" borderId="10" xfId="0" applyNumberFormat="1" applyFont="1" applyFill="1" applyBorder="1" applyAlignment="1" applyProtection="1">
      <alignment horizontal="center" vertical="center"/>
    </xf>
    <xf numFmtId="1" fontId="5" fillId="3" borderId="20" xfId="0" applyNumberFormat="1" applyFont="1" applyFill="1" applyBorder="1" applyAlignment="1" applyProtection="1">
      <alignment horizontal="center" vertical="center"/>
    </xf>
    <xf numFmtId="1" fontId="5" fillId="3" borderId="13" xfId="0" applyNumberFormat="1" applyFont="1" applyFill="1" applyBorder="1" applyAlignment="1" applyProtection="1">
      <alignment horizontal="center" vertical="center"/>
    </xf>
    <xf numFmtId="164" fontId="0" fillId="0" borderId="9" xfId="0" applyNumberFormat="1" applyBorder="1" applyAlignment="1" applyProtection="1">
      <alignment vertical="center"/>
    </xf>
    <xf numFmtId="164" fontId="0" fillId="0" borderId="8" xfId="0" applyNumberFormat="1" applyBorder="1" applyAlignment="1" applyProtection="1">
      <alignment vertical="center"/>
    </xf>
    <xf numFmtId="164" fontId="0" fillId="0" borderId="41" xfId="0" applyNumberFormat="1" applyBorder="1" applyAlignment="1" applyProtection="1">
      <alignment horizontal="right" vertical="center"/>
    </xf>
    <xf numFmtId="164" fontId="0" fillId="0" borderId="20" xfId="0" applyNumberFormat="1" applyBorder="1" applyAlignment="1" applyProtection="1">
      <alignment horizontal="right" vertical="center"/>
    </xf>
    <xf numFmtId="164" fontId="0" fillId="0" borderId="40" xfId="0" applyNumberFormat="1" applyBorder="1" applyAlignment="1" applyProtection="1">
      <alignment horizontal="right" vertical="center"/>
    </xf>
    <xf numFmtId="164" fontId="0" fillId="0" borderId="4" xfId="0" applyNumberFormat="1" applyBorder="1" applyAlignment="1" applyProtection="1">
      <alignment horizontal="right" vertical="center"/>
    </xf>
  </cellXfs>
  <cellStyles count="2">
    <cellStyle name="Prozent" xfId="1" builtinId="5"/>
    <cellStyle name="Standard" xfId="0" builtinId="0"/>
  </cellStyles>
  <dxfs count="20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hk-aka.de/aktuelles/pruefungsnews/0213" TargetMode="External"/><Relationship Id="rId1" Type="http://schemas.openxmlformats.org/officeDocument/2006/relationships/hyperlink" Target="https://zip.intern.zollner.de/x/UK59A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104776</xdr:colOff>
      <xdr:row>1</xdr:row>
      <xdr:rowOff>238127</xdr:rowOff>
    </xdr:from>
    <xdr:to>
      <xdr:col>11</xdr:col>
      <xdr:colOff>581026</xdr:colOff>
      <xdr:row>7</xdr:row>
      <xdr:rowOff>28576</xdr:rowOff>
    </xdr:to>
    <xdr:sp macro="" textlink="">
      <xdr:nvSpPr>
        <xdr:cNvPr id="2" name="Textfeld 1">
          <a:hlinkClick xmlns:r="http://schemas.openxmlformats.org/officeDocument/2006/relationships" r:id="rId1"/>
        </xdr:cNvPr>
        <xdr:cNvSpPr txBox="1"/>
      </xdr:nvSpPr>
      <xdr:spPr>
        <a:xfrm>
          <a:off x="9420226" y="533402"/>
          <a:ext cx="3524250" cy="1362074"/>
        </a:xfrm>
        <a:prstGeom prst="rect">
          <a:avLst/>
        </a:prstGeom>
        <a:ln/>
      </xdr:spPr>
      <xdr:style>
        <a:lnRef idx="1">
          <a:schemeClr val="dk1"/>
        </a:lnRef>
        <a:fillRef idx="1001">
          <a:schemeClr val="lt2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Kriterien zur vorzeitigen Zulassung zur Abschlussprüfung</a:t>
          </a:r>
        </a:p>
        <a:p>
          <a:r>
            <a:rPr lang="de-DE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bei der</a:t>
          </a:r>
          <a:r>
            <a:rPr lang="de-DE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Zollner Elektronik AG</a:t>
          </a:r>
          <a:endParaRPr lang="de-DE" sz="11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e-DE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171450" indent="-171450">
            <a:buFont typeface="Arial" panose="020B0604020202020204" pitchFamily="34" charset="0"/>
            <a:buChar char="•"/>
          </a:pP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Durchschnitt Berufsschulzeugnis (ohne Religion): &lt; 2,0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Durchschnitt Zwischenprüfung: &lt; 2,0</a:t>
          </a:r>
        </a:p>
        <a:p>
          <a:endParaRPr lang="de-DE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2,0 = 86 Punkte</a:t>
          </a:r>
        </a:p>
      </xdr:txBody>
    </xdr:sp>
    <xdr:clientData/>
  </xdr:twoCellAnchor>
  <xdr:twoCellAnchor>
    <xdr:from>
      <xdr:col>7</xdr:col>
      <xdr:colOff>104775</xdr:colOff>
      <xdr:row>8</xdr:row>
      <xdr:rowOff>123825</xdr:rowOff>
    </xdr:from>
    <xdr:to>
      <xdr:col>11</xdr:col>
      <xdr:colOff>581025</xdr:colOff>
      <xdr:row>10</xdr:row>
      <xdr:rowOff>190500</xdr:rowOff>
    </xdr:to>
    <xdr:sp macro="" textlink="">
      <xdr:nvSpPr>
        <xdr:cNvPr id="3" name="Textfeld 2">
          <a:hlinkClick xmlns:r="http://schemas.openxmlformats.org/officeDocument/2006/relationships" r:id="rId2"/>
        </xdr:cNvPr>
        <xdr:cNvSpPr txBox="1"/>
      </xdr:nvSpPr>
      <xdr:spPr>
        <a:xfrm>
          <a:off x="9420225" y="2228850"/>
          <a:ext cx="3524250" cy="542925"/>
        </a:xfrm>
        <a:prstGeom prst="rect">
          <a:avLst/>
        </a:prstGeom>
        <a:ln/>
      </xdr:spPr>
      <xdr:style>
        <a:lnRef idx="1">
          <a:schemeClr val="dk1"/>
        </a:lnRef>
        <a:fillRef idx="1001">
          <a:schemeClr val="lt2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"keine Auswertung":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Aufgaben, für die immer die volle Punktzahl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gegeben wird</a:t>
          </a:r>
          <a:endParaRPr lang="de-DE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104775</xdr:colOff>
      <xdr:row>12</xdr:row>
      <xdr:rowOff>66674</xdr:rowOff>
    </xdr:from>
    <xdr:to>
      <xdr:col>11</xdr:col>
      <xdr:colOff>581025</xdr:colOff>
      <xdr:row>14</xdr:row>
      <xdr:rowOff>200025</xdr:rowOff>
    </xdr:to>
    <xdr:sp macro="" textlink="">
      <xdr:nvSpPr>
        <xdr:cNvPr id="4" name="Textfeld 3"/>
        <xdr:cNvSpPr txBox="1"/>
      </xdr:nvSpPr>
      <xdr:spPr>
        <a:xfrm>
          <a:off x="9420225" y="3124199"/>
          <a:ext cx="3524250" cy="609601"/>
        </a:xfrm>
        <a:prstGeom prst="rect">
          <a:avLst/>
        </a:prstGeom>
        <a:ln/>
      </xdr:spPr>
      <xdr:style>
        <a:lnRef idx="1">
          <a:schemeClr val="dk1"/>
        </a:lnRef>
        <a:fillRef idx="1001">
          <a:schemeClr val="lt2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Blattschutz-Passwort:</a:t>
          </a:r>
          <a:r>
            <a:rPr lang="de-DE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 b="1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123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(dient nur zum Schutz vor versehentlichem Löschen von Formeln)</a:t>
          </a:r>
          <a:endParaRPr lang="de-DE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H17" sqref="H17"/>
    </sheetView>
  </sheetViews>
  <sheetFormatPr baseColWidth="10" defaultRowHeight="18.75" x14ac:dyDescent="0.25"/>
  <cols>
    <col min="1" max="1" width="17.28515625" style="3" bestFit="1" customWidth="1"/>
    <col min="2" max="2" width="28.85546875" style="2" bestFit="1" customWidth="1"/>
    <col min="3" max="3" width="30.5703125" style="2" bestFit="1" customWidth="1"/>
    <col min="4" max="4" width="24.42578125" style="2" bestFit="1" customWidth="1"/>
    <col min="5" max="5" width="15.7109375" style="2" bestFit="1" customWidth="1"/>
    <col min="6" max="6" width="11.42578125" style="2" bestFit="1" customWidth="1"/>
    <col min="7" max="16384" width="11.42578125" style="2"/>
  </cols>
  <sheetData>
    <row r="1" spans="1:6" s="1" customFormat="1" ht="23.25" x14ac:dyDescent="0.25">
      <c r="A1" s="261" t="s">
        <v>50</v>
      </c>
      <c r="B1" s="257" t="s">
        <v>82</v>
      </c>
      <c r="C1" s="257"/>
      <c r="D1" s="257"/>
      <c r="E1" s="258"/>
      <c r="F1" s="259" t="s">
        <v>53</v>
      </c>
    </row>
    <row r="2" spans="1:6" s="1" customFormat="1" ht="30" x14ac:dyDescent="0.25">
      <c r="A2" s="262"/>
      <c r="B2" s="5" t="s">
        <v>55</v>
      </c>
      <c r="C2" s="5" t="s">
        <v>83</v>
      </c>
      <c r="D2" s="5" t="s">
        <v>65</v>
      </c>
      <c r="E2" s="231" t="s">
        <v>60</v>
      </c>
      <c r="F2" s="260"/>
    </row>
    <row r="3" spans="1:6" s="1" customFormat="1" x14ac:dyDescent="0.25">
      <c r="A3" s="232" t="s">
        <v>115</v>
      </c>
      <c r="B3" s="4">
        <f>'2017_H'!I2</f>
        <v>0</v>
      </c>
      <c r="C3" s="4">
        <f>'2017_H'!I21</f>
        <v>0</v>
      </c>
      <c r="D3" s="4">
        <f>'2017_H'!I52</f>
        <v>0</v>
      </c>
      <c r="E3" s="233">
        <f>'2017_H'!I69</f>
        <v>0</v>
      </c>
      <c r="F3" s="229">
        <f>'2017_H'!G85</f>
        <v>0</v>
      </c>
    </row>
    <row r="4" spans="1:6" s="1" customFormat="1" x14ac:dyDescent="0.25">
      <c r="A4" s="232" t="s">
        <v>87</v>
      </c>
      <c r="B4" s="4">
        <f>'2017_F'!I2</f>
        <v>0</v>
      </c>
      <c r="C4" s="4">
        <f>'2017_F'!I19</f>
        <v>0</v>
      </c>
      <c r="D4" s="4">
        <f>'2017_F'!I59</f>
        <v>0</v>
      </c>
      <c r="E4" s="233">
        <f>'2017_F'!I74</f>
        <v>0</v>
      </c>
      <c r="F4" s="229">
        <f>'2017_F'!G88</f>
        <v>0</v>
      </c>
    </row>
    <row r="5" spans="1:6" s="1" customFormat="1" x14ac:dyDescent="0.25">
      <c r="A5" s="232" t="s">
        <v>86</v>
      </c>
      <c r="B5" s="4">
        <f>'2016_H'!I2</f>
        <v>0</v>
      </c>
      <c r="C5" s="4">
        <f>'2016_H'!I20</f>
        <v>0</v>
      </c>
      <c r="D5" s="4">
        <f>'2016_H'!I87</f>
        <v>0</v>
      </c>
      <c r="E5" s="233">
        <f>'2016_H'!I97</f>
        <v>0</v>
      </c>
      <c r="F5" s="229">
        <f>'2016_H'!G115</f>
        <v>0</v>
      </c>
    </row>
    <row r="6" spans="1:6" s="1" customFormat="1" x14ac:dyDescent="0.25">
      <c r="A6" s="232" t="s">
        <v>88</v>
      </c>
      <c r="B6" s="4">
        <f>'2016_F'!I2</f>
        <v>0</v>
      </c>
      <c r="C6" s="4">
        <f>'2016_F'!I20</f>
        <v>0</v>
      </c>
      <c r="D6" s="4">
        <f>'2016_F'!I55</f>
        <v>0</v>
      </c>
      <c r="E6" s="233">
        <f>'2016_F'!I74</f>
        <v>0</v>
      </c>
      <c r="F6" s="229">
        <f>'2016_F'!G84</f>
        <v>0</v>
      </c>
    </row>
    <row r="7" spans="1:6" s="1" customFormat="1" x14ac:dyDescent="0.25">
      <c r="A7" s="232" t="s">
        <v>113</v>
      </c>
      <c r="B7" s="4">
        <f>'2015_H'!I2</f>
        <v>7.69230769230769E-2</v>
      </c>
      <c r="C7" s="4">
        <f>'2015_H'!I26</f>
        <v>0</v>
      </c>
      <c r="D7" s="4">
        <f>'2015_H'!I65</f>
        <v>0</v>
      </c>
      <c r="E7" s="233">
        <f>'2015_H'!I80</f>
        <v>0</v>
      </c>
      <c r="F7" s="229">
        <f>'2015_H'!G91</f>
        <v>1.9231</v>
      </c>
    </row>
    <row r="8" spans="1:6" s="1" customFormat="1" x14ac:dyDescent="0.25">
      <c r="A8" s="232" t="s">
        <v>114</v>
      </c>
      <c r="B8" s="4">
        <f>'2015_F'!I2</f>
        <v>0</v>
      </c>
      <c r="C8" s="4">
        <f>'2015_F'!I26</f>
        <v>0</v>
      </c>
      <c r="D8" s="4">
        <f>'2015_F'!I56</f>
        <v>0</v>
      </c>
      <c r="E8" s="233">
        <f>'2015_F'!I70</f>
        <v>0</v>
      </c>
      <c r="F8" s="229">
        <f>'2015_F'!G89</f>
        <v>0</v>
      </c>
    </row>
    <row r="9" spans="1:6" x14ac:dyDescent="0.25">
      <c r="A9" s="232" t="s">
        <v>78</v>
      </c>
      <c r="B9" s="4">
        <f>'2014_H'!I2</f>
        <v>0</v>
      </c>
      <c r="C9" s="4">
        <f>'2014_H'!I23</f>
        <v>0</v>
      </c>
      <c r="D9" s="4">
        <f>'2014_H'!I56</f>
        <v>0.11111111111111109</v>
      </c>
      <c r="E9" s="233">
        <f>'2014_H'!I67</f>
        <v>0</v>
      </c>
      <c r="F9" s="229">
        <f>'2014_H'!G80</f>
        <v>2.2222</v>
      </c>
    </row>
    <row r="10" spans="1:6" x14ac:dyDescent="0.25">
      <c r="A10" s="232" t="s">
        <v>79</v>
      </c>
      <c r="B10" s="4">
        <f>'2014_F'!I2</f>
        <v>8.3333333333333315E-2</v>
      </c>
      <c r="C10" s="4">
        <f>'2014_F'!I17</f>
        <v>6.25E-2</v>
      </c>
      <c r="D10" s="4">
        <f>'2014_F'!I47</f>
        <v>0</v>
      </c>
      <c r="E10" s="233">
        <f>'2014_F'!I59</f>
        <v>0.125</v>
      </c>
      <c r="F10" s="229">
        <f>'2014_F'!G76</f>
        <v>6.4582999999999995</v>
      </c>
    </row>
    <row r="11" spans="1:6" x14ac:dyDescent="0.25">
      <c r="A11" s="232" t="s">
        <v>80</v>
      </c>
      <c r="B11" s="4">
        <f>'2013_H'!I2</f>
        <v>0</v>
      </c>
      <c r="C11" s="4">
        <f>'2013_H'!I28</f>
        <v>0</v>
      </c>
      <c r="D11" s="4">
        <f>'2013_H'!I63</f>
        <v>0</v>
      </c>
      <c r="E11" s="233">
        <f>'2013_H'!I78</f>
        <v>0</v>
      </c>
      <c r="F11" s="229">
        <f>'2013_H'!G89</f>
        <v>0</v>
      </c>
    </row>
    <row r="12" spans="1:6" x14ac:dyDescent="0.25">
      <c r="A12" s="232" t="s">
        <v>61</v>
      </c>
      <c r="B12" s="4">
        <f>'2013_F'!I2</f>
        <v>7.69230769230769E-2</v>
      </c>
      <c r="C12" s="4">
        <f>'2013_F'!I20</f>
        <v>6.6666666666666693E-2</v>
      </c>
      <c r="D12" s="4">
        <f>'2013_F'!I54</f>
        <v>0</v>
      </c>
      <c r="E12" s="233">
        <f>'2013_F'!I75</f>
        <v>0</v>
      </c>
      <c r="F12" s="229">
        <f>'2013_F'!G85</f>
        <v>4.5898000000000003</v>
      </c>
    </row>
    <row r="13" spans="1:6" x14ac:dyDescent="0.25">
      <c r="A13" s="232" t="s">
        <v>118</v>
      </c>
      <c r="B13" s="4">
        <f>'2012_H'!I2</f>
        <v>0</v>
      </c>
      <c r="C13" s="4">
        <f>'2012_H'!I18</f>
        <v>0</v>
      </c>
      <c r="D13" s="4">
        <f>'2012_H'!I47</f>
        <v>0</v>
      </c>
      <c r="E13" s="233">
        <f>'2012_H'!I64</f>
        <v>0</v>
      </c>
      <c r="F13" s="229">
        <f>'2012_H'!G77</f>
        <v>0</v>
      </c>
    </row>
    <row r="14" spans="1:6" x14ac:dyDescent="0.25">
      <c r="A14" s="232" t="s">
        <v>84</v>
      </c>
      <c r="B14" s="4">
        <f>'2012_F'!I2</f>
        <v>0</v>
      </c>
      <c r="C14" s="4">
        <f>'2012_F'!I29</f>
        <v>0</v>
      </c>
      <c r="D14" s="4">
        <f>'2012_F'!I57</f>
        <v>0</v>
      </c>
      <c r="E14" s="233">
        <f>'2012_F'!I72</f>
        <v>0</v>
      </c>
      <c r="F14" s="229">
        <f>'2012_F'!G80</f>
        <v>0</v>
      </c>
    </row>
    <row r="15" spans="1:6" x14ac:dyDescent="0.25">
      <c r="A15" s="232" t="s">
        <v>81</v>
      </c>
      <c r="B15" s="4">
        <f>'2011_H'!I2</f>
        <v>0</v>
      </c>
      <c r="C15" s="4">
        <f>'2011_H'!I23</f>
        <v>0.1458333333333334</v>
      </c>
      <c r="D15" s="4">
        <f>'2011_H'!I65</f>
        <v>0</v>
      </c>
      <c r="E15" s="233">
        <f>'2011_H'!I77</f>
        <v>0</v>
      </c>
      <c r="F15" s="229">
        <f>'2011_H'!G98</f>
        <v>5.8333333333333339</v>
      </c>
    </row>
    <row r="16" spans="1:6" x14ac:dyDescent="0.25">
      <c r="A16" s="232" t="s">
        <v>102</v>
      </c>
      <c r="B16" s="4">
        <f>'2011_F'!I2</f>
        <v>0</v>
      </c>
      <c r="C16" s="4">
        <f>'2011_F'!I32</f>
        <v>0</v>
      </c>
      <c r="D16" s="4">
        <f>'2011_F'!I71</f>
        <v>0</v>
      </c>
      <c r="E16" s="233">
        <f>'2011_F'!I87</f>
        <v>0.125</v>
      </c>
      <c r="F16" s="229">
        <f>'2011_F'!G107</f>
        <v>1.875</v>
      </c>
    </row>
    <row r="17" spans="1:6" x14ac:dyDescent="0.25">
      <c r="A17" s="232" t="s">
        <v>103</v>
      </c>
      <c r="B17" s="4">
        <f>'2010_H'!I2</f>
        <v>7.6923076923076927E-2</v>
      </c>
      <c r="C17" s="4">
        <f>'2010_H'!I24</f>
        <v>0</v>
      </c>
      <c r="D17" s="4">
        <f>'2010_H'!I61</f>
        <v>0</v>
      </c>
      <c r="E17" s="233">
        <f>'2010_H'!I72</f>
        <v>0</v>
      </c>
      <c r="F17" s="229">
        <f>'2010_H'!G89</f>
        <v>1.9231</v>
      </c>
    </row>
    <row r="18" spans="1:6" x14ac:dyDescent="0.25">
      <c r="A18" s="232" t="s">
        <v>90</v>
      </c>
      <c r="B18" s="4">
        <f>'2010_F'!I2</f>
        <v>0</v>
      </c>
      <c r="C18" s="4">
        <f>'2010_F'!I29</f>
        <v>0</v>
      </c>
      <c r="D18" s="4">
        <f>'2010_F'!I62</f>
        <v>0</v>
      </c>
      <c r="E18" s="233">
        <f>'2010_F'!I77</f>
        <v>0</v>
      </c>
      <c r="F18" s="229">
        <f>'2010_F'!G94</f>
        <v>0</v>
      </c>
    </row>
    <row r="19" spans="1:6" x14ac:dyDescent="0.25">
      <c r="A19" s="232" t="s">
        <v>119</v>
      </c>
      <c r="B19" s="4">
        <f>'2009_H'!I2</f>
        <v>0</v>
      </c>
      <c r="C19" s="4">
        <f>'2009_H'!I15</f>
        <v>0</v>
      </c>
      <c r="D19" s="4">
        <f>'2009_H'!I42</f>
        <v>0</v>
      </c>
      <c r="E19" s="233">
        <f>'2009_H'!I52</f>
        <v>0</v>
      </c>
      <c r="F19" s="229">
        <f>'2009_H'!G66</f>
        <v>0</v>
      </c>
    </row>
    <row r="20" spans="1:6" x14ac:dyDescent="0.25">
      <c r="A20" s="232" t="s">
        <v>120</v>
      </c>
      <c r="B20" s="4">
        <f>'2009_F'!I2</f>
        <v>0</v>
      </c>
      <c r="C20" s="4">
        <f>'2009_F'!I32</f>
        <v>0</v>
      </c>
      <c r="D20" s="4">
        <f>'2009_F'!I56</f>
        <v>0</v>
      </c>
      <c r="E20" s="233">
        <f>'2009_F'!I71</f>
        <v>0</v>
      </c>
      <c r="F20" s="229">
        <f>'2009_F'!G82</f>
        <v>0</v>
      </c>
    </row>
    <row r="21" spans="1:6" x14ac:dyDescent="0.25">
      <c r="A21" s="232" t="s">
        <v>121</v>
      </c>
      <c r="B21" s="4">
        <f>'2008_H'!I2</f>
        <v>0</v>
      </c>
      <c r="C21" s="4">
        <f>'2008_H'!I20</f>
        <v>0</v>
      </c>
      <c r="D21" s="4">
        <f>'2008_H'!I48</f>
        <v>0</v>
      </c>
      <c r="E21" s="233">
        <f>'2008_H'!I59</f>
        <v>0</v>
      </c>
      <c r="F21" s="229">
        <f>'2008_H'!G83</f>
        <v>0</v>
      </c>
    </row>
    <row r="22" spans="1:6" ht="19.5" thickBot="1" x14ac:dyDescent="0.3">
      <c r="A22" s="234" t="s">
        <v>122</v>
      </c>
      <c r="B22" s="235">
        <f>'2008_F'!I2</f>
        <v>0</v>
      </c>
      <c r="C22" s="235">
        <f>'2008_F'!I23</f>
        <v>3.8461538461538457E-2</v>
      </c>
      <c r="D22" s="235">
        <f>'2008_F'!I48</f>
        <v>0</v>
      </c>
      <c r="E22" s="236">
        <f>'2008_F'!I63</f>
        <v>0</v>
      </c>
      <c r="F22" s="230">
        <f>'2008_F'!G78</f>
        <v>1.13635</v>
      </c>
    </row>
  </sheetData>
  <sheetProtection password="CF7A" sheet="1" objects="1" scenarios="1" formatCells="0"/>
  <mergeCells count="3">
    <mergeCell ref="B1:E1"/>
    <mergeCell ref="F1:F2"/>
    <mergeCell ref="A1:A2"/>
  </mergeCells>
  <conditionalFormatting sqref="B9:E18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E8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E5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E4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E18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F1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E17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E1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E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E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E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E1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1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E1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E1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E1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E1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E2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E2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E2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E2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E22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:F22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E2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percent" val="50"/>
        <cfvo type="percent" val="80"/>
        <cfvo type="max"/>
        <color rgb="FFF8696B"/>
        <color rgb="FFFFEB84"/>
        <color rgb="FF63BE7B"/>
      </colorScale>
    </cfRule>
    <cfRule type="colorScale" priority="2">
      <colorScale>
        <cfvo type="percent" val="50"/>
        <cfvo type="percent" val="80"/>
        <cfvo type="percent" val="100"/>
        <color rgb="FFF8696B"/>
        <color rgb="FFFFEB84"/>
        <color rgb="FF63BE7B"/>
      </colorScale>
    </cfRule>
  </conditionalFormatting>
  <conditionalFormatting sqref="F3:F2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num" val="86"/>
        <cfvo type="max"/>
        <color rgb="FFF8696B"/>
        <color rgb="FFFFEB84"/>
        <color rgb="FF63BE7B"/>
      </colorScale>
    </cfRule>
    <cfRule type="colorScale" priority="1">
      <colorScale>
        <cfvo type="num" val="50"/>
        <cfvo type="num" val="80"/>
        <cfvo type="num" val="100"/>
        <color rgb="FFF8696B"/>
        <color rgb="FFFFEB84"/>
        <color rgb="FF63BE7B"/>
      </colorScale>
    </cfRule>
  </conditionalFormatting>
  <hyperlinks>
    <hyperlink ref="A4" location="'2017_F'!D2" display="Frühjahr 2017"/>
    <hyperlink ref="A5" location="'2016_H'!D2" display="Herbst 2016"/>
    <hyperlink ref="A6" location="'2016_F'!D2" display="Frühjahr 2016"/>
    <hyperlink ref="A9" location="'2014_H'!D2" display="Herbst 2014"/>
    <hyperlink ref="A10" location="'2014_F'!D2" display="Frühjahr 2014"/>
    <hyperlink ref="A11" location="'2013_H'!D2" display="Herbst 2013"/>
    <hyperlink ref="A12" location="'2013_F'!D2" display="Frühjahr 2013"/>
    <hyperlink ref="A14" location="'2012_F'!D2" display="Frühjahr 2012"/>
    <hyperlink ref="A15" location="'2011_H'!D2" display="Herbst 2011"/>
    <hyperlink ref="A18" location="'2010_F'!D2" display="Frühjahr 2010"/>
    <hyperlink ref="A16" location="'2011_F'!D2" display="Frühjahr 2011"/>
    <hyperlink ref="A17" location="'2010_H'!D2" display="Herbst 2010"/>
    <hyperlink ref="A7" location="'2015_H'!D2" display="Herbst 2015"/>
    <hyperlink ref="A8" location="'2015_F'!D2" display="Frühjahr 2015"/>
    <hyperlink ref="A13" location="'2012_H'!D2" display="Herbst 2012"/>
    <hyperlink ref="A3" location="'2017_H'!D2" display="Herbst 2017"/>
    <hyperlink ref="A22" location="'2008_F'!D2" display="Frühjahr 2008"/>
    <hyperlink ref="A21" location="'2008_H'!D2" display="Herbst 2008"/>
    <hyperlink ref="A20" location="'2009_F'!D2" display="Frühjahr 2009"/>
    <hyperlink ref="A19" location="'2009_H'!D2" display="Herbst 2009"/>
  </hyperlinks>
  <pageMargins left="0.7" right="0.7" top="0.78740157499999996" bottom="0.78740157499999996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03"/>
  <sheetViews>
    <sheetView workbookViewId="0">
      <selection activeCell="D2" sqref="D2"/>
    </sheetView>
  </sheetViews>
  <sheetFormatPr baseColWidth="10" defaultRowHeight="15" x14ac:dyDescent="0.25"/>
  <cols>
    <col min="1" max="1" width="5.7109375" style="105" bestFit="1" customWidth="1"/>
    <col min="2" max="2" width="5.42578125" style="105" bestFit="1" customWidth="1"/>
    <col min="3" max="3" width="7.5703125" style="107" bestFit="1" customWidth="1"/>
    <col min="4" max="4" width="8.28515625" style="107" bestFit="1" customWidth="1"/>
    <col min="5" max="5" width="11.28515625" style="108" bestFit="1" customWidth="1"/>
    <col min="6" max="6" width="13.42578125" style="108" bestFit="1" customWidth="1"/>
    <col min="7" max="7" width="11.28515625" style="95" bestFit="1" customWidth="1"/>
    <col min="8" max="8" width="13.42578125" style="95" bestFit="1" customWidth="1"/>
    <col min="9" max="9" width="5.5703125" style="99" bestFit="1" customWidth="1"/>
    <col min="10" max="10" width="11.42578125" style="78"/>
    <col min="11" max="11" width="16.140625" style="94" customWidth="1"/>
    <col min="12" max="12" width="14.28515625" style="126" customWidth="1"/>
    <col min="13" max="16384" width="11.42578125" style="78"/>
  </cols>
  <sheetData>
    <row r="1" spans="1:9" s="125" customFormat="1" ht="30.75" thickBot="1" x14ac:dyDescent="0.3">
      <c r="A1" s="129" t="s">
        <v>75</v>
      </c>
      <c r="B1" s="64" t="s">
        <v>76</v>
      </c>
      <c r="C1" s="130" t="s">
        <v>51</v>
      </c>
      <c r="D1" s="130" t="s">
        <v>52</v>
      </c>
      <c r="E1" s="133" t="s">
        <v>71</v>
      </c>
      <c r="F1" s="133" t="s">
        <v>72</v>
      </c>
      <c r="G1" s="134" t="s">
        <v>97</v>
      </c>
      <c r="H1" s="134" t="s">
        <v>98</v>
      </c>
      <c r="I1" s="135" t="s">
        <v>68</v>
      </c>
    </row>
    <row r="2" spans="1:9" ht="15" customHeight="1" x14ac:dyDescent="0.25">
      <c r="A2" s="274" t="s">
        <v>0</v>
      </c>
      <c r="B2" s="110" t="s">
        <v>54</v>
      </c>
      <c r="C2" s="29">
        <v>4</v>
      </c>
      <c r="D2" s="7"/>
      <c r="E2" s="52">
        <f>IF(C2=D2,F2,0)</f>
        <v>0</v>
      </c>
      <c r="F2" s="120">
        <f>2.2727/4</f>
        <v>0.56817499999999999</v>
      </c>
      <c r="G2" s="319">
        <f>SUM(E2:E27)</f>
        <v>0</v>
      </c>
      <c r="H2" s="307">
        <f>SUM(F2:F27)</f>
        <v>24.999699999999997</v>
      </c>
      <c r="I2" s="304">
        <f>G2/H2</f>
        <v>0</v>
      </c>
    </row>
    <row r="3" spans="1:9" ht="15" customHeight="1" x14ac:dyDescent="0.25">
      <c r="A3" s="263"/>
      <c r="B3" s="112" t="s">
        <v>56</v>
      </c>
      <c r="C3" s="32">
        <v>2</v>
      </c>
      <c r="D3" s="11"/>
      <c r="E3" s="54">
        <f t="shared" ref="E3:E66" si="0">IF(C3=D3,F3,0)</f>
        <v>0</v>
      </c>
      <c r="F3" s="121">
        <f t="shared" ref="F3:F5" si="1">2.2727/4</f>
        <v>0.56817499999999999</v>
      </c>
      <c r="G3" s="320"/>
      <c r="H3" s="308"/>
      <c r="I3" s="305"/>
    </row>
    <row r="4" spans="1:9" ht="15" customHeight="1" x14ac:dyDescent="0.25">
      <c r="A4" s="263"/>
      <c r="B4" s="112" t="s">
        <v>57</v>
      </c>
      <c r="C4" s="32">
        <v>3</v>
      </c>
      <c r="D4" s="11"/>
      <c r="E4" s="54">
        <f t="shared" si="0"/>
        <v>0</v>
      </c>
      <c r="F4" s="121">
        <f t="shared" si="1"/>
        <v>0.56817499999999999</v>
      </c>
      <c r="G4" s="320"/>
      <c r="H4" s="308"/>
      <c r="I4" s="305"/>
    </row>
    <row r="5" spans="1:9" ht="15" customHeight="1" x14ac:dyDescent="0.25">
      <c r="A5" s="263"/>
      <c r="B5" s="112" t="s">
        <v>58</v>
      </c>
      <c r="C5" s="32">
        <v>1</v>
      </c>
      <c r="D5" s="11"/>
      <c r="E5" s="54">
        <f t="shared" si="0"/>
        <v>0</v>
      </c>
      <c r="F5" s="121">
        <f t="shared" si="1"/>
        <v>0.56817499999999999</v>
      </c>
      <c r="G5" s="320"/>
      <c r="H5" s="308"/>
      <c r="I5" s="305"/>
    </row>
    <row r="6" spans="1:9" ht="15" customHeight="1" x14ac:dyDescent="0.25">
      <c r="A6" s="111" t="s">
        <v>1</v>
      </c>
      <c r="B6" s="112"/>
      <c r="C6" s="32">
        <v>4</v>
      </c>
      <c r="D6" s="11"/>
      <c r="E6" s="54">
        <f t="shared" si="0"/>
        <v>0</v>
      </c>
      <c r="F6" s="121">
        <f t="shared" ref="F6:F21" si="2">2.2727</f>
        <v>2.2726999999999999</v>
      </c>
      <c r="G6" s="320"/>
      <c r="H6" s="308"/>
      <c r="I6" s="305"/>
    </row>
    <row r="7" spans="1:9" ht="15" customHeight="1" x14ac:dyDescent="0.25">
      <c r="A7" s="111" t="s">
        <v>2</v>
      </c>
      <c r="B7" s="112"/>
      <c r="C7" s="32">
        <v>5</v>
      </c>
      <c r="D7" s="11"/>
      <c r="E7" s="54">
        <f t="shared" si="0"/>
        <v>0</v>
      </c>
      <c r="F7" s="121">
        <f t="shared" si="2"/>
        <v>2.2726999999999999</v>
      </c>
      <c r="G7" s="320"/>
      <c r="H7" s="308"/>
      <c r="I7" s="305"/>
    </row>
    <row r="8" spans="1:9" ht="15" customHeight="1" x14ac:dyDescent="0.25">
      <c r="A8" s="111" t="s">
        <v>3</v>
      </c>
      <c r="B8" s="112"/>
      <c r="C8" s="32">
        <v>5</v>
      </c>
      <c r="D8" s="11"/>
      <c r="E8" s="54">
        <f t="shared" si="0"/>
        <v>0</v>
      </c>
      <c r="F8" s="121">
        <f t="shared" si="2"/>
        <v>2.2726999999999999</v>
      </c>
      <c r="G8" s="320"/>
      <c r="H8" s="308"/>
      <c r="I8" s="305"/>
    </row>
    <row r="9" spans="1:9" ht="15" customHeight="1" x14ac:dyDescent="0.25">
      <c r="A9" s="111" t="s">
        <v>4</v>
      </c>
      <c r="B9" s="112"/>
      <c r="C9" s="32">
        <v>5</v>
      </c>
      <c r="D9" s="11"/>
      <c r="E9" s="54">
        <f t="shared" si="0"/>
        <v>0</v>
      </c>
      <c r="F9" s="121">
        <f t="shared" si="2"/>
        <v>2.2726999999999999</v>
      </c>
      <c r="G9" s="320"/>
      <c r="H9" s="308"/>
      <c r="I9" s="305"/>
    </row>
    <row r="10" spans="1:9" ht="15" customHeight="1" x14ac:dyDescent="0.25">
      <c r="A10" s="263" t="s">
        <v>5</v>
      </c>
      <c r="B10" s="112" t="s">
        <v>54</v>
      </c>
      <c r="C10" s="32">
        <v>4</v>
      </c>
      <c r="D10" s="11"/>
      <c r="E10" s="54">
        <f t="shared" si="0"/>
        <v>0</v>
      </c>
      <c r="F10" s="121">
        <f>2.2727/6</f>
        <v>0.37878333333333331</v>
      </c>
      <c r="G10" s="320"/>
      <c r="H10" s="308"/>
      <c r="I10" s="305"/>
    </row>
    <row r="11" spans="1:9" ht="15" customHeight="1" x14ac:dyDescent="0.25">
      <c r="A11" s="263"/>
      <c r="B11" s="112" t="s">
        <v>56</v>
      </c>
      <c r="C11" s="32">
        <v>1</v>
      </c>
      <c r="D11" s="11"/>
      <c r="E11" s="54">
        <f t="shared" si="0"/>
        <v>0</v>
      </c>
      <c r="F11" s="121">
        <f t="shared" ref="F11:F15" si="3">2.2727/6</f>
        <v>0.37878333333333331</v>
      </c>
      <c r="G11" s="320"/>
      <c r="H11" s="308"/>
      <c r="I11" s="305"/>
    </row>
    <row r="12" spans="1:9" ht="15" customHeight="1" x14ac:dyDescent="0.25">
      <c r="A12" s="263"/>
      <c r="B12" s="112" t="s">
        <v>57</v>
      </c>
      <c r="C12" s="32">
        <v>6</v>
      </c>
      <c r="D12" s="11"/>
      <c r="E12" s="54">
        <f t="shared" si="0"/>
        <v>0</v>
      </c>
      <c r="F12" s="121">
        <f t="shared" si="3"/>
        <v>0.37878333333333331</v>
      </c>
      <c r="G12" s="320"/>
      <c r="H12" s="308"/>
      <c r="I12" s="305"/>
    </row>
    <row r="13" spans="1:9" ht="15" customHeight="1" x14ac:dyDescent="0.25">
      <c r="A13" s="263"/>
      <c r="B13" s="112" t="s">
        <v>58</v>
      </c>
      <c r="C13" s="32">
        <v>2</v>
      </c>
      <c r="D13" s="11"/>
      <c r="E13" s="54">
        <f t="shared" si="0"/>
        <v>0</v>
      </c>
      <c r="F13" s="121">
        <f t="shared" si="3"/>
        <v>0.37878333333333331</v>
      </c>
      <c r="G13" s="320"/>
      <c r="H13" s="308"/>
      <c r="I13" s="305"/>
    </row>
    <row r="14" spans="1:9" ht="15" customHeight="1" x14ac:dyDescent="0.25">
      <c r="A14" s="263"/>
      <c r="B14" s="112" t="s">
        <v>59</v>
      </c>
      <c r="C14" s="32">
        <v>3</v>
      </c>
      <c r="D14" s="11"/>
      <c r="E14" s="54">
        <f t="shared" si="0"/>
        <v>0</v>
      </c>
      <c r="F14" s="121">
        <f t="shared" si="3"/>
        <v>0.37878333333333331</v>
      </c>
      <c r="G14" s="320"/>
      <c r="H14" s="308"/>
      <c r="I14" s="305"/>
    </row>
    <row r="15" spans="1:9" ht="15" customHeight="1" x14ac:dyDescent="0.25">
      <c r="A15" s="263"/>
      <c r="B15" s="112" t="s">
        <v>62</v>
      </c>
      <c r="C15" s="32">
        <v>5</v>
      </c>
      <c r="D15" s="11"/>
      <c r="E15" s="54">
        <f t="shared" si="0"/>
        <v>0</v>
      </c>
      <c r="F15" s="121">
        <f t="shared" si="3"/>
        <v>0.37878333333333331</v>
      </c>
      <c r="G15" s="320"/>
      <c r="H15" s="308"/>
      <c r="I15" s="305"/>
    </row>
    <row r="16" spans="1:9" ht="15" customHeight="1" x14ac:dyDescent="0.25">
      <c r="A16" s="111" t="s">
        <v>6</v>
      </c>
      <c r="B16" s="112"/>
      <c r="C16" s="32">
        <v>1</v>
      </c>
      <c r="D16" s="11"/>
      <c r="E16" s="54">
        <f t="shared" si="0"/>
        <v>0</v>
      </c>
      <c r="F16" s="121">
        <f t="shared" si="2"/>
        <v>2.2726999999999999</v>
      </c>
      <c r="G16" s="320"/>
      <c r="H16" s="308"/>
      <c r="I16" s="305"/>
    </row>
    <row r="17" spans="1:11" ht="15" customHeight="1" x14ac:dyDescent="0.25">
      <c r="A17" s="263" t="s">
        <v>7</v>
      </c>
      <c r="B17" s="112" t="s">
        <v>54</v>
      </c>
      <c r="C17" s="131">
        <v>27.4</v>
      </c>
      <c r="D17" s="127"/>
      <c r="E17" s="54">
        <f t="shared" si="0"/>
        <v>0</v>
      </c>
      <c r="F17" s="121">
        <f>2.2727/2</f>
        <v>1.13635</v>
      </c>
      <c r="G17" s="320"/>
      <c r="H17" s="308"/>
      <c r="I17" s="305"/>
    </row>
    <row r="18" spans="1:11" ht="15.75" customHeight="1" x14ac:dyDescent="0.25">
      <c r="A18" s="263"/>
      <c r="B18" s="112" t="s">
        <v>56</v>
      </c>
      <c r="C18" s="32">
        <v>7.21</v>
      </c>
      <c r="D18" s="11"/>
      <c r="E18" s="54">
        <f t="shared" si="0"/>
        <v>0</v>
      </c>
      <c r="F18" s="121">
        <f>2.2727/2</f>
        <v>1.13635</v>
      </c>
      <c r="G18" s="320"/>
      <c r="H18" s="308"/>
      <c r="I18" s="305"/>
    </row>
    <row r="19" spans="1:11" ht="15" customHeight="1" x14ac:dyDescent="0.25">
      <c r="A19" s="111" t="s">
        <v>8</v>
      </c>
      <c r="B19" s="112"/>
      <c r="C19" s="32">
        <v>5</v>
      </c>
      <c r="D19" s="11"/>
      <c r="E19" s="54">
        <f t="shared" si="0"/>
        <v>0</v>
      </c>
      <c r="F19" s="121">
        <f t="shared" si="2"/>
        <v>2.2726999999999999</v>
      </c>
      <c r="G19" s="320"/>
      <c r="H19" s="308"/>
      <c r="I19" s="305"/>
    </row>
    <row r="20" spans="1:11" ht="15" customHeight="1" x14ac:dyDescent="0.25">
      <c r="A20" s="111" t="s">
        <v>9</v>
      </c>
      <c r="B20" s="112"/>
      <c r="C20" s="32">
        <v>4</v>
      </c>
      <c r="D20" s="11"/>
      <c r="E20" s="54">
        <f t="shared" si="0"/>
        <v>0</v>
      </c>
      <c r="F20" s="121">
        <f t="shared" si="2"/>
        <v>2.2726999999999999</v>
      </c>
      <c r="G20" s="320"/>
      <c r="H20" s="308"/>
      <c r="I20" s="305"/>
    </row>
    <row r="21" spans="1:11" ht="15" customHeight="1" x14ac:dyDescent="0.25">
      <c r="A21" s="263" t="s">
        <v>10</v>
      </c>
      <c r="B21" s="112" t="s">
        <v>54</v>
      </c>
      <c r="C21" s="32">
        <v>2</v>
      </c>
      <c r="D21" s="11"/>
      <c r="E21" s="317">
        <f>IF(AND(C21=D21,C22=D22,C23=D23,C24=D24,C25=D25,C26=D26,C27=D27),F21,0)</f>
        <v>0</v>
      </c>
      <c r="F21" s="318">
        <f t="shared" si="2"/>
        <v>2.2726999999999999</v>
      </c>
      <c r="G21" s="320"/>
      <c r="H21" s="308"/>
      <c r="I21" s="305"/>
    </row>
    <row r="22" spans="1:11" ht="15" customHeight="1" x14ac:dyDescent="0.25">
      <c r="A22" s="263"/>
      <c r="B22" s="112" t="s">
        <v>56</v>
      </c>
      <c r="C22" s="32">
        <v>4</v>
      </c>
      <c r="D22" s="11"/>
      <c r="E22" s="317"/>
      <c r="F22" s="318"/>
      <c r="G22" s="320"/>
      <c r="H22" s="308"/>
      <c r="I22" s="305"/>
    </row>
    <row r="23" spans="1:11" ht="15" customHeight="1" x14ac:dyDescent="0.25">
      <c r="A23" s="263"/>
      <c r="B23" s="112" t="s">
        <v>57</v>
      </c>
      <c r="C23" s="32">
        <v>6</v>
      </c>
      <c r="D23" s="11"/>
      <c r="E23" s="317"/>
      <c r="F23" s="318"/>
      <c r="G23" s="320"/>
      <c r="H23" s="308"/>
      <c r="I23" s="305"/>
    </row>
    <row r="24" spans="1:11" ht="15" customHeight="1" x14ac:dyDescent="0.25">
      <c r="A24" s="263"/>
      <c r="B24" s="112" t="s">
        <v>58</v>
      </c>
      <c r="C24" s="32">
        <v>3</v>
      </c>
      <c r="D24" s="11"/>
      <c r="E24" s="317"/>
      <c r="F24" s="318"/>
      <c r="G24" s="320"/>
      <c r="H24" s="308"/>
      <c r="I24" s="305"/>
    </row>
    <row r="25" spans="1:11" ht="15" customHeight="1" x14ac:dyDescent="0.25">
      <c r="A25" s="263"/>
      <c r="B25" s="112" t="s">
        <v>59</v>
      </c>
      <c r="C25" s="32">
        <v>5</v>
      </c>
      <c r="D25" s="11"/>
      <c r="E25" s="317"/>
      <c r="F25" s="318"/>
      <c r="G25" s="320"/>
      <c r="H25" s="308"/>
      <c r="I25" s="305"/>
    </row>
    <row r="26" spans="1:11" ht="15" customHeight="1" x14ac:dyDescent="0.25">
      <c r="A26" s="263"/>
      <c r="B26" s="112" t="s">
        <v>62</v>
      </c>
      <c r="C26" s="32">
        <v>7</v>
      </c>
      <c r="D26" s="11"/>
      <c r="E26" s="317"/>
      <c r="F26" s="318"/>
      <c r="G26" s="320"/>
      <c r="H26" s="308"/>
      <c r="I26" s="305"/>
    </row>
    <row r="27" spans="1:11" ht="15" customHeight="1" thickBot="1" x14ac:dyDescent="0.3">
      <c r="A27" s="264"/>
      <c r="B27" s="116" t="s">
        <v>63</v>
      </c>
      <c r="C27" s="36">
        <v>1</v>
      </c>
      <c r="D27" s="12"/>
      <c r="E27" s="323"/>
      <c r="F27" s="322"/>
      <c r="G27" s="321"/>
      <c r="H27" s="309"/>
      <c r="I27" s="306"/>
    </row>
    <row r="28" spans="1:11" ht="15" customHeight="1" x14ac:dyDescent="0.25">
      <c r="A28" s="109" t="s">
        <v>14</v>
      </c>
      <c r="B28" s="110"/>
      <c r="C28" s="132">
        <v>1140.8</v>
      </c>
      <c r="D28" s="128"/>
      <c r="E28" s="52">
        <f t="shared" si="0"/>
        <v>0</v>
      </c>
      <c r="F28" s="120">
        <f>2.2222</f>
        <v>2.2222</v>
      </c>
      <c r="G28" s="319">
        <f>SUM(E28:E62)</f>
        <v>0</v>
      </c>
      <c r="H28" s="307">
        <f>SUM(F28:F62)</f>
        <v>39.999600000000001</v>
      </c>
      <c r="I28" s="304">
        <f>G28/H28</f>
        <v>0</v>
      </c>
    </row>
    <row r="29" spans="1:11" ht="15" customHeight="1" x14ac:dyDescent="0.25">
      <c r="A29" s="111" t="s">
        <v>15</v>
      </c>
      <c r="B29" s="112"/>
      <c r="C29" s="32">
        <v>1.05</v>
      </c>
      <c r="D29" s="11"/>
      <c r="E29" s="54">
        <f t="shared" si="0"/>
        <v>0</v>
      </c>
      <c r="F29" s="121">
        <f t="shared" ref="F29:F62" si="4">2.2222</f>
        <v>2.2222</v>
      </c>
      <c r="G29" s="320"/>
      <c r="H29" s="308"/>
      <c r="I29" s="305"/>
    </row>
    <row r="30" spans="1:11" ht="15" customHeight="1" x14ac:dyDescent="0.25">
      <c r="A30" s="111" t="s">
        <v>16</v>
      </c>
      <c r="B30" s="112"/>
      <c r="C30" s="32">
        <v>67</v>
      </c>
      <c r="D30" s="11"/>
      <c r="E30" s="54">
        <f t="shared" si="0"/>
        <v>0</v>
      </c>
      <c r="F30" s="121">
        <f t="shared" si="4"/>
        <v>2.2222</v>
      </c>
      <c r="G30" s="320"/>
      <c r="H30" s="308"/>
      <c r="I30" s="305"/>
    </row>
    <row r="31" spans="1:11" ht="15" customHeight="1" x14ac:dyDescent="0.25">
      <c r="A31" s="111" t="s">
        <v>17</v>
      </c>
      <c r="B31" s="112"/>
      <c r="C31" s="32">
        <v>2</v>
      </c>
      <c r="D31" s="11"/>
      <c r="E31" s="54">
        <f t="shared" si="0"/>
        <v>0</v>
      </c>
      <c r="F31" s="121">
        <f t="shared" si="4"/>
        <v>2.2222</v>
      </c>
      <c r="G31" s="320"/>
      <c r="H31" s="308"/>
      <c r="I31" s="305"/>
    </row>
    <row r="32" spans="1:11" ht="15" customHeight="1" x14ac:dyDescent="0.25">
      <c r="A32" s="263" t="s">
        <v>18</v>
      </c>
      <c r="B32" s="270"/>
      <c r="C32" s="32">
        <v>0</v>
      </c>
      <c r="D32" s="11"/>
      <c r="E32" s="317">
        <f>IF(AND(AND(C32=D32,ISBLANK(D32)=FALSE),C33=D33,AND(C34=D34,ISBLANK(D34)=FALSE),C35=D35),F32,0)</f>
        <v>0</v>
      </c>
      <c r="F32" s="318">
        <f t="shared" si="4"/>
        <v>2.2222</v>
      </c>
      <c r="G32" s="320"/>
      <c r="H32" s="308"/>
      <c r="I32" s="305"/>
      <c r="K32" s="78"/>
    </row>
    <row r="33" spans="1:11" ht="15" customHeight="1" x14ac:dyDescent="0.25">
      <c r="A33" s="263"/>
      <c r="B33" s="270"/>
      <c r="C33" s="32">
        <v>1</v>
      </c>
      <c r="D33" s="11"/>
      <c r="E33" s="317"/>
      <c r="F33" s="318"/>
      <c r="G33" s="320"/>
      <c r="H33" s="308"/>
      <c r="I33" s="305"/>
      <c r="K33" s="78"/>
    </row>
    <row r="34" spans="1:11" ht="15" customHeight="1" x14ac:dyDescent="0.25">
      <c r="A34" s="263"/>
      <c r="B34" s="270"/>
      <c r="C34" s="32">
        <v>0</v>
      </c>
      <c r="D34" s="11"/>
      <c r="E34" s="317"/>
      <c r="F34" s="318"/>
      <c r="G34" s="320"/>
      <c r="H34" s="308"/>
      <c r="I34" s="305"/>
      <c r="K34" s="78"/>
    </row>
    <row r="35" spans="1:11" ht="15" customHeight="1" x14ac:dyDescent="0.25">
      <c r="A35" s="263"/>
      <c r="B35" s="270"/>
      <c r="C35" s="32">
        <v>1</v>
      </c>
      <c r="D35" s="11"/>
      <c r="E35" s="317"/>
      <c r="F35" s="318"/>
      <c r="G35" s="320"/>
      <c r="H35" s="308"/>
      <c r="I35" s="305"/>
      <c r="K35" s="78"/>
    </row>
    <row r="36" spans="1:11" ht="15" customHeight="1" x14ac:dyDescent="0.25">
      <c r="A36" s="111" t="s">
        <v>19</v>
      </c>
      <c r="B36" s="112"/>
      <c r="C36" s="32">
        <v>4.8899999999999997</v>
      </c>
      <c r="D36" s="11"/>
      <c r="E36" s="54">
        <f t="shared" si="0"/>
        <v>0</v>
      </c>
      <c r="F36" s="121">
        <f t="shared" si="4"/>
        <v>2.2222</v>
      </c>
      <c r="G36" s="320"/>
      <c r="H36" s="308"/>
      <c r="I36" s="305"/>
    </row>
    <row r="37" spans="1:11" ht="15" customHeight="1" x14ac:dyDescent="0.25">
      <c r="A37" s="263" t="s">
        <v>20</v>
      </c>
      <c r="B37" s="270" t="s">
        <v>54</v>
      </c>
      <c r="C37" s="32">
        <v>1</v>
      </c>
      <c r="D37" s="11"/>
      <c r="E37" s="317">
        <f>IF(AND(C37=D37,C38=D38,C39=D39),F37,0)</f>
        <v>0</v>
      </c>
      <c r="F37" s="318">
        <f>2.2222/2</f>
        <v>1.1111</v>
      </c>
      <c r="G37" s="320"/>
      <c r="H37" s="308"/>
      <c r="I37" s="305"/>
    </row>
    <row r="38" spans="1:11" ht="15" customHeight="1" x14ac:dyDescent="0.25">
      <c r="A38" s="263"/>
      <c r="B38" s="270"/>
      <c r="C38" s="32">
        <v>4</v>
      </c>
      <c r="D38" s="11"/>
      <c r="E38" s="317"/>
      <c r="F38" s="318"/>
      <c r="G38" s="320"/>
      <c r="H38" s="308"/>
      <c r="I38" s="305"/>
    </row>
    <row r="39" spans="1:11" ht="15" customHeight="1" x14ac:dyDescent="0.25">
      <c r="A39" s="263"/>
      <c r="B39" s="270"/>
      <c r="C39" s="32">
        <v>6</v>
      </c>
      <c r="D39" s="11"/>
      <c r="E39" s="317"/>
      <c r="F39" s="318"/>
      <c r="G39" s="320"/>
      <c r="H39" s="308"/>
      <c r="I39" s="305"/>
    </row>
    <row r="40" spans="1:11" ht="15" customHeight="1" x14ac:dyDescent="0.25">
      <c r="A40" s="263"/>
      <c r="B40" s="270" t="s">
        <v>56</v>
      </c>
      <c r="C40" s="32">
        <v>2</v>
      </c>
      <c r="D40" s="11"/>
      <c r="E40" s="317">
        <f>IF(AND(C40=D40,C41=D41,C42=D42),F40,0)</f>
        <v>0</v>
      </c>
      <c r="F40" s="318">
        <f>2.2222/2</f>
        <v>1.1111</v>
      </c>
      <c r="G40" s="320"/>
      <c r="H40" s="308"/>
      <c r="I40" s="305"/>
    </row>
    <row r="41" spans="1:11" ht="15" customHeight="1" x14ac:dyDescent="0.25">
      <c r="A41" s="263"/>
      <c r="B41" s="270"/>
      <c r="C41" s="32">
        <v>3</v>
      </c>
      <c r="D41" s="11"/>
      <c r="E41" s="317"/>
      <c r="F41" s="318"/>
      <c r="G41" s="320"/>
      <c r="H41" s="308"/>
      <c r="I41" s="305"/>
    </row>
    <row r="42" spans="1:11" ht="15" customHeight="1" x14ac:dyDescent="0.25">
      <c r="A42" s="263"/>
      <c r="B42" s="270"/>
      <c r="C42" s="32">
        <v>5</v>
      </c>
      <c r="D42" s="11"/>
      <c r="E42" s="317"/>
      <c r="F42" s="318"/>
      <c r="G42" s="320"/>
      <c r="H42" s="308"/>
      <c r="I42" s="305"/>
    </row>
    <row r="43" spans="1:11" ht="15" customHeight="1" x14ac:dyDescent="0.25">
      <c r="A43" s="111" t="s">
        <v>21</v>
      </c>
      <c r="B43" s="112"/>
      <c r="C43" s="32">
        <v>3</v>
      </c>
      <c r="D43" s="11"/>
      <c r="E43" s="54">
        <f t="shared" si="0"/>
        <v>0</v>
      </c>
      <c r="F43" s="121">
        <f t="shared" si="4"/>
        <v>2.2222</v>
      </c>
      <c r="G43" s="320"/>
      <c r="H43" s="308"/>
      <c r="I43" s="305"/>
    </row>
    <row r="44" spans="1:11" ht="15" customHeight="1" x14ac:dyDescent="0.25">
      <c r="A44" s="263" t="s">
        <v>22</v>
      </c>
      <c r="B44" s="270"/>
      <c r="C44" s="32">
        <v>2</v>
      </c>
      <c r="D44" s="11"/>
      <c r="E44" s="54">
        <f t="shared" si="0"/>
        <v>0</v>
      </c>
      <c r="F44" s="121">
        <f>2.2222/3</f>
        <v>0.74073333333333335</v>
      </c>
      <c r="G44" s="320"/>
      <c r="H44" s="308"/>
      <c r="I44" s="305"/>
    </row>
    <row r="45" spans="1:11" ht="15" customHeight="1" x14ac:dyDescent="0.25">
      <c r="A45" s="263"/>
      <c r="B45" s="270"/>
      <c r="C45" s="32">
        <v>4</v>
      </c>
      <c r="D45" s="11"/>
      <c r="E45" s="54">
        <f t="shared" si="0"/>
        <v>0</v>
      </c>
      <c r="F45" s="121">
        <f t="shared" ref="F45:F46" si="5">2.2222/3</f>
        <v>0.74073333333333335</v>
      </c>
      <c r="G45" s="320"/>
      <c r="H45" s="308"/>
      <c r="I45" s="305"/>
    </row>
    <row r="46" spans="1:11" ht="15" customHeight="1" x14ac:dyDescent="0.25">
      <c r="A46" s="263"/>
      <c r="B46" s="270"/>
      <c r="C46" s="32">
        <v>6</v>
      </c>
      <c r="D46" s="11"/>
      <c r="E46" s="54">
        <f t="shared" si="0"/>
        <v>0</v>
      </c>
      <c r="F46" s="121">
        <f t="shared" si="5"/>
        <v>0.74073333333333335</v>
      </c>
      <c r="G46" s="320"/>
      <c r="H46" s="308"/>
      <c r="I46" s="305"/>
    </row>
    <row r="47" spans="1:11" ht="15" customHeight="1" x14ac:dyDescent="0.25">
      <c r="A47" s="111" t="s">
        <v>23</v>
      </c>
      <c r="B47" s="112"/>
      <c r="C47" s="32">
        <v>2</v>
      </c>
      <c r="D47" s="11"/>
      <c r="E47" s="54">
        <f t="shared" si="0"/>
        <v>0</v>
      </c>
      <c r="F47" s="121">
        <f t="shared" si="4"/>
        <v>2.2222</v>
      </c>
      <c r="G47" s="320"/>
      <c r="H47" s="308"/>
      <c r="I47" s="305"/>
    </row>
    <row r="48" spans="1:11" ht="15.75" customHeight="1" x14ac:dyDescent="0.25">
      <c r="A48" s="111" t="s">
        <v>24</v>
      </c>
      <c r="B48" s="112"/>
      <c r="C48" s="32">
        <v>4</v>
      </c>
      <c r="D48" s="11"/>
      <c r="E48" s="54">
        <f t="shared" si="0"/>
        <v>0</v>
      </c>
      <c r="F48" s="121">
        <f t="shared" si="4"/>
        <v>2.2222</v>
      </c>
      <c r="G48" s="320"/>
      <c r="H48" s="308"/>
      <c r="I48" s="305"/>
    </row>
    <row r="49" spans="1:9" ht="15" customHeight="1" x14ac:dyDescent="0.25">
      <c r="A49" s="263" t="s">
        <v>25</v>
      </c>
      <c r="B49" s="112" t="s">
        <v>54</v>
      </c>
      <c r="C49" s="32">
        <v>2</v>
      </c>
      <c r="D49" s="11"/>
      <c r="E49" s="317">
        <f>IF(AND(C49=D49,C50=D50,C51=D51,C52=D52,C53=D53),F49,0)</f>
        <v>0</v>
      </c>
      <c r="F49" s="318">
        <f>2.2222</f>
        <v>2.2222</v>
      </c>
      <c r="G49" s="320"/>
      <c r="H49" s="308"/>
      <c r="I49" s="305"/>
    </row>
    <row r="50" spans="1:9" ht="15" customHeight="1" x14ac:dyDescent="0.25">
      <c r="A50" s="263"/>
      <c r="B50" s="112" t="s">
        <v>56</v>
      </c>
      <c r="C50" s="32">
        <v>4</v>
      </c>
      <c r="D50" s="11"/>
      <c r="E50" s="317"/>
      <c r="F50" s="318"/>
      <c r="G50" s="320"/>
      <c r="H50" s="308"/>
      <c r="I50" s="305"/>
    </row>
    <row r="51" spans="1:9" ht="15" customHeight="1" x14ac:dyDescent="0.25">
      <c r="A51" s="263"/>
      <c r="B51" s="112" t="s">
        <v>57</v>
      </c>
      <c r="C51" s="32">
        <v>1</v>
      </c>
      <c r="D51" s="11"/>
      <c r="E51" s="317"/>
      <c r="F51" s="318"/>
      <c r="G51" s="320"/>
      <c r="H51" s="308"/>
      <c r="I51" s="305"/>
    </row>
    <row r="52" spans="1:9" ht="15" customHeight="1" x14ac:dyDescent="0.25">
      <c r="A52" s="263"/>
      <c r="B52" s="112" t="s">
        <v>58</v>
      </c>
      <c r="C52" s="32">
        <v>5</v>
      </c>
      <c r="D52" s="11"/>
      <c r="E52" s="317"/>
      <c r="F52" s="318"/>
      <c r="G52" s="320"/>
      <c r="H52" s="308"/>
      <c r="I52" s="305"/>
    </row>
    <row r="53" spans="1:9" ht="15" customHeight="1" x14ac:dyDescent="0.25">
      <c r="A53" s="263"/>
      <c r="B53" s="112" t="s">
        <v>59</v>
      </c>
      <c r="C53" s="32">
        <v>3</v>
      </c>
      <c r="D53" s="11"/>
      <c r="E53" s="317"/>
      <c r="F53" s="318"/>
      <c r="G53" s="320"/>
      <c r="H53" s="308"/>
      <c r="I53" s="305"/>
    </row>
    <row r="54" spans="1:9" ht="15" customHeight="1" x14ac:dyDescent="0.25">
      <c r="A54" s="111" t="s">
        <v>26</v>
      </c>
      <c r="B54" s="112"/>
      <c r="C54" s="32">
        <v>4</v>
      </c>
      <c r="D54" s="11"/>
      <c r="E54" s="54">
        <f t="shared" si="0"/>
        <v>0</v>
      </c>
      <c r="F54" s="121">
        <f t="shared" si="4"/>
        <v>2.2222</v>
      </c>
      <c r="G54" s="320"/>
      <c r="H54" s="308"/>
      <c r="I54" s="305"/>
    </row>
    <row r="55" spans="1:9" ht="15" customHeight="1" x14ac:dyDescent="0.25">
      <c r="A55" s="111" t="s">
        <v>27</v>
      </c>
      <c r="B55" s="112"/>
      <c r="C55" s="32">
        <v>2</v>
      </c>
      <c r="D55" s="11"/>
      <c r="E55" s="54">
        <f t="shared" si="0"/>
        <v>0</v>
      </c>
      <c r="F55" s="121">
        <f t="shared" si="4"/>
        <v>2.2222</v>
      </c>
      <c r="G55" s="320"/>
      <c r="H55" s="308"/>
      <c r="I55" s="305"/>
    </row>
    <row r="56" spans="1:9" ht="15" customHeight="1" x14ac:dyDescent="0.25">
      <c r="A56" s="111" t="s">
        <v>28</v>
      </c>
      <c r="B56" s="112"/>
      <c r="C56" s="32">
        <v>3</v>
      </c>
      <c r="D56" s="11"/>
      <c r="E56" s="54">
        <f t="shared" si="0"/>
        <v>0</v>
      </c>
      <c r="F56" s="121">
        <f t="shared" si="4"/>
        <v>2.2222</v>
      </c>
      <c r="G56" s="320"/>
      <c r="H56" s="308"/>
      <c r="I56" s="305"/>
    </row>
    <row r="57" spans="1:9" ht="15" customHeight="1" x14ac:dyDescent="0.25">
      <c r="A57" s="111" t="s">
        <v>29</v>
      </c>
      <c r="B57" s="112"/>
      <c r="C57" s="32">
        <v>1</v>
      </c>
      <c r="D57" s="11"/>
      <c r="E57" s="54">
        <f t="shared" si="0"/>
        <v>0</v>
      </c>
      <c r="F57" s="121">
        <f t="shared" si="4"/>
        <v>2.2222</v>
      </c>
      <c r="G57" s="320"/>
      <c r="H57" s="308"/>
      <c r="I57" s="305"/>
    </row>
    <row r="58" spans="1:9" ht="15" customHeight="1" x14ac:dyDescent="0.25">
      <c r="A58" s="263" t="s">
        <v>30</v>
      </c>
      <c r="B58" s="112" t="s">
        <v>54</v>
      </c>
      <c r="C58" s="32">
        <v>4</v>
      </c>
      <c r="D58" s="11"/>
      <c r="E58" s="54">
        <f t="shared" si="0"/>
        <v>0</v>
      </c>
      <c r="F58" s="121">
        <f>2.2222/4</f>
        <v>0.55554999999999999</v>
      </c>
      <c r="G58" s="320"/>
      <c r="H58" s="308"/>
      <c r="I58" s="305"/>
    </row>
    <row r="59" spans="1:9" ht="15" customHeight="1" x14ac:dyDescent="0.25">
      <c r="A59" s="263"/>
      <c r="B59" s="112" t="s">
        <v>56</v>
      </c>
      <c r="C59" s="32">
        <v>1</v>
      </c>
      <c r="D59" s="11"/>
      <c r="E59" s="54">
        <f t="shared" si="0"/>
        <v>0</v>
      </c>
      <c r="F59" s="121">
        <f t="shared" ref="F59:F61" si="6">2.2222/4</f>
        <v>0.55554999999999999</v>
      </c>
      <c r="G59" s="320"/>
      <c r="H59" s="308"/>
      <c r="I59" s="305"/>
    </row>
    <row r="60" spans="1:9" ht="15" customHeight="1" x14ac:dyDescent="0.25">
      <c r="A60" s="263"/>
      <c r="B60" s="112" t="s">
        <v>57</v>
      </c>
      <c r="C60" s="32">
        <v>3</v>
      </c>
      <c r="D60" s="11"/>
      <c r="E60" s="54">
        <f t="shared" si="0"/>
        <v>0</v>
      </c>
      <c r="F60" s="121">
        <f t="shared" si="6"/>
        <v>0.55554999999999999</v>
      </c>
      <c r="G60" s="320"/>
      <c r="H60" s="308"/>
      <c r="I60" s="305"/>
    </row>
    <row r="61" spans="1:9" ht="15" customHeight="1" x14ac:dyDescent="0.25">
      <c r="A61" s="263"/>
      <c r="B61" s="112" t="s">
        <v>58</v>
      </c>
      <c r="C61" s="32">
        <v>2</v>
      </c>
      <c r="D61" s="11"/>
      <c r="E61" s="54">
        <f t="shared" si="0"/>
        <v>0</v>
      </c>
      <c r="F61" s="121">
        <f t="shared" si="6"/>
        <v>0.55554999999999999</v>
      </c>
      <c r="G61" s="320"/>
      <c r="H61" s="308"/>
      <c r="I61" s="305"/>
    </row>
    <row r="62" spans="1:9" ht="15" customHeight="1" thickBot="1" x14ac:dyDescent="0.3">
      <c r="A62" s="115" t="s">
        <v>31</v>
      </c>
      <c r="B62" s="116"/>
      <c r="C62" s="36">
        <v>4</v>
      </c>
      <c r="D62" s="12"/>
      <c r="E62" s="56">
        <f t="shared" si="0"/>
        <v>0</v>
      </c>
      <c r="F62" s="122">
        <f t="shared" si="4"/>
        <v>2.2222</v>
      </c>
      <c r="G62" s="321"/>
      <c r="H62" s="309"/>
      <c r="I62" s="306"/>
    </row>
    <row r="63" spans="1:9" ht="15" customHeight="1" x14ac:dyDescent="0.25">
      <c r="A63" s="109" t="s">
        <v>32</v>
      </c>
      <c r="B63" s="110"/>
      <c r="C63" s="29">
        <v>2</v>
      </c>
      <c r="D63" s="7"/>
      <c r="E63" s="52">
        <f t="shared" si="0"/>
        <v>0</v>
      </c>
      <c r="F63" s="120">
        <f>2</f>
        <v>2</v>
      </c>
      <c r="G63" s="319">
        <f>SUM(E63:E77)</f>
        <v>0</v>
      </c>
      <c r="H63" s="307">
        <f>SUM(F63:F77)</f>
        <v>20</v>
      </c>
      <c r="I63" s="304">
        <f>G63/H63</f>
        <v>0</v>
      </c>
    </row>
    <row r="64" spans="1:9" ht="15" customHeight="1" x14ac:dyDescent="0.25">
      <c r="A64" s="111" t="s">
        <v>33</v>
      </c>
      <c r="B64" s="112"/>
      <c r="C64" s="32">
        <v>80</v>
      </c>
      <c r="D64" s="11"/>
      <c r="E64" s="54">
        <f t="shared" si="0"/>
        <v>0</v>
      </c>
      <c r="F64" s="121">
        <f>2</f>
        <v>2</v>
      </c>
      <c r="G64" s="320"/>
      <c r="H64" s="308"/>
      <c r="I64" s="305"/>
    </row>
    <row r="65" spans="1:9" ht="15" customHeight="1" x14ac:dyDescent="0.25">
      <c r="A65" s="263" t="s">
        <v>34</v>
      </c>
      <c r="B65" s="112" t="s">
        <v>54</v>
      </c>
      <c r="C65" s="32">
        <v>1</v>
      </c>
      <c r="D65" s="11"/>
      <c r="E65" s="54">
        <f t="shared" si="0"/>
        <v>0</v>
      </c>
      <c r="F65" s="121">
        <f>2/6</f>
        <v>0.33333333333333331</v>
      </c>
      <c r="G65" s="320"/>
      <c r="H65" s="308"/>
      <c r="I65" s="305"/>
    </row>
    <row r="66" spans="1:9" ht="15" customHeight="1" x14ac:dyDescent="0.25">
      <c r="A66" s="263"/>
      <c r="B66" s="112" t="s">
        <v>56</v>
      </c>
      <c r="C66" s="32">
        <v>3</v>
      </c>
      <c r="D66" s="11"/>
      <c r="E66" s="54">
        <f t="shared" si="0"/>
        <v>0</v>
      </c>
      <c r="F66" s="121">
        <f t="shared" ref="F66:F70" si="7">2/6</f>
        <v>0.33333333333333331</v>
      </c>
      <c r="G66" s="320"/>
      <c r="H66" s="308"/>
      <c r="I66" s="305"/>
    </row>
    <row r="67" spans="1:9" ht="15" customHeight="1" x14ac:dyDescent="0.25">
      <c r="A67" s="263"/>
      <c r="B67" s="112" t="s">
        <v>57</v>
      </c>
      <c r="C67" s="32">
        <v>1</v>
      </c>
      <c r="D67" s="11"/>
      <c r="E67" s="54">
        <f t="shared" ref="E67:E88" si="8">IF(C67=D67,F67,0)</f>
        <v>0</v>
      </c>
      <c r="F67" s="121">
        <f t="shared" si="7"/>
        <v>0.33333333333333331</v>
      </c>
      <c r="G67" s="320"/>
      <c r="H67" s="308"/>
      <c r="I67" s="305"/>
    </row>
    <row r="68" spans="1:9" ht="15" customHeight="1" x14ac:dyDescent="0.25">
      <c r="A68" s="263"/>
      <c r="B68" s="112" t="s">
        <v>58</v>
      </c>
      <c r="C68" s="32">
        <v>3</v>
      </c>
      <c r="D68" s="11"/>
      <c r="E68" s="54">
        <f t="shared" si="8"/>
        <v>0</v>
      </c>
      <c r="F68" s="121">
        <f t="shared" si="7"/>
        <v>0.33333333333333331</v>
      </c>
      <c r="G68" s="320"/>
      <c r="H68" s="308"/>
      <c r="I68" s="305"/>
    </row>
    <row r="69" spans="1:9" ht="15" customHeight="1" x14ac:dyDescent="0.25">
      <c r="A69" s="263"/>
      <c r="B69" s="112" t="s">
        <v>59</v>
      </c>
      <c r="C69" s="32">
        <v>4</v>
      </c>
      <c r="D69" s="11"/>
      <c r="E69" s="54">
        <f t="shared" si="8"/>
        <v>0</v>
      </c>
      <c r="F69" s="121">
        <f t="shared" si="7"/>
        <v>0.33333333333333331</v>
      </c>
      <c r="G69" s="320"/>
      <c r="H69" s="308"/>
      <c r="I69" s="305"/>
    </row>
    <row r="70" spans="1:9" ht="15" customHeight="1" x14ac:dyDescent="0.25">
      <c r="A70" s="263"/>
      <c r="B70" s="112" t="s">
        <v>62</v>
      </c>
      <c r="C70" s="32">
        <v>3</v>
      </c>
      <c r="D70" s="11"/>
      <c r="E70" s="54">
        <f t="shared" si="8"/>
        <v>0</v>
      </c>
      <c r="F70" s="121">
        <f t="shared" si="7"/>
        <v>0.33333333333333331</v>
      </c>
      <c r="G70" s="320"/>
      <c r="H70" s="308"/>
      <c r="I70" s="305"/>
    </row>
    <row r="71" spans="1:9" ht="15" customHeight="1" x14ac:dyDescent="0.25">
      <c r="A71" s="111" t="s">
        <v>35</v>
      </c>
      <c r="B71" s="112"/>
      <c r="C71" s="32">
        <v>3</v>
      </c>
      <c r="D71" s="11"/>
      <c r="E71" s="54">
        <f t="shared" si="8"/>
        <v>0</v>
      </c>
      <c r="F71" s="121">
        <f>2</f>
        <v>2</v>
      </c>
      <c r="G71" s="320"/>
      <c r="H71" s="308"/>
      <c r="I71" s="305"/>
    </row>
    <row r="72" spans="1:9" ht="15" customHeight="1" x14ac:dyDescent="0.25">
      <c r="A72" s="111" t="s">
        <v>36</v>
      </c>
      <c r="B72" s="112"/>
      <c r="C72" s="32">
        <v>5</v>
      </c>
      <c r="D72" s="11"/>
      <c r="E72" s="54">
        <f t="shared" si="8"/>
        <v>0</v>
      </c>
      <c r="F72" s="121">
        <f>2</f>
        <v>2</v>
      </c>
      <c r="G72" s="320"/>
      <c r="H72" s="308"/>
      <c r="I72" s="305"/>
    </row>
    <row r="73" spans="1:9" ht="15" customHeight="1" x14ac:dyDescent="0.25">
      <c r="A73" s="111" t="s">
        <v>37</v>
      </c>
      <c r="B73" s="112"/>
      <c r="C73" s="32">
        <v>4</v>
      </c>
      <c r="D73" s="11"/>
      <c r="E73" s="54">
        <f t="shared" si="8"/>
        <v>0</v>
      </c>
      <c r="F73" s="121">
        <f>2</f>
        <v>2</v>
      </c>
      <c r="G73" s="320"/>
      <c r="H73" s="308"/>
      <c r="I73" s="305"/>
    </row>
    <row r="74" spans="1:9" ht="15" customHeight="1" x14ac:dyDescent="0.25">
      <c r="A74" s="111" t="s">
        <v>38</v>
      </c>
      <c r="B74" s="112"/>
      <c r="C74" s="32">
        <v>5</v>
      </c>
      <c r="D74" s="11"/>
      <c r="E74" s="54">
        <f t="shared" si="8"/>
        <v>0</v>
      </c>
      <c r="F74" s="121">
        <f>2</f>
        <v>2</v>
      </c>
      <c r="G74" s="320"/>
      <c r="H74" s="308"/>
      <c r="I74" s="305"/>
    </row>
    <row r="75" spans="1:9" ht="15" customHeight="1" x14ac:dyDescent="0.25">
      <c r="A75" s="111" t="s">
        <v>39</v>
      </c>
      <c r="B75" s="112"/>
      <c r="C75" s="32">
        <v>1</v>
      </c>
      <c r="D75" s="11"/>
      <c r="E75" s="54">
        <f t="shared" si="8"/>
        <v>0</v>
      </c>
      <c r="F75" s="121">
        <f>2</f>
        <v>2</v>
      </c>
      <c r="G75" s="320"/>
      <c r="H75" s="308"/>
      <c r="I75" s="305"/>
    </row>
    <row r="76" spans="1:9" ht="15" customHeight="1" x14ac:dyDescent="0.25">
      <c r="A76" s="111" t="s">
        <v>40</v>
      </c>
      <c r="B76" s="112"/>
      <c r="C76" s="32">
        <v>5</v>
      </c>
      <c r="D76" s="11"/>
      <c r="E76" s="54">
        <f t="shared" si="8"/>
        <v>0</v>
      </c>
      <c r="F76" s="121">
        <f>2</f>
        <v>2</v>
      </c>
      <c r="G76" s="320"/>
      <c r="H76" s="308"/>
      <c r="I76" s="305"/>
    </row>
    <row r="77" spans="1:9" ht="15" customHeight="1" thickBot="1" x14ac:dyDescent="0.3">
      <c r="A77" s="115" t="s">
        <v>64</v>
      </c>
      <c r="B77" s="116"/>
      <c r="C77" s="36">
        <v>4</v>
      </c>
      <c r="D77" s="12"/>
      <c r="E77" s="56">
        <f t="shared" si="8"/>
        <v>0</v>
      </c>
      <c r="F77" s="122">
        <f>2</f>
        <v>2</v>
      </c>
      <c r="G77" s="321"/>
      <c r="H77" s="309"/>
      <c r="I77" s="306"/>
    </row>
    <row r="78" spans="1:9" ht="15" customHeight="1" x14ac:dyDescent="0.25">
      <c r="A78" s="109" t="s">
        <v>41</v>
      </c>
      <c r="B78" s="110"/>
      <c r="C78" s="29">
        <v>3</v>
      </c>
      <c r="D78" s="7"/>
      <c r="E78" s="52">
        <f t="shared" si="8"/>
        <v>0</v>
      </c>
      <c r="F78" s="120">
        <f>1.875</f>
        <v>1.875</v>
      </c>
      <c r="G78" s="319">
        <f>SUM(E78:E88)</f>
        <v>0</v>
      </c>
      <c r="H78" s="307">
        <f>SUM(F78:F88)</f>
        <v>15</v>
      </c>
      <c r="I78" s="304">
        <f>G78/H78</f>
        <v>0</v>
      </c>
    </row>
    <row r="79" spans="1:9" ht="15" customHeight="1" x14ac:dyDescent="0.25">
      <c r="A79" s="263" t="s">
        <v>42</v>
      </c>
      <c r="B79" s="112" t="s">
        <v>54</v>
      </c>
      <c r="C79" s="32">
        <v>4</v>
      </c>
      <c r="D79" s="11"/>
      <c r="E79" s="54">
        <f t="shared" si="8"/>
        <v>0</v>
      </c>
      <c r="F79" s="121">
        <f>1.875/3</f>
        <v>0.625</v>
      </c>
      <c r="G79" s="320"/>
      <c r="H79" s="308"/>
      <c r="I79" s="305"/>
    </row>
    <row r="80" spans="1:9" ht="15" customHeight="1" x14ac:dyDescent="0.25">
      <c r="A80" s="263"/>
      <c r="B80" s="112" t="s">
        <v>56</v>
      </c>
      <c r="C80" s="32">
        <v>1</v>
      </c>
      <c r="D80" s="11"/>
      <c r="E80" s="54">
        <f t="shared" si="8"/>
        <v>0</v>
      </c>
      <c r="F80" s="121">
        <f t="shared" ref="F80:F81" si="9">1.875/3</f>
        <v>0.625</v>
      </c>
      <c r="G80" s="320"/>
      <c r="H80" s="308"/>
      <c r="I80" s="305"/>
    </row>
    <row r="81" spans="1:9" ht="15" customHeight="1" x14ac:dyDescent="0.25">
      <c r="A81" s="263"/>
      <c r="B81" s="112" t="s">
        <v>57</v>
      </c>
      <c r="C81" s="32">
        <v>3</v>
      </c>
      <c r="D81" s="11"/>
      <c r="E81" s="54">
        <f t="shared" si="8"/>
        <v>0</v>
      </c>
      <c r="F81" s="121">
        <f t="shared" si="9"/>
        <v>0.625</v>
      </c>
      <c r="G81" s="320"/>
      <c r="H81" s="308"/>
      <c r="I81" s="305"/>
    </row>
    <row r="82" spans="1:9" ht="15" customHeight="1" x14ac:dyDescent="0.25">
      <c r="A82" s="263" t="s">
        <v>43</v>
      </c>
      <c r="B82" s="270"/>
      <c r="C82" s="32">
        <v>1</v>
      </c>
      <c r="D82" s="11"/>
      <c r="E82" s="54">
        <f t="shared" si="8"/>
        <v>0</v>
      </c>
      <c r="F82" s="121">
        <f>1.875/2</f>
        <v>0.9375</v>
      </c>
      <c r="G82" s="320"/>
      <c r="H82" s="308"/>
      <c r="I82" s="305"/>
    </row>
    <row r="83" spans="1:9" ht="15" customHeight="1" x14ac:dyDescent="0.25">
      <c r="A83" s="263"/>
      <c r="B83" s="270"/>
      <c r="C83" s="32">
        <v>4</v>
      </c>
      <c r="D83" s="11"/>
      <c r="E83" s="54">
        <f t="shared" si="8"/>
        <v>0</v>
      </c>
      <c r="F83" s="121">
        <f>1.875/2</f>
        <v>0.9375</v>
      </c>
      <c r="G83" s="320"/>
      <c r="H83" s="308"/>
      <c r="I83" s="305"/>
    </row>
    <row r="84" spans="1:9" ht="15" customHeight="1" x14ac:dyDescent="0.25">
      <c r="A84" s="111" t="s">
        <v>44</v>
      </c>
      <c r="B84" s="112"/>
      <c r="C84" s="32">
        <v>2</v>
      </c>
      <c r="D84" s="11"/>
      <c r="E84" s="54">
        <f t="shared" si="8"/>
        <v>0</v>
      </c>
      <c r="F84" s="121">
        <f t="shared" ref="F84:F88" si="10">1.875</f>
        <v>1.875</v>
      </c>
      <c r="G84" s="320"/>
      <c r="H84" s="308"/>
      <c r="I84" s="305"/>
    </row>
    <row r="85" spans="1:9" ht="15" customHeight="1" x14ac:dyDescent="0.25">
      <c r="A85" s="111" t="s">
        <v>45</v>
      </c>
      <c r="B85" s="112"/>
      <c r="C85" s="32">
        <v>1</v>
      </c>
      <c r="D85" s="11"/>
      <c r="E85" s="54">
        <f t="shared" si="8"/>
        <v>0</v>
      </c>
      <c r="F85" s="121">
        <f t="shared" si="10"/>
        <v>1.875</v>
      </c>
      <c r="G85" s="320"/>
      <c r="H85" s="308"/>
      <c r="I85" s="305"/>
    </row>
    <row r="86" spans="1:9" ht="15" customHeight="1" x14ac:dyDescent="0.25">
      <c r="A86" s="111" t="s">
        <v>46</v>
      </c>
      <c r="B86" s="112"/>
      <c r="C86" s="32">
        <v>3</v>
      </c>
      <c r="D86" s="11"/>
      <c r="E86" s="54">
        <f t="shared" si="8"/>
        <v>0</v>
      </c>
      <c r="F86" s="121">
        <f t="shared" si="10"/>
        <v>1.875</v>
      </c>
      <c r="G86" s="320"/>
      <c r="H86" s="308"/>
      <c r="I86" s="305"/>
    </row>
    <row r="87" spans="1:9" ht="15" customHeight="1" x14ac:dyDescent="0.25">
      <c r="A87" s="111" t="s">
        <v>47</v>
      </c>
      <c r="B87" s="112"/>
      <c r="C87" s="32">
        <v>3</v>
      </c>
      <c r="D87" s="11"/>
      <c r="E87" s="54">
        <f t="shared" si="8"/>
        <v>0</v>
      </c>
      <c r="F87" s="121">
        <f t="shared" si="10"/>
        <v>1.875</v>
      </c>
      <c r="G87" s="320"/>
      <c r="H87" s="308"/>
      <c r="I87" s="305"/>
    </row>
    <row r="88" spans="1:9" ht="15" customHeight="1" thickBot="1" x14ac:dyDescent="0.3">
      <c r="A88" s="115" t="s">
        <v>48</v>
      </c>
      <c r="B88" s="116"/>
      <c r="C88" s="36">
        <v>4</v>
      </c>
      <c r="D88" s="12"/>
      <c r="E88" s="56">
        <f t="shared" si="8"/>
        <v>0</v>
      </c>
      <c r="F88" s="122">
        <f t="shared" si="10"/>
        <v>1.875</v>
      </c>
      <c r="G88" s="321"/>
      <c r="H88" s="309"/>
      <c r="I88" s="306"/>
    </row>
    <row r="89" spans="1:9" ht="27" thickBot="1" x14ac:dyDescent="0.3">
      <c r="A89" s="48"/>
      <c r="B89" s="48"/>
      <c r="C89" s="14"/>
      <c r="D89" s="14"/>
      <c r="E89" s="15"/>
      <c r="F89" s="15"/>
      <c r="G89" s="90">
        <f>SUM(G2:G88)</f>
        <v>0</v>
      </c>
      <c r="H89" s="90">
        <f>SUM(H2:H88)</f>
        <v>99.999300000000005</v>
      </c>
      <c r="I89" s="50"/>
    </row>
    <row r="90" spans="1:9" ht="15" customHeight="1" x14ac:dyDescent="0.25">
      <c r="A90" s="48"/>
      <c r="B90" s="48"/>
      <c r="C90" s="14"/>
      <c r="D90" s="14"/>
      <c r="E90" s="15"/>
      <c r="F90" s="15"/>
      <c r="G90" s="102"/>
      <c r="H90" s="103"/>
    </row>
    <row r="91" spans="1:9" ht="15" customHeight="1" x14ac:dyDescent="0.25">
      <c r="A91" s="48"/>
      <c r="B91" s="48"/>
      <c r="C91" s="14"/>
      <c r="D91" s="14"/>
      <c r="E91" s="15"/>
      <c r="F91" s="15"/>
      <c r="G91" s="102"/>
      <c r="H91" s="103"/>
    </row>
    <row r="92" spans="1:9" ht="15" customHeight="1" x14ac:dyDescent="0.25">
      <c r="A92" s="48"/>
      <c r="B92" s="48"/>
      <c r="C92" s="14"/>
      <c r="D92" s="14"/>
      <c r="E92" s="15"/>
      <c r="F92" s="15"/>
      <c r="G92" s="102"/>
      <c r="H92" s="103"/>
    </row>
    <row r="93" spans="1:9" ht="15" customHeight="1" x14ac:dyDescent="0.25">
      <c r="A93" s="48"/>
      <c r="B93" s="48"/>
      <c r="C93" s="14"/>
      <c r="D93" s="14"/>
      <c r="E93" s="15"/>
      <c r="F93" s="15"/>
      <c r="G93" s="102"/>
      <c r="H93" s="103"/>
    </row>
    <row r="94" spans="1:9" ht="15" customHeight="1" x14ac:dyDescent="0.25">
      <c r="A94" s="48"/>
      <c r="B94" s="48"/>
      <c r="C94" s="14"/>
      <c r="D94" s="14"/>
      <c r="E94" s="15"/>
      <c r="F94" s="15"/>
      <c r="G94" s="102"/>
      <c r="H94" s="103"/>
    </row>
    <row r="95" spans="1:9" ht="15" customHeight="1" x14ac:dyDescent="0.25">
      <c r="A95" s="48"/>
      <c r="B95" s="48"/>
      <c r="C95" s="14"/>
      <c r="D95" s="14"/>
      <c r="E95" s="15"/>
      <c r="F95" s="15"/>
      <c r="G95" s="102"/>
      <c r="H95" s="103"/>
    </row>
    <row r="96" spans="1:9" ht="15" customHeight="1" x14ac:dyDescent="0.25">
      <c r="A96" s="48"/>
      <c r="B96" s="48"/>
      <c r="C96" s="14"/>
      <c r="D96" s="14"/>
      <c r="E96" s="15"/>
      <c r="F96" s="15"/>
      <c r="G96" s="102"/>
      <c r="H96" s="103"/>
    </row>
    <row r="97" spans="1:12" ht="15" customHeight="1" x14ac:dyDescent="0.25">
      <c r="A97" s="48"/>
      <c r="B97" s="48"/>
      <c r="C97" s="14"/>
      <c r="D97" s="14"/>
      <c r="E97" s="15"/>
      <c r="F97" s="15"/>
      <c r="G97" s="102"/>
      <c r="H97" s="103"/>
    </row>
    <row r="98" spans="1:12" ht="15" customHeight="1" x14ac:dyDescent="0.25">
      <c r="A98" s="48"/>
      <c r="B98" s="48"/>
      <c r="C98" s="14"/>
      <c r="D98" s="14"/>
      <c r="E98" s="15"/>
      <c r="F98" s="15"/>
      <c r="G98" s="102"/>
      <c r="H98" s="103"/>
    </row>
    <row r="99" spans="1:12" ht="15" customHeight="1" x14ac:dyDescent="0.25">
      <c r="A99" s="48"/>
      <c r="B99" s="48"/>
      <c r="C99" s="14"/>
      <c r="D99" s="14"/>
      <c r="E99" s="15"/>
      <c r="F99" s="15"/>
      <c r="G99" s="102"/>
      <c r="H99" s="103"/>
    </row>
    <row r="100" spans="1:12" ht="15.75" customHeight="1" x14ac:dyDescent="0.25">
      <c r="A100" s="48"/>
      <c r="B100" s="48"/>
      <c r="C100" s="14"/>
      <c r="D100" s="14"/>
      <c r="E100" s="15"/>
      <c r="F100" s="15"/>
      <c r="G100" s="102"/>
      <c r="H100" s="103"/>
    </row>
    <row r="101" spans="1:12" s="99" customFormat="1" x14ac:dyDescent="0.25">
      <c r="A101" s="48"/>
      <c r="B101" s="48"/>
      <c r="C101" s="14"/>
      <c r="D101" s="14"/>
      <c r="E101" s="15"/>
      <c r="F101" s="15"/>
      <c r="G101" s="103"/>
      <c r="H101" s="103"/>
      <c r="J101" s="78"/>
      <c r="K101" s="94"/>
      <c r="L101" s="126"/>
    </row>
    <row r="102" spans="1:12" s="99" customFormat="1" x14ac:dyDescent="0.25">
      <c r="A102" s="48"/>
      <c r="B102" s="48"/>
      <c r="C102" s="14"/>
      <c r="D102" s="14"/>
      <c r="E102" s="15"/>
      <c r="F102" s="104"/>
      <c r="G102" s="103"/>
      <c r="H102" s="103"/>
      <c r="J102" s="78"/>
      <c r="K102" s="94"/>
      <c r="L102" s="126"/>
    </row>
    <row r="103" spans="1:12" s="99" customFormat="1" x14ac:dyDescent="0.25">
      <c r="A103" s="48"/>
      <c r="B103" s="48"/>
      <c r="C103" s="14"/>
      <c r="D103" s="14"/>
      <c r="E103" s="15"/>
      <c r="F103" s="15"/>
      <c r="G103" s="103"/>
      <c r="H103" s="103"/>
      <c r="J103" s="78"/>
      <c r="K103" s="94"/>
      <c r="L103" s="126"/>
    </row>
  </sheetData>
  <sheetProtection password="CF7A" sheet="1" objects="1" scenarios="1"/>
  <mergeCells count="39">
    <mergeCell ref="E49:E53"/>
    <mergeCell ref="F49:F53"/>
    <mergeCell ref="A10:A15"/>
    <mergeCell ref="A2:A5"/>
    <mergeCell ref="F21:F27"/>
    <mergeCell ref="E21:E27"/>
    <mergeCell ref="F32:F35"/>
    <mergeCell ref="E32:E35"/>
    <mergeCell ref="B37:B39"/>
    <mergeCell ref="A37:A42"/>
    <mergeCell ref="B32:B35"/>
    <mergeCell ref="A32:A35"/>
    <mergeCell ref="A21:A27"/>
    <mergeCell ref="A17:A18"/>
    <mergeCell ref="B40:B42"/>
    <mergeCell ref="F40:F42"/>
    <mergeCell ref="A65:A70"/>
    <mergeCell ref="A58:A61"/>
    <mergeCell ref="A49:A53"/>
    <mergeCell ref="B44:B46"/>
    <mergeCell ref="A44:A46"/>
    <mergeCell ref="I78:I88"/>
    <mergeCell ref="H78:H88"/>
    <mergeCell ref="G78:G88"/>
    <mergeCell ref="B82:B83"/>
    <mergeCell ref="A82:A83"/>
    <mergeCell ref="A79:A81"/>
    <mergeCell ref="I2:I27"/>
    <mergeCell ref="G28:G62"/>
    <mergeCell ref="I63:I77"/>
    <mergeCell ref="H63:H77"/>
    <mergeCell ref="G63:G77"/>
    <mergeCell ref="I28:I62"/>
    <mergeCell ref="H28:H62"/>
    <mergeCell ref="E40:E42"/>
    <mergeCell ref="F37:F39"/>
    <mergeCell ref="E37:E39"/>
    <mergeCell ref="G2:G27"/>
    <mergeCell ref="H2:H27"/>
  </mergeCells>
  <conditionalFormatting sqref="I2:I8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88">
    <cfRule type="cellIs" dxfId="11" priority="1" operator="equal">
      <formula>0</formula>
    </cfRule>
  </conditionalFormatting>
  <pageMargins left="0.7" right="0.7" top="0.78740157499999996" bottom="0.78740157499999996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3"/>
  <sheetViews>
    <sheetView workbookViewId="0">
      <selection activeCell="D2" sqref="D2"/>
    </sheetView>
  </sheetViews>
  <sheetFormatPr baseColWidth="10" defaultRowHeight="15" x14ac:dyDescent="0.25"/>
  <cols>
    <col min="1" max="1" width="5.7109375" style="146" bestFit="1" customWidth="1"/>
    <col min="2" max="2" width="5.42578125" style="146" bestFit="1" customWidth="1"/>
    <col min="3" max="3" width="7.7109375" style="106" bestFit="1" customWidth="1"/>
    <col min="4" max="4" width="8.28515625" style="106" bestFit="1" customWidth="1"/>
    <col min="5" max="5" width="11.28515625" style="147" bestFit="1" customWidth="1"/>
    <col min="6" max="6" width="13.42578125" style="148" bestFit="1" customWidth="1"/>
    <col min="7" max="7" width="11.28515625" style="149" bestFit="1" customWidth="1"/>
    <col min="8" max="8" width="13.42578125" style="149" bestFit="1" customWidth="1"/>
    <col min="9" max="9" width="5.5703125" style="50" bestFit="1" customWidth="1"/>
    <col min="10" max="10" width="11.42578125" style="78"/>
    <col min="11" max="11" width="16.140625" style="94" customWidth="1"/>
    <col min="12" max="12" width="14.28515625" style="126" customWidth="1"/>
    <col min="13" max="16384" width="11.42578125" style="78"/>
  </cols>
  <sheetData>
    <row r="1" spans="1:9" s="73" customFormat="1" ht="30.75" thickBot="1" x14ac:dyDescent="0.3">
      <c r="A1" s="129" t="s">
        <v>75</v>
      </c>
      <c r="B1" s="64" t="s">
        <v>76</v>
      </c>
      <c r="C1" s="130" t="s">
        <v>51</v>
      </c>
      <c r="D1" s="130" t="s">
        <v>52</v>
      </c>
      <c r="E1" s="151" t="s">
        <v>71</v>
      </c>
      <c r="F1" s="133" t="s">
        <v>72</v>
      </c>
      <c r="G1" s="134" t="s">
        <v>97</v>
      </c>
      <c r="H1" s="134" t="s">
        <v>98</v>
      </c>
      <c r="I1" s="135" t="s">
        <v>68</v>
      </c>
    </row>
    <row r="2" spans="1:9" ht="15" customHeight="1" x14ac:dyDescent="0.25">
      <c r="A2" s="274" t="s">
        <v>0</v>
      </c>
      <c r="B2" s="51" t="s">
        <v>54</v>
      </c>
      <c r="C2" s="29">
        <v>2</v>
      </c>
      <c r="D2" s="29"/>
      <c r="E2" s="89">
        <f>IF(C2=D2,F2,0)</f>
        <v>0</v>
      </c>
      <c r="F2" s="41">
        <f>1.9231/5</f>
        <v>0.38462000000000002</v>
      </c>
      <c r="G2" s="307">
        <f>SUM(E2:E19)</f>
        <v>1.9231</v>
      </c>
      <c r="H2" s="307">
        <f>SUM(F2:F19)</f>
        <v>25.00030000000001</v>
      </c>
      <c r="I2" s="304">
        <f>G2/H2</f>
        <v>7.69230769230769E-2</v>
      </c>
    </row>
    <row r="3" spans="1:9" ht="15" customHeight="1" x14ac:dyDescent="0.25">
      <c r="A3" s="263"/>
      <c r="B3" s="37" t="s">
        <v>56</v>
      </c>
      <c r="C3" s="32">
        <v>4</v>
      </c>
      <c r="D3" s="32"/>
      <c r="E3" s="58">
        <f t="shared" ref="E3:E66" si="0">IF(C3=D3,F3,0)</f>
        <v>0</v>
      </c>
      <c r="F3" s="123">
        <f t="shared" ref="F3:F6" si="1">1.9231/5</f>
        <v>0.38462000000000002</v>
      </c>
      <c r="G3" s="308"/>
      <c r="H3" s="308"/>
      <c r="I3" s="305"/>
    </row>
    <row r="4" spans="1:9" ht="15" customHeight="1" x14ac:dyDescent="0.25">
      <c r="A4" s="263"/>
      <c r="B4" s="37" t="s">
        <v>57</v>
      </c>
      <c r="C4" s="32">
        <v>5</v>
      </c>
      <c r="D4" s="32"/>
      <c r="E4" s="58">
        <f t="shared" si="0"/>
        <v>0</v>
      </c>
      <c r="F4" s="123">
        <f t="shared" si="1"/>
        <v>0.38462000000000002</v>
      </c>
      <c r="G4" s="308"/>
      <c r="H4" s="308"/>
      <c r="I4" s="305"/>
    </row>
    <row r="5" spans="1:9" ht="15" customHeight="1" x14ac:dyDescent="0.25">
      <c r="A5" s="263"/>
      <c r="B5" s="37" t="s">
        <v>58</v>
      </c>
      <c r="C5" s="32">
        <v>3</v>
      </c>
      <c r="D5" s="32"/>
      <c r="E5" s="58">
        <f t="shared" si="0"/>
        <v>0</v>
      </c>
      <c r="F5" s="123">
        <f t="shared" si="1"/>
        <v>0.38462000000000002</v>
      </c>
      <c r="G5" s="308"/>
      <c r="H5" s="308"/>
      <c r="I5" s="305"/>
    </row>
    <row r="6" spans="1:9" ht="15" customHeight="1" x14ac:dyDescent="0.25">
      <c r="A6" s="263"/>
      <c r="B6" s="37" t="s">
        <v>59</v>
      </c>
      <c r="C6" s="32">
        <v>1</v>
      </c>
      <c r="D6" s="32"/>
      <c r="E6" s="58">
        <f t="shared" si="0"/>
        <v>0</v>
      </c>
      <c r="F6" s="123">
        <f t="shared" si="1"/>
        <v>0.38462000000000002</v>
      </c>
      <c r="G6" s="308"/>
      <c r="H6" s="308"/>
      <c r="I6" s="305"/>
    </row>
    <row r="7" spans="1:9" ht="15" customHeight="1" x14ac:dyDescent="0.25">
      <c r="A7" s="33" t="s">
        <v>1</v>
      </c>
      <c r="B7" s="37"/>
      <c r="C7" s="32">
        <v>545</v>
      </c>
      <c r="D7" s="32"/>
      <c r="E7" s="58">
        <f t="shared" si="0"/>
        <v>0</v>
      </c>
      <c r="F7" s="123">
        <f t="shared" ref="F7:F18" si="2">1.9231</f>
        <v>1.9231</v>
      </c>
      <c r="G7" s="308"/>
      <c r="H7" s="308"/>
      <c r="I7" s="305"/>
    </row>
    <row r="8" spans="1:9" ht="15" customHeight="1" x14ac:dyDescent="0.25">
      <c r="A8" s="33" t="s">
        <v>2</v>
      </c>
      <c r="B8" s="37"/>
      <c r="C8" s="32">
        <v>4</v>
      </c>
      <c r="D8" s="32"/>
      <c r="E8" s="58">
        <f t="shared" si="0"/>
        <v>0</v>
      </c>
      <c r="F8" s="123">
        <f t="shared" si="2"/>
        <v>1.9231</v>
      </c>
      <c r="G8" s="308"/>
      <c r="H8" s="308"/>
      <c r="I8" s="305"/>
    </row>
    <row r="9" spans="1:9" ht="15" customHeight="1" x14ac:dyDescent="0.25">
      <c r="A9" s="33" t="s">
        <v>3</v>
      </c>
      <c r="B9" s="37"/>
      <c r="C9" s="32"/>
      <c r="D9" s="32"/>
      <c r="E9" s="58">
        <v>1.9231</v>
      </c>
      <c r="F9" s="123">
        <f t="shared" si="2"/>
        <v>1.9231</v>
      </c>
      <c r="G9" s="308"/>
      <c r="H9" s="308"/>
      <c r="I9" s="305"/>
    </row>
    <row r="10" spans="1:9" ht="15" customHeight="1" x14ac:dyDescent="0.25">
      <c r="A10" s="33" t="s">
        <v>4</v>
      </c>
      <c r="B10" s="37"/>
      <c r="C10" s="32">
        <v>1</v>
      </c>
      <c r="D10" s="32"/>
      <c r="E10" s="58">
        <f t="shared" si="0"/>
        <v>0</v>
      </c>
      <c r="F10" s="123">
        <f t="shared" si="2"/>
        <v>1.9231</v>
      </c>
      <c r="G10" s="308"/>
      <c r="H10" s="308"/>
      <c r="I10" s="305"/>
    </row>
    <row r="11" spans="1:9" ht="15" customHeight="1" x14ac:dyDescent="0.25">
      <c r="A11" s="33" t="s">
        <v>5</v>
      </c>
      <c r="B11" s="37"/>
      <c r="C11" s="32">
        <v>2</v>
      </c>
      <c r="D11" s="32"/>
      <c r="E11" s="58">
        <f t="shared" si="0"/>
        <v>0</v>
      </c>
      <c r="F11" s="123">
        <f t="shared" si="2"/>
        <v>1.9231</v>
      </c>
      <c r="G11" s="308"/>
      <c r="H11" s="308"/>
      <c r="I11" s="305"/>
    </row>
    <row r="12" spans="1:9" ht="15" customHeight="1" x14ac:dyDescent="0.25">
      <c r="A12" s="33" t="s">
        <v>6</v>
      </c>
      <c r="B12" s="37"/>
      <c r="C12" s="32">
        <v>3</v>
      </c>
      <c r="D12" s="32"/>
      <c r="E12" s="58">
        <f t="shared" si="0"/>
        <v>0</v>
      </c>
      <c r="F12" s="123">
        <f t="shared" si="2"/>
        <v>1.9231</v>
      </c>
      <c r="G12" s="308"/>
      <c r="H12" s="308"/>
      <c r="I12" s="305"/>
    </row>
    <row r="13" spans="1:9" ht="15" customHeight="1" x14ac:dyDescent="0.25">
      <c r="A13" s="263" t="s">
        <v>7</v>
      </c>
      <c r="B13" s="270"/>
      <c r="C13" s="32">
        <v>2</v>
      </c>
      <c r="D13" s="32"/>
      <c r="E13" s="58">
        <f t="shared" si="0"/>
        <v>0</v>
      </c>
      <c r="F13" s="123">
        <f>1.9231/2</f>
        <v>0.96155000000000002</v>
      </c>
      <c r="G13" s="308"/>
      <c r="H13" s="308"/>
      <c r="I13" s="305"/>
    </row>
    <row r="14" spans="1:9" ht="15" customHeight="1" x14ac:dyDescent="0.25">
      <c r="A14" s="263"/>
      <c r="B14" s="270"/>
      <c r="C14" s="113">
        <v>4</v>
      </c>
      <c r="D14" s="113"/>
      <c r="E14" s="58">
        <f t="shared" si="0"/>
        <v>0</v>
      </c>
      <c r="F14" s="123">
        <f>1.9231/2</f>
        <v>0.96155000000000002</v>
      </c>
      <c r="G14" s="308"/>
      <c r="H14" s="308"/>
      <c r="I14" s="305"/>
    </row>
    <row r="15" spans="1:9" ht="15" customHeight="1" x14ac:dyDescent="0.25">
      <c r="A15" s="33" t="s">
        <v>8</v>
      </c>
      <c r="B15" s="37"/>
      <c r="C15" s="32">
        <v>2</v>
      </c>
      <c r="D15" s="32"/>
      <c r="E15" s="58">
        <f t="shared" si="0"/>
        <v>0</v>
      </c>
      <c r="F15" s="123">
        <f t="shared" si="2"/>
        <v>1.9231</v>
      </c>
      <c r="G15" s="308"/>
      <c r="H15" s="308"/>
      <c r="I15" s="305"/>
    </row>
    <row r="16" spans="1:9" ht="15" customHeight="1" x14ac:dyDescent="0.25">
      <c r="A16" s="33" t="s">
        <v>9</v>
      </c>
      <c r="B16" s="37"/>
      <c r="C16" s="32">
        <v>2</v>
      </c>
      <c r="D16" s="32"/>
      <c r="E16" s="58">
        <f t="shared" si="0"/>
        <v>0</v>
      </c>
      <c r="F16" s="123">
        <f t="shared" si="2"/>
        <v>1.9231</v>
      </c>
      <c r="G16" s="308"/>
      <c r="H16" s="308"/>
      <c r="I16" s="305"/>
    </row>
    <row r="17" spans="1:12" ht="15" customHeight="1" x14ac:dyDescent="0.25">
      <c r="A17" s="33" t="s">
        <v>10</v>
      </c>
      <c r="B17" s="37"/>
      <c r="C17" s="32">
        <v>3</v>
      </c>
      <c r="D17" s="32"/>
      <c r="E17" s="58">
        <f t="shared" si="0"/>
        <v>0</v>
      </c>
      <c r="F17" s="123">
        <f t="shared" si="2"/>
        <v>1.9231</v>
      </c>
      <c r="G17" s="308"/>
      <c r="H17" s="308"/>
      <c r="I17" s="305"/>
    </row>
    <row r="18" spans="1:12" s="99" customFormat="1" ht="15" customHeight="1" x14ac:dyDescent="0.25">
      <c r="A18" s="33" t="s">
        <v>11</v>
      </c>
      <c r="B18" s="37"/>
      <c r="C18" s="32">
        <v>2</v>
      </c>
      <c r="D18" s="32"/>
      <c r="E18" s="58">
        <f t="shared" si="0"/>
        <v>0</v>
      </c>
      <c r="F18" s="123">
        <f t="shared" si="2"/>
        <v>1.9231</v>
      </c>
      <c r="G18" s="308"/>
      <c r="H18" s="308"/>
      <c r="I18" s="305"/>
      <c r="J18" s="78"/>
      <c r="K18" s="94"/>
      <c r="L18" s="126"/>
    </row>
    <row r="19" spans="1:12" s="99" customFormat="1" ht="15" customHeight="1" thickBot="1" x14ac:dyDescent="0.3">
      <c r="A19" s="38" t="s">
        <v>12</v>
      </c>
      <c r="B19" s="69"/>
      <c r="C19" s="36">
        <v>5</v>
      </c>
      <c r="D19" s="36"/>
      <c r="E19" s="44">
        <f t="shared" si="0"/>
        <v>0</v>
      </c>
      <c r="F19" s="45">
        <f>1.9231</f>
        <v>1.9231</v>
      </c>
      <c r="G19" s="309"/>
      <c r="H19" s="309"/>
      <c r="I19" s="306"/>
      <c r="J19" s="78"/>
      <c r="K19" s="94"/>
      <c r="L19" s="126"/>
    </row>
    <row r="20" spans="1:12" s="99" customFormat="1" ht="15" customHeight="1" x14ac:dyDescent="0.25">
      <c r="A20" s="39" t="s">
        <v>14</v>
      </c>
      <c r="B20" s="51"/>
      <c r="C20" s="29">
        <v>5</v>
      </c>
      <c r="D20" s="29"/>
      <c r="E20" s="89">
        <f t="shared" si="0"/>
        <v>0</v>
      </c>
      <c r="F20" s="41">
        <f>2.6667</f>
        <v>2.6667000000000001</v>
      </c>
      <c r="G20" s="307">
        <f>SUM(E20:E53)</f>
        <v>2.6667000000000001</v>
      </c>
      <c r="H20" s="307">
        <f>SUM(F20:F53)</f>
        <v>40.000499999999988</v>
      </c>
      <c r="I20" s="304">
        <f>G20/H20</f>
        <v>6.6666666666666693E-2</v>
      </c>
      <c r="J20" s="78"/>
      <c r="K20" s="94"/>
      <c r="L20" s="126"/>
    </row>
    <row r="21" spans="1:12" s="99" customFormat="1" ht="15" customHeight="1" x14ac:dyDescent="0.25">
      <c r="A21" s="263" t="s">
        <v>15</v>
      </c>
      <c r="B21" s="270"/>
      <c r="C21" s="32">
        <v>1</v>
      </c>
      <c r="D21" s="32"/>
      <c r="E21" s="58">
        <f t="shared" si="0"/>
        <v>0</v>
      </c>
      <c r="F21" s="123">
        <f>2.6667/2</f>
        <v>1.33335</v>
      </c>
      <c r="G21" s="308"/>
      <c r="H21" s="308"/>
      <c r="I21" s="305"/>
      <c r="J21" s="78"/>
      <c r="K21" s="94"/>
      <c r="L21" s="126"/>
    </row>
    <row r="22" spans="1:12" s="99" customFormat="1" ht="15" customHeight="1" x14ac:dyDescent="0.25">
      <c r="A22" s="263"/>
      <c r="B22" s="270"/>
      <c r="C22" s="113">
        <v>3</v>
      </c>
      <c r="D22" s="113"/>
      <c r="E22" s="58">
        <f t="shared" si="0"/>
        <v>0</v>
      </c>
      <c r="F22" s="123">
        <f t="shared" ref="F22:F24" si="3">2.6667/2</f>
        <v>1.33335</v>
      </c>
      <c r="G22" s="308"/>
      <c r="H22" s="308"/>
      <c r="I22" s="305"/>
      <c r="J22" s="78"/>
      <c r="K22" s="94"/>
      <c r="L22" s="126"/>
    </row>
    <row r="23" spans="1:12" s="99" customFormat="1" ht="15" customHeight="1" x14ac:dyDescent="0.25">
      <c r="A23" s="263" t="s">
        <v>16</v>
      </c>
      <c r="B23" s="37" t="s">
        <v>54</v>
      </c>
      <c r="C23" s="32">
        <v>6</v>
      </c>
      <c r="D23" s="32"/>
      <c r="E23" s="58">
        <f t="shared" si="0"/>
        <v>0</v>
      </c>
      <c r="F23" s="123">
        <f t="shared" si="3"/>
        <v>1.33335</v>
      </c>
      <c r="G23" s="308"/>
      <c r="H23" s="308"/>
      <c r="I23" s="305"/>
      <c r="J23" s="78"/>
      <c r="K23" s="94"/>
      <c r="L23" s="126"/>
    </row>
    <row r="24" spans="1:12" s="99" customFormat="1" ht="15" customHeight="1" x14ac:dyDescent="0.25">
      <c r="A24" s="263"/>
      <c r="B24" s="37" t="s">
        <v>56</v>
      </c>
      <c r="C24" s="32">
        <v>2</v>
      </c>
      <c r="D24" s="32"/>
      <c r="E24" s="58">
        <f t="shared" si="0"/>
        <v>0</v>
      </c>
      <c r="F24" s="123">
        <f t="shared" si="3"/>
        <v>1.33335</v>
      </c>
      <c r="G24" s="308"/>
      <c r="H24" s="308"/>
      <c r="I24" s="305"/>
      <c r="J24" s="78"/>
      <c r="K24" s="94"/>
      <c r="L24" s="126"/>
    </row>
    <row r="25" spans="1:12" s="99" customFormat="1" ht="15" customHeight="1" x14ac:dyDescent="0.25">
      <c r="A25" s="33" t="s">
        <v>17</v>
      </c>
      <c r="B25" s="37"/>
      <c r="C25" s="32">
        <v>2</v>
      </c>
      <c r="D25" s="32"/>
      <c r="E25" s="58">
        <f t="shared" si="0"/>
        <v>0</v>
      </c>
      <c r="F25" s="123">
        <f t="shared" ref="E25:F53" si="4">2.6667</f>
        <v>2.6667000000000001</v>
      </c>
      <c r="G25" s="308"/>
      <c r="H25" s="308"/>
      <c r="I25" s="305"/>
      <c r="J25" s="78"/>
      <c r="K25" s="94"/>
      <c r="L25" s="126"/>
    </row>
    <row r="26" spans="1:12" s="99" customFormat="1" ht="15" customHeight="1" x14ac:dyDescent="0.25">
      <c r="A26" s="263" t="s">
        <v>18</v>
      </c>
      <c r="B26" s="270"/>
      <c r="C26" s="32">
        <v>4</v>
      </c>
      <c r="D26" s="32"/>
      <c r="E26" s="58">
        <f t="shared" si="0"/>
        <v>0</v>
      </c>
      <c r="F26" s="123">
        <f>2.6667/2</f>
        <v>1.33335</v>
      </c>
      <c r="G26" s="308"/>
      <c r="H26" s="308"/>
      <c r="I26" s="305"/>
      <c r="J26" s="78"/>
      <c r="K26" s="94"/>
      <c r="L26" s="126"/>
    </row>
    <row r="27" spans="1:12" s="99" customFormat="1" ht="15" customHeight="1" x14ac:dyDescent="0.25">
      <c r="A27" s="263"/>
      <c r="B27" s="270"/>
      <c r="C27" s="113">
        <v>5</v>
      </c>
      <c r="D27" s="113"/>
      <c r="E27" s="58">
        <f t="shared" si="0"/>
        <v>0</v>
      </c>
      <c r="F27" s="123">
        <f>2.6667/2</f>
        <v>1.33335</v>
      </c>
      <c r="G27" s="308"/>
      <c r="H27" s="308"/>
      <c r="I27" s="305"/>
      <c r="J27" s="78"/>
      <c r="K27" s="94"/>
      <c r="L27" s="126"/>
    </row>
    <row r="28" spans="1:12" s="99" customFormat="1" ht="15" customHeight="1" x14ac:dyDescent="0.25">
      <c r="A28" s="263" t="s">
        <v>19</v>
      </c>
      <c r="B28" s="270" t="s">
        <v>54</v>
      </c>
      <c r="C28" s="32">
        <v>2</v>
      </c>
      <c r="D28" s="32"/>
      <c r="E28" s="292">
        <f>IF(AND(C28=D28,C29=D29,C30=D30),F28,0)</f>
        <v>0</v>
      </c>
      <c r="F28" s="316">
        <f>2.6667/3</f>
        <v>0.88890000000000002</v>
      </c>
      <c r="G28" s="308"/>
      <c r="H28" s="308"/>
      <c r="I28" s="305"/>
      <c r="J28" s="78"/>
      <c r="K28" s="94"/>
      <c r="L28" s="126"/>
    </row>
    <row r="29" spans="1:12" s="99" customFormat="1" ht="15" customHeight="1" x14ac:dyDescent="0.25">
      <c r="A29" s="263"/>
      <c r="B29" s="270"/>
      <c r="C29" s="32">
        <v>1</v>
      </c>
      <c r="D29" s="32"/>
      <c r="E29" s="292"/>
      <c r="F29" s="316"/>
      <c r="G29" s="308"/>
      <c r="H29" s="308"/>
      <c r="I29" s="305"/>
      <c r="J29" s="78"/>
      <c r="K29" s="94"/>
      <c r="L29" s="126"/>
    </row>
    <row r="30" spans="1:12" s="99" customFormat="1" ht="15.75" customHeight="1" x14ac:dyDescent="0.25">
      <c r="A30" s="263"/>
      <c r="B30" s="270"/>
      <c r="C30" s="32">
        <v>3</v>
      </c>
      <c r="D30" s="32"/>
      <c r="E30" s="292"/>
      <c r="F30" s="316"/>
      <c r="G30" s="308"/>
      <c r="H30" s="308"/>
      <c r="I30" s="305"/>
      <c r="J30" s="78"/>
      <c r="K30" s="94"/>
      <c r="L30" s="126"/>
    </row>
    <row r="31" spans="1:12" s="99" customFormat="1" ht="15" customHeight="1" x14ac:dyDescent="0.25">
      <c r="A31" s="263"/>
      <c r="B31" s="270" t="s">
        <v>56</v>
      </c>
      <c r="C31" s="32">
        <v>3</v>
      </c>
      <c r="D31" s="32"/>
      <c r="E31" s="292">
        <f t="shared" ref="E31" si="5">IF(AND(C31=D31,C32=D32,C33=D33),F31,0)</f>
        <v>0</v>
      </c>
      <c r="F31" s="316">
        <f t="shared" ref="F31:F34" si="6">2.6667/3</f>
        <v>0.88890000000000002</v>
      </c>
      <c r="G31" s="308"/>
      <c r="H31" s="308"/>
      <c r="I31" s="305"/>
      <c r="J31" s="78"/>
      <c r="K31" s="94"/>
      <c r="L31" s="126"/>
    </row>
    <row r="32" spans="1:12" s="99" customFormat="1" ht="15" customHeight="1" x14ac:dyDescent="0.25">
      <c r="A32" s="263"/>
      <c r="B32" s="270"/>
      <c r="C32" s="32">
        <v>2</v>
      </c>
      <c r="D32" s="32"/>
      <c r="E32" s="292"/>
      <c r="F32" s="316"/>
      <c r="G32" s="308"/>
      <c r="H32" s="308"/>
      <c r="I32" s="305"/>
      <c r="J32" s="78"/>
      <c r="K32" s="94"/>
      <c r="L32" s="126"/>
    </row>
    <row r="33" spans="1:12" s="99" customFormat="1" ht="15" customHeight="1" x14ac:dyDescent="0.25">
      <c r="A33" s="263"/>
      <c r="B33" s="270"/>
      <c r="C33" s="32">
        <v>3</v>
      </c>
      <c r="D33" s="32"/>
      <c r="E33" s="292"/>
      <c r="F33" s="316"/>
      <c r="G33" s="308"/>
      <c r="H33" s="308"/>
      <c r="I33" s="305"/>
      <c r="J33" s="78"/>
      <c r="K33" s="94"/>
      <c r="L33" s="126"/>
    </row>
    <row r="34" spans="1:12" s="99" customFormat="1" ht="15" customHeight="1" x14ac:dyDescent="0.25">
      <c r="A34" s="263"/>
      <c r="B34" s="270" t="s">
        <v>57</v>
      </c>
      <c r="C34" s="32">
        <v>1</v>
      </c>
      <c r="D34" s="32"/>
      <c r="E34" s="292">
        <f t="shared" ref="E34" si="7">IF(AND(C34=D34,C35=D35,C36=D36),F34,0)</f>
        <v>0</v>
      </c>
      <c r="F34" s="316">
        <f t="shared" si="6"/>
        <v>0.88890000000000002</v>
      </c>
      <c r="G34" s="308"/>
      <c r="H34" s="308"/>
      <c r="I34" s="305"/>
      <c r="J34" s="78"/>
      <c r="K34" s="94"/>
      <c r="L34" s="126"/>
    </row>
    <row r="35" spans="1:12" s="99" customFormat="1" ht="15" customHeight="1" x14ac:dyDescent="0.25">
      <c r="A35" s="263"/>
      <c r="B35" s="270"/>
      <c r="C35" s="32">
        <v>2</v>
      </c>
      <c r="D35" s="32"/>
      <c r="E35" s="292"/>
      <c r="F35" s="316"/>
      <c r="G35" s="308"/>
      <c r="H35" s="308"/>
      <c r="I35" s="305"/>
      <c r="J35" s="78"/>
      <c r="K35" s="94"/>
      <c r="L35" s="126"/>
    </row>
    <row r="36" spans="1:12" s="99" customFormat="1" ht="15" customHeight="1" x14ac:dyDescent="0.25">
      <c r="A36" s="263"/>
      <c r="B36" s="270"/>
      <c r="C36" s="32">
        <v>2</v>
      </c>
      <c r="D36" s="32"/>
      <c r="E36" s="292"/>
      <c r="F36" s="316"/>
      <c r="G36" s="308"/>
      <c r="H36" s="308"/>
      <c r="I36" s="305"/>
      <c r="J36" s="78"/>
      <c r="K36" s="94"/>
      <c r="L36" s="126"/>
    </row>
    <row r="37" spans="1:12" s="99" customFormat="1" ht="15" customHeight="1" x14ac:dyDescent="0.25">
      <c r="A37" s="33" t="s">
        <v>20</v>
      </c>
      <c r="B37" s="37"/>
      <c r="C37" s="32">
        <v>3</v>
      </c>
      <c r="D37" s="32"/>
      <c r="E37" s="58">
        <f t="shared" si="0"/>
        <v>0</v>
      </c>
      <c r="F37" s="123">
        <f t="shared" si="4"/>
        <v>2.6667000000000001</v>
      </c>
      <c r="G37" s="308"/>
      <c r="H37" s="308"/>
      <c r="I37" s="305"/>
      <c r="J37" s="78"/>
      <c r="K37" s="94"/>
      <c r="L37" s="126"/>
    </row>
    <row r="38" spans="1:12" s="99" customFormat="1" ht="15" customHeight="1" x14ac:dyDescent="0.25">
      <c r="A38" s="263" t="s">
        <v>21</v>
      </c>
      <c r="B38" s="37" t="s">
        <v>54</v>
      </c>
      <c r="C38" s="32">
        <v>3</v>
      </c>
      <c r="D38" s="32"/>
      <c r="E38" s="58">
        <f t="shared" si="0"/>
        <v>0</v>
      </c>
      <c r="F38" s="123">
        <f>2.6667/6</f>
        <v>0.44445000000000001</v>
      </c>
      <c r="G38" s="308"/>
      <c r="H38" s="308"/>
      <c r="I38" s="305"/>
      <c r="J38" s="78"/>
      <c r="K38" s="94"/>
      <c r="L38" s="126"/>
    </row>
    <row r="39" spans="1:12" s="99" customFormat="1" ht="15" customHeight="1" x14ac:dyDescent="0.25">
      <c r="A39" s="263"/>
      <c r="B39" s="37" t="s">
        <v>56</v>
      </c>
      <c r="C39" s="32">
        <v>4</v>
      </c>
      <c r="D39" s="32"/>
      <c r="E39" s="58">
        <f t="shared" si="0"/>
        <v>0</v>
      </c>
      <c r="F39" s="123">
        <f t="shared" ref="F39:F43" si="8">2.6667/6</f>
        <v>0.44445000000000001</v>
      </c>
      <c r="G39" s="308"/>
      <c r="H39" s="308"/>
      <c r="I39" s="305"/>
      <c r="J39" s="78"/>
      <c r="K39" s="94"/>
      <c r="L39" s="126"/>
    </row>
    <row r="40" spans="1:12" s="99" customFormat="1" ht="15" customHeight="1" x14ac:dyDescent="0.25">
      <c r="A40" s="263"/>
      <c r="B40" s="37" t="s">
        <v>57</v>
      </c>
      <c r="C40" s="32">
        <v>1</v>
      </c>
      <c r="D40" s="32"/>
      <c r="E40" s="58">
        <f t="shared" si="0"/>
        <v>0</v>
      </c>
      <c r="F40" s="123">
        <f t="shared" si="8"/>
        <v>0.44445000000000001</v>
      </c>
      <c r="G40" s="308"/>
      <c r="H40" s="308"/>
      <c r="I40" s="305"/>
      <c r="J40" s="78"/>
      <c r="K40" s="94"/>
      <c r="L40" s="126"/>
    </row>
    <row r="41" spans="1:12" s="99" customFormat="1" ht="15" customHeight="1" x14ac:dyDescent="0.25">
      <c r="A41" s="263"/>
      <c r="B41" s="37" t="s">
        <v>58</v>
      </c>
      <c r="C41" s="32">
        <v>5</v>
      </c>
      <c r="D41" s="32"/>
      <c r="E41" s="58">
        <f t="shared" si="0"/>
        <v>0</v>
      </c>
      <c r="F41" s="123">
        <f t="shared" si="8"/>
        <v>0.44445000000000001</v>
      </c>
      <c r="G41" s="308"/>
      <c r="H41" s="308"/>
      <c r="I41" s="305"/>
      <c r="J41" s="78"/>
      <c r="K41" s="94"/>
      <c r="L41" s="126"/>
    </row>
    <row r="42" spans="1:12" s="99" customFormat="1" ht="15" customHeight="1" x14ac:dyDescent="0.25">
      <c r="A42" s="263"/>
      <c r="B42" s="37" t="s">
        <v>59</v>
      </c>
      <c r="C42" s="32">
        <v>2</v>
      </c>
      <c r="D42" s="32"/>
      <c r="E42" s="58">
        <f t="shared" si="0"/>
        <v>0</v>
      </c>
      <c r="F42" s="123">
        <f t="shared" si="8"/>
        <v>0.44445000000000001</v>
      </c>
      <c r="G42" s="308"/>
      <c r="H42" s="308"/>
      <c r="I42" s="305"/>
      <c r="J42" s="78"/>
      <c r="K42" s="94"/>
      <c r="L42" s="126"/>
    </row>
    <row r="43" spans="1:12" s="99" customFormat="1" ht="15" customHeight="1" x14ac:dyDescent="0.25">
      <c r="A43" s="263"/>
      <c r="B43" s="37" t="s">
        <v>62</v>
      </c>
      <c r="C43" s="32">
        <v>6</v>
      </c>
      <c r="D43" s="32"/>
      <c r="E43" s="58">
        <f t="shared" si="0"/>
        <v>0</v>
      </c>
      <c r="F43" s="123">
        <f t="shared" si="8"/>
        <v>0.44445000000000001</v>
      </c>
      <c r="G43" s="308"/>
      <c r="H43" s="308"/>
      <c r="I43" s="305"/>
      <c r="J43" s="78"/>
      <c r="K43" s="94"/>
      <c r="L43" s="126"/>
    </row>
    <row r="44" spans="1:12" s="99" customFormat="1" ht="15" customHeight="1" x14ac:dyDescent="0.25">
      <c r="A44" s="263" t="s">
        <v>22</v>
      </c>
      <c r="B44" s="270"/>
      <c r="C44" s="32">
        <v>1</v>
      </c>
      <c r="D44" s="32"/>
      <c r="E44" s="58">
        <f t="shared" si="0"/>
        <v>0</v>
      </c>
      <c r="F44" s="123">
        <f>2.6667/2</f>
        <v>1.33335</v>
      </c>
      <c r="G44" s="308"/>
      <c r="H44" s="308"/>
      <c r="I44" s="305"/>
      <c r="J44" s="78"/>
      <c r="K44" s="94"/>
      <c r="L44" s="126"/>
    </row>
    <row r="45" spans="1:12" s="99" customFormat="1" ht="15" customHeight="1" x14ac:dyDescent="0.25">
      <c r="A45" s="263"/>
      <c r="B45" s="270"/>
      <c r="C45" s="113">
        <v>3</v>
      </c>
      <c r="D45" s="113"/>
      <c r="E45" s="58">
        <f t="shared" si="0"/>
        <v>0</v>
      </c>
      <c r="F45" s="123">
        <f>2.6667/2</f>
        <v>1.33335</v>
      </c>
      <c r="G45" s="308"/>
      <c r="H45" s="308"/>
      <c r="I45" s="305"/>
      <c r="J45" s="78"/>
      <c r="K45" s="94"/>
      <c r="L45" s="126"/>
    </row>
    <row r="46" spans="1:12" s="99" customFormat="1" ht="15" customHeight="1" x14ac:dyDescent="0.25">
      <c r="A46" s="33" t="s">
        <v>23</v>
      </c>
      <c r="B46" s="37"/>
      <c r="C46" s="32"/>
      <c r="D46" s="32"/>
      <c r="E46" s="58">
        <f t="shared" si="4"/>
        <v>2.6667000000000001</v>
      </c>
      <c r="F46" s="123">
        <f t="shared" si="4"/>
        <v>2.6667000000000001</v>
      </c>
      <c r="G46" s="308"/>
      <c r="H46" s="308"/>
      <c r="I46" s="305"/>
      <c r="J46" s="78"/>
      <c r="K46" s="94"/>
      <c r="L46" s="126"/>
    </row>
    <row r="47" spans="1:12" s="99" customFormat="1" ht="15" customHeight="1" x14ac:dyDescent="0.25">
      <c r="A47" s="263" t="s">
        <v>24</v>
      </c>
      <c r="B47" s="270"/>
      <c r="C47" s="32">
        <v>1</v>
      </c>
      <c r="D47" s="32"/>
      <c r="E47" s="58">
        <f t="shared" si="0"/>
        <v>0</v>
      </c>
      <c r="F47" s="123">
        <f>2.6667/3</f>
        <v>0.88890000000000002</v>
      </c>
      <c r="G47" s="308"/>
      <c r="H47" s="308"/>
      <c r="I47" s="305"/>
      <c r="J47" s="78"/>
      <c r="K47" s="94"/>
      <c r="L47" s="126"/>
    </row>
    <row r="48" spans="1:12" s="99" customFormat="1" ht="15" customHeight="1" x14ac:dyDescent="0.25">
      <c r="A48" s="263"/>
      <c r="B48" s="270"/>
      <c r="C48" s="113">
        <v>2</v>
      </c>
      <c r="D48" s="113"/>
      <c r="E48" s="58">
        <f t="shared" si="0"/>
        <v>0</v>
      </c>
      <c r="F48" s="123">
        <f t="shared" ref="F48:F49" si="9">2.6667/3</f>
        <v>0.88890000000000002</v>
      </c>
      <c r="G48" s="308"/>
      <c r="H48" s="308"/>
      <c r="I48" s="305"/>
      <c r="J48" s="78"/>
      <c r="K48" s="94"/>
      <c r="L48" s="126"/>
    </row>
    <row r="49" spans="1:12" s="99" customFormat="1" ht="15" customHeight="1" x14ac:dyDescent="0.25">
      <c r="A49" s="263"/>
      <c r="B49" s="270"/>
      <c r="C49" s="113">
        <v>3</v>
      </c>
      <c r="D49" s="113"/>
      <c r="E49" s="58">
        <f t="shared" si="0"/>
        <v>0</v>
      </c>
      <c r="F49" s="123">
        <f t="shared" si="9"/>
        <v>0.88890000000000002</v>
      </c>
      <c r="G49" s="308"/>
      <c r="H49" s="308"/>
      <c r="I49" s="305"/>
      <c r="J49" s="78"/>
      <c r="K49" s="94"/>
      <c r="L49" s="126"/>
    </row>
    <row r="50" spans="1:12" s="99" customFormat="1" ht="15" customHeight="1" x14ac:dyDescent="0.25">
      <c r="A50" s="33" t="s">
        <v>25</v>
      </c>
      <c r="B50" s="37"/>
      <c r="C50" s="32">
        <v>2</v>
      </c>
      <c r="D50" s="32"/>
      <c r="E50" s="58">
        <f t="shared" si="0"/>
        <v>0</v>
      </c>
      <c r="F50" s="123">
        <f t="shared" si="4"/>
        <v>2.6667000000000001</v>
      </c>
      <c r="G50" s="308"/>
      <c r="H50" s="308"/>
      <c r="I50" s="305"/>
      <c r="J50" s="78"/>
      <c r="K50" s="94"/>
      <c r="L50" s="126"/>
    </row>
    <row r="51" spans="1:12" s="99" customFormat="1" ht="15" customHeight="1" x14ac:dyDescent="0.25">
      <c r="A51" s="33" t="s">
        <v>26</v>
      </c>
      <c r="B51" s="37"/>
      <c r="C51" s="32">
        <v>2</v>
      </c>
      <c r="D51" s="32"/>
      <c r="E51" s="58">
        <f t="shared" si="0"/>
        <v>0</v>
      </c>
      <c r="F51" s="123">
        <f t="shared" si="4"/>
        <v>2.6667000000000001</v>
      </c>
      <c r="G51" s="308"/>
      <c r="H51" s="308"/>
      <c r="I51" s="305"/>
      <c r="J51" s="78"/>
      <c r="K51" s="94"/>
      <c r="L51" s="126"/>
    </row>
    <row r="52" spans="1:12" s="99" customFormat="1" ht="15" customHeight="1" x14ac:dyDescent="0.25">
      <c r="A52" s="33" t="s">
        <v>27</v>
      </c>
      <c r="B52" s="37"/>
      <c r="C52" s="32">
        <v>2</v>
      </c>
      <c r="D52" s="32"/>
      <c r="E52" s="58">
        <f t="shared" si="0"/>
        <v>0</v>
      </c>
      <c r="F52" s="123">
        <f t="shared" si="4"/>
        <v>2.6667000000000001</v>
      </c>
      <c r="G52" s="308"/>
      <c r="H52" s="308"/>
      <c r="I52" s="305"/>
      <c r="J52" s="78"/>
      <c r="K52" s="94"/>
      <c r="L52" s="126"/>
    </row>
    <row r="53" spans="1:12" s="99" customFormat="1" ht="30.75" thickBot="1" x14ac:dyDescent="0.3">
      <c r="A53" s="38" t="s">
        <v>28</v>
      </c>
      <c r="B53" s="69"/>
      <c r="C53" s="150" t="s">
        <v>99</v>
      </c>
      <c r="D53" s="150"/>
      <c r="E53" s="44">
        <f>IF(OR(D53=30.22,D53=30.23),F53,0)</f>
        <v>0</v>
      </c>
      <c r="F53" s="45">
        <f t="shared" si="4"/>
        <v>2.6667000000000001</v>
      </c>
      <c r="G53" s="309"/>
      <c r="H53" s="309"/>
      <c r="I53" s="306"/>
      <c r="J53" s="78"/>
      <c r="K53" s="94"/>
      <c r="L53" s="126"/>
    </row>
    <row r="54" spans="1:12" s="99" customFormat="1" ht="15" customHeight="1" x14ac:dyDescent="0.25">
      <c r="A54" s="274" t="s">
        <v>32</v>
      </c>
      <c r="B54" s="51" t="s">
        <v>54</v>
      </c>
      <c r="C54" s="29">
        <v>1</v>
      </c>
      <c r="D54" s="29"/>
      <c r="E54" s="89">
        <f t="shared" si="0"/>
        <v>0</v>
      </c>
      <c r="F54" s="41">
        <f>2/7</f>
        <v>0.2857142857142857</v>
      </c>
      <c r="G54" s="307">
        <f>SUM(E54:E74)</f>
        <v>0</v>
      </c>
      <c r="H54" s="307">
        <f>SUM(F54:F74)</f>
        <v>20</v>
      </c>
      <c r="I54" s="304">
        <f>G54/H54</f>
        <v>0</v>
      </c>
      <c r="J54" s="78"/>
      <c r="K54" s="94"/>
      <c r="L54" s="126"/>
    </row>
    <row r="55" spans="1:12" s="99" customFormat="1" ht="15" customHeight="1" x14ac:dyDescent="0.25">
      <c r="A55" s="263"/>
      <c r="B55" s="37" t="s">
        <v>56</v>
      </c>
      <c r="C55" s="32">
        <v>2</v>
      </c>
      <c r="D55" s="32"/>
      <c r="E55" s="58">
        <f t="shared" si="0"/>
        <v>0</v>
      </c>
      <c r="F55" s="123">
        <f t="shared" ref="F55:F60" si="10">2/7</f>
        <v>0.2857142857142857</v>
      </c>
      <c r="G55" s="308"/>
      <c r="H55" s="308"/>
      <c r="I55" s="305"/>
      <c r="J55" s="78"/>
      <c r="K55" s="94"/>
      <c r="L55" s="126"/>
    </row>
    <row r="56" spans="1:12" s="99" customFormat="1" ht="15" customHeight="1" x14ac:dyDescent="0.25">
      <c r="A56" s="263"/>
      <c r="B56" s="37" t="s">
        <v>57</v>
      </c>
      <c r="C56" s="32">
        <v>2</v>
      </c>
      <c r="D56" s="32"/>
      <c r="E56" s="58">
        <f t="shared" si="0"/>
        <v>0</v>
      </c>
      <c r="F56" s="123">
        <f t="shared" si="10"/>
        <v>0.2857142857142857</v>
      </c>
      <c r="G56" s="308"/>
      <c r="H56" s="308"/>
      <c r="I56" s="305"/>
      <c r="J56" s="78"/>
      <c r="K56" s="94"/>
      <c r="L56" s="126"/>
    </row>
    <row r="57" spans="1:12" s="99" customFormat="1" ht="15" customHeight="1" x14ac:dyDescent="0.25">
      <c r="A57" s="263"/>
      <c r="B57" s="37" t="s">
        <v>58</v>
      </c>
      <c r="C57" s="32">
        <v>2</v>
      </c>
      <c r="D57" s="32"/>
      <c r="E57" s="58">
        <f t="shared" si="0"/>
        <v>0</v>
      </c>
      <c r="F57" s="123">
        <f t="shared" si="10"/>
        <v>0.2857142857142857</v>
      </c>
      <c r="G57" s="308"/>
      <c r="H57" s="308"/>
      <c r="I57" s="305"/>
      <c r="J57" s="78"/>
      <c r="K57" s="94"/>
      <c r="L57" s="126"/>
    </row>
    <row r="58" spans="1:12" s="99" customFormat="1" ht="15" customHeight="1" x14ac:dyDescent="0.25">
      <c r="A58" s="263"/>
      <c r="B58" s="37" t="s">
        <v>59</v>
      </c>
      <c r="C58" s="32">
        <v>1</v>
      </c>
      <c r="D58" s="32"/>
      <c r="E58" s="58">
        <f t="shared" si="0"/>
        <v>0</v>
      </c>
      <c r="F58" s="123">
        <f t="shared" si="10"/>
        <v>0.2857142857142857</v>
      </c>
      <c r="G58" s="308"/>
      <c r="H58" s="308"/>
      <c r="I58" s="305"/>
      <c r="J58" s="78"/>
      <c r="K58" s="94"/>
      <c r="L58" s="126"/>
    </row>
    <row r="59" spans="1:12" s="99" customFormat="1" ht="15" customHeight="1" x14ac:dyDescent="0.25">
      <c r="A59" s="263"/>
      <c r="B59" s="37" t="s">
        <v>62</v>
      </c>
      <c r="C59" s="32">
        <v>2</v>
      </c>
      <c r="D59" s="32"/>
      <c r="E59" s="58">
        <f t="shared" si="0"/>
        <v>0</v>
      </c>
      <c r="F59" s="123">
        <f t="shared" si="10"/>
        <v>0.2857142857142857</v>
      </c>
      <c r="G59" s="308"/>
      <c r="H59" s="308"/>
      <c r="I59" s="305"/>
      <c r="J59" s="78"/>
      <c r="K59" s="94"/>
      <c r="L59" s="126"/>
    </row>
    <row r="60" spans="1:12" s="99" customFormat="1" ht="15" customHeight="1" x14ac:dyDescent="0.25">
      <c r="A60" s="263"/>
      <c r="B60" s="37" t="s">
        <v>63</v>
      </c>
      <c r="C60" s="32">
        <v>3</v>
      </c>
      <c r="D60" s="32"/>
      <c r="E60" s="58">
        <f t="shared" si="0"/>
        <v>0</v>
      </c>
      <c r="F60" s="123">
        <f t="shared" si="10"/>
        <v>0.2857142857142857</v>
      </c>
      <c r="G60" s="308"/>
      <c r="H60" s="308"/>
      <c r="I60" s="305"/>
      <c r="J60" s="78"/>
      <c r="K60" s="94"/>
      <c r="L60" s="126"/>
    </row>
    <row r="61" spans="1:12" s="99" customFormat="1" ht="15" customHeight="1" x14ac:dyDescent="0.25">
      <c r="A61" s="33" t="s">
        <v>33</v>
      </c>
      <c r="B61" s="37"/>
      <c r="C61" s="32">
        <v>5</v>
      </c>
      <c r="D61" s="32"/>
      <c r="E61" s="58">
        <f t="shared" si="0"/>
        <v>0</v>
      </c>
      <c r="F61" s="123">
        <f>2</f>
        <v>2</v>
      </c>
      <c r="G61" s="308"/>
      <c r="H61" s="308"/>
      <c r="I61" s="305"/>
      <c r="J61" s="78"/>
      <c r="K61" s="94"/>
      <c r="L61" s="126"/>
    </row>
    <row r="62" spans="1:12" s="99" customFormat="1" ht="15" customHeight="1" x14ac:dyDescent="0.25">
      <c r="A62" s="33" t="s">
        <v>34</v>
      </c>
      <c r="B62" s="37"/>
      <c r="C62" s="32">
        <v>2</v>
      </c>
      <c r="D62" s="32"/>
      <c r="E62" s="58">
        <f t="shared" si="0"/>
        <v>0</v>
      </c>
      <c r="F62" s="123">
        <f>2</f>
        <v>2</v>
      </c>
      <c r="G62" s="308"/>
      <c r="H62" s="308"/>
      <c r="I62" s="305"/>
      <c r="J62" s="78"/>
      <c r="K62" s="94"/>
      <c r="L62" s="126"/>
    </row>
    <row r="63" spans="1:12" s="99" customFormat="1" ht="15" customHeight="1" x14ac:dyDescent="0.25">
      <c r="A63" s="33" t="s">
        <v>35</v>
      </c>
      <c r="B63" s="37"/>
      <c r="C63" s="32">
        <v>2</v>
      </c>
      <c r="D63" s="32"/>
      <c r="E63" s="58">
        <f t="shared" si="0"/>
        <v>0</v>
      </c>
      <c r="F63" s="123">
        <f>2</f>
        <v>2</v>
      </c>
      <c r="G63" s="308"/>
      <c r="H63" s="308"/>
      <c r="I63" s="305"/>
      <c r="J63" s="78"/>
      <c r="K63" s="94"/>
      <c r="L63" s="126"/>
    </row>
    <row r="64" spans="1:12" s="99" customFormat="1" ht="15" customHeight="1" x14ac:dyDescent="0.25">
      <c r="A64" s="33" t="s">
        <v>36</v>
      </c>
      <c r="B64" s="37"/>
      <c r="C64" s="32">
        <v>4</v>
      </c>
      <c r="D64" s="32"/>
      <c r="E64" s="58">
        <f t="shared" si="0"/>
        <v>0</v>
      </c>
      <c r="F64" s="123">
        <f>2</f>
        <v>2</v>
      </c>
      <c r="G64" s="308"/>
      <c r="H64" s="308"/>
      <c r="I64" s="305"/>
      <c r="J64" s="78"/>
      <c r="K64" s="94"/>
      <c r="L64" s="126"/>
    </row>
    <row r="65" spans="1:12" s="99" customFormat="1" ht="15" customHeight="1" x14ac:dyDescent="0.25">
      <c r="A65" s="33" t="s">
        <v>37</v>
      </c>
      <c r="B65" s="37"/>
      <c r="C65" s="32">
        <v>2</v>
      </c>
      <c r="D65" s="32"/>
      <c r="E65" s="58">
        <f t="shared" si="0"/>
        <v>0</v>
      </c>
      <c r="F65" s="123">
        <f>2</f>
        <v>2</v>
      </c>
      <c r="G65" s="308"/>
      <c r="H65" s="308"/>
      <c r="I65" s="305"/>
      <c r="J65" s="78"/>
      <c r="K65" s="94"/>
      <c r="L65" s="126"/>
    </row>
    <row r="66" spans="1:12" s="99" customFormat="1" ht="15" customHeight="1" x14ac:dyDescent="0.25">
      <c r="A66" s="33" t="s">
        <v>38</v>
      </c>
      <c r="B66" s="37"/>
      <c r="C66" s="32">
        <v>3</v>
      </c>
      <c r="D66" s="32"/>
      <c r="E66" s="58">
        <f t="shared" si="0"/>
        <v>0</v>
      </c>
      <c r="F66" s="123">
        <f>2</f>
        <v>2</v>
      </c>
      <c r="G66" s="308"/>
      <c r="H66" s="308"/>
      <c r="I66" s="305"/>
      <c r="J66" s="78"/>
      <c r="K66" s="94"/>
      <c r="L66" s="126"/>
    </row>
    <row r="67" spans="1:12" s="99" customFormat="1" ht="15" customHeight="1" x14ac:dyDescent="0.25">
      <c r="A67" s="263" t="s">
        <v>39</v>
      </c>
      <c r="B67" s="270"/>
      <c r="C67" s="32">
        <v>1</v>
      </c>
      <c r="D67" s="32"/>
      <c r="E67" s="58">
        <f t="shared" ref="E67:E84" si="11">IF(C67=D67,F67,0)</f>
        <v>0</v>
      </c>
      <c r="F67" s="123">
        <f>2/2</f>
        <v>1</v>
      </c>
      <c r="G67" s="308"/>
      <c r="H67" s="308"/>
      <c r="I67" s="305"/>
      <c r="J67" s="78"/>
      <c r="K67" s="94"/>
      <c r="L67" s="126"/>
    </row>
    <row r="68" spans="1:12" s="99" customFormat="1" ht="15" customHeight="1" x14ac:dyDescent="0.25">
      <c r="A68" s="263"/>
      <c r="B68" s="270"/>
      <c r="C68" s="113">
        <v>3</v>
      </c>
      <c r="D68" s="113"/>
      <c r="E68" s="58">
        <f t="shared" si="11"/>
        <v>0</v>
      </c>
      <c r="F68" s="123">
        <f t="shared" ref="F68:F70" si="12">2/2</f>
        <v>1</v>
      </c>
      <c r="G68" s="308"/>
      <c r="H68" s="308"/>
      <c r="I68" s="305"/>
      <c r="J68" s="78"/>
      <c r="K68" s="94"/>
      <c r="L68" s="126"/>
    </row>
    <row r="69" spans="1:12" s="99" customFormat="1" ht="15" customHeight="1" x14ac:dyDescent="0.25">
      <c r="A69" s="263" t="s">
        <v>40</v>
      </c>
      <c r="B69" s="37" t="s">
        <v>54</v>
      </c>
      <c r="C69" s="32">
        <v>5</v>
      </c>
      <c r="D69" s="32"/>
      <c r="E69" s="58">
        <f t="shared" si="11"/>
        <v>0</v>
      </c>
      <c r="F69" s="123">
        <f t="shared" si="12"/>
        <v>1</v>
      </c>
      <c r="G69" s="308"/>
      <c r="H69" s="308"/>
      <c r="I69" s="305"/>
      <c r="J69" s="78"/>
      <c r="K69" s="94"/>
      <c r="L69" s="126"/>
    </row>
    <row r="70" spans="1:12" s="99" customFormat="1" ht="15" customHeight="1" x14ac:dyDescent="0.25">
      <c r="A70" s="263"/>
      <c r="B70" s="37" t="s">
        <v>56</v>
      </c>
      <c r="C70" s="32">
        <v>3</v>
      </c>
      <c r="D70" s="32"/>
      <c r="E70" s="58">
        <f t="shared" si="11"/>
        <v>0</v>
      </c>
      <c r="F70" s="123">
        <f t="shared" si="12"/>
        <v>1</v>
      </c>
      <c r="G70" s="308"/>
      <c r="H70" s="308"/>
      <c r="I70" s="305"/>
      <c r="J70" s="78"/>
      <c r="K70" s="94"/>
      <c r="L70" s="126"/>
    </row>
    <row r="71" spans="1:12" s="99" customFormat="1" ht="15" customHeight="1" x14ac:dyDescent="0.25">
      <c r="A71" s="263" t="s">
        <v>64</v>
      </c>
      <c r="B71" s="37" t="s">
        <v>54</v>
      </c>
      <c r="C71" s="32">
        <v>3</v>
      </c>
      <c r="D71" s="32"/>
      <c r="E71" s="58">
        <f t="shared" si="11"/>
        <v>0</v>
      </c>
      <c r="F71" s="123">
        <f>2/4</f>
        <v>0.5</v>
      </c>
      <c r="G71" s="308"/>
      <c r="H71" s="308"/>
      <c r="I71" s="305"/>
      <c r="J71" s="78"/>
      <c r="K71" s="94"/>
      <c r="L71" s="126"/>
    </row>
    <row r="72" spans="1:12" s="99" customFormat="1" ht="15" customHeight="1" x14ac:dyDescent="0.25">
      <c r="A72" s="263"/>
      <c r="B72" s="37" t="s">
        <v>56</v>
      </c>
      <c r="C72" s="32">
        <v>4</v>
      </c>
      <c r="D72" s="32"/>
      <c r="E72" s="58">
        <f t="shared" si="11"/>
        <v>0</v>
      </c>
      <c r="F72" s="123">
        <f t="shared" ref="F72:F74" si="13">2/4</f>
        <v>0.5</v>
      </c>
      <c r="G72" s="308"/>
      <c r="H72" s="308"/>
      <c r="I72" s="305"/>
      <c r="J72" s="78"/>
      <c r="K72" s="94"/>
      <c r="L72" s="126"/>
    </row>
    <row r="73" spans="1:12" s="99" customFormat="1" ht="15" customHeight="1" x14ac:dyDescent="0.25">
      <c r="A73" s="263"/>
      <c r="B73" s="37" t="s">
        <v>57</v>
      </c>
      <c r="C73" s="32">
        <v>2</v>
      </c>
      <c r="D73" s="32"/>
      <c r="E73" s="58">
        <f t="shared" si="11"/>
        <v>0</v>
      </c>
      <c r="F73" s="123">
        <f t="shared" si="13"/>
        <v>0.5</v>
      </c>
      <c r="G73" s="308"/>
      <c r="H73" s="308"/>
      <c r="I73" s="305"/>
      <c r="J73" s="78"/>
      <c r="K73" s="94"/>
      <c r="L73" s="126"/>
    </row>
    <row r="74" spans="1:12" s="99" customFormat="1" ht="15" customHeight="1" thickBot="1" x14ac:dyDescent="0.3">
      <c r="A74" s="264"/>
      <c r="B74" s="69" t="s">
        <v>58</v>
      </c>
      <c r="C74" s="36">
        <v>1</v>
      </c>
      <c r="D74" s="36"/>
      <c r="E74" s="44">
        <f t="shared" si="11"/>
        <v>0</v>
      </c>
      <c r="F74" s="45">
        <f t="shared" si="13"/>
        <v>0.5</v>
      </c>
      <c r="G74" s="309"/>
      <c r="H74" s="309"/>
      <c r="I74" s="306"/>
      <c r="J74" s="78"/>
      <c r="K74" s="94"/>
      <c r="L74" s="126"/>
    </row>
    <row r="75" spans="1:12" s="99" customFormat="1" ht="15" customHeight="1" x14ac:dyDescent="0.25">
      <c r="A75" s="39" t="s">
        <v>41</v>
      </c>
      <c r="B75" s="51"/>
      <c r="C75" s="29">
        <v>1</v>
      </c>
      <c r="D75" s="29"/>
      <c r="E75" s="89">
        <f t="shared" si="11"/>
        <v>0</v>
      </c>
      <c r="F75" s="41">
        <f>1.6667</f>
        <v>1.6667000000000001</v>
      </c>
      <c r="G75" s="307">
        <f>SUM(E75:E84)</f>
        <v>0</v>
      </c>
      <c r="H75" s="307">
        <f>SUM(F75:F84)</f>
        <v>15.000300000000003</v>
      </c>
      <c r="I75" s="304">
        <f>G75/H75</f>
        <v>0</v>
      </c>
      <c r="J75" s="78"/>
      <c r="K75" s="94"/>
      <c r="L75" s="126"/>
    </row>
    <row r="76" spans="1:12" s="99" customFormat="1" ht="15" customHeight="1" x14ac:dyDescent="0.25">
      <c r="A76" s="33" t="s">
        <v>42</v>
      </c>
      <c r="B76" s="37"/>
      <c r="C76" s="32">
        <v>4</v>
      </c>
      <c r="D76" s="32"/>
      <c r="E76" s="58">
        <f t="shared" si="11"/>
        <v>0</v>
      </c>
      <c r="F76" s="123">
        <f t="shared" ref="F76:F84" si="14">1.6667</f>
        <v>1.6667000000000001</v>
      </c>
      <c r="G76" s="308"/>
      <c r="H76" s="308"/>
      <c r="I76" s="305"/>
      <c r="J76" s="78"/>
      <c r="K76" s="94"/>
      <c r="L76" s="126"/>
    </row>
    <row r="77" spans="1:12" s="99" customFormat="1" ht="15" customHeight="1" x14ac:dyDescent="0.25">
      <c r="A77" s="33" t="s">
        <v>43</v>
      </c>
      <c r="B77" s="37"/>
      <c r="C77" s="32">
        <v>4</v>
      </c>
      <c r="D77" s="32"/>
      <c r="E77" s="58">
        <f t="shared" si="11"/>
        <v>0</v>
      </c>
      <c r="F77" s="123">
        <f t="shared" si="14"/>
        <v>1.6667000000000001</v>
      </c>
      <c r="G77" s="308"/>
      <c r="H77" s="308"/>
      <c r="I77" s="305"/>
      <c r="J77" s="78"/>
      <c r="K77" s="94"/>
      <c r="L77" s="126"/>
    </row>
    <row r="78" spans="1:12" s="99" customFormat="1" ht="15" customHeight="1" x14ac:dyDescent="0.25">
      <c r="A78" s="33" t="s">
        <v>44</v>
      </c>
      <c r="B78" s="37"/>
      <c r="C78" s="32">
        <v>4</v>
      </c>
      <c r="D78" s="32"/>
      <c r="E78" s="58">
        <f t="shared" si="11"/>
        <v>0</v>
      </c>
      <c r="F78" s="123">
        <f t="shared" si="14"/>
        <v>1.6667000000000001</v>
      </c>
      <c r="G78" s="308"/>
      <c r="H78" s="308"/>
      <c r="I78" s="305"/>
      <c r="J78" s="78"/>
      <c r="K78" s="94"/>
      <c r="L78" s="126"/>
    </row>
    <row r="79" spans="1:12" s="99" customFormat="1" ht="15" customHeight="1" x14ac:dyDescent="0.25">
      <c r="A79" s="263" t="s">
        <v>45</v>
      </c>
      <c r="B79" s="270"/>
      <c r="C79" s="32">
        <v>3</v>
      </c>
      <c r="D79" s="32"/>
      <c r="E79" s="58">
        <f t="shared" si="11"/>
        <v>0</v>
      </c>
      <c r="F79" s="123">
        <f>1.6667/2</f>
        <v>0.83335000000000004</v>
      </c>
      <c r="G79" s="308"/>
      <c r="H79" s="308"/>
      <c r="I79" s="305"/>
      <c r="J79" s="78"/>
      <c r="K79" s="94"/>
      <c r="L79" s="126"/>
    </row>
    <row r="80" spans="1:12" s="99" customFormat="1" ht="15" customHeight="1" x14ac:dyDescent="0.25">
      <c r="A80" s="263"/>
      <c r="B80" s="270"/>
      <c r="C80" s="113">
        <v>4</v>
      </c>
      <c r="D80" s="113"/>
      <c r="E80" s="58">
        <f t="shared" si="11"/>
        <v>0</v>
      </c>
      <c r="F80" s="123">
        <f>1.6667/2</f>
        <v>0.83335000000000004</v>
      </c>
      <c r="G80" s="308"/>
      <c r="H80" s="308"/>
      <c r="I80" s="305"/>
      <c r="J80" s="78"/>
      <c r="K80" s="94"/>
      <c r="L80" s="126"/>
    </row>
    <row r="81" spans="1:12" s="99" customFormat="1" ht="15" customHeight="1" x14ac:dyDescent="0.25">
      <c r="A81" s="33" t="s">
        <v>46</v>
      </c>
      <c r="B81" s="37"/>
      <c r="C81" s="32">
        <v>3</v>
      </c>
      <c r="D81" s="32"/>
      <c r="E81" s="58">
        <f t="shared" si="11"/>
        <v>0</v>
      </c>
      <c r="F81" s="123">
        <f t="shared" si="14"/>
        <v>1.6667000000000001</v>
      </c>
      <c r="G81" s="308"/>
      <c r="H81" s="308"/>
      <c r="I81" s="305"/>
      <c r="J81" s="78"/>
      <c r="K81" s="94"/>
      <c r="L81" s="126"/>
    </row>
    <row r="82" spans="1:12" s="99" customFormat="1" ht="15" customHeight="1" x14ac:dyDescent="0.25">
      <c r="A82" s="33" t="s">
        <v>47</v>
      </c>
      <c r="B82" s="37"/>
      <c r="C82" s="32">
        <v>5</v>
      </c>
      <c r="D82" s="32"/>
      <c r="E82" s="58">
        <f t="shared" si="11"/>
        <v>0</v>
      </c>
      <c r="F82" s="123">
        <f t="shared" si="14"/>
        <v>1.6667000000000001</v>
      </c>
      <c r="G82" s="308"/>
      <c r="H82" s="308"/>
      <c r="I82" s="305"/>
      <c r="J82" s="78"/>
      <c r="K82" s="94"/>
      <c r="L82" s="126"/>
    </row>
    <row r="83" spans="1:12" s="99" customFormat="1" ht="15" customHeight="1" x14ac:dyDescent="0.25">
      <c r="A83" s="33" t="s">
        <v>48</v>
      </c>
      <c r="B83" s="37"/>
      <c r="C83" s="32">
        <v>1</v>
      </c>
      <c r="D83" s="32"/>
      <c r="E83" s="58">
        <f t="shared" si="11"/>
        <v>0</v>
      </c>
      <c r="F83" s="123">
        <f t="shared" si="14"/>
        <v>1.6667000000000001</v>
      </c>
      <c r="G83" s="308"/>
      <c r="H83" s="308"/>
      <c r="I83" s="305"/>
      <c r="J83" s="78"/>
      <c r="K83" s="94"/>
      <c r="L83" s="126"/>
    </row>
    <row r="84" spans="1:12" s="99" customFormat="1" ht="15" customHeight="1" thickBot="1" x14ac:dyDescent="0.3">
      <c r="A84" s="38" t="s">
        <v>49</v>
      </c>
      <c r="B84" s="69"/>
      <c r="C84" s="36">
        <v>3</v>
      </c>
      <c r="D84" s="36"/>
      <c r="E84" s="44">
        <f t="shared" si="11"/>
        <v>0</v>
      </c>
      <c r="F84" s="45">
        <f t="shared" si="14"/>
        <v>1.6667000000000001</v>
      </c>
      <c r="G84" s="309"/>
      <c r="H84" s="309"/>
      <c r="I84" s="306"/>
      <c r="J84" s="78"/>
      <c r="K84" s="94"/>
      <c r="L84" s="126"/>
    </row>
    <row r="85" spans="1:12" s="99" customFormat="1" ht="27" thickBot="1" x14ac:dyDescent="0.3">
      <c r="A85" s="13"/>
      <c r="B85" s="13"/>
      <c r="C85" s="101"/>
      <c r="D85" s="101"/>
      <c r="E85" s="141"/>
      <c r="F85" s="142"/>
      <c r="G85" s="90">
        <f>SUM(G2:G84)</f>
        <v>4.5898000000000003</v>
      </c>
      <c r="H85" s="90">
        <f>SUM(H2:H84)</f>
        <v>100.00110000000001</v>
      </c>
      <c r="I85" s="50"/>
      <c r="J85" s="78"/>
      <c r="K85" s="94"/>
      <c r="L85" s="126"/>
    </row>
    <row r="86" spans="1:12" s="99" customFormat="1" ht="15" customHeight="1" x14ac:dyDescent="0.25">
      <c r="A86" s="13"/>
      <c r="B86" s="13"/>
      <c r="C86" s="101"/>
      <c r="D86" s="101"/>
      <c r="E86" s="141"/>
      <c r="F86" s="142"/>
      <c r="G86" s="143"/>
      <c r="H86" s="144"/>
      <c r="I86" s="50"/>
      <c r="J86" s="78"/>
      <c r="K86" s="94"/>
      <c r="L86" s="126"/>
    </row>
    <row r="87" spans="1:12" s="99" customFormat="1" ht="15.75" customHeight="1" x14ac:dyDescent="0.25">
      <c r="A87" s="13"/>
      <c r="B87" s="13"/>
      <c r="C87" s="101"/>
      <c r="D87" s="101"/>
      <c r="E87" s="141"/>
      <c r="F87" s="142"/>
      <c r="G87" s="143"/>
      <c r="H87" s="144"/>
      <c r="I87" s="50"/>
      <c r="J87" s="78"/>
      <c r="K87" s="94"/>
      <c r="L87" s="126"/>
    </row>
    <row r="88" spans="1:12" s="99" customFormat="1" ht="15" customHeight="1" x14ac:dyDescent="0.25">
      <c r="A88" s="13"/>
      <c r="B88" s="13"/>
      <c r="C88" s="101"/>
      <c r="D88" s="101"/>
      <c r="E88" s="141"/>
      <c r="F88" s="142"/>
      <c r="G88" s="143"/>
      <c r="H88" s="144"/>
      <c r="I88" s="50"/>
      <c r="J88" s="78"/>
      <c r="K88" s="94"/>
      <c r="L88" s="126"/>
    </row>
    <row r="89" spans="1:12" s="99" customFormat="1" ht="15" customHeight="1" x14ac:dyDescent="0.25">
      <c r="A89" s="13"/>
      <c r="B89" s="13"/>
      <c r="C89" s="101"/>
      <c r="D89" s="101"/>
      <c r="E89" s="141"/>
      <c r="F89" s="142"/>
      <c r="G89" s="143"/>
      <c r="H89" s="144"/>
      <c r="I89" s="50"/>
      <c r="J89" s="78"/>
      <c r="K89" s="94"/>
      <c r="L89" s="126"/>
    </row>
    <row r="90" spans="1:12" s="99" customFormat="1" ht="15" customHeight="1" x14ac:dyDescent="0.25">
      <c r="A90" s="13"/>
      <c r="B90" s="13"/>
      <c r="C90" s="101"/>
      <c r="D90" s="101"/>
      <c r="E90" s="141"/>
      <c r="F90" s="142"/>
      <c r="G90" s="143"/>
      <c r="H90" s="144"/>
      <c r="I90" s="50"/>
      <c r="J90" s="78"/>
      <c r="K90" s="94"/>
      <c r="L90" s="126"/>
    </row>
    <row r="91" spans="1:12" s="99" customFormat="1" ht="15" customHeight="1" x14ac:dyDescent="0.25">
      <c r="A91" s="13"/>
      <c r="B91" s="13"/>
      <c r="C91" s="101"/>
      <c r="D91" s="101"/>
      <c r="E91" s="141"/>
      <c r="F91" s="142"/>
      <c r="G91" s="143"/>
      <c r="H91" s="144"/>
      <c r="I91" s="50"/>
      <c r="J91" s="78"/>
      <c r="K91" s="94"/>
      <c r="L91" s="126"/>
    </row>
    <row r="92" spans="1:12" s="99" customFormat="1" ht="15" customHeight="1" x14ac:dyDescent="0.25">
      <c r="A92" s="13"/>
      <c r="B92" s="13"/>
      <c r="C92" s="101"/>
      <c r="D92" s="101"/>
      <c r="E92" s="141"/>
      <c r="F92" s="142"/>
      <c r="G92" s="143"/>
      <c r="H92" s="144"/>
      <c r="I92" s="50"/>
      <c r="J92" s="78"/>
      <c r="K92" s="94"/>
      <c r="L92" s="126"/>
    </row>
    <row r="93" spans="1:12" s="99" customFormat="1" ht="15" customHeight="1" x14ac:dyDescent="0.25">
      <c r="A93" s="13"/>
      <c r="B93" s="13"/>
      <c r="C93" s="101"/>
      <c r="D93" s="101"/>
      <c r="E93" s="141"/>
      <c r="F93" s="142"/>
      <c r="G93" s="143"/>
      <c r="H93" s="144"/>
      <c r="I93" s="50"/>
      <c r="J93" s="78"/>
      <c r="K93" s="94"/>
      <c r="L93" s="126"/>
    </row>
    <row r="94" spans="1:12" s="99" customFormat="1" ht="15" customHeight="1" x14ac:dyDescent="0.25">
      <c r="A94" s="13"/>
      <c r="B94" s="13"/>
      <c r="C94" s="101"/>
      <c r="D94" s="101"/>
      <c r="E94" s="141"/>
      <c r="F94" s="142"/>
      <c r="G94" s="143"/>
      <c r="H94" s="144"/>
      <c r="I94" s="50"/>
      <c r="J94" s="78"/>
      <c r="K94" s="94"/>
      <c r="L94" s="126"/>
    </row>
    <row r="95" spans="1:12" s="99" customFormat="1" ht="15" customHeight="1" x14ac:dyDescent="0.25">
      <c r="A95" s="13"/>
      <c r="B95" s="13"/>
      <c r="C95" s="101"/>
      <c r="D95" s="101"/>
      <c r="E95" s="141"/>
      <c r="F95" s="142"/>
      <c r="G95" s="143"/>
      <c r="H95" s="144"/>
      <c r="I95" s="50"/>
      <c r="J95" s="78"/>
      <c r="K95" s="94"/>
      <c r="L95" s="126"/>
    </row>
    <row r="96" spans="1:12" s="99" customFormat="1" ht="15" customHeight="1" x14ac:dyDescent="0.25">
      <c r="A96" s="13"/>
      <c r="B96" s="13"/>
      <c r="C96" s="101"/>
      <c r="D96" s="101"/>
      <c r="E96" s="141"/>
      <c r="F96" s="142"/>
      <c r="G96" s="143"/>
      <c r="H96" s="144"/>
      <c r="I96" s="50"/>
      <c r="J96" s="78"/>
      <c r="K96" s="94"/>
      <c r="L96" s="126"/>
    </row>
    <row r="97" spans="1:12" s="99" customFormat="1" ht="15" customHeight="1" x14ac:dyDescent="0.25">
      <c r="A97" s="13"/>
      <c r="B97" s="13"/>
      <c r="C97" s="101"/>
      <c r="D97" s="101"/>
      <c r="E97" s="141"/>
      <c r="F97" s="142"/>
      <c r="G97" s="143"/>
      <c r="H97" s="144"/>
      <c r="I97" s="50"/>
      <c r="J97" s="78"/>
      <c r="K97" s="94"/>
      <c r="L97" s="126"/>
    </row>
    <row r="98" spans="1:12" s="99" customFormat="1" ht="15" customHeight="1" x14ac:dyDescent="0.25">
      <c r="A98" s="13"/>
      <c r="B98" s="13"/>
      <c r="C98" s="101"/>
      <c r="D98" s="101"/>
      <c r="E98" s="141"/>
      <c r="F98" s="142"/>
      <c r="G98" s="143"/>
      <c r="H98" s="144"/>
      <c r="I98" s="50"/>
      <c r="J98" s="78"/>
      <c r="K98" s="94"/>
      <c r="L98" s="126"/>
    </row>
    <row r="99" spans="1:12" s="99" customFormat="1" ht="15.75" customHeight="1" x14ac:dyDescent="0.25">
      <c r="A99" s="13"/>
      <c r="B99" s="13"/>
      <c r="C99" s="101"/>
      <c r="D99" s="101"/>
      <c r="E99" s="141"/>
      <c r="F99" s="142"/>
      <c r="G99" s="143"/>
      <c r="H99" s="144"/>
      <c r="I99" s="50"/>
      <c r="J99" s="78"/>
      <c r="K99" s="94"/>
      <c r="L99" s="126"/>
    </row>
    <row r="100" spans="1:12" s="99" customFormat="1" ht="15" customHeight="1" x14ac:dyDescent="0.25">
      <c r="A100" s="13"/>
      <c r="B100" s="13"/>
      <c r="C100" s="101"/>
      <c r="D100" s="101"/>
      <c r="E100" s="141"/>
      <c r="F100" s="142"/>
      <c r="G100" s="143"/>
      <c r="H100" s="144"/>
      <c r="I100" s="50"/>
      <c r="J100" s="78"/>
      <c r="K100" s="94"/>
      <c r="L100" s="126"/>
    </row>
    <row r="101" spans="1:12" s="99" customFormat="1" ht="15" customHeight="1" x14ac:dyDescent="0.25">
      <c r="A101" s="13"/>
      <c r="B101" s="13"/>
      <c r="C101" s="101"/>
      <c r="D101" s="101"/>
      <c r="E101" s="141"/>
      <c r="F101" s="142"/>
      <c r="G101" s="143"/>
      <c r="H101" s="144"/>
      <c r="I101" s="50"/>
      <c r="J101" s="78"/>
      <c r="K101" s="94"/>
      <c r="L101" s="126"/>
    </row>
    <row r="102" spans="1:12" s="99" customFormat="1" ht="15" customHeight="1" x14ac:dyDescent="0.25">
      <c r="A102" s="13"/>
      <c r="B102" s="13"/>
      <c r="C102" s="101"/>
      <c r="D102" s="101"/>
      <c r="E102" s="141"/>
      <c r="F102" s="142"/>
      <c r="G102" s="143"/>
      <c r="H102" s="144"/>
      <c r="I102" s="50"/>
      <c r="J102" s="78"/>
      <c r="K102" s="94"/>
      <c r="L102" s="126"/>
    </row>
    <row r="103" spans="1:12" s="99" customFormat="1" ht="15" customHeight="1" x14ac:dyDescent="0.25">
      <c r="A103" s="13"/>
      <c r="B103" s="13"/>
      <c r="C103" s="101"/>
      <c r="D103" s="101"/>
      <c r="E103" s="141"/>
      <c r="F103" s="142"/>
      <c r="G103" s="143"/>
      <c r="H103" s="144"/>
      <c r="I103" s="50"/>
      <c r="J103" s="78"/>
      <c r="K103" s="94"/>
      <c r="L103" s="126"/>
    </row>
    <row r="104" spans="1:12" s="99" customFormat="1" ht="15" customHeight="1" x14ac:dyDescent="0.25">
      <c r="A104" s="13"/>
      <c r="B104" s="13"/>
      <c r="C104" s="101"/>
      <c r="D104" s="101"/>
      <c r="E104" s="141"/>
      <c r="F104" s="142"/>
      <c r="G104" s="143"/>
      <c r="H104" s="144"/>
      <c r="I104" s="50"/>
      <c r="J104" s="78"/>
      <c r="K104" s="94"/>
      <c r="L104" s="126"/>
    </row>
    <row r="105" spans="1:12" s="99" customFormat="1" ht="15" customHeight="1" x14ac:dyDescent="0.25">
      <c r="A105" s="13"/>
      <c r="B105" s="13"/>
      <c r="C105" s="101"/>
      <c r="D105" s="101"/>
      <c r="E105" s="141"/>
      <c r="F105" s="142"/>
      <c r="G105" s="143"/>
      <c r="H105" s="144"/>
      <c r="I105" s="50"/>
      <c r="J105" s="78"/>
      <c r="K105" s="94"/>
      <c r="L105" s="126"/>
    </row>
    <row r="106" spans="1:12" s="99" customFormat="1" ht="15" customHeight="1" x14ac:dyDescent="0.25">
      <c r="A106" s="13"/>
      <c r="B106" s="13"/>
      <c r="C106" s="101"/>
      <c r="D106" s="101"/>
      <c r="E106" s="141"/>
      <c r="F106" s="142"/>
      <c r="G106" s="143"/>
      <c r="H106" s="144"/>
      <c r="I106" s="50"/>
      <c r="J106" s="78"/>
      <c r="K106" s="94"/>
      <c r="L106" s="126"/>
    </row>
    <row r="107" spans="1:12" s="99" customFormat="1" ht="15" customHeight="1" x14ac:dyDescent="0.25">
      <c r="A107" s="13"/>
      <c r="B107" s="13"/>
      <c r="C107" s="101"/>
      <c r="D107" s="101"/>
      <c r="E107" s="141"/>
      <c r="F107" s="142"/>
      <c r="G107" s="143"/>
      <c r="H107" s="144"/>
      <c r="I107" s="50"/>
      <c r="J107" s="78"/>
      <c r="K107" s="94"/>
      <c r="L107" s="126"/>
    </row>
    <row r="108" spans="1:12" s="99" customFormat="1" ht="15" customHeight="1" x14ac:dyDescent="0.25">
      <c r="A108" s="13"/>
      <c r="B108" s="13"/>
      <c r="C108" s="101"/>
      <c r="D108" s="101"/>
      <c r="E108" s="141"/>
      <c r="F108" s="142"/>
      <c r="G108" s="143"/>
      <c r="H108" s="144"/>
      <c r="I108" s="50"/>
      <c r="J108" s="78"/>
      <c r="K108" s="94"/>
      <c r="L108" s="126"/>
    </row>
    <row r="109" spans="1:12" s="99" customFormat="1" ht="15" customHeight="1" x14ac:dyDescent="0.25">
      <c r="A109" s="13"/>
      <c r="B109" s="13"/>
      <c r="C109" s="101"/>
      <c r="D109" s="101"/>
      <c r="E109" s="141"/>
      <c r="F109" s="142"/>
      <c r="G109" s="143"/>
      <c r="H109" s="144"/>
      <c r="I109" s="50"/>
      <c r="J109" s="78"/>
      <c r="K109" s="94"/>
      <c r="L109" s="126"/>
    </row>
    <row r="110" spans="1:12" s="99" customFormat="1" ht="15" customHeight="1" x14ac:dyDescent="0.25">
      <c r="A110" s="13"/>
      <c r="B110" s="13"/>
      <c r="C110" s="101"/>
      <c r="D110" s="101"/>
      <c r="E110" s="141"/>
      <c r="F110" s="142"/>
      <c r="G110" s="143"/>
      <c r="H110" s="144"/>
      <c r="I110" s="50"/>
      <c r="J110" s="78"/>
      <c r="K110" s="94"/>
      <c r="L110" s="126"/>
    </row>
    <row r="111" spans="1:12" s="99" customFormat="1" ht="15" customHeight="1" x14ac:dyDescent="0.25">
      <c r="A111" s="13"/>
      <c r="B111" s="13"/>
      <c r="C111" s="101"/>
      <c r="D111" s="101"/>
      <c r="E111" s="141"/>
      <c r="F111" s="142"/>
      <c r="G111" s="143"/>
      <c r="H111" s="144"/>
      <c r="I111" s="50"/>
      <c r="J111" s="78"/>
      <c r="K111" s="94"/>
      <c r="L111" s="126"/>
    </row>
    <row r="112" spans="1:12" s="99" customFormat="1" ht="15" customHeight="1" x14ac:dyDescent="0.25">
      <c r="A112" s="13"/>
      <c r="B112" s="13"/>
      <c r="C112" s="101"/>
      <c r="D112" s="101"/>
      <c r="E112" s="141"/>
      <c r="F112" s="142"/>
      <c r="G112" s="143"/>
      <c r="H112" s="144"/>
      <c r="I112" s="50"/>
      <c r="J112" s="78"/>
      <c r="K112" s="94"/>
      <c r="L112" s="126"/>
    </row>
    <row r="113" spans="1:12" s="99" customFormat="1" ht="15" customHeight="1" x14ac:dyDescent="0.25">
      <c r="A113" s="13"/>
      <c r="B113" s="13"/>
      <c r="C113" s="101"/>
      <c r="D113" s="101"/>
      <c r="E113" s="141"/>
      <c r="F113" s="142"/>
      <c r="G113" s="143"/>
      <c r="H113" s="144"/>
      <c r="I113" s="50"/>
      <c r="J113" s="78"/>
      <c r="K113" s="94"/>
      <c r="L113" s="126"/>
    </row>
    <row r="114" spans="1:12" s="99" customFormat="1" ht="15" customHeight="1" x14ac:dyDescent="0.25">
      <c r="A114" s="13"/>
      <c r="B114" s="13"/>
      <c r="C114" s="101"/>
      <c r="D114" s="101"/>
      <c r="E114" s="141"/>
      <c r="F114" s="142"/>
      <c r="G114" s="143"/>
      <c r="H114" s="144"/>
      <c r="I114" s="50"/>
      <c r="J114" s="78"/>
      <c r="K114" s="94"/>
      <c r="L114" s="126"/>
    </row>
    <row r="115" spans="1:12" s="99" customFormat="1" ht="15" customHeight="1" x14ac:dyDescent="0.25">
      <c r="A115" s="13"/>
      <c r="B115" s="13"/>
      <c r="C115" s="101"/>
      <c r="D115" s="101"/>
      <c r="E115" s="141"/>
      <c r="F115" s="142"/>
      <c r="G115" s="143"/>
      <c r="H115" s="144"/>
      <c r="I115" s="50"/>
      <c r="J115" s="78"/>
      <c r="K115" s="94"/>
      <c r="L115" s="126"/>
    </row>
    <row r="116" spans="1:12" s="99" customFormat="1" ht="15" customHeight="1" x14ac:dyDescent="0.25">
      <c r="A116" s="13"/>
      <c r="B116" s="13"/>
      <c r="C116" s="101"/>
      <c r="D116" s="101"/>
      <c r="E116" s="141"/>
      <c r="F116" s="142"/>
      <c r="G116" s="143"/>
      <c r="H116" s="144"/>
      <c r="I116" s="50"/>
      <c r="J116" s="78"/>
      <c r="K116" s="94"/>
      <c r="L116" s="126"/>
    </row>
    <row r="117" spans="1:12" s="99" customFormat="1" ht="15" customHeight="1" x14ac:dyDescent="0.25">
      <c r="A117" s="13"/>
      <c r="B117" s="13"/>
      <c r="C117" s="101"/>
      <c r="D117" s="101"/>
      <c r="E117" s="141"/>
      <c r="F117" s="142"/>
      <c r="G117" s="143"/>
      <c r="H117" s="144"/>
      <c r="I117" s="50"/>
      <c r="J117" s="78"/>
      <c r="K117" s="94"/>
      <c r="L117" s="126"/>
    </row>
    <row r="118" spans="1:12" s="99" customFormat="1" ht="15" customHeight="1" x14ac:dyDescent="0.25">
      <c r="A118" s="13"/>
      <c r="B118" s="13"/>
      <c r="C118" s="101"/>
      <c r="D118" s="101"/>
      <c r="E118" s="141"/>
      <c r="F118" s="142"/>
      <c r="G118" s="143"/>
      <c r="H118" s="144"/>
      <c r="I118" s="50"/>
      <c r="J118" s="78"/>
      <c r="K118" s="94"/>
      <c r="L118" s="126"/>
    </row>
    <row r="119" spans="1:12" s="99" customFormat="1" ht="15" customHeight="1" x14ac:dyDescent="0.25">
      <c r="A119" s="13"/>
      <c r="B119" s="13"/>
      <c r="C119" s="101"/>
      <c r="D119" s="101"/>
      <c r="E119" s="141"/>
      <c r="F119" s="142"/>
      <c r="G119" s="143"/>
      <c r="H119" s="144"/>
      <c r="I119" s="50"/>
      <c r="J119" s="78"/>
      <c r="K119" s="94"/>
      <c r="L119" s="126"/>
    </row>
    <row r="120" spans="1:12" s="99" customFormat="1" ht="15.75" customHeight="1" x14ac:dyDescent="0.25">
      <c r="A120" s="13"/>
      <c r="B120" s="13"/>
      <c r="C120" s="101"/>
      <c r="D120" s="101"/>
      <c r="E120" s="141"/>
      <c r="F120" s="142"/>
      <c r="G120" s="143"/>
      <c r="H120" s="144"/>
      <c r="I120" s="50"/>
      <c r="J120" s="78"/>
      <c r="K120" s="94"/>
      <c r="L120" s="126"/>
    </row>
    <row r="121" spans="1:12" s="99" customFormat="1" x14ac:dyDescent="0.25">
      <c r="A121" s="13"/>
      <c r="B121" s="13"/>
      <c r="C121" s="101"/>
      <c r="D121" s="101"/>
      <c r="E121" s="141"/>
      <c r="F121" s="142"/>
      <c r="G121" s="144"/>
      <c r="H121" s="144"/>
      <c r="I121" s="50"/>
      <c r="J121" s="78"/>
      <c r="K121" s="94"/>
      <c r="L121" s="126"/>
    </row>
    <row r="122" spans="1:12" s="99" customFormat="1" x14ac:dyDescent="0.25">
      <c r="A122" s="13"/>
      <c r="B122" s="13"/>
      <c r="C122" s="101"/>
      <c r="D122" s="101"/>
      <c r="E122" s="141"/>
      <c r="F122" s="145"/>
      <c r="G122" s="144"/>
      <c r="H122" s="144"/>
      <c r="I122" s="50"/>
      <c r="J122" s="78"/>
      <c r="K122" s="94"/>
      <c r="L122" s="126"/>
    </row>
    <row r="123" spans="1:12" s="99" customFormat="1" x14ac:dyDescent="0.25">
      <c r="A123" s="13"/>
      <c r="B123" s="13"/>
      <c r="C123" s="101"/>
      <c r="D123" s="101"/>
      <c r="E123" s="141"/>
      <c r="F123" s="142"/>
      <c r="G123" s="144"/>
      <c r="H123" s="144"/>
      <c r="I123" s="50"/>
      <c r="J123" s="78"/>
      <c r="K123" s="94"/>
      <c r="L123" s="126"/>
    </row>
  </sheetData>
  <sheetProtection password="CF7A" sheet="1" objects="1" scenarios="1"/>
  <mergeCells count="42">
    <mergeCell ref="I20:I53"/>
    <mergeCell ref="H20:H53"/>
    <mergeCell ref="G20:G53"/>
    <mergeCell ref="I2:I19"/>
    <mergeCell ref="H2:H19"/>
    <mergeCell ref="G2:G19"/>
    <mergeCell ref="A54:A60"/>
    <mergeCell ref="B47:B49"/>
    <mergeCell ref="A47:A49"/>
    <mergeCell ref="A38:A43"/>
    <mergeCell ref="I75:I84"/>
    <mergeCell ref="H75:H84"/>
    <mergeCell ref="G75:G84"/>
    <mergeCell ref="I54:I74"/>
    <mergeCell ref="H54:H74"/>
    <mergeCell ref="G54:G74"/>
    <mergeCell ref="B79:B80"/>
    <mergeCell ref="A79:A80"/>
    <mergeCell ref="A71:A74"/>
    <mergeCell ref="A69:A70"/>
    <mergeCell ref="B67:B68"/>
    <mergeCell ref="A67:A68"/>
    <mergeCell ref="B44:B45"/>
    <mergeCell ref="A44:A45"/>
    <mergeCell ref="A2:A6"/>
    <mergeCell ref="A23:A24"/>
    <mergeCell ref="B34:B36"/>
    <mergeCell ref="B31:B33"/>
    <mergeCell ref="B28:B30"/>
    <mergeCell ref="A28:A36"/>
    <mergeCell ref="B26:B27"/>
    <mergeCell ref="A26:A27"/>
    <mergeCell ref="B13:B14"/>
    <mergeCell ref="A13:A14"/>
    <mergeCell ref="B21:B22"/>
    <mergeCell ref="A21:A22"/>
    <mergeCell ref="F34:F36"/>
    <mergeCell ref="E34:E36"/>
    <mergeCell ref="F31:F33"/>
    <mergeCell ref="E31:E33"/>
    <mergeCell ref="F28:F30"/>
    <mergeCell ref="E28:E30"/>
  </mergeCells>
  <conditionalFormatting sqref="I2:I8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84">
    <cfRule type="cellIs" dxfId="10" priority="1" operator="equal">
      <formula>0</formula>
    </cfRule>
  </conditionalFormatting>
  <pageMargins left="0.7" right="0.7" top="0.78740157499999996" bottom="0.78740157499999996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workbookViewId="0">
      <selection activeCell="D2" sqref="D2"/>
    </sheetView>
  </sheetViews>
  <sheetFormatPr baseColWidth="10" defaultRowHeight="15" customHeight="1" x14ac:dyDescent="0.25"/>
  <cols>
    <col min="1" max="2" width="5.7109375" style="146" bestFit="1" customWidth="1"/>
    <col min="3" max="3" width="7.140625" style="106" bestFit="1" customWidth="1"/>
    <col min="4" max="4" width="8.28515625" style="106" bestFit="1" customWidth="1"/>
    <col min="5" max="5" width="11.28515625" style="148" bestFit="1" customWidth="1"/>
    <col min="6" max="6" width="13.42578125" style="148" bestFit="1" customWidth="1"/>
    <col min="7" max="7" width="11.28515625" style="149" bestFit="1" customWidth="1"/>
    <col min="8" max="8" width="13.42578125" style="149" bestFit="1" customWidth="1"/>
    <col min="9" max="9" width="5.5703125" style="50" bestFit="1" customWidth="1"/>
    <col min="10" max="10" width="11.42578125" style="78"/>
    <col min="11" max="11" width="16.140625" style="94" customWidth="1"/>
    <col min="12" max="12" width="14.28515625" style="126" customWidth="1"/>
    <col min="13" max="16384" width="11.42578125" style="78"/>
  </cols>
  <sheetData>
    <row r="1" spans="1:9" s="73" customFormat="1" ht="30.75" thickBot="1" x14ac:dyDescent="0.3">
      <c r="A1" s="153" t="s">
        <v>75</v>
      </c>
      <c r="B1" s="154" t="s">
        <v>76</v>
      </c>
      <c r="C1" s="155" t="s">
        <v>51</v>
      </c>
      <c r="D1" s="155" t="s">
        <v>52</v>
      </c>
      <c r="E1" s="156" t="s">
        <v>71</v>
      </c>
      <c r="F1" s="156" t="s">
        <v>72</v>
      </c>
      <c r="G1" s="157" t="s">
        <v>97</v>
      </c>
      <c r="H1" s="157" t="s">
        <v>98</v>
      </c>
      <c r="I1" s="159" t="s">
        <v>68</v>
      </c>
    </row>
    <row r="2" spans="1:9" x14ac:dyDescent="0.25">
      <c r="A2" s="197" t="s">
        <v>0</v>
      </c>
      <c r="B2" s="200"/>
      <c r="C2" s="29">
        <v>2</v>
      </c>
      <c r="D2" s="29"/>
      <c r="E2" s="202">
        <f>IF(C2=D2,F2,0)</f>
        <v>0</v>
      </c>
      <c r="F2" s="204">
        <f>2.5</f>
        <v>2.5</v>
      </c>
      <c r="G2" s="265">
        <f>SUM(E2:E17)</f>
        <v>0</v>
      </c>
      <c r="H2" s="265">
        <f>SUM(F2:F17)</f>
        <v>25</v>
      </c>
      <c r="I2" s="271">
        <f>G2/H2</f>
        <v>0</v>
      </c>
    </row>
    <row r="3" spans="1:9" x14ac:dyDescent="0.25">
      <c r="A3" s="196" t="s">
        <v>1</v>
      </c>
      <c r="B3" s="195"/>
      <c r="C3" s="32">
        <v>2</v>
      </c>
      <c r="D3" s="32"/>
      <c r="E3" s="199">
        <f t="shared" ref="E3:E65" si="0">IF(C3=D3,F3,0)</f>
        <v>0</v>
      </c>
      <c r="F3" s="203">
        <f t="shared" ref="F3:F46" si="1">2.5</f>
        <v>2.5</v>
      </c>
      <c r="G3" s="266"/>
      <c r="H3" s="266"/>
      <c r="I3" s="272"/>
    </row>
    <row r="4" spans="1:9" x14ac:dyDescent="0.25">
      <c r="A4" s="263" t="s">
        <v>2</v>
      </c>
      <c r="B4" s="276"/>
      <c r="C4" s="32">
        <v>4</v>
      </c>
      <c r="D4" s="32"/>
      <c r="E4" s="199">
        <f t="shared" si="0"/>
        <v>0</v>
      </c>
      <c r="F4" s="203">
        <f>2.5/2</f>
        <v>1.25</v>
      </c>
      <c r="G4" s="266"/>
      <c r="H4" s="266"/>
      <c r="I4" s="272"/>
    </row>
    <row r="5" spans="1:9" x14ac:dyDescent="0.25">
      <c r="A5" s="263"/>
      <c r="B5" s="276"/>
      <c r="C5" s="32">
        <v>6</v>
      </c>
      <c r="D5" s="32"/>
      <c r="E5" s="199">
        <f t="shared" si="0"/>
        <v>0</v>
      </c>
      <c r="F5" s="203">
        <f t="shared" ref="F5" si="2">2.5/2</f>
        <v>1.25</v>
      </c>
      <c r="G5" s="266"/>
      <c r="H5" s="266"/>
      <c r="I5" s="272"/>
    </row>
    <row r="6" spans="1:9" x14ac:dyDescent="0.25">
      <c r="A6" s="263" t="s">
        <v>3</v>
      </c>
      <c r="B6" s="112" t="s">
        <v>126</v>
      </c>
      <c r="C6" s="32">
        <v>3</v>
      </c>
      <c r="D6" s="32"/>
      <c r="E6" s="199">
        <f t="shared" si="0"/>
        <v>0</v>
      </c>
      <c r="F6" s="203">
        <f>2.5/4</f>
        <v>0.625</v>
      </c>
      <c r="G6" s="266"/>
      <c r="H6" s="266"/>
      <c r="I6" s="272"/>
    </row>
    <row r="7" spans="1:9" x14ac:dyDescent="0.25">
      <c r="A7" s="263"/>
      <c r="B7" s="112" t="s">
        <v>127</v>
      </c>
      <c r="C7" s="32">
        <v>3</v>
      </c>
      <c r="D7" s="32"/>
      <c r="E7" s="199">
        <f t="shared" si="0"/>
        <v>0</v>
      </c>
      <c r="F7" s="203">
        <f t="shared" ref="F7:F9" si="3">2.5/4</f>
        <v>0.625</v>
      </c>
      <c r="G7" s="266"/>
      <c r="H7" s="266"/>
      <c r="I7" s="272"/>
    </row>
    <row r="8" spans="1:9" x14ac:dyDescent="0.25">
      <c r="A8" s="263"/>
      <c r="B8" s="112" t="s">
        <v>128</v>
      </c>
      <c r="C8" s="32">
        <v>1</v>
      </c>
      <c r="D8" s="32"/>
      <c r="E8" s="199">
        <f t="shared" si="0"/>
        <v>0</v>
      </c>
      <c r="F8" s="203">
        <f t="shared" si="3"/>
        <v>0.625</v>
      </c>
      <c r="G8" s="266"/>
      <c r="H8" s="266"/>
      <c r="I8" s="272"/>
    </row>
    <row r="9" spans="1:9" x14ac:dyDescent="0.25">
      <c r="A9" s="263"/>
      <c r="B9" s="112" t="s">
        <v>129</v>
      </c>
      <c r="C9" s="32">
        <v>1</v>
      </c>
      <c r="D9" s="32"/>
      <c r="E9" s="199">
        <f t="shared" si="0"/>
        <v>0</v>
      </c>
      <c r="F9" s="203">
        <f t="shared" si="3"/>
        <v>0.625</v>
      </c>
      <c r="G9" s="266"/>
      <c r="H9" s="266"/>
      <c r="I9" s="272"/>
    </row>
    <row r="10" spans="1:9" x14ac:dyDescent="0.25">
      <c r="A10" s="196" t="s">
        <v>4</v>
      </c>
      <c r="B10" s="195"/>
      <c r="C10" s="32">
        <v>3</v>
      </c>
      <c r="D10" s="32"/>
      <c r="E10" s="199">
        <f t="shared" si="0"/>
        <v>0</v>
      </c>
      <c r="F10" s="203">
        <f t="shared" si="1"/>
        <v>2.5</v>
      </c>
      <c r="G10" s="266"/>
      <c r="H10" s="266"/>
      <c r="I10" s="272"/>
    </row>
    <row r="11" spans="1:9" x14ac:dyDescent="0.25">
      <c r="A11" s="196" t="s">
        <v>5</v>
      </c>
      <c r="B11" s="195"/>
      <c r="C11" s="32">
        <v>3</v>
      </c>
      <c r="D11" s="32"/>
      <c r="E11" s="199">
        <f t="shared" si="0"/>
        <v>0</v>
      </c>
      <c r="F11" s="203">
        <f t="shared" si="1"/>
        <v>2.5</v>
      </c>
      <c r="G11" s="266"/>
      <c r="H11" s="266"/>
      <c r="I11" s="272"/>
    </row>
    <row r="12" spans="1:9" x14ac:dyDescent="0.25">
      <c r="A12" s="263" t="s">
        <v>6</v>
      </c>
      <c r="B12" s="195" t="s">
        <v>54</v>
      </c>
      <c r="C12" s="32">
        <v>5</v>
      </c>
      <c r="D12" s="32"/>
      <c r="E12" s="199">
        <f t="shared" si="0"/>
        <v>0</v>
      </c>
      <c r="F12" s="203">
        <f>2.5/3</f>
        <v>0.83333333333333337</v>
      </c>
      <c r="G12" s="266"/>
      <c r="H12" s="266"/>
      <c r="I12" s="272"/>
    </row>
    <row r="13" spans="1:9" x14ac:dyDescent="0.25">
      <c r="A13" s="263"/>
      <c r="B13" s="195" t="s">
        <v>56</v>
      </c>
      <c r="C13" s="32">
        <v>1</v>
      </c>
      <c r="D13" s="32"/>
      <c r="E13" s="199">
        <f t="shared" si="0"/>
        <v>0</v>
      </c>
      <c r="F13" s="203">
        <f t="shared" ref="F13:F14" si="4">2.5/3</f>
        <v>0.83333333333333337</v>
      </c>
      <c r="G13" s="266"/>
      <c r="H13" s="266"/>
      <c r="I13" s="272"/>
    </row>
    <row r="14" spans="1:9" x14ac:dyDescent="0.25">
      <c r="A14" s="263"/>
      <c r="B14" s="195" t="s">
        <v>57</v>
      </c>
      <c r="C14" s="32">
        <v>3</v>
      </c>
      <c r="D14" s="32"/>
      <c r="E14" s="199">
        <f t="shared" si="0"/>
        <v>0</v>
      </c>
      <c r="F14" s="203">
        <f t="shared" si="4"/>
        <v>0.83333333333333337</v>
      </c>
      <c r="G14" s="266"/>
      <c r="H14" s="266"/>
      <c r="I14" s="272"/>
    </row>
    <row r="15" spans="1:9" x14ac:dyDescent="0.25">
      <c r="A15" s="196" t="s">
        <v>7</v>
      </c>
      <c r="B15" s="195"/>
      <c r="C15" s="32">
        <v>2</v>
      </c>
      <c r="D15" s="32"/>
      <c r="E15" s="199">
        <f t="shared" si="0"/>
        <v>0</v>
      </c>
      <c r="F15" s="203">
        <f t="shared" si="1"/>
        <v>2.5</v>
      </c>
      <c r="G15" s="266"/>
      <c r="H15" s="266"/>
      <c r="I15" s="272"/>
    </row>
    <row r="16" spans="1:9" x14ac:dyDescent="0.25">
      <c r="A16" s="196" t="s">
        <v>8</v>
      </c>
      <c r="B16" s="195"/>
      <c r="C16" s="32">
        <v>81</v>
      </c>
      <c r="D16" s="32"/>
      <c r="E16" s="199">
        <f t="shared" si="0"/>
        <v>0</v>
      </c>
      <c r="F16" s="203">
        <f t="shared" si="1"/>
        <v>2.5</v>
      </c>
      <c r="G16" s="266"/>
      <c r="H16" s="266"/>
      <c r="I16" s="272"/>
    </row>
    <row r="17" spans="1:9" ht="15.75" thickBot="1" x14ac:dyDescent="0.3">
      <c r="A17" s="198" t="s">
        <v>9</v>
      </c>
      <c r="B17" s="201"/>
      <c r="C17" s="36">
        <v>2</v>
      </c>
      <c r="D17" s="36"/>
      <c r="E17" s="44">
        <f t="shared" si="0"/>
        <v>0</v>
      </c>
      <c r="F17" s="45">
        <f t="shared" si="1"/>
        <v>2.5</v>
      </c>
      <c r="G17" s="267"/>
      <c r="H17" s="267"/>
      <c r="I17" s="273"/>
    </row>
    <row r="18" spans="1:9" x14ac:dyDescent="0.25">
      <c r="A18" s="197" t="s">
        <v>14</v>
      </c>
      <c r="B18" s="200"/>
      <c r="C18" s="29">
        <v>5</v>
      </c>
      <c r="D18" s="29"/>
      <c r="E18" s="202">
        <f t="shared" si="0"/>
        <v>0</v>
      </c>
      <c r="F18" s="204">
        <f t="shared" si="1"/>
        <v>2.5</v>
      </c>
      <c r="G18" s="265">
        <f>SUM(E18:E46)</f>
        <v>0</v>
      </c>
      <c r="H18" s="265">
        <f>SUM(F18:F46)</f>
        <v>40.000000000000007</v>
      </c>
      <c r="I18" s="271">
        <f>G18/H18</f>
        <v>0</v>
      </c>
    </row>
    <row r="19" spans="1:9" x14ac:dyDescent="0.25">
      <c r="A19" s="196" t="s">
        <v>15</v>
      </c>
      <c r="B19" s="195"/>
      <c r="C19" s="32">
        <v>5</v>
      </c>
      <c r="D19" s="32"/>
      <c r="E19" s="199">
        <f t="shared" si="0"/>
        <v>0</v>
      </c>
      <c r="F19" s="203">
        <f t="shared" si="1"/>
        <v>2.5</v>
      </c>
      <c r="G19" s="266"/>
      <c r="H19" s="266"/>
      <c r="I19" s="272"/>
    </row>
    <row r="20" spans="1:9" x14ac:dyDescent="0.25">
      <c r="A20" s="263" t="s">
        <v>16</v>
      </c>
      <c r="B20" s="270"/>
      <c r="C20" s="32">
        <v>2</v>
      </c>
      <c r="D20" s="32"/>
      <c r="E20" s="199">
        <f t="shared" si="0"/>
        <v>0</v>
      </c>
      <c r="F20" s="203">
        <f>2.5/3</f>
        <v>0.83333333333333337</v>
      </c>
      <c r="G20" s="266"/>
      <c r="H20" s="266"/>
      <c r="I20" s="272"/>
    </row>
    <row r="21" spans="1:9" x14ac:dyDescent="0.25">
      <c r="A21" s="263"/>
      <c r="B21" s="270"/>
      <c r="C21" s="32">
        <v>3</v>
      </c>
      <c r="D21" s="32"/>
      <c r="E21" s="199">
        <f t="shared" si="0"/>
        <v>0</v>
      </c>
      <c r="F21" s="203">
        <f t="shared" ref="F21:F22" si="5">2.5/3</f>
        <v>0.83333333333333337</v>
      </c>
      <c r="G21" s="266"/>
      <c r="H21" s="266"/>
      <c r="I21" s="272"/>
    </row>
    <row r="22" spans="1:9" x14ac:dyDescent="0.25">
      <c r="A22" s="263"/>
      <c r="B22" s="270"/>
      <c r="C22" s="32">
        <v>7</v>
      </c>
      <c r="D22" s="32"/>
      <c r="E22" s="199">
        <f t="shared" si="0"/>
        <v>0</v>
      </c>
      <c r="F22" s="203">
        <f t="shared" si="5"/>
        <v>0.83333333333333337</v>
      </c>
      <c r="G22" s="266"/>
      <c r="H22" s="266"/>
      <c r="I22" s="272"/>
    </row>
    <row r="23" spans="1:9" x14ac:dyDescent="0.25">
      <c r="A23" s="263" t="s">
        <v>17</v>
      </c>
      <c r="B23" s="195" t="s">
        <v>54</v>
      </c>
      <c r="C23" s="164" t="s">
        <v>130</v>
      </c>
      <c r="D23" s="164"/>
      <c r="E23" s="199">
        <f t="shared" si="0"/>
        <v>0</v>
      </c>
      <c r="F23" s="203">
        <f>2.5/5</f>
        <v>0.5</v>
      </c>
      <c r="G23" s="266"/>
      <c r="H23" s="266"/>
      <c r="I23" s="272"/>
    </row>
    <row r="24" spans="1:9" x14ac:dyDescent="0.25">
      <c r="A24" s="263"/>
      <c r="B24" s="195" t="s">
        <v>56</v>
      </c>
      <c r="C24" s="164" t="s">
        <v>131</v>
      </c>
      <c r="D24" s="164"/>
      <c r="E24" s="199">
        <f t="shared" si="0"/>
        <v>0</v>
      </c>
      <c r="F24" s="203">
        <f t="shared" ref="F24:F27" si="6">2.5/5</f>
        <v>0.5</v>
      </c>
      <c r="G24" s="266"/>
      <c r="H24" s="266"/>
      <c r="I24" s="272"/>
    </row>
    <row r="25" spans="1:9" x14ac:dyDescent="0.25">
      <c r="A25" s="263"/>
      <c r="B25" s="195" t="s">
        <v>57</v>
      </c>
      <c r="C25" s="164" t="s">
        <v>132</v>
      </c>
      <c r="D25" s="164"/>
      <c r="E25" s="199">
        <f t="shared" si="0"/>
        <v>0</v>
      </c>
      <c r="F25" s="203">
        <f t="shared" si="6"/>
        <v>0.5</v>
      </c>
      <c r="G25" s="266"/>
      <c r="H25" s="266"/>
      <c r="I25" s="272"/>
    </row>
    <row r="26" spans="1:9" x14ac:dyDescent="0.25">
      <c r="A26" s="263"/>
      <c r="B26" s="195" t="s">
        <v>58</v>
      </c>
      <c r="C26" s="164" t="s">
        <v>133</v>
      </c>
      <c r="D26" s="164"/>
      <c r="E26" s="199">
        <f t="shared" si="0"/>
        <v>0</v>
      </c>
      <c r="F26" s="203">
        <f t="shared" si="6"/>
        <v>0.5</v>
      </c>
      <c r="G26" s="266"/>
      <c r="H26" s="266"/>
      <c r="I26" s="272"/>
    </row>
    <row r="27" spans="1:9" x14ac:dyDescent="0.25">
      <c r="A27" s="263"/>
      <c r="B27" s="195" t="s">
        <v>59</v>
      </c>
      <c r="C27" s="164" t="s">
        <v>134</v>
      </c>
      <c r="D27" s="164"/>
      <c r="E27" s="199">
        <f t="shared" si="0"/>
        <v>0</v>
      </c>
      <c r="F27" s="203">
        <f t="shared" si="6"/>
        <v>0.5</v>
      </c>
      <c r="G27" s="266"/>
      <c r="H27" s="266"/>
      <c r="I27" s="272"/>
    </row>
    <row r="28" spans="1:9" ht="30" x14ac:dyDescent="0.25">
      <c r="A28" s="196" t="s">
        <v>18</v>
      </c>
      <c r="B28" s="195"/>
      <c r="C28" s="68" t="s">
        <v>135</v>
      </c>
      <c r="D28" s="68"/>
      <c r="E28" s="199">
        <f>IF(AND(53&lt;=D28, D28&lt;=53.2),F28,0)</f>
        <v>0</v>
      </c>
      <c r="F28" s="203">
        <f t="shared" si="1"/>
        <v>2.5</v>
      </c>
      <c r="G28" s="266"/>
      <c r="H28" s="266"/>
      <c r="I28" s="272"/>
    </row>
    <row r="29" spans="1:9" x14ac:dyDescent="0.25">
      <c r="A29" s="263" t="s">
        <v>19</v>
      </c>
      <c r="B29" s="195" t="s">
        <v>54</v>
      </c>
      <c r="C29" s="32">
        <v>1</v>
      </c>
      <c r="D29" s="32"/>
      <c r="E29" s="199">
        <f t="shared" si="0"/>
        <v>0</v>
      </c>
      <c r="F29" s="203">
        <f>2.5/3</f>
        <v>0.83333333333333337</v>
      </c>
      <c r="G29" s="266"/>
      <c r="H29" s="266"/>
      <c r="I29" s="272"/>
    </row>
    <row r="30" spans="1:9" x14ac:dyDescent="0.25">
      <c r="A30" s="263"/>
      <c r="B30" s="195" t="s">
        <v>56</v>
      </c>
      <c r="C30" s="32">
        <v>4</v>
      </c>
      <c r="D30" s="32"/>
      <c r="E30" s="199">
        <f t="shared" si="0"/>
        <v>0</v>
      </c>
      <c r="F30" s="203">
        <f t="shared" ref="F30:F31" si="7">2.5/3</f>
        <v>0.83333333333333337</v>
      </c>
      <c r="G30" s="266"/>
      <c r="H30" s="266"/>
      <c r="I30" s="272"/>
    </row>
    <row r="31" spans="1:9" x14ac:dyDescent="0.25">
      <c r="A31" s="263"/>
      <c r="B31" s="195" t="s">
        <v>57</v>
      </c>
      <c r="C31" s="32">
        <v>3</v>
      </c>
      <c r="D31" s="32"/>
      <c r="E31" s="199">
        <f t="shared" si="0"/>
        <v>0</v>
      </c>
      <c r="F31" s="203">
        <f t="shared" si="7"/>
        <v>0.83333333333333337</v>
      </c>
      <c r="G31" s="266"/>
      <c r="H31" s="266"/>
      <c r="I31" s="272"/>
    </row>
    <row r="32" spans="1:9" x14ac:dyDescent="0.25">
      <c r="A32" s="196" t="s">
        <v>20</v>
      </c>
      <c r="B32" s="195"/>
      <c r="C32" s="32">
        <v>4</v>
      </c>
      <c r="D32" s="32"/>
      <c r="E32" s="199">
        <f t="shared" si="0"/>
        <v>0</v>
      </c>
      <c r="F32" s="203">
        <f t="shared" si="1"/>
        <v>2.5</v>
      </c>
      <c r="G32" s="266"/>
      <c r="H32" s="266"/>
      <c r="I32" s="272"/>
    </row>
    <row r="33" spans="1:9" x14ac:dyDescent="0.25">
      <c r="A33" s="196" t="s">
        <v>21</v>
      </c>
      <c r="B33" s="195"/>
      <c r="C33" s="32">
        <v>1</v>
      </c>
      <c r="D33" s="32"/>
      <c r="E33" s="199">
        <f t="shared" si="0"/>
        <v>0</v>
      </c>
      <c r="F33" s="203">
        <f t="shared" si="1"/>
        <v>2.5</v>
      </c>
      <c r="G33" s="266"/>
      <c r="H33" s="266"/>
      <c r="I33" s="272"/>
    </row>
    <row r="34" spans="1:9" x14ac:dyDescent="0.25">
      <c r="A34" s="196" t="s">
        <v>22</v>
      </c>
      <c r="B34" s="195"/>
      <c r="C34" s="32">
        <v>4</v>
      </c>
      <c r="D34" s="32"/>
      <c r="E34" s="199">
        <f t="shared" si="0"/>
        <v>0</v>
      </c>
      <c r="F34" s="203">
        <f t="shared" si="1"/>
        <v>2.5</v>
      </c>
      <c r="G34" s="266"/>
      <c r="H34" s="266"/>
      <c r="I34" s="272"/>
    </row>
    <row r="35" spans="1:9" x14ac:dyDescent="0.25">
      <c r="A35" s="196" t="s">
        <v>23</v>
      </c>
      <c r="B35" s="195"/>
      <c r="C35" s="32">
        <v>1</v>
      </c>
      <c r="D35" s="32"/>
      <c r="E35" s="199">
        <f t="shared" si="0"/>
        <v>0</v>
      </c>
      <c r="F35" s="203">
        <f t="shared" si="1"/>
        <v>2.5</v>
      </c>
      <c r="G35" s="266"/>
      <c r="H35" s="266"/>
      <c r="I35" s="272"/>
    </row>
    <row r="36" spans="1:9" x14ac:dyDescent="0.25">
      <c r="A36" s="196" t="s">
        <v>24</v>
      </c>
      <c r="B36" s="195"/>
      <c r="C36" s="32">
        <v>2</v>
      </c>
      <c r="D36" s="32"/>
      <c r="E36" s="199">
        <f t="shared" si="0"/>
        <v>0</v>
      </c>
      <c r="F36" s="203">
        <f t="shared" si="1"/>
        <v>2.5</v>
      </c>
      <c r="G36" s="266"/>
      <c r="H36" s="266"/>
      <c r="I36" s="272"/>
    </row>
    <row r="37" spans="1:9" x14ac:dyDescent="0.25">
      <c r="A37" s="196" t="s">
        <v>25</v>
      </c>
      <c r="B37" s="195"/>
      <c r="C37" s="32">
        <v>1</v>
      </c>
      <c r="D37" s="32"/>
      <c r="E37" s="199">
        <f t="shared" si="0"/>
        <v>0</v>
      </c>
      <c r="F37" s="203">
        <f t="shared" si="1"/>
        <v>2.5</v>
      </c>
      <c r="G37" s="266"/>
      <c r="H37" s="266"/>
      <c r="I37" s="272"/>
    </row>
    <row r="38" spans="1:9" x14ac:dyDescent="0.25">
      <c r="A38" s="196" t="s">
        <v>26</v>
      </c>
      <c r="B38" s="195"/>
      <c r="C38" s="32">
        <v>5</v>
      </c>
      <c r="D38" s="32"/>
      <c r="E38" s="199">
        <f t="shared" si="0"/>
        <v>0</v>
      </c>
      <c r="F38" s="203">
        <f t="shared" si="1"/>
        <v>2.5</v>
      </c>
      <c r="G38" s="266"/>
      <c r="H38" s="266"/>
      <c r="I38" s="272"/>
    </row>
    <row r="39" spans="1:9" x14ac:dyDescent="0.25">
      <c r="A39" s="263" t="s">
        <v>27</v>
      </c>
      <c r="B39" s="270" t="s">
        <v>54</v>
      </c>
      <c r="C39" s="32">
        <v>2</v>
      </c>
      <c r="D39" s="32"/>
      <c r="E39" s="292">
        <f>IF(AND(C39=D39,C40=D40),F39,0)</f>
        <v>0</v>
      </c>
      <c r="F39" s="316">
        <f>2.5/3</f>
        <v>0.83333333333333337</v>
      </c>
      <c r="G39" s="266"/>
      <c r="H39" s="266"/>
      <c r="I39" s="272"/>
    </row>
    <row r="40" spans="1:9" x14ac:dyDescent="0.25">
      <c r="A40" s="263"/>
      <c r="B40" s="270"/>
      <c r="C40" s="32">
        <v>4</v>
      </c>
      <c r="D40" s="32"/>
      <c r="E40" s="292"/>
      <c r="F40" s="316"/>
      <c r="G40" s="266"/>
      <c r="H40" s="266"/>
      <c r="I40" s="272"/>
    </row>
    <row r="41" spans="1:9" x14ac:dyDescent="0.25">
      <c r="A41" s="263"/>
      <c r="B41" s="270" t="s">
        <v>56</v>
      </c>
      <c r="C41" s="32">
        <v>5</v>
      </c>
      <c r="D41" s="32"/>
      <c r="E41" s="292">
        <f t="shared" ref="E41" si="8">IF(AND(C41=D41,C42=D42),F41,0)</f>
        <v>0</v>
      </c>
      <c r="F41" s="316">
        <f t="shared" ref="F41:F43" si="9">2.5/3</f>
        <v>0.83333333333333337</v>
      </c>
      <c r="G41" s="266"/>
      <c r="H41" s="266"/>
      <c r="I41" s="272"/>
    </row>
    <row r="42" spans="1:9" x14ac:dyDescent="0.25">
      <c r="A42" s="263"/>
      <c r="B42" s="270"/>
      <c r="C42" s="32">
        <v>6</v>
      </c>
      <c r="D42" s="32"/>
      <c r="E42" s="292"/>
      <c r="F42" s="316"/>
      <c r="G42" s="266"/>
      <c r="H42" s="266"/>
      <c r="I42" s="272"/>
    </row>
    <row r="43" spans="1:9" x14ac:dyDescent="0.25">
      <c r="A43" s="263"/>
      <c r="B43" s="270" t="s">
        <v>57</v>
      </c>
      <c r="C43" s="32">
        <v>1</v>
      </c>
      <c r="D43" s="32"/>
      <c r="E43" s="292">
        <f t="shared" ref="E43" si="10">IF(AND(C43=D43,C44=D44),F43,0)</f>
        <v>0</v>
      </c>
      <c r="F43" s="316">
        <f t="shared" si="9"/>
        <v>0.83333333333333337</v>
      </c>
      <c r="G43" s="266"/>
      <c r="H43" s="266"/>
      <c r="I43" s="272"/>
    </row>
    <row r="44" spans="1:9" x14ac:dyDescent="0.25">
      <c r="A44" s="263"/>
      <c r="B44" s="270"/>
      <c r="C44" s="32">
        <v>3</v>
      </c>
      <c r="D44" s="32"/>
      <c r="E44" s="292"/>
      <c r="F44" s="316"/>
      <c r="G44" s="266"/>
      <c r="H44" s="266"/>
      <c r="I44" s="272"/>
    </row>
    <row r="45" spans="1:9" x14ac:dyDescent="0.25">
      <c r="A45" s="196" t="s">
        <v>28</v>
      </c>
      <c r="B45" s="195"/>
      <c r="C45" s="32">
        <v>3</v>
      </c>
      <c r="D45" s="32"/>
      <c r="E45" s="199">
        <f t="shared" si="0"/>
        <v>0</v>
      </c>
      <c r="F45" s="203">
        <f t="shared" si="1"/>
        <v>2.5</v>
      </c>
      <c r="G45" s="266"/>
      <c r="H45" s="266"/>
      <c r="I45" s="272"/>
    </row>
    <row r="46" spans="1:9" ht="15.75" thickBot="1" x14ac:dyDescent="0.3">
      <c r="A46" s="198" t="s">
        <v>29</v>
      </c>
      <c r="B46" s="201"/>
      <c r="C46" s="36">
        <v>6</v>
      </c>
      <c r="D46" s="36"/>
      <c r="E46" s="44">
        <f t="shared" si="0"/>
        <v>0</v>
      </c>
      <c r="F46" s="45">
        <f t="shared" si="1"/>
        <v>2.5</v>
      </c>
      <c r="G46" s="267"/>
      <c r="H46" s="267"/>
      <c r="I46" s="273"/>
    </row>
    <row r="47" spans="1:9" x14ac:dyDescent="0.25">
      <c r="A47" s="197" t="s">
        <v>32</v>
      </c>
      <c r="B47" s="200"/>
      <c r="C47" s="29">
        <v>53</v>
      </c>
      <c r="D47" s="29"/>
      <c r="E47" s="202">
        <f t="shared" si="0"/>
        <v>0</v>
      </c>
      <c r="F47" s="204">
        <v>2.8571</v>
      </c>
      <c r="G47" s="265">
        <f>SUM(E47:E63)</f>
        <v>0</v>
      </c>
      <c r="H47" s="265">
        <f>SUM(F47:F63)</f>
        <v>19.999699999999997</v>
      </c>
      <c r="I47" s="271">
        <f>G47/H47</f>
        <v>0</v>
      </c>
    </row>
    <row r="48" spans="1:9" x14ac:dyDescent="0.25">
      <c r="A48" s="196" t="s">
        <v>33</v>
      </c>
      <c r="B48" s="195"/>
      <c r="C48" s="32">
        <v>8.3000000000000007</v>
      </c>
      <c r="D48" s="32"/>
      <c r="E48" s="199">
        <f t="shared" si="0"/>
        <v>0</v>
      </c>
      <c r="F48" s="203">
        <v>2.8571</v>
      </c>
      <c r="G48" s="266"/>
      <c r="H48" s="266"/>
      <c r="I48" s="272"/>
    </row>
    <row r="49" spans="1:9" x14ac:dyDescent="0.25">
      <c r="A49" s="263" t="s">
        <v>34</v>
      </c>
      <c r="B49" s="195" t="s">
        <v>136</v>
      </c>
      <c r="C49" s="168">
        <v>0</v>
      </c>
      <c r="D49" s="168"/>
      <c r="E49" s="292">
        <f>IF(AND(AND(C49=D49,ISBLANK(D49)=FALSE),C50=D50),F49,0)</f>
        <v>0</v>
      </c>
      <c r="F49" s="316">
        <f>2.8571/3</f>
        <v>0.95236666666666669</v>
      </c>
      <c r="G49" s="266"/>
      <c r="H49" s="266"/>
      <c r="I49" s="272"/>
    </row>
    <row r="50" spans="1:9" x14ac:dyDescent="0.25">
      <c r="A50" s="263"/>
      <c r="B50" s="195" t="s">
        <v>137</v>
      </c>
      <c r="C50" s="168">
        <v>1</v>
      </c>
      <c r="D50" s="168"/>
      <c r="E50" s="292"/>
      <c r="F50" s="316"/>
      <c r="G50" s="266"/>
      <c r="H50" s="266"/>
      <c r="I50" s="272"/>
    </row>
    <row r="51" spans="1:9" x14ac:dyDescent="0.25">
      <c r="A51" s="263"/>
      <c r="B51" s="195" t="s">
        <v>138</v>
      </c>
      <c r="C51" s="168">
        <v>0</v>
      </c>
      <c r="D51" s="168"/>
      <c r="E51" s="292">
        <f>IF(AND(AND(C51=D51,ISBLANK(D51)=FALSE),AND(C52=D52,ISBLANK(D52)=FALSE)),F51,0)</f>
        <v>0</v>
      </c>
      <c r="F51" s="316">
        <f t="shared" ref="F51" si="11">2.8571/3</f>
        <v>0.95236666666666669</v>
      </c>
      <c r="G51" s="266"/>
      <c r="H51" s="266"/>
      <c r="I51" s="272"/>
    </row>
    <row r="52" spans="1:9" x14ac:dyDescent="0.25">
      <c r="A52" s="263"/>
      <c r="B52" s="195" t="s">
        <v>139</v>
      </c>
      <c r="C52" s="168">
        <v>0</v>
      </c>
      <c r="D52" s="168"/>
      <c r="E52" s="292"/>
      <c r="F52" s="316"/>
      <c r="G52" s="266"/>
      <c r="H52" s="266"/>
      <c r="I52" s="272"/>
    </row>
    <row r="53" spans="1:9" x14ac:dyDescent="0.25">
      <c r="A53" s="263"/>
      <c r="B53" s="195" t="s">
        <v>140</v>
      </c>
      <c r="C53" s="168">
        <v>0</v>
      </c>
      <c r="D53" s="168"/>
      <c r="E53" s="292">
        <f>IF(AND(AND(C53=D53,ISBLANK(D53)=FALSE),C54=D54),F53,0)</f>
        <v>0</v>
      </c>
      <c r="F53" s="316">
        <f t="shared" ref="F53" si="12">2.8571/3</f>
        <v>0.95236666666666669</v>
      </c>
      <c r="G53" s="266"/>
      <c r="H53" s="266"/>
      <c r="I53" s="272"/>
    </row>
    <row r="54" spans="1:9" x14ac:dyDescent="0.25">
      <c r="A54" s="263"/>
      <c r="B54" s="195" t="s">
        <v>141</v>
      </c>
      <c r="C54" s="168">
        <v>1</v>
      </c>
      <c r="D54" s="168"/>
      <c r="E54" s="292"/>
      <c r="F54" s="316"/>
      <c r="G54" s="266"/>
      <c r="H54" s="266"/>
      <c r="I54" s="272"/>
    </row>
    <row r="55" spans="1:9" x14ac:dyDescent="0.25">
      <c r="A55" s="196" t="s">
        <v>35</v>
      </c>
      <c r="B55" s="195"/>
      <c r="C55" s="32">
        <v>4</v>
      </c>
      <c r="D55" s="32"/>
      <c r="E55" s="199">
        <f t="shared" si="0"/>
        <v>0</v>
      </c>
      <c r="F55" s="203">
        <v>2.8571</v>
      </c>
      <c r="G55" s="266"/>
      <c r="H55" s="266"/>
      <c r="I55" s="272"/>
    </row>
    <row r="56" spans="1:9" x14ac:dyDescent="0.25">
      <c r="A56" s="263" t="s">
        <v>36</v>
      </c>
      <c r="B56" s="195" t="s">
        <v>54</v>
      </c>
      <c r="C56" s="32">
        <v>3</v>
      </c>
      <c r="D56" s="32"/>
      <c r="E56" s="199">
        <f t="shared" si="0"/>
        <v>0</v>
      </c>
      <c r="F56" s="203">
        <f>2.8571/6</f>
        <v>0.47618333333333335</v>
      </c>
      <c r="G56" s="266"/>
      <c r="H56" s="266"/>
      <c r="I56" s="272"/>
    </row>
    <row r="57" spans="1:9" x14ac:dyDescent="0.25">
      <c r="A57" s="263"/>
      <c r="B57" s="195" t="s">
        <v>56</v>
      </c>
      <c r="C57" s="32">
        <v>5</v>
      </c>
      <c r="D57" s="32"/>
      <c r="E57" s="199">
        <f t="shared" si="0"/>
        <v>0</v>
      </c>
      <c r="F57" s="203">
        <f t="shared" ref="F57:F61" si="13">2.8571/6</f>
        <v>0.47618333333333335</v>
      </c>
      <c r="G57" s="266"/>
      <c r="H57" s="266"/>
      <c r="I57" s="272"/>
    </row>
    <row r="58" spans="1:9" x14ac:dyDescent="0.25">
      <c r="A58" s="263"/>
      <c r="B58" s="195" t="s">
        <v>57</v>
      </c>
      <c r="C58" s="32">
        <v>1</v>
      </c>
      <c r="D58" s="32"/>
      <c r="E58" s="199">
        <f t="shared" si="0"/>
        <v>0</v>
      </c>
      <c r="F58" s="203">
        <f t="shared" si="13"/>
        <v>0.47618333333333335</v>
      </c>
      <c r="G58" s="266"/>
      <c r="H58" s="266"/>
      <c r="I58" s="272"/>
    </row>
    <row r="59" spans="1:9" x14ac:dyDescent="0.25">
      <c r="A59" s="263"/>
      <c r="B59" s="195" t="s">
        <v>58</v>
      </c>
      <c r="C59" s="32">
        <v>2</v>
      </c>
      <c r="D59" s="32"/>
      <c r="E59" s="199">
        <f t="shared" si="0"/>
        <v>0</v>
      </c>
      <c r="F59" s="203">
        <f t="shared" si="13"/>
        <v>0.47618333333333335</v>
      </c>
      <c r="G59" s="266"/>
      <c r="H59" s="266"/>
      <c r="I59" s="272"/>
    </row>
    <row r="60" spans="1:9" x14ac:dyDescent="0.25">
      <c r="A60" s="263"/>
      <c r="B60" s="195" t="s">
        <v>59</v>
      </c>
      <c r="C60" s="32">
        <v>6</v>
      </c>
      <c r="D60" s="32"/>
      <c r="E60" s="199">
        <f t="shared" si="0"/>
        <v>0</v>
      </c>
      <c r="F60" s="203">
        <f t="shared" si="13"/>
        <v>0.47618333333333335</v>
      </c>
      <c r="G60" s="266"/>
      <c r="H60" s="266"/>
      <c r="I60" s="272"/>
    </row>
    <row r="61" spans="1:9" x14ac:dyDescent="0.25">
      <c r="A61" s="263"/>
      <c r="B61" s="195" t="s">
        <v>62</v>
      </c>
      <c r="C61" s="32">
        <v>4</v>
      </c>
      <c r="D61" s="32"/>
      <c r="E61" s="199">
        <f t="shared" si="0"/>
        <v>0</v>
      </c>
      <c r="F61" s="203">
        <f t="shared" si="13"/>
        <v>0.47618333333333335</v>
      </c>
      <c r="G61" s="266"/>
      <c r="H61" s="266"/>
      <c r="I61" s="272"/>
    </row>
    <row r="62" spans="1:9" x14ac:dyDescent="0.25">
      <c r="A62" s="196" t="s">
        <v>37</v>
      </c>
      <c r="B62" s="195"/>
      <c r="C62" s="32">
        <v>2</v>
      </c>
      <c r="D62" s="32"/>
      <c r="E62" s="199">
        <f t="shared" si="0"/>
        <v>0</v>
      </c>
      <c r="F62" s="203">
        <v>2.8571</v>
      </c>
      <c r="G62" s="266"/>
      <c r="H62" s="266"/>
      <c r="I62" s="272"/>
    </row>
    <row r="63" spans="1:9" ht="15.75" thickBot="1" x14ac:dyDescent="0.3">
      <c r="A63" s="198" t="s">
        <v>38</v>
      </c>
      <c r="B63" s="201"/>
      <c r="C63" s="36">
        <v>2</v>
      </c>
      <c r="D63" s="36"/>
      <c r="E63" s="44">
        <f t="shared" si="0"/>
        <v>0</v>
      </c>
      <c r="F63" s="45">
        <v>2.8571</v>
      </c>
      <c r="G63" s="267"/>
      <c r="H63" s="267"/>
      <c r="I63" s="273"/>
    </row>
    <row r="64" spans="1:9" x14ac:dyDescent="0.25">
      <c r="A64" s="197" t="s">
        <v>41</v>
      </c>
      <c r="B64" s="200"/>
      <c r="C64" s="29">
        <v>2</v>
      </c>
      <c r="D64" s="29"/>
      <c r="E64" s="202">
        <f t="shared" si="0"/>
        <v>0</v>
      </c>
      <c r="F64" s="204">
        <v>1.6667000000000001</v>
      </c>
      <c r="G64" s="265">
        <f>SUM(E64:E76)</f>
        <v>0</v>
      </c>
      <c r="H64" s="265">
        <f>SUM(F64:F76)</f>
        <v>15.000300000000001</v>
      </c>
      <c r="I64" s="271">
        <f>G64/H64</f>
        <v>0</v>
      </c>
    </row>
    <row r="65" spans="1:9" x14ac:dyDescent="0.25">
      <c r="A65" s="196" t="s">
        <v>42</v>
      </c>
      <c r="B65" s="195"/>
      <c r="C65" s="32">
        <v>5</v>
      </c>
      <c r="D65" s="32"/>
      <c r="E65" s="199">
        <f t="shared" si="0"/>
        <v>0</v>
      </c>
      <c r="F65" s="203">
        <v>1.6667000000000001</v>
      </c>
      <c r="G65" s="266"/>
      <c r="H65" s="266"/>
      <c r="I65" s="272"/>
    </row>
    <row r="66" spans="1:9" x14ac:dyDescent="0.25">
      <c r="A66" s="196" t="s">
        <v>43</v>
      </c>
      <c r="B66" s="195"/>
      <c r="C66" s="32">
        <v>3</v>
      </c>
      <c r="D66" s="32"/>
      <c r="E66" s="199">
        <f t="shared" ref="E66:E76" si="14">IF(C66=D66,F66,0)</f>
        <v>0</v>
      </c>
      <c r="F66" s="203">
        <v>1.6667000000000001</v>
      </c>
      <c r="G66" s="266"/>
      <c r="H66" s="266"/>
      <c r="I66" s="272"/>
    </row>
    <row r="67" spans="1:9" x14ac:dyDescent="0.25">
      <c r="A67" s="196" t="s">
        <v>44</v>
      </c>
      <c r="B67" s="195"/>
      <c r="C67" s="32">
        <v>3</v>
      </c>
      <c r="D67" s="32"/>
      <c r="E67" s="199">
        <f t="shared" si="14"/>
        <v>0</v>
      </c>
      <c r="F67" s="203">
        <v>1.6667000000000001</v>
      </c>
      <c r="G67" s="266"/>
      <c r="H67" s="266"/>
      <c r="I67" s="272"/>
    </row>
    <row r="68" spans="1:9" x14ac:dyDescent="0.25">
      <c r="A68" s="196" t="s">
        <v>45</v>
      </c>
      <c r="B68" s="195"/>
      <c r="C68" s="32">
        <v>1</v>
      </c>
      <c r="D68" s="32"/>
      <c r="E68" s="199">
        <f t="shared" si="14"/>
        <v>0</v>
      </c>
      <c r="F68" s="203">
        <v>1.6667000000000001</v>
      </c>
      <c r="G68" s="266"/>
      <c r="H68" s="266"/>
      <c r="I68" s="272"/>
    </row>
    <row r="69" spans="1:9" x14ac:dyDescent="0.25">
      <c r="A69" s="263" t="s">
        <v>46</v>
      </c>
      <c r="B69" s="195" t="s">
        <v>54</v>
      </c>
      <c r="C69" s="32">
        <v>1</v>
      </c>
      <c r="D69" s="32"/>
      <c r="E69" s="199">
        <f t="shared" si="14"/>
        <v>0</v>
      </c>
      <c r="F69" s="203">
        <f>1.6667/5</f>
        <v>0.33334000000000003</v>
      </c>
      <c r="G69" s="266"/>
      <c r="H69" s="266"/>
      <c r="I69" s="272"/>
    </row>
    <row r="70" spans="1:9" x14ac:dyDescent="0.25">
      <c r="A70" s="263"/>
      <c r="B70" s="195" t="s">
        <v>56</v>
      </c>
      <c r="C70" s="32">
        <v>4</v>
      </c>
      <c r="D70" s="32"/>
      <c r="E70" s="199">
        <f t="shared" si="14"/>
        <v>0</v>
      </c>
      <c r="F70" s="203">
        <f t="shared" ref="F70:F73" si="15">1.6667/5</f>
        <v>0.33334000000000003</v>
      </c>
      <c r="G70" s="266"/>
      <c r="H70" s="266"/>
      <c r="I70" s="272"/>
    </row>
    <row r="71" spans="1:9" x14ac:dyDescent="0.25">
      <c r="A71" s="263"/>
      <c r="B71" s="195" t="s">
        <v>57</v>
      </c>
      <c r="C71" s="32">
        <v>3</v>
      </c>
      <c r="D71" s="32"/>
      <c r="E71" s="199">
        <f t="shared" si="14"/>
        <v>0</v>
      </c>
      <c r="F71" s="203">
        <f t="shared" si="15"/>
        <v>0.33334000000000003</v>
      </c>
      <c r="G71" s="266"/>
      <c r="H71" s="266"/>
      <c r="I71" s="272"/>
    </row>
    <row r="72" spans="1:9" x14ac:dyDescent="0.25">
      <c r="A72" s="263"/>
      <c r="B72" s="195" t="s">
        <v>58</v>
      </c>
      <c r="C72" s="32">
        <v>6</v>
      </c>
      <c r="D72" s="32"/>
      <c r="E72" s="199">
        <f t="shared" si="14"/>
        <v>0</v>
      </c>
      <c r="F72" s="203">
        <f t="shared" si="15"/>
        <v>0.33334000000000003</v>
      </c>
      <c r="G72" s="266"/>
      <c r="H72" s="266"/>
      <c r="I72" s="272"/>
    </row>
    <row r="73" spans="1:9" x14ac:dyDescent="0.25">
      <c r="A73" s="263"/>
      <c r="B73" s="195" t="s">
        <v>59</v>
      </c>
      <c r="C73" s="32">
        <v>2</v>
      </c>
      <c r="D73" s="32"/>
      <c r="E73" s="199">
        <f t="shared" si="14"/>
        <v>0</v>
      </c>
      <c r="F73" s="203">
        <f t="shared" si="15"/>
        <v>0.33334000000000003</v>
      </c>
      <c r="G73" s="266"/>
      <c r="H73" s="266"/>
      <c r="I73" s="272"/>
    </row>
    <row r="74" spans="1:9" x14ac:dyDescent="0.25">
      <c r="A74" s="196" t="s">
        <v>47</v>
      </c>
      <c r="B74" s="195"/>
      <c r="C74" s="32">
        <v>4</v>
      </c>
      <c r="D74" s="32"/>
      <c r="E74" s="199">
        <f t="shared" si="14"/>
        <v>0</v>
      </c>
      <c r="F74" s="203">
        <v>1.6667000000000001</v>
      </c>
      <c r="G74" s="266"/>
      <c r="H74" s="266"/>
      <c r="I74" s="272"/>
    </row>
    <row r="75" spans="1:9" x14ac:dyDescent="0.25">
      <c r="A75" s="196" t="s">
        <v>48</v>
      </c>
      <c r="B75" s="195"/>
      <c r="C75" s="32">
        <v>2</v>
      </c>
      <c r="D75" s="32"/>
      <c r="E75" s="199">
        <f t="shared" si="14"/>
        <v>0</v>
      </c>
      <c r="F75" s="203">
        <v>1.6667000000000001</v>
      </c>
      <c r="G75" s="266"/>
      <c r="H75" s="266"/>
      <c r="I75" s="272"/>
    </row>
    <row r="76" spans="1:9" ht="15.75" thickBot="1" x14ac:dyDescent="0.3">
      <c r="A76" s="198" t="s">
        <v>49</v>
      </c>
      <c r="B76" s="201"/>
      <c r="C76" s="36">
        <v>5</v>
      </c>
      <c r="D76" s="36"/>
      <c r="E76" s="44">
        <f t="shared" si="14"/>
        <v>0</v>
      </c>
      <c r="F76" s="45">
        <v>1.6667000000000001</v>
      </c>
      <c r="G76" s="267"/>
      <c r="H76" s="267"/>
      <c r="I76" s="273"/>
    </row>
    <row r="77" spans="1:9" ht="27" thickBot="1" x14ac:dyDescent="0.3">
      <c r="A77" s="13"/>
      <c r="B77" s="13"/>
      <c r="C77" s="101"/>
      <c r="D77" s="101"/>
      <c r="E77" s="142"/>
      <c r="F77" s="142"/>
      <c r="G77" s="225">
        <f>SUM(G2:G76)</f>
        <v>0</v>
      </c>
      <c r="H77" s="225">
        <f>SUM(H2:H76)</f>
        <v>99.999999999999986</v>
      </c>
    </row>
    <row r="78" spans="1:9" ht="15" customHeight="1" x14ac:dyDescent="0.25">
      <c r="A78" s="13"/>
      <c r="B78" s="13"/>
      <c r="C78" s="101"/>
      <c r="D78" s="101"/>
      <c r="E78" s="142"/>
      <c r="F78" s="142"/>
      <c r="G78" s="143"/>
      <c r="H78" s="144"/>
    </row>
    <row r="79" spans="1:9" ht="15" customHeight="1" x14ac:dyDescent="0.25">
      <c r="A79" s="13"/>
      <c r="B79" s="13"/>
      <c r="C79" s="101"/>
      <c r="D79" s="101"/>
      <c r="E79" s="142"/>
      <c r="F79" s="142"/>
      <c r="G79" s="143"/>
      <c r="H79" s="144"/>
    </row>
    <row r="80" spans="1:9" ht="15" customHeight="1" x14ac:dyDescent="0.25">
      <c r="A80" s="13"/>
      <c r="B80" s="13"/>
      <c r="C80" s="101"/>
      <c r="D80" s="101"/>
      <c r="E80" s="142"/>
      <c r="F80" s="142"/>
      <c r="G80" s="143"/>
      <c r="H80" s="144"/>
    </row>
    <row r="81" spans="1:12" ht="15" customHeight="1" x14ac:dyDescent="0.25">
      <c r="A81" s="13"/>
      <c r="B81" s="13"/>
      <c r="C81" s="101"/>
      <c r="D81" s="101"/>
      <c r="E81" s="142"/>
      <c r="F81" s="142"/>
      <c r="G81" s="143"/>
      <c r="H81" s="144"/>
    </row>
    <row r="82" spans="1:12" ht="15" customHeight="1" x14ac:dyDescent="0.25">
      <c r="A82" s="13"/>
      <c r="B82" s="13"/>
      <c r="C82" s="101"/>
      <c r="D82" s="101"/>
      <c r="E82" s="142"/>
      <c r="F82" s="142"/>
      <c r="G82" s="143"/>
      <c r="H82" s="144"/>
    </row>
    <row r="83" spans="1:12" ht="15" customHeight="1" x14ac:dyDescent="0.25">
      <c r="A83" s="13"/>
      <c r="B83" s="13"/>
      <c r="C83" s="101"/>
      <c r="D83" s="101"/>
      <c r="E83" s="142"/>
      <c r="F83" s="142"/>
      <c r="G83" s="143"/>
      <c r="H83" s="144"/>
    </row>
    <row r="84" spans="1:12" ht="15" customHeight="1" x14ac:dyDescent="0.25">
      <c r="A84" s="13"/>
      <c r="B84" s="13"/>
      <c r="C84" s="101"/>
      <c r="D84" s="101"/>
      <c r="E84" s="142"/>
      <c r="F84" s="142"/>
      <c r="G84" s="143"/>
      <c r="H84" s="144"/>
    </row>
    <row r="85" spans="1:12" s="50" customFormat="1" ht="15" customHeight="1" x14ac:dyDescent="0.25">
      <c r="A85" s="13"/>
      <c r="B85" s="13"/>
      <c r="C85" s="101"/>
      <c r="D85" s="101"/>
      <c r="E85" s="142"/>
      <c r="F85" s="142"/>
      <c r="G85" s="143"/>
      <c r="H85" s="144"/>
      <c r="J85" s="78"/>
      <c r="K85" s="94"/>
      <c r="L85" s="126"/>
    </row>
    <row r="86" spans="1:12" s="50" customFormat="1" ht="15" customHeight="1" x14ac:dyDescent="0.25">
      <c r="A86" s="13"/>
      <c r="B86" s="13"/>
      <c r="C86" s="101"/>
      <c r="D86" s="101"/>
      <c r="E86" s="142"/>
      <c r="F86" s="142"/>
      <c r="G86" s="143"/>
      <c r="H86" s="144"/>
      <c r="J86" s="78"/>
      <c r="K86" s="94"/>
      <c r="L86" s="126"/>
    </row>
    <row r="87" spans="1:12" s="50" customFormat="1" ht="15" customHeight="1" x14ac:dyDescent="0.25">
      <c r="A87" s="13"/>
      <c r="B87" s="13"/>
      <c r="C87" s="101"/>
      <c r="D87" s="101"/>
      <c r="E87" s="142"/>
      <c r="F87" s="142"/>
      <c r="G87" s="143"/>
      <c r="H87" s="144"/>
      <c r="J87" s="78"/>
      <c r="K87" s="94"/>
      <c r="L87" s="126"/>
    </row>
    <row r="88" spans="1:12" s="50" customFormat="1" ht="15" customHeight="1" x14ac:dyDescent="0.25">
      <c r="A88" s="13"/>
      <c r="B88" s="13"/>
      <c r="C88" s="101"/>
      <c r="D88" s="101"/>
      <c r="E88" s="142"/>
      <c r="F88" s="142"/>
      <c r="G88" s="143"/>
      <c r="H88" s="144"/>
      <c r="J88" s="78"/>
      <c r="K88" s="94"/>
      <c r="L88" s="126"/>
    </row>
    <row r="89" spans="1:12" s="50" customFormat="1" ht="15" customHeight="1" x14ac:dyDescent="0.25">
      <c r="A89" s="13"/>
      <c r="B89" s="13"/>
      <c r="C89" s="101"/>
      <c r="D89" s="101"/>
      <c r="E89" s="142"/>
      <c r="F89" s="142"/>
      <c r="G89" s="144"/>
      <c r="H89" s="144"/>
      <c r="J89" s="78"/>
      <c r="K89" s="94"/>
      <c r="L89" s="126"/>
    </row>
    <row r="90" spans="1:12" s="50" customFormat="1" ht="15" customHeight="1" x14ac:dyDescent="0.25">
      <c r="A90" s="13"/>
      <c r="B90" s="13"/>
      <c r="C90" s="101"/>
      <c r="D90" s="101"/>
      <c r="E90" s="142"/>
      <c r="F90" s="145"/>
      <c r="G90" s="144"/>
      <c r="H90" s="144"/>
      <c r="J90" s="78"/>
      <c r="K90" s="94"/>
      <c r="L90" s="126"/>
    </row>
    <row r="91" spans="1:12" s="50" customFormat="1" ht="15" customHeight="1" x14ac:dyDescent="0.25">
      <c r="A91" s="13"/>
      <c r="B91" s="13"/>
      <c r="C91" s="101"/>
      <c r="D91" s="101"/>
      <c r="E91" s="142"/>
      <c r="F91" s="142"/>
      <c r="G91" s="144"/>
      <c r="H91" s="144"/>
      <c r="J91" s="78"/>
      <c r="K91" s="94"/>
      <c r="L91" s="126"/>
    </row>
  </sheetData>
  <sheetProtection password="CF7A" sheet="1" objects="1" scenarios="1"/>
  <mergeCells count="39">
    <mergeCell ref="A4:A5"/>
    <mergeCell ref="B4:B5"/>
    <mergeCell ref="A12:A14"/>
    <mergeCell ref="B20:B22"/>
    <mergeCell ref="A20:A22"/>
    <mergeCell ref="A6:A9"/>
    <mergeCell ref="A23:A27"/>
    <mergeCell ref="A29:A31"/>
    <mergeCell ref="B43:B44"/>
    <mergeCell ref="B41:B42"/>
    <mergeCell ref="B39:B40"/>
    <mergeCell ref="A39:A44"/>
    <mergeCell ref="A56:A61"/>
    <mergeCell ref="A69:A73"/>
    <mergeCell ref="I64:I76"/>
    <mergeCell ref="H64:H76"/>
    <mergeCell ref="G64:G76"/>
    <mergeCell ref="I47:I63"/>
    <mergeCell ref="H47:H63"/>
    <mergeCell ref="G47:G63"/>
    <mergeCell ref="A49:A54"/>
    <mergeCell ref="F53:F54"/>
    <mergeCell ref="F51:F52"/>
    <mergeCell ref="F49:F50"/>
    <mergeCell ref="E53:E54"/>
    <mergeCell ref="E51:E52"/>
    <mergeCell ref="E49:E50"/>
    <mergeCell ref="I18:I46"/>
    <mergeCell ref="H18:H46"/>
    <mergeCell ref="G18:G46"/>
    <mergeCell ref="I2:I17"/>
    <mergeCell ref="H2:H17"/>
    <mergeCell ref="G2:G17"/>
    <mergeCell ref="F43:F44"/>
    <mergeCell ref="E43:E44"/>
    <mergeCell ref="F41:F42"/>
    <mergeCell ref="E41:E42"/>
    <mergeCell ref="F39:F40"/>
    <mergeCell ref="E39:E40"/>
  </mergeCells>
  <conditionalFormatting sqref="E2:E39 E45:E49 E55:E76 E41 E43 E51 E53">
    <cfRule type="cellIs" dxfId="9" priority="1" operator="equal">
      <formula>0</formula>
    </cfRule>
  </conditionalFormatting>
  <conditionalFormatting sqref="I2 I64 I47 I18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ignoredErrors>
    <ignoredError sqref="E51" 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zoomScaleNormal="100" workbookViewId="0">
      <selection activeCell="D2" sqref="D2"/>
    </sheetView>
  </sheetViews>
  <sheetFormatPr baseColWidth="10" defaultRowHeight="15" x14ac:dyDescent="0.25"/>
  <cols>
    <col min="1" max="1" width="5.7109375" style="146" bestFit="1" customWidth="1"/>
    <col min="2" max="2" width="5.42578125" style="146" bestFit="1" customWidth="1"/>
    <col min="3" max="3" width="9" style="106" bestFit="1" customWidth="1"/>
    <col min="4" max="4" width="8.28515625" style="106" bestFit="1" customWidth="1"/>
    <col min="5" max="5" width="11.28515625" style="148" bestFit="1" customWidth="1"/>
    <col min="6" max="6" width="13.42578125" style="148" bestFit="1" customWidth="1"/>
    <col min="7" max="7" width="11.28515625" style="149" bestFit="1" customWidth="1"/>
    <col min="8" max="8" width="13.42578125" style="152" bestFit="1" customWidth="1"/>
    <col min="9" max="9" width="5.5703125" style="50" bestFit="1" customWidth="1"/>
    <col min="10" max="10" width="11.42578125" style="78"/>
    <col min="11" max="11" width="16.140625" style="94" customWidth="1"/>
    <col min="12" max="12" width="14.28515625" style="126" customWidth="1"/>
    <col min="13" max="16384" width="11.42578125" style="78"/>
  </cols>
  <sheetData>
    <row r="1" spans="1:9" s="73" customFormat="1" ht="30.75" thickBot="1" x14ac:dyDescent="0.3">
      <c r="A1" s="153" t="s">
        <v>75</v>
      </c>
      <c r="B1" s="154" t="s">
        <v>76</v>
      </c>
      <c r="C1" s="155" t="s">
        <v>51</v>
      </c>
      <c r="D1" s="155" t="s">
        <v>52</v>
      </c>
      <c r="E1" s="156" t="s">
        <v>71</v>
      </c>
      <c r="F1" s="156" t="s">
        <v>72</v>
      </c>
      <c r="G1" s="157" t="s">
        <v>97</v>
      </c>
      <c r="H1" s="158" t="s">
        <v>98</v>
      </c>
      <c r="I1" s="159" t="s">
        <v>68</v>
      </c>
    </row>
    <row r="2" spans="1:9" x14ac:dyDescent="0.25">
      <c r="A2" s="39" t="s">
        <v>0</v>
      </c>
      <c r="B2" s="51"/>
      <c r="C2" s="29">
        <v>4</v>
      </c>
      <c r="D2" s="7"/>
      <c r="E2" s="89">
        <f>IF(C2=D2,F2,0)</f>
        <v>0</v>
      </c>
      <c r="F2" s="41">
        <f>1.9231</f>
        <v>1.9231</v>
      </c>
      <c r="G2" s="319">
        <f>SUM(E2:E28)</f>
        <v>0</v>
      </c>
      <c r="H2" s="307">
        <f>SUM(F2:F28)</f>
        <v>25.000300000000006</v>
      </c>
      <c r="I2" s="304">
        <f>G2/H2</f>
        <v>0</v>
      </c>
    </row>
    <row r="3" spans="1:9" x14ac:dyDescent="0.25">
      <c r="A3" s="33" t="s">
        <v>1</v>
      </c>
      <c r="B3" s="37"/>
      <c r="C3" s="32">
        <v>3</v>
      </c>
      <c r="D3" s="11"/>
      <c r="E3" s="58">
        <f t="shared" ref="E3:E29" si="0">IF(C3=D3,F3,0)</f>
        <v>0</v>
      </c>
      <c r="F3" s="123">
        <f t="shared" ref="F3:F20" si="1">1.9231</f>
        <v>1.9231</v>
      </c>
      <c r="G3" s="320"/>
      <c r="H3" s="308"/>
      <c r="I3" s="305"/>
    </row>
    <row r="4" spans="1:9" x14ac:dyDescent="0.25">
      <c r="A4" s="33" t="s">
        <v>2</v>
      </c>
      <c r="B4" s="37"/>
      <c r="C4" s="32">
        <v>2</v>
      </c>
      <c r="D4" s="11"/>
      <c r="E4" s="58">
        <f t="shared" si="0"/>
        <v>0</v>
      </c>
      <c r="F4" s="123">
        <f t="shared" si="1"/>
        <v>1.9231</v>
      </c>
      <c r="G4" s="320"/>
      <c r="H4" s="308"/>
      <c r="I4" s="305"/>
    </row>
    <row r="5" spans="1:9" x14ac:dyDescent="0.25">
      <c r="A5" s="33" t="s">
        <v>3</v>
      </c>
      <c r="B5" s="37"/>
      <c r="C5" s="32">
        <v>3</v>
      </c>
      <c r="D5" s="11"/>
      <c r="E5" s="58">
        <f t="shared" si="0"/>
        <v>0</v>
      </c>
      <c r="F5" s="123">
        <f t="shared" si="1"/>
        <v>1.9231</v>
      </c>
      <c r="G5" s="320"/>
      <c r="H5" s="308"/>
      <c r="I5" s="305"/>
    </row>
    <row r="6" spans="1:9" x14ac:dyDescent="0.25">
      <c r="A6" s="33" t="s">
        <v>4</v>
      </c>
      <c r="B6" s="37"/>
      <c r="C6" s="32">
        <v>3</v>
      </c>
      <c r="D6" s="11"/>
      <c r="E6" s="58">
        <f t="shared" si="0"/>
        <v>0</v>
      </c>
      <c r="F6" s="123">
        <f t="shared" si="1"/>
        <v>1.9231</v>
      </c>
      <c r="G6" s="320"/>
      <c r="H6" s="308"/>
      <c r="I6" s="305"/>
    </row>
    <row r="7" spans="1:9" x14ac:dyDescent="0.25">
      <c r="A7" s="33" t="s">
        <v>5</v>
      </c>
      <c r="B7" s="37"/>
      <c r="C7" s="32">
        <v>5</v>
      </c>
      <c r="D7" s="11"/>
      <c r="E7" s="58">
        <f t="shared" si="0"/>
        <v>0</v>
      </c>
      <c r="F7" s="123">
        <f t="shared" si="1"/>
        <v>1.9231</v>
      </c>
      <c r="G7" s="320"/>
      <c r="H7" s="308"/>
      <c r="I7" s="305"/>
    </row>
    <row r="8" spans="1:9" x14ac:dyDescent="0.25">
      <c r="A8" s="33" t="s">
        <v>6</v>
      </c>
      <c r="B8" s="37"/>
      <c r="C8" s="32">
        <v>3</v>
      </c>
      <c r="D8" s="11"/>
      <c r="E8" s="58">
        <f t="shared" si="0"/>
        <v>0</v>
      </c>
      <c r="F8" s="123">
        <f t="shared" si="1"/>
        <v>1.9231</v>
      </c>
      <c r="G8" s="320"/>
      <c r="H8" s="308"/>
      <c r="I8" s="305"/>
    </row>
    <row r="9" spans="1:9" x14ac:dyDescent="0.25">
      <c r="A9" s="33" t="s">
        <v>7</v>
      </c>
      <c r="B9" s="37"/>
      <c r="C9" s="32">
        <v>4</v>
      </c>
      <c r="D9" s="11"/>
      <c r="E9" s="58">
        <f t="shared" si="0"/>
        <v>0</v>
      </c>
      <c r="F9" s="123">
        <f t="shared" si="1"/>
        <v>1.9231</v>
      </c>
      <c r="G9" s="320"/>
      <c r="H9" s="308"/>
      <c r="I9" s="305"/>
    </row>
    <row r="10" spans="1:9" x14ac:dyDescent="0.25">
      <c r="A10" s="263" t="s">
        <v>8</v>
      </c>
      <c r="B10" s="37" t="s">
        <v>54</v>
      </c>
      <c r="C10" s="32">
        <v>23.1</v>
      </c>
      <c r="D10" s="11"/>
      <c r="E10" s="58">
        <f t="shared" si="0"/>
        <v>0</v>
      </c>
      <c r="F10" s="123">
        <f>1.9231/2</f>
        <v>0.96155000000000002</v>
      </c>
      <c r="G10" s="320"/>
      <c r="H10" s="308"/>
      <c r="I10" s="305"/>
    </row>
    <row r="11" spans="1:9" x14ac:dyDescent="0.25">
      <c r="A11" s="263"/>
      <c r="B11" s="37" t="s">
        <v>56</v>
      </c>
      <c r="C11" s="32">
        <v>3.5</v>
      </c>
      <c r="D11" s="11"/>
      <c r="E11" s="58">
        <f t="shared" si="0"/>
        <v>0</v>
      </c>
      <c r="F11" s="123">
        <f>1.9231/2</f>
        <v>0.96155000000000002</v>
      </c>
      <c r="G11" s="320"/>
      <c r="H11" s="308"/>
      <c r="I11" s="305"/>
    </row>
    <row r="12" spans="1:9" x14ac:dyDescent="0.25">
      <c r="A12" s="263" t="s">
        <v>9</v>
      </c>
      <c r="B12" s="270"/>
      <c r="C12" s="32">
        <v>1</v>
      </c>
      <c r="D12" s="11"/>
      <c r="E12" s="58">
        <f t="shared" si="0"/>
        <v>0</v>
      </c>
      <c r="F12" s="123">
        <f>1.9231/3</f>
        <v>0.64103333333333334</v>
      </c>
      <c r="G12" s="320"/>
      <c r="H12" s="308"/>
      <c r="I12" s="305"/>
    </row>
    <row r="13" spans="1:9" x14ac:dyDescent="0.25">
      <c r="A13" s="263"/>
      <c r="B13" s="270"/>
      <c r="C13" s="32">
        <v>2</v>
      </c>
      <c r="D13" s="11"/>
      <c r="E13" s="58">
        <f t="shared" si="0"/>
        <v>0</v>
      </c>
      <c r="F13" s="123">
        <f>1.9231/3</f>
        <v>0.64103333333333334</v>
      </c>
      <c r="G13" s="320"/>
      <c r="H13" s="308"/>
      <c r="I13" s="305"/>
    </row>
    <row r="14" spans="1:9" x14ac:dyDescent="0.25">
      <c r="A14" s="263"/>
      <c r="B14" s="270"/>
      <c r="C14" s="32">
        <v>6</v>
      </c>
      <c r="D14" s="11"/>
      <c r="E14" s="58">
        <f t="shared" si="0"/>
        <v>0</v>
      </c>
      <c r="F14" s="123">
        <f>1.9231/3</f>
        <v>0.64103333333333334</v>
      </c>
      <c r="G14" s="320"/>
      <c r="H14" s="308"/>
      <c r="I14" s="305"/>
    </row>
    <row r="15" spans="1:9" x14ac:dyDescent="0.25">
      <c r="A15" s="263" t="s">
        <v>10</v>
      </c>
      <c r="B15" s="37" t="s">
        <v>54</v>
      </c>
      <c r="C15" s="32">
        <v>5</v>
      </c>
      <c r="D15" s="11"/>
      <c r="E15" s="58">
        <f t="shared" si="0"/>
        <v>0</v>
      </c>
      <c r="F15" s="123">
        <f>1.9231/5</f>
        <v>0.38462000000000002</v>
      </c>
      <c r="G15" s="320"/>
      <c r="H15" s="308"/>
      <c r="I15" s="305"/>
    </row>
    <row r="16" spans="1:9" x14ac:dyDescent="0.25">
      <c r="A16" s="263"/>
      <c r="B16" s="37" t="s">
        <v>56</v>
      </c>
      <c r="C16" s="32">
        <v>2</v>
      </c>
      <c r="D16" s="11"/>
      <c r="E16" s="58">
        <f t="shared" si="0"/>
        <v>0</v>
      </c>
      <c r="F16" s="123">
        <f t="shared" ref="F16:F19" si="2">1.9231/5</f>
        <v>0.38462000000000002</v>
      </c>
      <c r="G16" s="320"/>
      <c r="H16" s="308"/>
      <c r="I16" s="305"/>
    </row>
    <row r="17" spans="1:9" x14ac:dyDescent="0.25">
      <c r="A17" s="263"/>
      <c r="B17" s="37" t="s">
        <v>57</v>
      </c>
      <c r="C17" s="32">
        <v>1</v>
      </c>
      <c r="D17" s="11"/>
      <c r="E17" s="58">
        <f t="shared" si="0"/>
        <v>0</v>
      </c>
      <c r="F17" s="123">
        <f t="shared" si="2"/>
        <v>0.38462000000000002</v>
      </c>
      <c r="G17" s="320"/>
      <c r="H17" s="308"/>
      <c r="I17" s="305"/>
    </row>
    <row r="18" spans="1:9" x14ac:dyDescent="0.25">
      <c r="A18" s="263"/>
      <c r="B18" s="37" t="s">
        <v>58</v>
      </c>
      <c r="C18" s="32">
        <v>4</v>
      </c>
      <c r="D18" s="11"/>
      <c r="E18" s="58">
        <f t="shared" si="0"/>
        <v>0</v>
      </c>
      <c r="F18" s="123">
        <f t="shared" si="2"/>
        <v>0.38462000000000002</v>
      </c>
      <c r="G18" s="320"/>
      <c r="H18" s="308"/>
      <c r="I18" s="305"/>
    </row>
    <row r="19" spans="1:9" x14ac:dyDescent="0.25">
      <c r="A19" s="263"/>
      <c r="B19" s="37" t="s">
        <v>59</v>
      </c>
      <c r="C19" s="32">
        <v>3</v>
      </c>
      <c r="D19" s="11"/>
      <c r="E19" s="58">
        <f t="shared" si="0"/>
        <v>0</v>
      </c>
      <c r="F19" s="123">
        <f t="shared" si="2"/>
        <v>0.38462000000000002</v>
      </c>
      <c r="G19" s="320"/>
      <c r="H19" s="308"/>
      <c r="I19" s="305"/>
    </row>
    <row r="20" spans="1:9" x14ac:dyDescent="0.25">
      <c r="A20" s="263" t="s">
        <v>11</v>
      </c>
      <c r="B20" s="37" t="s">
        <v>54</v>
      </c>
      <c r="C20" s="32">
        <v>2</v>
      </c>
      <c r="D20" s="11"/>
      <c r="E20" s="286">
        <f>IF(AND(C20=D20,C21=D21,C22=D22,C23=D23,C24=D24,C25=D25,C26=D26),F20,0)</f>
        <v>0</v>
      </c>
      <c r="F20" s="284">
        <f t="shared" si="1"/>
        <v>1.9231</v>
      </c>
      <c r="G20" s="320"/>
      <c r="H20" s="308"/>
      <c r="I20" s="305"/>
    </row>
    <row r="21" spans="1:9" x14ac:dyDescent="0.25">
      <c r="A21" s="263"/>
      <c r="B21" s="37" t="s">
        <v>56</v>
      </c>
      <c r="C21" s="32">
        <v>3</v>
      </c>
      <c r="D21" s="11"/>
      <c r="E21" s="295"/>
      <c r="F21" s="312"/>
      <c r="G21" s="320"/>
      <c r="H21" s="308"/>
      <c r="I21" s="305"/>
    </row>
    <row r="22" spans="1:9" x14ac:dyDescent="0.25">
      <c r="A22" s="263"/>
      <c r="B22" s="37" t="s">
        <v>57</v>
      </c>
      <c r="C22" s="32">
        <v>4</v>
      </c>
      <c r="D22" s="11"/>
      <c r="E22" s="295"/>
      <c r="F22" s="312"/>
      <c r="G22" s="320"/>
      <c r="H22" s="308"/>
      <c r="I22" s="305"/>
    </row>
    <row r="23" spans="1:9" x14ac:dyDescent="0.25">
      <c r="A23" s="263"/>
      <c r="B23" s="37" t="s">
        <v>58</v>
      </c>
      <c r="C23" s="32">
        <v>5</v>
      </c>
      <c r="D23" s="11"/>
      <c r="E23" s="295"/>
      <c r="F23" s="312"/>
      <c r="G23" s="320"/>
      <c r="H23" s="308"/>
      <c r="I23" s="305"/>
    </row>
    <row r="24" spans="1:9" x14ac:dyDescent="0.25">
      <c r="A24" s="263"/>
      <c r="B24" s="37" t="s">
        <v>59</v>
      </c>
      <c r="C24" s="32">
        <v>1</v>
      </c>
      <c r="D24" s="11"/>
      <c r="E24" s="295"/>
      <c r="F24" s="312"/>
      <c r="G24" s="320"/>
      <c r="H24" s="308"/>
      <c r="I24" s="305"/>
    </row>
    <row r="25" spans="1:9" x14ac:dyDescent="0.25">
      <c r="A25" s="263"/>
      <c r="B25" s="37" t="s">
        <v>62</v>
      </c>
      <c r="C25" s="32">
        <v>7</v>
      </c>
      <c r="D25" s="11"/>
      <c r="E25" s="295"/>
      <c r="F25" s="312"/>
      <c r="G25" s="320"/>
      <c r="H25" s="308"/>
      <c r="I25" s="305"/>
    </row>
    <row r="26" spans="1:9" x14ac:dyDescent="0.25">
      <c r="A26" s="263"/>
      <c r="B26" s="37" t="s">
        <v>63</v>
      </c>
      <c r="C26" s="32">
        <v>6</v>
      </c>
      <c r="D26" s="11"/>
      <c r="E26" s="287"/>
      <c r="F26" s="285"/>
      <c r="G26" s="320"/>
      <c r="H26" s="308"/>
      <c r="I26" s="305"/>
    </row>
    <row r="27" spans="1:9" x14ac:dyDescent="0.25">
      <c r="A27" s="263" t="s">
        <v>12</v>
      </c>
      <c r="B27" s="270"/>
      <c r="C27" s="32">
        <v>5</v>
      </c>
      <c r="D27" s="11"/>
      <c r="E27" s="58">
        <f t="shared" si="0"/>
        <v>0</v>
      </c>
      <c r="F27" s="123">
        <f>1.9231/2</f>
        <v>0.96155000000000002</v>
      </c>
      <c r="G27" s="320"/>
      <c r="H27" s="308"/>
      <c r="I27" s="305"/>
    </row>
    <row r="28" spans="1:9" ht="15.75" thickBot="1" x14ac:dyDescent="0.3">
      <c r="A28" s="264"/>
      <c r="B28" s="296"/>
      <c r="C28" s="36">
        <v>6</v>
      </c>
      <c r="D28" s="12"/>
      <c r="E28" s="44">
        <f t="shared" si="0"/>
        <v>0</v>
      </c>
      <c r="F28" s="45">
        <f>1.9231/2</f>
        <v>0.96155000000000002</v>
      </c>
      <c r="G28" s="321"/>
      <c r="H28" s="309"/>
      <c r="I28" s="306"/>
    </row>
    <row r="29" spans="1:9" x14ac:dyDescent="0.25">
      <c r="A29" s="39" t="s">
        <v>14</v>
      </c>
      <c r="B29" s="51"/>
      <c r="C29" s="29">
        <v>4</v>
      </c>
      <c r="D29" s="7"/>
      <c r="E29" s="89">
        <f t="shared" si="0"/>
        <v>0</v>
      </c>
      <c r="F29" s="41">
        <f>2.5</f>
        <v>2.5</v>
      </c>
      <c r="G29" s="319">
        <f>SUM(E29:E56)</f>
        <v>0</v>
      </c>
      <c r="H29" s="307">
        <f>SUM(F29:F56)</f>
        <v>39.999999999999993</v>
      </c>
      <c r="I29" s="304">
        <f>G29/H29</f>
        <v>0</v>
      </c>
    </row>
    <row r="30" spans="1:9" x14ac:dyDescent="0.25">
      <c r="A30" s="263" t="s">
        <v>15</v>
      </c>
      <c r="B30" s="37" t="s">
        <v>54</v>
      </c>
      <c r="C30" s="32">
        <v>3</v>
      </c>
      <c r="D30" s="11"/>
      <c r="E30" s="286">
        <f>IF(AND(C30=D30,C31=D31,C32=D32,C33=D33),F30,0)</f>
        <v>0</v>
      </c>
      <c r="F30" s="284">
        <f t="shared" ref="F30:F54" si="3">2.5</f>
        <v>2.5</v>
      </c>
      <c r="G30" s="320"/>
      <c r="H30" s="308"/>
      <c r="I30" s="305"/>
    </row>
    <row r="31" spans="1:9" x14ac:dyDescent="0.25">
      <c r="A31" s="263"/>
      <c r="B31" s="37" t="s">
        <v>56</v>
      </c>
      <c r="C31" s="32">
        <v>2</v>
      </c>
      <c r="D31" s="11"/>
      <c r="E31" s="295"/>
      <c r="F31" s="312"/>
      <c r="G31" s="320"/>
      <c r="H31" s="308"/>
      <c r="I31" s="305"/>
    </row>
    <row r="32" spans="1:9" x14ac:dyDescent="0.25">
      <c r="A32" s="263"/>
      <c r="B32" s="37" t="s">
        <v>57</v>
      </c>
      <c r="C32" s="32">
        <v>4</v>
      </c>
      <c r="D32" s="11"/>
      <c r="E32" s="295"/>
      <c r="F32" s="312"/>
      <c r="G32" s="320"/>
      <c r="H32" s="308"/>
      <c r="I32" s="305"/>
    </row>
    <row r="33" spans="1:9" x14ac:dyDescent="0.25">
      <c r="A33" s="263"/>
      <c r="B33" s="37" t="s">
        <v>58</v>
      </c>
      <c r="C33" s="32">
        <v>1</v>
      </c>
      <c r="D33" s="11"/>
      <c r="E33" s="287"/>
      <c r="F33" s="285"/>
      <c r="G33" s="320"/>
      <c r="H33" s="308"/>
      <c r="I33" s="305"/>
    </row>
    <row r="34" spans="1:9" x14ac:dyDescent="0.25">
      <c r="A34" s="33" t="s">
        <v>16</v>
      </c>
      <c r="B34" s="37"/>
      <c r="C34" s="32">
        <v>5</v>
      </c>
      <c r="D34" s="11"/>
      <c r="E34" s="58">
        <f t="shared" ref="E34:E57" si="4">IF(C34=D34,F34,0)</f>
        <v>0</v>
      </c>
      <c r="F34" s="123">
        <f t="shared" si="3"/>
        <v>2.5</v>
      </c>
      <c r="G34" s="320"/>
      <c r="H34" s="308"/>
      <c r="I34" s="305"/>
    </row>
    <row r="35" spans="1:9" x14ac:dyDescent="0.25">
      <c r="A35" s="33" t="s">
        <v>17</v>
      </c>
      <c r="B35" s="37"/>
      <c r="C35" s="32">
        <v>4</v>
      </c>
      <c r="D35" s="11"/>
      <c r="E35" s="58">
        <f t="shared" si="4"/>
        <v>0</v>
      </c>
      <c r="F35" s="123">
        <f t="shared" si="3"/>
        <v>2.5</v>
      </c>
      <c r="G35" s="320"/>
      <c r="H35" s="308"/>
      <c r="I35" s="305"/>
    </row>
    <row r="36" spans="1:9" x14ac:dyDescent="0.25">
      <c r="A36" s="33" t="s">
        <v>18</v>
      </c>
      <c r="B36" s="37"/>
      <c r="C36" s="32">
        <v>3</v>
      </c>
      <c r="D36" s="11"/>
      <c r="E36" s="58">
        <f t="shared" si="4"/>
        <v>0</v>
      </c>
      <c r="F36" s="123">
        <f t="shared" si="3"/>
        <v>2.5</v>
      </c>
      <c r="G36" s="320"/>
      <c r="H36" s="308"/>
      <c r="I36" s="305"/>
    </row>
    <row r="37" spans="1:9" x14ac:dyDescent="0.25">
      <c r="A37" s="33" t="s">
        <v>19</v>
      </c>
      <c r="B37" s="37"/>
      <c r="C37" s="32">
        <v>3</v>
      </c>
      <c r="D37" s="11"/>
      <c r="E37" s="58">
        <f t="shared" si="4"/>
        <v>0</v>
      </c>
      <c r="F37" s="123">
        <f t="shared" si="3"/>
        <v>2.5</v>
      </c>
      <c r="G37" s="320"/>
      <c r="H37" s="308"/>
      <c r="I37" s="305"/>
    </row>
    <row r="38" spans="1:9" x14ac:dyDescent="0.25">
      <c r="A38" s="33" t="s">
        <v>20</v>
      </c>
      <c r="B38" s="37"/>
      <c r="C38" s="32">
        <v>4</v>
      </c>
      <c r="D38" s="11"/>
      <c r="E38" s="58">
        <f t="shared" si="4"/>
        <v>0</v>
      </c>
      <c r="F38" s="123">
        <f t="shared" si="3"/>
        <v>2.5</v>
      </c>
      <c r="G38" s="320"/>
      <c r="H38" s="308"/>
      <c r="I38" s="305"/>
    </row>
    <row r="39" spans="1:9" x14ac:dyDescent="0.25">
      <c r="A39" s="263" t="s">
        <v>21</v>
      </c>
      <c r="B39" s="37" t="s">
        <v>54</v>
      </c>
      <c r="C39" s="32">
        <v>4</v>
      </c>
      <c r="D39" s="11"/>
      <c r="E39" s="58">
        <f t="shared" si="4"/>
        <v>0</v>
      </c>
      <c r="F39" s="123">
        <f>2.5/4</f>
        <v>0.625</v>
      </c>
      <c r="G39" s="320"/>
      <c r="H39" s="308"/>
      <c r="I39" s="305"/>
    </row>
    <row r="40" spans="1:9" x14ac:dyDescent="0.25">
      <c r="A40" s="263"/>
      <c r="B40" s="37" t="s">
        <v>56</v>
      </c>
      <c r="C40" s="32">
        <v>2</v>
      </c>
      <c r="D40" s="11"/>
      <c r="E40" s="58">
        <f t="shared" si="4"/>
        <v>0</v>
      </c>
      <c r="F40" s="123">
        <f t="shared" ref="F40:F42" si="5">2.5/4</f>
        <v>0.625</v>
      </c>
      <c r="G40" s="320"/>
      <c r="H40" s="308"/>
      <c r="I40" s="305"/>
    </row>
    <row r="41" spans="1:9" x14ac:dyDescent="0.25">
      <c r="A41" s="263"/>
      <c r="B41" s="37" t="s">
        <v>57</v>
      </c>
      <c r="C41" s="32">
        <v>3</v>
      </c>
      <c r="D41" s="11"/>
      <c r="E41" s="58">
        <f t="shared" si="4"/>
        <v>0</v>
      </c>
      <c r="F41" s="123">
        <f t="shared" si="5"/>
        <v>0.625</v>
      </c>
      <c r="G41" s="320"/>
      <c r="H41" s="308"/>
      <c r="I41" s="305"/>
    </row>
    <row r="42" spans="1:9" x14ac:dyDescent="0.25">
      <c r="A42" s="263"/>
      <c r="B42" s="37" t="s">
        <v>58</v>
      </c>
      <c r="C42" s="32">
        <v>1</v>
      </c>
      <c r="D42" s="11"/>
      <c r="E42" s="58">
        <f t="shared" si="4"/>
        <v>0</v>
      </c>
      <c r="F42" s="123">
        <f t="shared" si="5"/>
        <v>0.625</v>
      </c>
      <c r="G42" s="320"/>
      <c r="H42" s="308"/>
      <c r="I42" s="305"/>
    </row>
    <row r="43" spans="1:9" x14ac:dyDescent="0.25">
      <c r="A43" s="263" t="s">
        <v>22</v>
      </c>
      <c r="B43" s="37" t="s">
        <v>54</v>
      </c>
      <c r="C43" s="32">
        <v>1</v>
      </c>
      <c r="D43" s="11"/>
      <c r="E43" s="58">
        <f t="shared" si="4"/>
        <v>0</v>
      </c>
      <c r="F43" s="123">
        <f>2.5/3</f>
        <v>0.83333333333333337</v>
      </c>
      <c r="G43" s="320"/>
      <c r="H43" s="308"/>
      <c r="I43" s="305"/>
    </row>
    <row r="44" spans="1:9" x14ac:dyDescent="0.25">
      <c r="A44" s="263"/>
      <c r="B44" s="37" t="s">
        <v>56</v>
      </c>
      <c r="C44" s="32">
        <v>4</v>
      </c>
      <c r="D44" s="11"/>
      <c r="E44" s="58">
        <f t="shared" si="4"/>
        <v>0</v>
      </c>
      <c r="F44" s="123">
        <f t="shared" ref="F44:F48" si="6">2.5/3</f>
        <v>0.83333333333333337</v>
      </c>
      <c r="G44" s="320"/>
      <c r="H44" s="308"/>
      <c r="I44" s="305"/>
    </row>
    <row r="45" spans="1:9" x14ac:dyDescent="0.25">
      <c r="A45" s="263"/>
      <c r="B45" s="37" t="s">
        <v>57</v>
      </c>
      <c r="C45" s="32">
        <v>2</v>
      </c>
      <c r="D45" s="11"/>
      <c r="E45" s="58">
        <f t="shared" si="4"/>
        <v>0</v>
      </c>
      <c r="F45" s="123">
        <f t="shared" si="6"/>
        <v>0.83333333333333337</v>
      </c>
      <c r="G45" s="320"/>
      <c r="H45" s="308"/>
      <c r="I45" s="305"/>
    </row>
    <row r="46" spans="1:9" x14ac:dyDescent="0.25">
      <c r="A46" s="263" t="s">
        <v>23</v>
      </c>
      <c r="B46" s="270"/>
      <c r="C46" s="32">
        <v>2</v>
      </c>
      <c r="D46" s="11"/>
      <c r="E46" s="58">
        <f t="shared" si="4"/>
        <v>0</v>
      </c>
      <c r="F46" s="123">
        <f t="shared" si="6"/>
        <v>0.83333333333333337</v>
      </c>
      <c r="G46" s="320"/>
      <c r="H46" s="308"/>
      <c r="I46" s="305"/>
    </row>
    <row r="47" spans="1:9" x14ac:dyDescent="0.25">
      <c r="A47" s="263"/>
      <c r="B47" s="270"/>
      <c r="C47" s="32">
        <v>5</v>
      </c>
      <c r="D47" s="11"/>
      <c r="E47" s="58">
        <f t="shared" si="4"/>
        <v>0</v>
      </c>
      <c r="F47" s="123">
        <f t="shared" si="6"/>
        <v>0.83333333333333337</v>
      </c>
      <c r="G47" s="320"/>
      <c r="H47" s="308"/>
      <c r="I47" s="305"/>
    </row>
    <row r="48" spans="1:9" x14ac:dyDescent="0.25">
      <c r="A48" s="263"/>
      <c r="B48" s="270"/>
      <c r="C48" s="32">
        <v>6</v>
      </c>
      <c r="D48" s="11"/>
      <c r="E48" s="58">
        <f t="shared" si="4"/>
        <v>0</v>
      </c>
      <c r="F48" s="123">
        <f t="shared" si="6"/>
        <v>0.83333333333333337</v>
      </c>
      <c r="G48" s="320"/>
      <c r="H48" s="308"/>
      <c r="I48" s="305"/>
    </row>
    <row r="49" spans="1:9" x14ac:dyDescent="0.25">
      <c r="A49" s="33" t="s">
        <v>24</v>
      </c>
      <c r="B49" s="37"/>
      <c r="C49" s="32">
        <v>3</v>
      </c>
      <c r="D49" s="11"/>
      <c r="E49" s="58">
        <f t="shared" si="4"/>
        <v>0</v>
      </c>
      <c r="F49" s="123">
        <f t="shared" si="3"/>
        <v>2.5</v>
      </c>
      <c r="G49" s="320"/>
      <c r="H49" s="308"/>
      <c r="I49" s="305"/>
    </row>
    <row r="50" spans="1:9" x14ac:dyDescent="0.25">
      <c r="A50" s="33" t="s">
        <v>25</v>
      </c>
      <c r="B50" s="37"/>
      <c r="C50" s="32">
        <v>0.51</v>
      </c>
      <c r="D50" s="11"/>
      <c r="E50" s="58">
        <f t="shared" si="4"/>
        <v>0</v>
      </c>
      <c r="F50" s="123">
        <f t="shared" si="3"/>
        <v>2.5</v>
      </c>
      <c r="G50" s="320"/>
      <c r="H50" s="308"/>
      <c r="I50" s="305"/>
    </row>
    <row r="51" spans="1:9" x14ac:dyDescent="0.25">
      <c r="A51" s="33" t="s">
        <v>26</v>
      </c>
      <c r="B51" s="37"/>
      <c r="C51" s="32">
        <v>79.38</v>
      </c>
      <c r="D51" s="11"/>
      <c r="E51" s="58">
        <f t="shared" si="4"/>
        <v>0</v>
      </c>
      <c r="F51" s="123">
        <f t="shared" si="3"/>
        <v>2.5</v>
      </c>
      <c r="G51" s="320"/>
      <c r="H51" s="308"/>
      <c r="I51" s="305"/>
    </row>
    <row r="52" spans="1:9" x14ac:dyDescent="0.25">
      <c r="A52" s="263" t="s">
        <v>27</v>
      </c>
      <c r="B52" s="37" t="s">
        <v>54</v>
      </c>
      <c r="C52" s="32">
        <v>3</v>
      </c>
      <c r="D52" s="11"/>
      <c r="E52" s="58">
        <f t="shared" si="4"/>
        <v>0</v>
      </c>
      <c r="F52" s="123">
        <f>2.5/2</f>
        <v>1.25</v>
      </c>
      <c r="G52" s="320"/>
      <c r="H52" s="308"/>
      <c r="I52" s="305"/>
    </row>
    <row r="53" spans="1:9" x14ac:dyDescent="0.25">
      <c r="A53" s="263"/>
      <c r="B53" s="37" t="s">
        <v>56</v>
      </c>
      <c r="C53" s="32">
        <v>4</v>
      </c>
      <c r="D53" s="11"/>
      <c r="E53" s="58">
        <f t="shared" si="4"/>
        <v>0</v>
      </c>
      <c r="F53" s="123">
        <f>2.5/2</f>
        <v>1.25</v>
      </c>
      <c r="G53" s="320"/>
      <c r="H53" s="308"/>
      <c r="I53" s="305"/>
    </row>
    <row r="54" spans="1:9" x14ac:dyDescent="0.25">
      <c r="A54" s="33" t="s">
        <v>28</v>
      </c>
      <c r="B54" s="37"/>
      <c r="C54" s="32">
        <v>4</v>
      </c>
      <c r="D54" s="11"/>
      <c r="E54" s="58">
        <f t="shared" si="4"/>
        <v>0</v>
      </c>
      <c r="F54" s="123">
        <f t="shared" si="3"/>
        <v>2.5</v>
      </c>
      <c r="G54" s="320"/>
      <c r="H54" s="308"/>
      <c r="I54" s="305"/>
    </row>
    <row r="55" spans="1:9" x14ac:dyDescent="0.25">
      <c r="A55" s="263" t="s">
        <v>29</v>
      </c>
      <c r="B55" s="37" t="s">
        <v>54</v>
      </c>
      <c r="C55" s="32">
        <v>11100101</v>
      </c>
      <c r="D55" s="11"/>
      <c r="E55" s="58">
        <f t="shared" si="4"/>
        <v>0</v>
      </c>
      <c r="F55" s="123">
        <f>2.5/2</f>
        <v>1.25</v>
      </c>
      <c r="G55" s="320"/>
      <c r="H55" s="308"/>
      <c r="I55" s="305"/>
    </row>
    <row r="56" spans="1:9" ht="15.75" thickBot="1" x14ac:dyDescent="0.3">
      <c r="A56" s="264"/>
      <c r="B56" s="69" t="s">
        <v>56</v>
      </c>
      <c r="C56" s="36">
        <v>156</v>
      </c>
      <c r="D56" s="12"/>
      <c r="E56" s="44">
        <f t="shared" si="4"/>
        <v>0</v>
      </c>
      <c r="F56" s="46">
        <f>2.5/2</f>
        <v>1.25</v>
      </c>
      <c r="G56" s="321"/>
      <c r="H56" s="309"/>
      <c r="I56" s="306"/>
    </row>
    <row r="57" spans="1:9" x14ac:dyDescent="0.25">
      <c r="A57" s="274" t="s">
        <v>32</v>
      </c>
      <c r="B57" s="51" t="s">
        <v>54</v>
      </c>
      <c r="C57" s="29">
        <v>1</v>
      </c>
      <c r="D57" s="7"/>
      <c r="E57" s="89">
        <f t="shared" si="4"/>
        <v>0</v>
      </c>
      <c r="F57" s="58">
        <f>2/5</f>
        <v>0.4</v>
      </c>
      <c r="G57" s="319">
        <f>SUM(E57:E71)</f>
        <v>0</v>
      </c>
      <c r="H57" s="307">
        <f>SUM(F57:F71)</f>
        <v>20</v>
      </c>
      <c r="I57" s="304">
        <f>G57/H57</f>
        <v>0</v>
      </c>
    </row>
    <row r="58" spans="1:9" x14ac:dyDescent="0.25">
      <c r="A58" s="263"/>
      <c r="B58" s="37" t="s">
        <v>56</v>
      </c>
      <c r="C58" s="32">
        <v>2</v>
      </c>
      <c r="D58" s="11"/>
      <c r="E58" s="58">
        <f t="shared" ref="E58:E72" si="7">IF(C58=D58,F58,0)</f>
        <v>0</v>
      </c>
      <c r="F58" s="58">
        <f t="shared" ref="F58:F61" si="8">2/5</f>
        <v>0.4</v>
      </c>
      <c r="G58" s="320"/>
      <c r="H58" s="308"/>
      <c r="I58" s="305"/>
    </row>
    <row r="59" spans="1:9" x14ac:dyDescent="0.25">
      <c r="A59" s="263"/>
      <c r="B59" s="37" t="s">
        <v>57</v>
      </c>
      <c r="C59" s="32">
        <v>3</v>
      </c>
      <c r="D59" s="11"/>
      <c r="E59" s="58">
        <f t="shared" si="7"/>
        <v>0</v>
      </c>
      <c r="F59" s="58">
        <f t="shared" si="8"/>
        <v>0.4</v>
      </c>
      <c r="G59" s="320"/>
      <c r="H59" s="308"/>
      <c r="I59" s="305"/>
    </row>
    <row r="60" spans="1:9" x14ac:dyDescent="0.25">
      <c r="A60" s="263"/>
      <c r="B60" s="37" t="s">
        <v>58</v>
      </c>
      <c r="C60" s="32">
        <v>1</v>
      </c>
      <c r="D60" s="11"/>
      <c r="E60" s="58">
        <f t="shared" si="7"/>
        <v>0</v>
      </c>
      <c r="F60" s="58">
        <f t="shared" si="8"/>
        <v>0.4</v>
      </c>
      <c r="G60" s="320"/>
      <c r="H60" s="308"/>
      <c r="I60" s="305"/>
    </row>
    <row r="61" spans="1:9" x14ac:dyDescent="0.25">
      <c r="A61" s="263"/>
      <c r="B61" s="37" t="s">
        <v>59</v>
      </c>
      <c r="C61" s="32">
        <v>4</v>
      </c>
      <c r="D61" s="11"/>
      <c r="E61" s="58">
        <f t="shared" si="7"/>
        <v>0</v>
      </c>
      <c r="F61" s="58">
        <f t="shared" si="8"/>
        <v>0.4</v>
      </c>
      <c r="G61" s="320"/>
      <c r="H61" s="308"/>
      <c r="I61" s="305"/>
    </row>
    <row r="62" spans="1:9" x14ac:dyDescent="0.25">
      <c r="A62" s="33" t="s">
        <v>33</v>
      </c>
      <c r="B62" s="37"/>
      <c r="C62" s="32">
        <v>1</v>
      </c>
      <c r="D62" s="11"/>
      <c r="E62" s="58">
        <f t="shared" si="7"/>
        <v>0</v>
      </c>
      <c r="F62" s="123">
        <f>2</f>
        <v>2</v>
      </c>
      <c r="G62" s="320"/>
      <c r="H62" s="308"/>
      <c r="I62" s="305"/>
    </row>
    <row r="63" spans="1:9" x14ac:dyDescent="0.25">
      <c r="A63" s="33" t="s">
        <v>34</v>
      </c>
      <c r="B63" s="37"/>
      <c r="C63" s="32">
        <v>3</v>
      </c>
      <c r="D63" s="11"/>
      <c r="E63" s="58">
        <f t="shared" si="7"/>
        <v>0</v>
      </c>
      <c r="F63" s="123">
        <f>2</f>
        <v>2</v>
      </c>
      <c r="G63" s="320"/>
      <c r="H63" s="308"/>
      <c r="I63" s="305"/>
    </row>
    <row r="64" spans="1:9" x14ac:dyDescent="0.25">
      <c r="A64" s="263" t="s">
        <v>35</v>
      </c>
      <c r="B64" s="270"/>
      <c r="C64" s="32">
        <v>3</v>
      </c>
      <c r="D64" s="11"/>
      <c r="E64" s="58">
        <f t="shared" si="7"/>
        <v>0</v>
      </c>
      <c r="F64" s="123">
        <f>2/2</f>
        <v>1</v>
      </c>
      <c r="G64" s="320"/>
      <c r="H64" s="308"/>
      <c r="I64" s="305"/>
    </row>
    <row r="65" spans="1:9" x14ac:dyDescent="0.25">
      <c r="A65" s="263"/>
      <c r="B65" s="270"/>
      <c r="C65" s="32">
        <v>4</v>
      </c>
      <c r="D65" s="11"/>
      <c r="E65" s="58">
        <f t="shared" si="7"/>
        <v>0</v>
      </c>
      <c r="F65" s="123">
        <f>2/2</f>
        <v>1</v>
      </c>
      <c r="G65" s="320"/>
      <c r="H65" s="308"/>
      <c r="I65" s="305"/>
    </row>
    <row r="66" spans="1:9" x14ac:dyDescent="0.25">
      <c r="A66" s="33" t="s">
        <v>36</v>
      </c>
      <c r="B66" s="37"/>
      <c r="C66" s="32">
        <v>4</v>
      </c>
      <c r="D66" s="11"/>
      <c r="E66" s="58">
        <f t="shared" si="7"/>
        <v>0</v>
      </c>
      <c r="F66" s="123">
        <f>2</f>
        <v>2</v>
      </c>
      <c r="G66" s="320"/>
      <c r="H66" s="308"/>
      <c r="I66" s="305"/>
    </row>
    <row r="67" spans="1:9" x14ac:dyDescent="0.25">
      <c r="A67" s="33" t="s">
        <v>37</v>
      </c>
      <c r="B67" s="37"/>
      <c r="C67" s="32">
        <v>2</v>
      </c>
      <c r="D67" s="11"/>
      <c r="E67" s="58">
        <f t="shared" si="7"/>
        <v>0</v>
      </c>
      <c r="F67" s="123">
        <f>2</f>
        <v>2</v>
      </c>
      <c r="G67" s="320"/>
      <c r="H67" s="308"/>
      <c r="I67" s="305"/>
    </row>
    <row r="68" spans="1:9" x14ac:dyDescent="0.25">
      <c r="A68" s="33" t="s">
        <v>38</v>
      </c>
      <c r="B68" s="37"/>
      <c r="C68" s="32">
        <v>3</v>
      </c>
      <c r="D68" s="11"/>
      <c r="E68" s="58">
        <f t="shared" si="7"/>
        <v>0</v>
      </c>
      <c r="F68" s="123">
        <f>2</f>
        <v>2</v>
      </c>
      <c r="G68" s="320"/>
      <c r="H68" s="308"/>
      <c r="I68" s="305"/>
    </row>
    <row r="69" spans="1:9" x14ac:dyDescent="0.25">
      <c r="A69" s="33" t="s">
        <v>39</v>
      </c>
      <c r="B69" s="37"/>
      <c r="C69" s="32">
        <v>3</v>
      </c>
      <c r="D69" s="11"/>
      <c r="E69" s="58">
        <f t="shared" si="7"/>
        <v>0</v>
      </c>
      <c r="F69" s="123">
        <f>2</f>
        <v>2</v>
      </c>
      <c r="G69" s="320"/>
      <c r="H69" s="308"/>
      <c r="I69" s="305"/>
    </row>
    <row r="70" spans="1:9" x14ac:dyDescent="0.25">
      <c r="A70" s="33" t="s">
        <v>40</v>
      </c>
      <c r="B70" s="37"/>
      <c r="C70" s="32">
        <v>1</v>
      </c>
      <c r="D70" s="11"/>
      <c r="E70" s="58">
        <f t="shared" si="7"/>
        <v>0</v>
      </c>
      <c r="F70" s="123">
        <f>2</f>
        <v>2</v>
      </c>
      <c r="G70" s="320"/>
      <c r="H70" s="308"/>
      <c r="I70" s="305"/>
    </row>
    <row r="71" spans="1:9" ht="15.75" thickBot="1" x14ac:dyDescent="0.3">
      <c r="A71" s="38" t="s">
        <v>64</v>
      </c>
      <c r="B71" s="69"/>
      <c r="C71" s="36">
        <v>1</v>
      </c>
      <c r="D71" s="12"/>
      <c r="E71" s="44">
        <f t="shared" si="7"/>
        <v>0</v>
      </c>
      <c r="F71" s="45">
        <f>2</f>
        <v>2</v>
      </c>
      <c r="G71" s="321"/>
      <c r="H71" s="309"/>
      <c r="I71" s="306"/>
    </row>
    <row r="72" spans="1:9" x14ac:dyDescent="0.25">
      <c r="A72" s="39" t="s">
        <v>41</v>
      </c>
      <c r="B72" s="51"/>
      <c r="C72" s="29">
        <v>2</v>
      </c>
      <c r="D72" s="7"/>
      <c r="E72" s="89">
        <f t="shared" si="7"/>
        <v>0</v>
      </c>
      <c r="F72" s="41">
        <f>1.875</f>
        <v>1.875</v>
      </c>
      <c r="G72" s="319">
        <f>SUM(E72:E79)</f>
        <v>0</v>
      </c>
      <c r="H72" s="307">
        <f>SUM(F72:F79)</f>
        <v>15</v>
      </c>
      <c r="I72" s="304">
        <f>G72/H72</f>
        <v>0</v>
      </c>
    </row>
    <row r="73" spans="1:9" x14ac:dyDescent="0.25">
      <c r="A73" s="33" t="s">
        <v>42</v>
      </c>
      <c r="B73" s="37"/>
      <c r="C73" s="32">
        <v>3</v>
      </c>
      <c r="D73" s="11"/>
      <c r="E73" s="58">
        <f t="shared" ref="E73:E79" si="9">IF(C73=D73,F73,0)</f>
        <v>0</v>
      </c>
      <c r="F73" s="123">
        <f t="shared" ref="F73:F79" si="10">1.875</f>
        <v>1.875</v>
      </c>
      <c r="G73" s="320"/>
      <c r="H73" s="308"/>
      <c r="I73" s="305"/>
    </row>
    <row r="74" spans="1:9" x14ac:dyDescent="0.25">
      <c r="A74" s="33" t="s">
        <v>43</v>
      </c>
      <c r="B74" s="37"/>
      <c r="C74" s="32">
        <v>1</v>
      </c>
      <c r="D74" s="11"/>
      <c r="E74" s="58">
        <f t="shared" si="9"/>
        <v>0</v>
      </c>
      <c r="F74" s="123">
        <f t="shared" si="10"/>
        <v>1.875</v>
      </c>
      <c r="G74" s="320"/>
      <c r="H74" s="308"/>
      <c r="I74" s="305"/>
    </row>
    <row r="75" spans="1:9" x14ac:dyDescent="0.25">
      <c r="A75" s="33" t="s">
        <v>44</v>
      </c>
      <c r="B75" s="37"/>
      <c r="C75" s="32">
        <v>4</v>
      </c>
      <c r="D75" s="11"/>
      <c r="E75" s="58">
        <f t="shared" si="9"/>
        <v>0</v>
      </c>
      <c r="F75" s="123">
        <f t="shared" si="10"/>
        <v>1.875</v>
      </c>
      <c r="G75" s="320"/>
      <c r="H75" s="308"/>
      <c r="I75" s="305"/>
    </row>
    <row r="76" spans="1:9" x14ac:dyDescent="0.25">
      <c r="A76" s="33" t="s">
        <v>45</v>
      </c>
      <c r="B76" s="37"/>
      <c r="C76" s="32">
        <v>2</v>
      </c>
      <c r="D76" s="11"/>
      <c r="E76" s="58">
        <f t="shared" si="9"/>
        <v>0</v>
      </c>
      <c r="F76" s="123">
        <f t="shared" si="10"/>
        <v>1.875</v>
      </c>
      <c r="G76" s="320"/>
      <c r="H76" s="308"/>
      <c r="I76" s="305"/>
    </row>
    <row r="77" spans="1:9" x14ac:dyDescent="0.25">
      <c r="A77" s="33" t="s">
        <v>46</v>
      </c>
      <c r="B77" s="37"/>
      <c r="C77" s="32">
        <v>3</v>
      </c>
      <c r="D77" s="11"/>
      <c r="E77" s="58">
        <f t="shared" si="9"/>
        <v>0</v>
      </c>
      <c r="F77" s="123">
        <f t="shared" si="10"/>
        <v>1.875</v>
      </c>
      <c r="G77" s="320"/>
      <c r="H77" s="308"/>
      <c r="I77" s="305"/>
    </row>
    <row r="78" spans="1:9" x14ac:dyDescent="0.25">
      <c r="A78" s="33" t="s">
        <v>47</v>
      </c>
      <c r="B78" s="37"/>
      <c r="C78" s="32">
        <v>0.45</v>
      </c>
      <c r="D78" s="11"/>
      <c r="E78" s="58">
        <f t="shared" si="9"/>
        <v>0</v>
      </c>
      <c r="F78" s="123">
        <f t="shared" si="10"/>
        <v>1.875</v>
      </c>
      <c r="G78" s="320"/>
      <c r="H78" s="308"/>
      <c r="I78" s="305"/>
    </row>
    <row r="79" spans="1:9" ht="15.75" thickBot="1" x14ac:dyDescent="0.3">
      <c r="A79" s="38" t="s">
        <v>48</v>
      </c>
      <c r="B79" s="69"/>
      <c r="C79" s="36">
        <v>1</v>
      </c>
      <c r="D79" s="12"/>
      <c r="E79" s="44">
        <f t="shared" si="9"/>
        <v>0</v>
      </c>
      <c r="F79" s="45">
        <f t="shared" si="10"/>
        <v>1.875</v>
      </c>
      <c r="G79" s="321"/>
      <c r="H79" s="309"/>
      <c r="I79" s="306"/>
    </row>
    <row r="80" spans="1:9" ht="27" thickBot="1" x14ac:dyDescent="0.3">
      <c r="G80" s="90">
        <f>SUM(G2:G79)</f>
        <v>0</v>
      </c>
      <c r="H80" s="90">
        <f>SUM(H2:H79)</f>
        <v>100.0003</v>
      </c>
    </row>
  </sheetData>
  <sheetProtection password="CF7A" sheet="1" objects="1" scenarios="1"/>
  <mergeCells count="33">
    <mergeCell ref="B64:B65"/>
    <mergeCell ref="A64:A65"/>
    <mergeCell ref="A39:A42"/>
    <mergeCell ref="A43:A45"/>
    <mergeCell ref="B46:B48"/>
    <mergeCell ref="A46:A48"/>
    <mergeCell ref="A52:A53"/>
    <mergeCell ref="A57:A61"/>
    <mergeCell ref="A55:A56"/>
    <mergeCell ref="F20:F26"/>
    <mergeCell ref="B27:B28"/>
    <mergeCell ref="A27:A28"/>
    <mergeCell ref="A30:A33"/>
    <mergeCell ref="E30:E33"/>
    <mergeCell ref="F30:F33"/>
    <mergeCell ref="E20:E26"/>
    <mergeCell ref="A10:A11"/>
    <mergeCell ref="B12:B14"/>
    <mergeCell ref="A12:A14"/>
    <mergeCell ref="A15:A19"/>
    <mergeCell ref="A20:A26"/>
    <mergeCell ref="I57:I71"/>
    <mergeCell ref="H57:H71"/>
    <mergeCell ref="G57:G71"/>
    <mergeCell ref="I72:I79"/>
    <mergeCell ref="H72:H79"/>
    <mergeCell ref="G72:G79"/>
    <mergeCell ref="I2:I28"/>
    <mergeCell ref="H2:H28"/>
    <mergeCell ref="G2:G28"/>
    <mergeCell ref="I29:I56"/>
    <mergeCell ref="H29:H56"/>
    <mergeCell ref="G29:G56"/>
  </mergeCells>
  <conditionalFormatting sqref="I2:I7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79">
    <cfRule type="cellIs" dxfId="8" priority="1" operator="equal">
      <formula>0</formula>
    </cfRule>
  </conditionalFormatting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4"/>
  <sheetViews>
    <sheetView workbookViewId="0">
      <selection activeCell="D2" sqref="D2"/>
    </sheetView>
  </sheetViews>
  <sheetFormatPr baseColWidth="10" defaultRowHeight="15" x14ac:dyDescent="0.25"/>
  <cols>
    <col min="1" max="1" width="5.7109375" style="146" bestFit="1" customWidth="1"/>
    <col min="2" max="2" width="5.42578125" style="146" bestFit="1" customWidth="1"/>
    <col min="3" max="3" width="7.140625" style="106" bestFit="1" customWidth="1"/>
    <col min="4" max="4" width="8.28515625" style="106" bestFit="1" customWidth="1"/>
    <col min="5" max="5" width="11.28515625" style="148" bestFit="1" customWidth="1"/>
    <col min="6" max="6" width="13.42578125" style="148" bestFit="1" customWidth="1"/>
    <col min="7" max="7" width="11.28515625" style="149" bestFit="1" customWidth="1"/>
    <col min="8" max="8" width="13.42578125" style="152" bestFit="1" customWidth="1"/>
    <col min="9" max="9" width="5.5703125" style="50" bestFit="1" customWidth="1"/>
    <col min="10" max="10" width="11.42578125" style="78"/>
    <col min="11" max="11" width="16.140625" style="94" customWidth="1"/>
    <col min="12" max="12" width="14.28515625" style="126" customWidth="1"/>
    <col min="13" max="16384" width="11.42578125" style="78"/>
  </cols>
  <sheetData>
    <row r="1" spans="1:9" s="73" customFormat="1" ht="30.75" thickBot="1" x14ac:dyDescent="0.3">
      <c r="A1" s="129" t="s">
        <v>75</v>
      </c>
      <c r="B1" s="64" t="s">
        <v>76</v>
      </c>
      <c r="C1" s="130" t="s">
        <v>51</v>
      </c>
      <c r="D1" s="130" t="s">
        <v>52</v>
      </c>
      <c r="E1" s="133" t="s">
        <v>71</v>
      </c>
      <c r="F1" s="133" t="s">
        <v>72</v>
      </c>
      <c r="G1" s="134" t="s">
        <v>97</v>
      </c>
      <c r="H1" s="71" t="s">
        <v>98</v>
      </c>
      <c r="I1" s="135" t="s">
        <v>68</v>
      </c>
    </row>
    <row r="2" spans="1:9" x14ac:dyDescent="0.25">
      <c r="A2" s="39" t="s">
        <v>0</v>
      </c>
      <c r="B2" s="51"/>
      <c r="C2" s="29">
        <v>2</v>
      </c>
      <c r="D2" s="7"/>
      <c r="E2" s="89">
        <f>IF(C2=D2,F2,0)</f>
        <v>0</v>
      </c>
      <c r="F2" s="41">
        <f>1.7857</f>
        <v>1.7857000000000001</v>
      </c>
      <c r="G2" s="320">
        <f>SUM(E2:E22)</f>
        <v>0</v>
      </c>
      <c r="H2" s="308">
        <f>SUM(F2:F22)</f>
        <v>24.9998</v>
      </c>
      <c r="I2" s="305">
        <f>G2/H2</f>
        <v>0</v>
      </c>
    </row>
    <row r="3" spans="1:9" x14ac:dyDescent="0.25">
      <c r="A3" s="33" t="s">
        <v>1</v>
      </c>
      <c r="B3" s="37"/>
      <c r="C3" s="32">
        <v>3</v>
      </c>
      <c r="D3" s="11"/>
      <c r="E3" s="58">
        <f t="shared" ref="E3:E66" si="0">IF(C3=D3,F3,0)</f>
        <v>0</v>
      </c>
      <c r="F3" s="123">
        <f t="shared" ref="F3:F22" si="1">1.7857</f>
        <v>1.7857000000000001</v>
      </c>
      <c r="G3" s="320"/>
      <c r="H3" s="308"/>
      <c r="I3" s="305"/>
    </row>
    <row r="4" spans="1:9" x14ac:dyDescent="0.25">
      <c r="A4" s="301" t="s">
        <v>2</v>
      </c>
      <c r="B4" s="37" t="s">
        <v>54</v>
      </c>
      <c r="C4" s="32">
        <v>4</v>
      </c>
      <c r="D4" s="11"/>
      <c r="E4" s="58">
        <f t="shared" si="0"/>
        <v>0</v>
      </c>
      <c r="F4" s="123">
        <f>1.7857/4</f>
        <v>0.44642500000000002</v>
      </c>
      <c r="G4" s="320"/>
      <c r="H4" s="308"/>
      <c r="I4" s="305"/>
    </row>
    <row r="5" spans="1:9" x14ac:dyDescent="0.25">
      <c r="A5" s="303"/>
      <c r="B5" s="37" t="s">
        <v>56</v>
      </c>
      <c r="C5" s="32">
        <v>2</v>
      </c>
      <c r="D5" s="11"/>
      <c r="E5" s="58">
        <f t="shared" si="0"/>
        <v>0</v>
      </c>
      <c r="F5" s="123">
        <f t="shared" ref="F5:F7" si="2">1.7857/4</f>
        <v>0.44642500000000002</v>
      </c>
      <c r="G5" s="320"/>
      <c r="H5" s="308"/>
      <c r="I5" s="305"/>
    </row>
    <row r="6" spans="1:9" x14ac:dyDescent="0.25">
      <c r="A6" s="303"/>
      <c r="B6" s="37" t="s">
        <v>57</v>
      </c>
      <c r="C6" s="32">
        <v>3</v>
      </c>
      <c r="D6" s="11"/>
      <c r="E6" s="58">
        <f t="shared" si="0"/>
        <v>0</v>
      </c>
      <c r="F6" s="123">
        <f t="shared" si="2"/>
        <v>0.44642500000000002</v>
      </c>
      <c r="G6" s="320"/>
      <c r="H6" s="308"/>
      <c r="I6" s="305"/>
    </row>
    <row r="7" spans="1:9" x14ac:dyDescent="0.25">
      <c r="A7" s="302"/>
      <c r="B7" s="37" t="s">
        <v>58</v>
      </c>
      <c r="C7" s="32">
        <v>1</v>
      </c>
      <c r="D7" s="11"/>
      <c r="E7" s="58">
        <f t="shared" si="0"/>
        <v>0</v>
      </c>
      <c r="F7" s="123">
        <f t="shared" si="2"/>
        <v>0.44642500000000002</v>
      </c>
      <c r="G7" s="320"/>
      <c r="H7" s="308"/>
      <c r="I7" s="305"/>
    </row>
    <row r="8" spans="1:9" x14ac:dyDescent="0.25">
      <c r="A8" s="33" t="s">
        <v>3</v>
      </c>
      <c r="B8" s="37"/>
      <c r="C8" s="32">
        <v>4</v>
      </c>
      <c r="D8" s="11"/>
      <c r="E8" s="58">
        <f t="shared" si="0"/>
        <v>0</v>
      </c>
      <c r="F8" s="123">
        <f t="shared" si="1"/>
        <v>1.7857000000000001</v>
      </c>
      <c r="G8" s="320"/>
      <c r="H8" s="308"/>
      <c r="I8" s="305"/>
    </row>
    <row r="9" spans="1:9" x14ac:dyDescent="0.25">
      <c r="A9" s="33" t="s">
        <v>4</v>
      </c>
      <c r="B9" s="37"/>
      <c r="C9" s="32">
        <v>5</v>
      </c>
      <c r="D9" s="11"/>
      <c r="E9" s="58">
        <f t="shared" si="0"/>
        <v>0</v>
      </c>
      <c r="F9" s="123">
        <f t="shared" si="1"/>
        <v>1.7857000000000001</v>
      </c>
      <c r="G9" s="320"/>
      <c r="H9" s="308"/>
      <c r="I9" s="305"/>
    </row>
    <row r="10" spans="1:9" x14ac:dyDescent="0.25">
      <c r="A10" s="33" t="s">
        <v>5</v>
      </c>
      <c r="B10" s="37"/>
      <c r="C10" s="32">
        <v>2</v>
      </c>
      <c r="D10" s="11"/>
      <c r="E10" s="58">
        <f t="shared" si="0"/>
        <v>0</v>
      </c>
      <c r="F10" s="123">
        <f t="shared" si="1"/>
        <v>1.7857000000000001</v>
      </c>
      <c r="G10" s="320"/>
      <c r="H10" s="308"/>
      <c r="I10" s="305"/>
    </row>
    <row r="11" spans="1:9" x14ac:dyDescent="0.25">
      <c r="A11" s="33" t="s">
        <v>6</v>
      </c>
      <c r="B11" s="37"/>
      <c r="C11" s="32">
        <v>1</v>
      </c>
      <c r="D11" s="11"/>
      <c r="E11" s="58">
        <f t="shared" si="0"/>
        <v>0</v>
      </c>
      <c r="F11" s="123">
        <f t="shared" si="1"/>
        <v>1.7857000000000001</v>
      </c>
      <c r="G11" s="320"/>
      <c r="H11" s="308"/>
      <c r="I11" s="305"/>
    </row>
    <row r="12" spans="1:9" x14ac:dyDescent="0.25">
      <c r="A12" s="33" t="s">
        <v>7</v>
      </c>
      <c r="B12" s="37"/>
      <c r="C12" s="32">
        <v>2</v>
      </c>
      <c r="D12" s="11"/>
      <c r="E12" s="58">
        <f t="shared" si="0"/>
        <v>0</v>
      </c>
      <c r="F12" s="123">
        <f t="shared" si="1"/>
        <v>1.7857000000000001</v>
      </c>
      <c r="G12" s="320"/>
      <c r="H12" s="308"/>
      <c r="I12" s="305"/>
    </row>
    <row r="13" spans="1:9" x14ac:dyDescent="0.25">
      <c r="A13" s="33" t="s">
        <v>8</v>
      </c>
      <c r="B13" s="37"/>
      <c r="C13" s="32">
        <v>4</v>
      </c>
      <c r="D13" s="11"/>
      <c r="E13" s="58">
        <f t="shared" si="0"/>
        <v>0</v>
      </c>
      <c r="F13" s="123">
        <f t="shared" si="1"/>
        <v>1.7857000000000001</v>
      </c>
      <c r="G13" s="320"/>
      <c r="H13" s="308"/>
      <c r="I13" s="305"/>
    </row>
    <row r="14" spans="1:9" x14ac:dyDescent="0.25">
      <c r="A14" s="301" t="s">
        <v>9</v>
      </c>
      <c r="B14" s="37" t="s">
        <v>54</v>
      </c>
      <c r="C14" s="32">
        <v>4</v>
      </c>
      <c r="D14" s="11"/>
      <c r="E14" s="58">
        <f t="shared" si="0"/>
        <v>0</v>
      </c>
      <c r="F14" s="123">
        <f>1.7857/5</f>
        <v>0.35714000000000001</v>
      </c>
      <c r="G14" s="320"/>
      <c r="H14" s="308"/>
      <c r="I14" s="305"/>
    </row>
    <row r="15" spans="1:9" x14ac:dyDescent="0.25">
      <c r="A15" s="303"/>
      <c r="B15" s="37" t="s">
        <v>56</v>
      </c>
      <c r="C15" s="32">
        <v>3</v>
      </c>
      <c r="D15" s="11"/>
      <c r="E15" s="58">
        <f t="shared" si="0"/>
        <v>0</v>
      </c>
      <c r="F15" s="123">
        <f t="shared" ref="F15:F18" si="3">1.7857/5</f>
        <v>0.35714000000000001</v>
      </c>
      <c r="G15" s="320"/>
      <c r="H15" s="308"/>
      <c r="I15" s="305"/>
    </row>
    <row r="16" spans="1:9" x14ac:dyDescent="0.25">
      <c r="A16" s="303"/>
      <c r="B16" s="37" t="s">
        <v>57</v>
      </c>
      <c r="C16" s="32">
        <v>2</v>
      </c>
      <c r="D16" s="11"/>
      <c r="E16" s="58">
        <f t="shared" si="0"/>
        <v>0</v>
      </c>
      <c r="F16" s="123">
        <f t="shared" si="3"/>
        <v>0.35714000000000001</v>
      </c>
      <c r="G16" s="320"/>
      <c r="H16" s="308"/>
      <c r="I16" s="305"/>
    </row>
    <row r="17" spans="1:9" x14ac:dyDescent="0.25">
      <c r="A17" s="303"/>
      <c r="B17" s="37" t="s">
        <v>58</v>
      </c>
      <c r="C17" s="32">
        <v>5</v>
      </c>
      <c r="D17" s="11"/>
      <c r="E17" s="58">
        <f t="shared" si="0"/>
        <v>0</v>
      </c>
      <c r="F17" s="123">
        <f t="shared" si="3"/>
        <v>0.35714000000000001</v>
      </c>
      <c r="G17" s="320"/>
      <c r="H17" s="308"/>
      <c r="I17" s="305"/>
    </row>
    <row r="18" spans="1:9" x14ac:dyDescent="0.25">
      <c r="A18" s="302"/>
      <c r="B18" s="37" t="s">
        <v>59</v>
      </c>
      <c r="C18" s="32">
        <v>1</v>
      </c>
      <c r="D18" s="11"/>
      <c r="E18" s="58">
        <f t="shared" si="0"/>
        <v>0</v>
      </c>
      <c r="F18" s="123">
        <f t="shared" si="3"/>
        <v>0.35714000000000001</v>
      </c>
      <c r="G18" s="320"/>
      <c r="H18" s="308"/>
      <c r="I18" s="305"/>
    </row>
    <row r="19" spans="1:9" x14ac:dyDescent="0.25">
      <c r="A19" s="33" t="s">
        <v>10</v>
      </c>
      <c r="B19" s="37"/>
      <c r="C19" s="32">
        <v>2</v>
      </c>
      <c r="D19" s="11"/>
      <c r="E19" s="58">
        <f t="shared" si="0"/>
        <v>0</v>
      </c>
      <c r="F19" s="123">
        <f t="shared" si="1"/>
        <v>1.7857000000000001</v>
      </c>
      <c r="G19" s="320"/>
      <c r="H19" s="308"/>
      <c r="I19" s="305"/>
    </row>
    <row r="20" spans="1:9" x14ac:dyDescent="0.25">
      <c r="A20" s="33" t="s">
        <v>11</v>
      </c>
      <c r="B20" s="37"/>
      <c r="C20" s="32">
        <v>905000</v>
      </c>
      <c r="D20" s="11"/>
      <c r="E20" s="58">
        <f t="shared" si="0"/>
        <v>0</v>
      </c>
      <c r="F20" s="123">
        <f t="shared" si="1"/>
        <v>1.7857000000000001</v>
      </c>
      <c r="G20" s="320"/>
      <c r="H20" s="308"/>
      <c r="I20" s="305"/>
    </row>
    <row r="21" spans="1:9" x14ac:dyDescent="0.25">
      <c r="A21" s="33" t="s">
        <v>12</v>
      </c>
      <c r="B21" s="37"/>
      <c r="C21" s="32">
        <v>2</v>
      </c>
      <c r="D21" s="11"/>
      <c r="E21" s="58">
        <f t="shared" si="0"/>
        <v>0</v>
      </c>
      <c r="F21" s="123">
        <f t="shared" si="1"/>
        <v>1.7857000000000001</v>
      </c>
      <c r="G21" s="320"/>
      <c r="H21" s="308"/>
      <c r="I21" s="305"/>
    </row>
    <row r="22" spans="1:9" ht="15.75" thickBot="1" x14ac:dyDescent="0.3">
      <c r="A22" s="38" t="s">
        <v>13</v>
      </c>
      <c r="B22" s="69"/>
      <c r="C22" s="36">
        <v>2</v>
      </c>
      <c r="D22" s="12"/>
      <c r="E22" s="44">
        <f t="shared" si="0"/>
        <v>0</v>
      </c>
      <c r="F22" s="45">
        <f t="shared" si="1"/>
        <v>1.7857000000000001</v>
      </c>
      <c r="G22" s="321"/>
      <c r="H22" s="309"/>
      <c r="I22" s="306"/>
    </row>
    <row r="23" spans="1:9" x14ac:dyDescent="0.25">
      <c r="A23" s="39" t="s">
        <v>14</v>
      </c>
      <c r="B23" s="51"/>
      <c r="C23" s="132">
        <v>250.1</v>
      </c>
      <c r="D23" s="128"/>
      <c r="E23" s="89">
        <f t="shared" si="0"/>
        <v>0</v>
      </c>
      <c r="F23" s="41">
        <f>2.5</f>
        <v>2.5</v>
      </c>
      <c r="G23" s="319">
        <f>SUM(E23:E64)</f>
        <v>5.8333333333333339</v>
      </c>
      <c r="H23" s="307">
        <f>SUM(F23:F64)</f>
        <v>39.999999999999986</v>
      </c>
      <c r="I23" s="304">
        <f>G23/H23</f>
        <v>0.1458333333333334</v>
      </c>
    </row>
    <row r="24" spans="1:9" x14ac:dyDescent="0.25">
      <c r="A24" s="33" t="s">
        <v>15</v>
      </c>
      <c r="B24" s="37"/>
      <c r="C24" s="32">
        <v>3</v>
      </c>
      <c r="D24" s="11"/>
      <c r="E24" s="58">
        <f t="shared" si="0"/>
        <v>0</v>
      </c>
      <c r="F24" s="123">
        <f t="shared" ref="E24:F58" si="4">2.5</f>
        <v>2.5</v>
      </c>
      <c r="G24" s="320"/>
      <c r="H24" s="308"/>
      <c r="I24" s="305"/>
    </row>
    <row r="25" spans="1:9" x14ac:dyDescent="0.25">
      <c r="A25" s="33" t="s">
        <v>16</v>
      </c>
      <c r="B25" s="37"/>
      <c r="C25" s="32">
        <v>5</v>
      </c>
      <c r="D25" s="11"/>
      <c r="E25" s="58">
        <f t="shared" si="0"/>
        <v>0</v>
      </c>
      <c r="F25" s="123">
        <f t="shared" si="4"/>
        <v>2.5</v>
      </c>
      <c r="G25" s="320"/>
      <c r="H25" s="308"/>
      <c r="I25" s="305"/>
    </row>
    <row r="26" spans="1:9" x14ac:dyDescent="0.25">
      <c r="A26" s="301" t="s">
        <v>17</v>
      </c>
      <c r="B26" s="37" t="s">
        <v>54</v>
      </c>
      <c r="C26" s="32">
        <v>3</v>
      </c>
      <c r="D26" s="11"/>
      <c r="E26" s="58">
        <f t="shared" si="0"/>
        <v>0</v>
      </c>
      <c r="F26" s="123">
        <f>2.5/5</f>
        <v>0.5</v>
      </c>
      <c r="G26" s="320"/>
      <c r="H26" s="308"/>
      <c r="I26" s="305"/>
    </row>
    <row r="27" spans="1:9" x14ac:dyDescent="0.25">
      <c r="A27" s="303"/>
      <c r="B27" s="37" t="s">
        <v>56</v>
      </c>
      <c r="C27" s="32">
        <v>2</v>
      </c>
      <c r="D27" s="11"/>
      <c r="E27" s="58">
        <f t="shared" si="0"/>
        <v>0</v>
      </c>
      <c r="F27" s="123">
        <f t="shared" ref="F27:F30" si="5">2.5/5</f>
        <v>0.5</v>
      </c>
      <c r="G27" s="320"/>
      <c r="H27" s="308"/>
      <c r="I27" s="305"/>
    </row>
    <row r="28" spans="1:9" x14ac:dyDescent="0.25">
      <c r="A28" s="303"/>
      <c r="B28" s="37" t="s">
        <v>57</v>
      </c>
      <c r="C28" s="32">
        <v>4</v>
      </c>
      <c r="D28" s="11"/>
      <c r="E28" s="58">
        <f t="shared" si="0"/>
        <v>0</v>
      </c>
      <c r="F28" s="123">
        <f t="shared" si="5"/>
        <v>0.5</v>
      </c>
      <c r="G28" s="320"/>
      <c r="H28" s="308"/>
      <c r="I28" s="305"/>
    </row>
    <row r="29" spans="1:9" x14ac:dyDescent="0.25">
      <c r="A29" s="303"/>
      <c r="B29" s="37" t="s">
        <v>58</v>
      </c>
      <c r="C29" s="32">
        <v>1</v>
      </c>
      <c r="D29" s="11"/>
      <c r="E29" s="58">
        <f t="shared" si="0"/>
        <v>0</v>
      </c>
      <c r="F29" s="123">
        <f t="shared" si="5"/>
        <v>0.5</v>
      </c>
      <c r="G29" s="320"/>
      <c r="H29" s="308"/>
      <c r="I29" s="305"/>
    </row>
    <row r="30" spans="1:9" x14ac:dyDescent="0.25">
      <c r="A30" s="302"/>
      <c r="B30" s="37" t="s">
        <v>59</v>
      </c>
      <c r="C30" s="32">
        <v>5</v>
      </c>
      <c r="D30" s="11"/>
      <c r="E30" s="58">
        <f t="shared" si="0"/>
        <v>0</v>
      </c>
      <c r="F30" s="123">
        <f t="shared" si="5"/>
        <v>0.5</v>
      </c>
      <c r="G30" s="320"/>
      <c r="H30" s="308"/>
      <c r="I30" s="305"/>
    </row>
    <row r="31" spans="1:9" x14ac:dyDescent="0.25">
      <c r="A31" s="33" t="s">
        <v>18</v>
      </c>
      <c r="B31" s="37"/>
      <c r="C31" s="32">
        <v>4</v>
      </c>
      <c r="D31" s="11"/>
      <c r="E31" s="58">
        <f t="shared" si="0"/>
        <v>0</v>
      </c>
      <c r="F31" s="123">
        <f t="shared" si="4"/>
        <v>2.5</v>
      </c>
      <c r="G31" s="320"/>
      <c r="H31" s="308"/>
      <c r="I31" s="305"/>
    </row>
    <row r="32" spans="1:9" x14ac:dyDescent="0.25">
      <c r="A32" s="301" t="s">
        <v>19</v>
      </c>
      <c r="B32" s="37" t="s">
        <v>54</v>
      </c>
      <c r="C32" s="32">
        <v>2</v>
      </c>
      <c r="D32" s="11"/>
      <c r="E32" s="58">
        <f t="shared" si="0"/>
        <v>0</v>
      </c>
      <c r="F32" s="123">
        <f>2.5/3</f>
        <v>0.83333333333333337</v>
      </c>
      <c r="G32" s="320"/>
      <c r="H32" s="308"/>
      <c r="I32" s="305"/>
    </row>
    <row r="33" spans="1:9" x14ac:dyDescent="0.25">
      <c r="A33" s="303"/>
      <c r="B33" s="37" t="s">
        <v>56</v>
      </c>
      <c r="C33" s="32">
        <v>4</v>
      </c>
      <c r="D33" s="11"/>
      <c r="E33" s="58">
        <f t="shared" si="0"/>
        <v>0</v>
      </c>
      <c r="F33" s="123">
        <f t="shared" ref="F33:F34" si="6">2.5/3</f>
        <v>0.83333333333333337</v>
      </c>
      <c r="G33" s="320"/>
      <c r="H33" s="308"/>
      <c r="I33" s="305"/>
    </row>
    <row r="34" spans="1:9" x14ac:dyDescent="0.25">
      <c r="A34" s="302"/>
      <c r="B34" s="37" t="s">
        <v>57</v>
      </c>
      <c r="C34" s="32">
        <v>7</v>
      </c>
      <c r="D34" s="11"/>
      <c r="E34" s="58">
        <f t="shared" si="0"/>
        <v>0</v>
      </c>
      <c r="F34" s="123">
        <f t="shared" si="6"/>
        <v>0.83333333333333337</v>
      </c>
      <c r="G34" s="320"/>
      <c r="H34" s="308"/>
      <c r="I34" s="305"/>
    </row>
    <row r="35" spans="1:9" x14ac:dyDescent="0.25">
      <c r="A35" s="301" t="s">
        <v>20</v>
      </c>
      <c r="B35" s="37" t="s">
        <v>54</v>
      </c>
      <c r="C35" s="32">
        <v>5</v>
      </c>
      <c r="D35" s="11"/>
      <c r="E35" s="58">
        <f t="shared" si="0"/>
        <v>0</v>
      </c>
      <c r="F35" s="123">
        <f>2.5/9</f>
        <v>0.27777777777777779</v>
      </c>
      <c r="G35" s="320"/>
      <c r="H35" s="308"/>
      <c r="I35" s="305"/>
    </row>
    <row r="36" spans="1:9" x14ac:dyDescent="0.25">
      <c r="A36" s="303"/>
      <c r="B36" s="37" t="s">
        <v>56</v>
      </c>
      <c r="C36" s="32">
        <v>1</v>
      </c>
      <c r="D36" s="11"/>
      <c r="E36" s="58">
        <f t="shared" si="0"/>
        <v>0</v>
      </c>
      <c r="F36" s="123">
        <f t="shared" ref="F36:F43" si="7">2.5/9</f>
        <v>0.27777777777777779</v>
      </c>
      <c r="G36" s="320"/>
      <c r="H36" s="308"/>
      <c r="I36" s="305"/>
    </row>
    <row r="37" spans="1:9" x14ac:dyDescent="0.25">
      <c r="A37" s="303"/>
      <c r="B37" s="37" t="s">
        <v>57</v>
      </c>
      <c r="C37" s="32">
        <v>9</v>
      </c>
      <c r="D37" s="11"/>
      <c r="E37" s="58">
        <f t="shared" si="0"/>
        <v>0</v>
      </c>
      <c r="F37" s="123">
        <f t="shared" si="7"/>
        <v>0.27777777777777779</v>
      </c>
      <c r="G37" s="320"/>
      <c r="H37" s="308"/>
      <c r="I37" s="305"/>
    </row>
    <row r="38" spans="1:9" x14ac:dyDescent="0.25">
      <c r="A38" s="303"/>
      <c r="B38" s="37" t="s">
        <v>58</v>
      </c>
      <c r="C38" s="32">
        <v>6</v>
      </c>
      <c r="D38" s="11"/>
      <c r="E38" s="58">
        <f t="shared" si="0"/>
        <v>0</v>
      </c>
      <c r="F38" s="123">
        <f t="shared" si="7"/>
        <v>0.27777777777777779</v>
      </c>
      <c r="G38" s="320"/>
      <c r="H38" s="308"/>
      <c r="I38" s="305"/>
    </row>
    <row r="39" spans="1:9" x14ac:dyDescent="0.25">
      <c r="A39" s="303"/>
      <c r="B39" s="37" t="s">
        <v>59</v>
      </c>
      <c r="C39" s="32">
        <v>7</v>
      </c>
      <c r="D39" s="11"/>
      <c r="E39" s="58">
        <f t="shared" si="0"/>
        <v>0</v>
      </c>
      <c r="F39" s="123">
        <f t="shared" si="7"/>
        <v>0.27777777777777779</v>
      </c>
      <c r="G39" s="320"/>
      <c r="H39" s="308"/>
      <c r="I39" s="305"/>
    </row>
    <row r="40" spans="1:9" x14ac:dyDescent="0.25">
      <c r="A40" s="303"/>
      <c r="B40" s="37" t="s">
        <v>62</v>
      </c>
      <c r="C40" s="32">
        <v>3</v>
      </c>
      <c r="D40" s="11"/>
      <c r="E40" s="58">
        <f t="shared" si="0"/>
        <v>0</v>
      </c>
      <c r="F40" s="123">
        <f t="shared" si="7"/>
        <v>0.27777777777777779</v>
      </c>
      <c r="G40" s="320"/>
      <c r="H40" s="308"/>
      <c r="I40" s="305"/>
    </row>
    <row r="41" spans="1:9" x14ac:dyDescent="0.25">
      <c r="A41" s="303"/>
      <c r="B41" s="37" t="s">
        <v>63</v>
      </c>
      <c r="C41" s="32">
        <v>2</v>
      </c>
      <c r="D41" s="11"/>
      <c r="E41" s="58">
        <f t="shared" si="0"/>
        <v>0</v>
      </c>
      <c r="F41" s="123">
        <f t="shared" si="7"/>
        <v>0.27777777777777779</v>
      </c>
      <c r="G41" s="320"/>
      <c r="H41" s="308"/>
      <c r="I41" s="305"/>
    </row>
    <row r="42" spans="1:9" x14ac:dyDescent="0.25">
      <c r="A42" s="303"/>
      <c r="B42" s="37" t="s">
        <v>66</v>
      </c>
      <c r="C42" s="32">
        <v>8</v>
      </c>
      <c r="D42" s="11"/>
      <c r="E42" s="58">
        <f t="shared" si="0"/>
        <v>0</v>
      </c>
      <c r="F42" s="123">
        <f t="shared" si="7"/>
        <v>0.27777777777777779</v>
      </c>
      <c r="G42" s="320"/>
      <c r="H42" s="308"/>
      <c r="I42" s="305"/>
    </row>
    <row r="43" spans="1:9" x14ac:dyDescent="0.25">
      <c r="A43" s="302"/>
      <c r="B43" s="37" t="s">
        <v>67</v>
      </c>
      <c r="C43" s="32">
        <v>4</v>
      </c>
      <c r="D43" s="11"/>
      <c r="E43" s="58">
        <f t="shared" si="0"/>
        <v>0</v>
      </c>
      <c r="F43" s="123">
        <f t="shared" si="7"/>
        <v>0.27777777777777779</v>
      </c>
      <c r="G43" s="320"/>
      <c r="H43" s="308"/>
      <c r="I43" s="305"/>
    </row>
    <row r="44" spans="1:9" x14ac:dyDescent="0.25">
      <c r="A44" s="301" t="s">
        <v>21</v>
      </c>
      <c r="B44" s="37" t="s">
        <v>54</v>
      </c>
      <c r="C44" s="32">
        <v>5</v>
      </c>
      <c r="D44" s="11"/>
      <c r="E44" s="58">
        <f t="shared" si="0"/>
        <v>0</v>
      </c>
      <c r="F44" s="123">
        <f>2.5/3</f>
        <v>0.83333333333333337</v>
      </c>
      <c r="G44" s="320"/>
      <c r="H44" s="308"/>
      <c r="I44" s="305"/>
    </row>
    <row r="45" spans="1:9" x14ac:dyDescent="0.25">
      <c r="A45" s="303"/>
      <c r="B45" s="37" t="s">
        <v>56</v>
      </c>
      <c r="C45" s="32">
        <v>7</v>
      </c>
      <c r="D45" s="11"/>
      <c r="E45" s="58">
        <f t="shared" si="0"/>
        <v>0</v>
      </c>
      <c r="F45" s="123">
        <f t="shared" ref="F45:F46" si="8">2.5/3</f>
        <v>0.83333333333333337</v>
      </c>
      <c r="G45" s="320"/>
      <c r="H45" s="308"/>
      <c r="I45" s="305"/>
    </row>
    <row r="46" spans="1:9" x14ac:dyDescent="0.25">
      <c r="A46" s="302"/>
      <c r="B46" s="37" t="s">
        <v>57</v>
      </c>
      <c r="C46" s="32">
        <v>1</v>
      </c>
      <c r="D46" s="11"/>
      <c r="E46" s="58">
        <f t="shared" si="0"/>
        <v>0</v>
      </c>
      <c r="F46" s="123">
        <f t="shared" si="8"/>
        <v>0.83333333333333337</v>
      </c>
      <c r="G46" s="320"/>
      <c r="H46" s="308"/>
      <c r="I46" s="305"/>
    </row>
    <row r="47" spans="1:9" x14ac:dyDescent="0.25">
      <c r="A47" s="33" t="s">
        <v>22</v>
      </c>
      <c r="B47" s="37"/>
      <c r="C47" s="32">
        <v>4</v>
      </c>
      <c r="D47" s="11"/>
      <c r="E47" s="58">
        <f t="shared" si="0"/>
        <v>0</v>
      </c>
      <c r="F47" s="123">
        <f t="shared" si="4"/>
        <v>2.5</v>
      </c>
      <c r="G47" s="320"/>
      <c r="H47" s="308"/>
      <c r="I47" s="305"/>
    </row>
    <row r="48" spans="1:9" x14ac:dyDescent="0.25">
      <c r="A48" s="33" t="s">
        <v>23</v>
      </c>
      <c r="B48" s="37"/>
      <c r="C48" s="32"/>
      <c r="D48" s="11"/>
      <c r="E48" s="123">
        <f t="shared" si="4"/>
        <v>2.5</v>
      </c>
      <c r="F48" s="123">
        <f t="shared" si="4"/>
        <v>2.5</v>
      </c>
      <c r="G48" s="320"/>
      <c r="H48" s="308"/>
      <c r="I48" s="305"/>
    </row>
    <row r="49" spans="1:9" x14ac:dyDescent="0.25">
      <c r="A49" s="33" t="s">
        <v>24</v>
      </c>
      <c r="B49" s="37"/>
      <c r="C49" s="32">
        <v>2</v>
      </c>
      <c r="D49" s="11"/>
      <c r="E49" s="58">
        <f t="shared" si="0"/>
        <v>0</v>
      </c>
      <c r="F49" s="123">
        <f t="shared" si="4"/>
        <v>2.5</v>
      </c>
      <c r="G49" s="320"/>
      <c r="H49" s="308"/>
      <c r="I49" s="305"/>
    </row>
    <row r="50" spans="1:9" x14ac:dyDescent="0.25">
      <c r="A50" s="33" t="s">
        <v>25</v>
      </c>
      <c r="B50" s="37"/>
      <c r="C50" s="32">
        <v>5</v>
      </c>
      <c r="D50" s="11"/>
      <c r="E50" s="58">
        <f t="shared" si="0"/>
        <v>0</v>
      </c>
      <c r="F50" s="123">
        <f t="shared" si="4"/>
        <v>2.5</v>
      </c>
      <c r="G50" s="320"/>
      <c r="H50" s="308"/>
      <c r="I50" s="305"/>
    </row>
    <row r="51" spans="1:9" x14ac:dyDescent="0.25">
      <c r="A51" s="301" t="s">
        <v>26</v>
      </c>
      <c r="B51" s="37"/>
      <c r="C51" s="32">
        <v>1</v>
      </c>
      <c r="D51" s="11"/>
      <c r="E51" s="58">
        <f t="shared" si="0"/>
        <v>0</v>
      </c>
      <c r="F51" s="123">
        <f>2.5/2</f>
        <v>1.25</v>
      </c>
      <c r="G51" s="320"/>
      <c r="H51" s="308"/>
      <c r="I51" s="305"/>
    </row>
    <row r="52" spans="1:9" x14ac:dyDescent="0.25">
      <c r="A52" s="302"/>
      <c r="B52" s="37"/>
      <c r="C52" s="32">
        <v>3</v>
      </c>
      <c r="D52" s="11"/>
      <c r="E52" s="58">
        <f t="shared" si="0"/>
        <v>0</v>
      </c>
      <c r="F52" s="123">
        <f>2.5/2</f>
        <v>1.25</v>
      </c>
      <c r="G52" s="320"/>
      <c r="H52" s="308"/>
      <c r="I52" s="305"/>
    </row>
    <row r="53" spans="1:9" x14ac:dyDescent="0.25">
      <c r="A53" s="301" t="s">
        <v>27</v>
      </c>
      <c r="B53" s="37" t="s">
        <v>54</v>
      </c>
      <c r="C53" s="32">
        <v>5</v>
      </c>
      <c r="D53" s="11"/>
      <c r="E53" s="58">
        <f t="shared" si="0"/>
        <v>0</v>
      </c>
      <c r="F53" s="123">
        <f>2.5/5</f>
        <v>0.5</v>
      </c>
      <c r="G53" s="320"/>
      <c r="H53" s="308"/>
      <c r="I53" s="305"/>
    </row>
    <row r="54" spans="1:9" x14ac:dyDescent="0.25">
      <c r="A54" s="303"/>
      <c r="B54" s="37" t="s">
        <v>56</v>
      </c>
      <c r="C54" s="32">
        <v>3</v>
      </c>
      <c r="D54" s="11"/>
      <c r="E54" s="58">
        <f t="shared" si="0"/>
        <v>0</v>
      </c>
      <c r="F54" s="123">
        <f t="shared" ref="F54:F57" si="9">2.5/5</f>
        <v>0.5</v>
      </c>
      <c r="G54" s="320"/>
      <c r="H54" s="308"/>
      <c r="I54" s="305"/>
    </row>
    <row r="55" spans="1:9" x14ac:dyDescent="0.25">
      <c r="A55" s="303"/>
      <c r="B55" s="37" t="s">
        <v>57</v>
      </c>
      <c r="C55" s="32">
        <v>1</v>
      </c>
      <c r="D55" s="11"/>
      <c r="E55" s="58">
        <f t="shared" si="0"/>
        <v>0</v>
      </c>
      <c r="F55" s="123">
        <f t="shared" si="9"/>
        <v>0.5</v>
      </c>
      <c r="G55" s="320"/>
      <c r="H55" s="308"/>
      <c r="I55" s="305"/>
    </row>
    <row r="56" spans="1:9" x14ac:dyDescent="0.25">
      <c r="A56" s="303"/>
      <c r="B56" s="37" t="s">
        <v>58</v>
      </c>
      <c r="C56" s="32">
        <v>4</v>
      </c>
      <c r="D56" s="11"/>
      <c r="E56" s="58">
        <f t="shared" si="0"/>
        <v>0</v>
      </c>
      <c r="F56" s="123">
        <f t="shared" si="9"/>
        <v>0.5</v>
      </c>
      <c r="G56" s="320"/>
      <c r="H56" s="308"/>
      <c r="I56" s="305"/>
    </row>
    <row r="57" spans="1:9" x14ac:dyDescent="0.25">
      <c r="A57" s="302"/>
      <c r="B57" s="37" t="s">
        <v>59</v>
      </c>
      <c r="C57" s="32">
        <v>2</v>
      </c>
      <c r="D57" s="11"/>
      <c r="E57" s="58">
        <f t="shared" si="0"/>
        <v>0</v>
      </c>
      <c r="F57" s="123">
        <f t="shared" si="9"/>
        <v>0.5</v>
      </c>
      <c r="G57" s="320"/>
      <c r="H57" s="308"/>
      <c r="I57" s="305"/>
    </row>
    <row r="58" spans="1:9" x14ac:dyDescent="0.25">
      <c r="A58" s="33" t="s">
        <v>28</v>
      </c>
      <c r="B58" s="37"/>
      <c r="C58" s="32"/>
      <c r="D58" s="11"/>
      <c r="E58" s="123">
        <f t="shared" si="4"/>
        <v>2.5</v>
      </c>
      <c r="F58" s="123">
        <f t="shared" si="4"/>
        <v>2.5</v>
      </c>
      <c r="G58" s="320"/>
      <c r="H58" s="308"/>
      <c r="I58" s="305"/>
    </row>
    <row r="59" spans="1:9" x14ac:dyDescent="0.25">
      <c r="A59" s="301" t="s">
        <v>29</v>
      </c>
      <c r="B59" s="37" t="s">
        <v>54</v>
      </c>
      <c r="C59" s="32">
        <v>4</v>
      </c>
      <c r="D59" s="11"/>
      <c r="E59" s="58">
        <f t="shared" si="0"/>
        <v>0</v>
      </c>
      <c r="F59" s="123">
        <f>2.5/6</f>
        <v>0.41666666666666669</v>
      </c>
      <c r="G59" s="320"/>
      <c r="H59" s="308"/>
      <c r="I59" s="305"/>
    </row>
    <row r="60" spans="1:9" x14ac:dyDescent="0.25">
      <c r="A60" s="303"/>
      <c r="B60" s="37" t="s">
        <v>56</v>
      </c>
      <c r="C60" s="32"/>
      <c r="D60" s="11"/>
      <c r="E60" s="123">
        <f t="shared" ref="E60:F64" si="10">2.5/6</f>
        <v>0.41666666666666669</v>
      </c>
      <c r="F60" s="123">
        <f t="shared" si="10"/>
        <v>0.41666666666666669</v>
      </c>
      <c r="G60" s="320"/>
      <c r="H60" s="308"/>
      <c r="I60" s="305"/>
    </row>
    <row r="61" spans="1:9" x14ac:dyDescent="0.25">
      <c r="A61" s="303"/>
      <c r="B61" s="37" t="s">
        <v>57</v>
      </c>
      <c r="C61" s="32">
        <v>6</v>
      </c>
      <c r="D61" s="11"/>
      <c r="E61" s="58">
        <f t="shared" si="0"/>
        <v>0</v>
      </c>
      <c r="F61" s="123">
        <f t="shared" si="10"/>
        <v>0.41666666666666669</v>
      </c>
      <c r="G61" s="320"/>
      <c r="H61" s="308"/>
      <c r="I61" s="305"/>
    </row>
    <row r="62" spans="1:9" x14ac:dyDescent="0.25">
      <c r="A62" s="303"/>
      <c r="B62" s="37" t="s">
        <v>58</v>
      </c>
      <c r="C62" s="32"/>
      <c r="D62" s="11"/>
      <c r="E62" s="123">
        <f t="shared" si="10"/>
        <v>0.41666666666666669</v>
      </c>
      <c r="F62" s="123">
        <f t="shared" si="10"/>
        <v>0.41666666666666669</v>
      </c>
      <c r="G62" s="320"/>
      <c r="H62" s="308"/>
      <c r="I62" s="305"/>
    </row>
    <row r="63" spans="1:9" x14ac:dyDescent="0.25">
      <c r="A63" s="303"/>
      <c r="B63" s="37" t="s">
        <v>59</v>
      </c>
      <c r="C63" s="32">
        <v>5</v>
      </c>
      <c r="D63" s="11"/>
      <c r="E63" s="58">
        <f t="shared" si="0"/>
        <v>0</v>
      </c>
      <c r="F63" s="123">
        <f t="shared" si="10"/>
        <v>0.41666666666666669</v>
      </c>
      <c r="G63" s="320"/>
      <c r="H63" s="308"/>
      <c r="I63" s="305"/>
    </row>
    <row r="64" spans="1:9" ht="15.75" thickBot="1" x14ac:dyDescent="0.3">
      <c r="A64" s="311"/>
      <c r="B64" s="69" t="s">
        <v>62</v>
      </c>
      <c r="C64" s="36">
        <v>3</v>
      </c>
      <c r="D64" s="12"/>
      <c r="E64" s="44">
        <f t="shared" si="0"/>
        <v>0</v>
      </c>
      <c r="F64" s="45">
        <f t="shared" si="10"/>
        <v>0.41666666666666669</v>
      </c>
      <c r="G64" s="321"/>
      <c r="H64" s="309"/>
      <c r="I64" s="306"/>
    </row>
    <row r="65" spans="1:9" x14ac:dyDescent="0.25">
      <c r="A65" s="39" t="s">
        <v>32</v>
      </c>
      <c r="B65" s="51"/>
      <c r="C65" s="29">
        <v>51</v>
      </c>
      <c r="D65" s="7"/>
      <c r="E65" s="89">
        <f t="shared" si="0"/>
        <v>0</v>
      </c>
      <c r="F65" s="41">
        <f>2.2222</f>
        <v>2.2222</v>
      </c>
      <c r="G65" s="319">
        <f>SUM(E65:E76)</f>
        <v>0</v>
      </c>
      <c r="H65" s="307">
        <f>SUM(F65:F76)</f>
        <v>19.9998</v>
      </c>
      <c r="I65" s="304">
        <f>G65/H65</f>
        <v>0</v>
      </c>
    </row>
    <row r="66" spans="1:9" x14ac:dyDescent="0.25">
      <c r="A66" s="33" t="s">
        <v>33</v>
      </c>
      <c r="B66" s="37"/>
      <c r="C66" s="32">
        <v>2038</v>
      </c>
      <c r="D66" s="11"/>
      <c r="E66" s="58">
        <f t="shared" si="0"/>
        <v>0</v>
      </c>
      <c r="F66" s="123">
        <f t="shared" ref="F66:F76" si="11">2.2222</f>
        <v>2.2222</v>
      </c>
      <c r="G66" s="320"/>
      <c r="H66" s="308"/>
      <c r="I66" s="305"/>
    </row>
    <row r="67" spans="1:9" x14ac:dyDescent="0.25">
      <c r="A67" s="301" t="s">
        <v>34</v>
      </c>
      <c r="B67" s="37"/>
      <c r="C67" s="32">
        <v>1</v>
      </c>
      <c r="D67" s="11"/>
      <c r="E67" s="58">
        <f t="shared" ref="E67:E97" si="12">IF(C67=D67,F67,0)</f>
        <v>0</v>
      </c>
      <c r="F67" s="123">
        <f>2.2222/2</f>
        <v>1.1111</v>
      </c>
      <c r="G67" s="320"/>
      <c r="H67" s="308"/>
      <c r="I67" s="305"/>
    </row>
    <row r="68" spans="1:9" x14ac:dyDescent="0.25">
      <c r="A68" s="302"/>
      <c r="B68" s="37"/>
      <c r="C68" s="32">
        <v>5</v>
      </c>
      <c r="D68" s="11"/>
      <c r="E68" s="58">
        <f t="shared" si="12"/>
        <v>0</v>
      </c>
      <c r="F68" s="123">
        <f>2.2222/2</f>
        <v>1.1111</v>
      </c>
      <c r="G68" s="320"/>
      <c r="H68" s="308"/>
      <c r="I68" s="305"/>
    </row>
    <row r="69" spans="1:9" x14ac:dyDescent="0.25">
      <c r="A69" s="33" t="s">
        <v>35</v>
      </c>
      <c r="B69" s="37"/>
      <c r="C69" s="32">
        <v>2</v>
      </c>
      <c r="D69" s="11"/>
      <c r="E69" s="58">
        <f t="shared" si="12"/>
        <v>0</v>
      </c>
      <c r="F69" s="123">
        <f t="shared" si="11"/>
        <v>2.2222</v>
      </c>
      <c r="G69" s="320"/>
      <c r="H69" s="308"/>
      <c r="I69" s="305"/>
    </row>
    <row r="70" spans="1:9" x14ac:dyDescent="0.25">
      <c r="A70" s="301" t="s">
        <v>36</v>
      </c>
      <c r="B70" s="37" t="s">
        <v>54</v>
      </c>
      <c r="C70" s="32">
        <v>5</v>
      </c>
      <c r="D70" s="11"/>
      <c r="E70" s="58">
        <f t="shared" si="12"/>
        <v>0</v>
      </c>
      <c r="F70" s="123">
        <f>2.2222/3</f>
        <v>0.74073333333333335</v>
      </c>
      <c r="G70" s="320"/>
      <c r="H70" s="308"/>
      <c r="I70" s="305"/>
    </row>
    <row r="71" spans="1:9" x14ac:dyDescent="0.25">
      <c r="A71" s="303"/>
      <c r="B71" s="37" t="s">
        <v>56</v>
      </c>
      <c r="C71" s="32">
        <v>2</v>
      </c>
      <c r="D71" s="11"/>
      <c r="E71" s="58">
        <f t="shared" si="12"/>
        <v>0</v>
      </c>
      <c r="F71" s="123">
        <f t="shared" ref="F71:F72" si="13">2.2222/3</f>
        <v>0.74073333333333335</v>
      </c>
      <c r="G71" s="320"/>
      <c r="H71" s="308"/>
      <c r="I71" s="305"/>
    </row>
    <row r="72" spans="1:9" x14ac:dyDescent="0.25">
      <c r="A72" s="302"/>
      <c r="B72" s="37" t="s">
        <v>57</v>
      </c>
      <c r="C72" s="32">
        <v>4</v>
      </c>
      <c r="D72" s="11"/>
      <c r="E72" s="58">
        <f t="shared" si="12"/>
        <v>0</v>
      </c>
      <c r="F72" s="123">
        <f t="shared" si="13"/>
        <v>0.74073333333333335</v>
      </c>
      <c r="G72" s="320"/>
      <c r="H72" s="308"/>
      <c r="I72" s="305"/>
    </row>
    <row r="73" spans="1:9" x14ac:dyDescent="0.25">
      <c r="A73" s="33" t="s">
        <v>37</v>
      </c>
      <c r="B73" s="37"/>
      <c r="C73" s="32">
        <v>3</v>
      </c>
      <c r="D73" s="11"/>
      <c r="E73" s="58">
        <f t="shared" si="12"/>
        <v>0</v>
      </c>
      <c r="F73" s="123">
        <f t="shared" si="11"/>
        <v>2.2222</v>
      </c>
      <c r="G73" s="320"/>
      <c r="H73" s="308"/>
      <c r="I73" s="305"/>
    </row>
    <row r="74" spans="1:9" x14ac:dyDescent="0.25">
      <c r="A74" s="33" t="s">
        <v>38</v>
      </c>
      <c r="B74" s="37"/>
      <c r="C74" s="32">
        <v>3</v>
      </c>
      <c r="D74" s="11"/>
      <c r="E74" s="58">
        <f t="shared" si="12"/>
        <v>0</v>
      </c>
      <c r="F74" s="123">
        <f t="shared" si="11"/>
        <v>2.2222</v>
      </c>
      <c r="G74" s="320"/>
      <c r="H74" s="308"/>
      <c r="I74" s="305"/>
    </row>
    <row r="75" spans="1:9" x14ac:dyDescent="0.25">
      <c r="A75" s="33" t="s">
        <v>39</v>
      </c>
      <c r="B75" s="37"/>
      <c r="C75" s="32">
        <v>3</v>
      </c>
      <c r="D75" s="11"/>
      <c r="E75" s="58">
        <f t="shared" si="12"/>
        <v>0</v>
      </c>
      <c r="F75" s="123">
        <f t="shared" si="11"/>
        <v>2.2222</v>
      </c>
      <c r="G75" s="320"/>
      <c r="H75" s="308"/>
      <c r="I75" s="305"/>
    </row>
    <row r="76" spans="1:9" ht="15.75" thickBot="1" x14ac:dyDescent="0.3">
      <c r="A76" s="38" t="s">
        <v>40</v>
      </c>
      <c r="B76" s="69"/>
      <c r="C76" s="36">
        <v>1</v>
      </c>
      <c r="D76" s="12"/>
      <c r="E76" s="44">
        <f t="shared" si="12"/>
        <v>0</v>
      </c>
      <c r="F76" s="45">
        <f t="shared" si="11"/>
        <v>2.2222</v>
      </c>
      <c r="G76" s="321"/>
      <c r="H76" s="309"/>
      <c r="I76" s="306"/>
    </row>
    <row r="77" spans="1:9" x14ac:dyDescent="0.25">
      <c r="A77" s="39" t="s">
        <v>41</v>
      </c>
      <c r="B77" s="51"/>
      <c r="C77" s="29">
        <v>5</v>
      </c>
      <c r="D77" s="7"/>
      <c r="E77" s="89">
        <f t="shared" si="12"/>
        <v>0</v>
      </c>
      <c r="F77" s="41">
        <f>1.875</f>
        <v>1.875</v>
      </c>
      <c r="G77" s="319">
        <f>SUM(E77:E97)</f>
        <v>0</v>
      </c>
      <c r="H77" s="307">
        <f>SUM(F77:F97)</f>
        <v>15</v>
      </c>
      <c r="I77" s="304">
        <f>G77/H77</f>
        <v>0</v>
      </c>
    </row>
    <row r="78" spans="1:9" x14ac:dyDescent="0.25">
      <c r="A78" s="301" t="s">
        <v>42</v>
      </c>
      <c r="B78" s="297" t="s">
        <v>54</v>
      </c>
      <c r="C78" s="32">
        <v>2</v>
      </c>
      <c r="D78" s="11"/>
      <c r="E78" s="286">
        <f>IF(AND(C78=D78,C79=D79),F78,0)</f>
        <v>0</v>
      </c>
      <c r="F78" s="284">
        <f>1.875/3</f>
        <v>0.625</v>
      </c>
      <c r="G78" s="320"/>
      <c r="H78" s="308"/>
      <c r="I78" s="305"/>
    </row>
    <row r="79" spans="1:9" x14ac:dyDescent="0.25">
      <c r="A79" s="303"/>
      <c r="B79" s="299"/>
      <c r="C79" s="32">
        <v>5</v>
      </c>
      <c r="D79" s="11"/>
      <c r="E79" s="287"/>
      <c r="F79" s="285"/>
      <c r="G79" s="320"/>
      <c r="H79" s="308"/>
      <c r="I79" s="305"/>
    </row>
    <row r="80" spans="1:9" x14ac:dyDescent="0.25">
      <c r="A80" s="303"/>
      <c r="B80" s="297" t="s">
        <v>56</v>
      </c>
      <c r="C80" s="32">
        <v>1</v>
      </c>
      <c r="D80" s="11"/>
      <c r="E80" s="286">
        <f t="shared" ref="E80" si="14">IF(AND(C80=D80,C81=D81),F80,0)</f>
        <v>0</v>
      </c>
      <c r="F80" s="284">
        <f t="shared" ref="F80:F82" si="15">1.875/3</f>
        <v>0.625</v>
      </c>
      <c r="G80" s="320"/>
      <c r="H80" s="308"/>
      <c r="I80" s="305"/>
    </row>
    <row r="81" spans="1:9" x14ac:dyDescent="0.25">
      <c r="A81" s="303"/>
      <c r="B81" s="299"/>
      <c r="C81" s="32">
        <v>3</v>
      </c>
      <c r="D81" s="11"/>
      <c r="E81" s="287"/>
      <c r="F81" s="285"/>
      <c r="G81" s="320"/>
      <c r="H81" s="308"/>
      <c r="I81" s="305"/>
    </row>
    <row r="82" spans="1:9" x14ac:dyDescent="0.25">
      <c r="A82" s="303"/>
      <c r="B82" s="297" t="s">
        <v>57</v>
      </c>
      <c r="C82" s="32">
        <v>4</v>
      </c>
      <c r="D82" s="11"/>
      <c r="E82" s="286">
        <f t="shared" ref="E82" si="16">IF(AND(C82=D82,C83=D83),F82,0)</f>
        <v>0</v>
      </c>
      <c r="F82" s="284">
        <f t="shared" si="15"/>
        <v>0.625</v>
      </c>
      <c r="G82" s="320"/>
      <c r="H82" s="308"/>
      <c r="I82" s="305"/>
    </row>
    <row r="83" spans="1:9" x14ac:dyDescent="0.25">
      <c r="A83" s="302"/>
      <c r="B83" s="299"/>
      <c r="C83" s="32">
        <v>6</v>
      </c>
      <c r="D83" s="11"/>
      <c r="E83" s="287"/>
      <c r="F83" s="285"/>
      <c r="G83" s="320"/>
      <c r="H83" s="308"/>
      <c r="I83" s="305"/>
    </row>
    <row r="84" spans="1:9" x14ac:dyDescent="0.25">
      <c r="A84" s="301" t="s">
        <v>43</v>
      </c>
      <c r="B84" s="37" t="s">
        <v>54</v>
      </c>
      <c r="C84" s="164" t="s">
        <v>100</v>
      </c>
      <c r="D84" s="160"/>
      <c r="E84" s="58">
        <f t="shared" si="12"/>
        <v>0</v>
      </c>
      <c r="F84" s="123">
        <f>1.875/2</f>
        <v>0.9375</v>
      </c>
      <c r="G84" s="320"/>
      <c r="H84" s="308"/>
      <c r="I84" s="305"/>
    </row>
    <row r="85" spans="1:9" x14ac:dyDescent="0.25">
      <c r="A85" s="302"/>
      <c r="B85" s="37" t="s">
        <v>56</v>
      </c>
      <c r="C85" s="164" t="s">
        <v>101</v>
      </c>
      <c r="D85" s="160"/>
      <c r="E85" s="58">
        <f t="shared" si="12"/>
        <v>0</v>
      </c>
      <c r="F85" s="123">
        <f t="shared" ref="F85:F90" si="17">1.875/2</f>
        <v>0.9375</v>
      </c>
      <c r="G85" s="320"/>
      <c r="H85" s="308"/>
      <c r="I85" s="305"/>
    </row>
    <row r="86" spans="1:9" x14ac:dyDescent="0.25">
      <c r="A86" s="301" t="s">
        <v>44</v>
      </c>
      <c r="B86" s="297"/>
      <c r="C86" s="32">
        <v>2</v>
      </c>
      <c r="D86" s="11"/>
      <c r="E86" s="58">
        <f t="shared" si="12"/>
        <v>0</v>
      </c>
      <c r="F86" s="123">
        <f>1.875/2</f>
        <v>0.9375</v>
      </c>
      <c r="G86" s="320"/>
      <c r="H86" s="308"/>
      <c r="I86" s="305"/>
    </row>
    <row r="87" spans="1:9" x14ac:dyDescent="0.25">
      <c r="A87" s="302"/>
      <c r="B87" s="299"/>
      <c r="C87" s="32">
        <v>5</v>
      </c>
      <c r="D87" s="11"/>
      <c r="E87" s="58">
        <f t="shared" si="12"/>
        <v>0</v>
      </c>
      <c r="F87" s="123">
        <f t="shared" si="17"/>
        <v>0.9375</v>
      </c>
      <c r="G87" s="320"/>
      <c r="H87" s="308"/>
      <c r="I87" s="305"/>
    </row>
    <row r="88" spans="1:9" x14ac:dyDescent="0.25">
      <c r="A88" s="33" t="s">
        <v>45</v>
      </c>
      <c r="B88" s="37"/>
      <c r="C88" s="32">
        <v>3</v>
      </c>
      <c r="D88" s="11"/>
      <c r="E88" s="58">
        <f t="shared" si="12"/>
        <v>0</v>
      </c>
      <c r="F88" s="123">
        <f t="shared" ref="F88:F97" si="18">1.875</f>
        <v>1.875</v>
      </c>
      <c r="G88" s="320"/>
      <c r="H88" s="308"/>
      <c r="I88" s="305"/>
    </row>
    <row r="89" spans="1:9" x14ac:dyDescent="0.25">
      <c r="A89" s="301" t="s">
        <v>46</v>
      </c>
      <c r="B89" s="297"/>
      <c r="C89" s="32">
        <v>2</v>
      </c>
      <c r="D89" s="11"/>
      <c r="E89" s="58">
        <f t="shared" si="12"/>
        <v>0</v>
      </c>
      <c r="F89" s="123">
        <f t="shared" si="17"/>
        <v>0.9375</v>
      </c>
      <c r="G89" s="320"/>
      <c r="H89" s="308"/>
      <c r="I89" s="305"/>
    </row>
    <row r="90" spans="1:9" x14ac:dyDescent="0.25">
      <c r="A90" s="302"/>
      <c r="B90" s="299"/>
      <c r="C90" s="32">
        <v>4</v>
      </c>
      <c r="D90" s="11"/>
      <c r="E90" s="58">
        <f t="shared" si="12"/>
        <v>0</v>
      </c>
      <c r="F90" s="123">
        <f t="shared" si="17"/>
        <v>0.9375</v>
      </c>
      <c r="G90" s="320"/>
      <c r="H90" s="308"/>
      <c r="I90" s="305"/>
    </row>
    <row r="91" spans="1:9" x14ac:dyDescent="0.25">
      <c r="A91" s="301" t="s">
        <v>47</v>
      </c>
      <c r="B91" s="37" t="s">
        <v>54</v>
      </c>
      <c r="C91" s="32">
        <v>6</v>
      </c>
      <c r="D91" s="11"/>
      <c r="E91" s="58">
        <f t="shared" si="12"/>
        <v>0</v>
      </c>
      <c r="F91" s="123">
        <f>1.875/6</f>
        <v>0.3125</v>
      </c>
      <c r="G91" s="320"/>
      <c r="H91" s="308"/>
      <c r="I91" s="305"/>
    </row>
    <row r="92" spans="1:9" x14ac:dyDescent="0.25">
      <c r="A92" s="303"/>
      <c r="B92" s="37" t="s">
        <v>56</v>
      </c>
      <c r="C92" s="32">
        <v>5</v>
      </c>
      <c r="D92" s="11"/>
      <c r="E92" s="58">
        <f t="shared" si="12"/>
        <v>0</v>
      </c>
      <c r="F92" s="123">
        <f t="shared" ref="F92:F96" si="19">1.875/6</f>
        <v>0.3125</v>
      </c>
      <c r="G92" s="320"/>
      <c r="H92" s="308"/>
      <c r="I92" s="305"/>
    </row>
    <row r="93" spans="1:9" x14ac:dyDescent="0.25">
      <c r="A93" s="303"/>
      <c r="B93" s="37" t="s">
        <v>57</v>
      </c>
      <c r="C93" s="32">
        <v>4</v>
      </c>
      <c r="D93" s="11"/>
      <c r="E93" s="58">
        <f t="shared" si="12"/>
        <v>0</v>
      </c>
      <c r="F93" s="123">
        <f t="shared" si="19"/>
        <v>0.3125</v>
      </c>
      <c r="G93" s="320"/>
      <c r="H93" s="308"/>
      <c r="I93" s="305"/>
    </row>
    <row r="94" spans="1:9" x14ac:dyDescent="0.25">
      <c r="A94" s="303"/>
      <c r="B94" s="37" t="s">
        <v>58</v>
      </c>
      <c r="C94" s="32">
        <v>1</v>
      </c>
      <c r="D94" s="11"/>
      <c r="E94" s="58">
        <f t="shared" si="12"/>
        <v>0</v>
      </c>
      <c r="F94" s="123">
        <f t="shared" si="19"/>
        <v>0.3125</v>
      </c>
      <c r="G94" s="320"/>
      <c r="H94" s="308"/>
      <c r="I94" s="305"/>
    </row>
    <row r="95" spans="1:9" x14ac:dyDescent="0.25">
      <c r="A95" s="303"/>
      <c r="B95" s="37" t="s">
        <v>59</v>
      </c>
      <c r="C95" s="32">
        <v>2</v>
      </c>
      <c r="D95" s="11"/>
      <c r="E95" s="58">
        <f t="shared" si="12"/>
        <v>0</v>
      </c>
      <c r="F95" s="123">
        <f t="shared" si="19"/>
        <v>0.3125</v>
      </c>
      <c r="G95" s="320"/>
      <c r="H95" s="308"/>
      <c r="I95" s="305"/>
    </row>
    <row r="96" spans="1:9" x14ac:dyDescent="0.25">
      <c r="A96" s="302"/>
      <c r="B96" s="37" t="s">
        <v>62</v>
      </c>
      <c r="C96" s="32">
        <v>3</v>
      </c>
      <c r="D96" s="11"/>
      <c r="E96" s="58">
        <f t="shared" si="12"/>
        <v>0</v>
      </c>
      <c r="F96" s="123">
        <f t="shared" si="19"/>
        <v>0.3125</v>
      </c>
      <c r="G96" s="320"/>
      <c r="H96" s="308"/>
      <c r="I96" s="305"/>
    </row>
    <row r="97" spans="1:12" ht="15.75" thickBot="1" x14ac:dyDescent="0.3">
      <c r="A97" s="38" t="s">
        <v>48</v>
      </c>
      <c r="B97" s="69"/>
      <c r="C97" s="36">
        <v>17.5</v>
      </c>
      <c r="D97" s="12"/>
      <c r="E97" s="44">
        <f t="shared" si="12"/>
        <v>0</v>
      </c>
      <c r="F97" s="45">
        <f t="shared" si="18"/>
        <v>1.875</v>
      </c>
      <c r="G97" s="321"/>
      <c r="H97" s="309"/>
      <c r="I97" s="306"/>
    </row>
    <row r="98" spans="1:12" ht="27" thickBot="1" x14ac:dyDescent="0.3">
      <c r="A98" s="13"/>
      <c r="B98" s="13"/>
      <c r="C98" s="101"/>
      <c r="D98" s="101"/>
      <c r="E98" s="142"/>
      <c r="F98" s="142"/>
      <c r="G98" s="90">
        <f>SUM(G2:G97)</f>
        <v>5.8333333333333339</v>
      </c>
      <c r="H98" s="90">
        <f>SUM(H2:H97)</f>
        <v>99.999599999999987</v>
      </c>
    </row>
    <row r="99" spans="1:12" x14ac:dyDescent="0.25">
      <c r="A99" s="13"/>
      <c r="B99" s="13"/>
      <c r="C99" s="101"/>
      <c r="D99" s="101"/>
      <c r="E99" s="142"/>
      <c r="F99" s="142"/>
      <c r="G99" s="161"/>
      <c r="H99" s="140"/>
      <c r="I99" s="162"/>
      <c r="J99" s="126"/>
      <c r="K99" s="78"/>
      <c r="L99" s="78"/>
    </row>
    <row r="100" spans="1:12" ht="15" customHeight="1" x14ac:dyDescent="0.25">
      <c r="A100" s="13"/>
      <c r="B100" s="13"/>
      <c r="C100" s="101"/>
      <c r="D100" s="101"/>
      <c r="E100" s="142"/>
      <c r="F100" s="142"/>
      <c r="G100" s="143"/>
      <c r="H100" s="163"/>
    </row>
    <row r="101" spans="1:12" ht="15" customHeight="1" x14ac:dyDescent="0.25">
      <c r="A101" s="13"/>
      <c r="B101" s="13"/>
      <c r="C101" s="101"/>
      <c r="D101" s="101"/>
      <c r="E101" s="142"/>
      <c r="F101" s="142"/>
      <c r="G101" s="143"/>
      <c r="H101" s="163"/>
    </row>
    <row r="102" spans="1:12" ht="15" customHeight="1" x14ac:dyDescent="0.25">
      <c r="A102" s="13"/>
      <c r="B102" s="13"/>
      <c r="C102" s="101"/>
      <c r="D102" s="101"/>
      <c r="E102" s="142"/>
      <c r="F102" s="142"/>
      <c r="G102" s="143"/>
      <c r="H102" s="163"/>
    </row>
    <row r="103" spans="1:12" ht="15" customHeight="1" x14ac:dyDescent="0.25">
      <c r="A103" s="13"/>
      <c r="B103" s="13"/>
      <c r="C103" s="101"/>
      <c r="D103" s="101"/>
      <c r="E103" s="142"/>
      <c r="F103" s="142"/>
      <c r="G103" s="143"/>
      <c r="H103" s="163"/>
    </row>
    <row r="104" spans="1:12" ht="15" customHeight="1" x14ac:dyDescent="0.25">
      <c r="A104" s="13"/>
      <c r="B104" s="13"/>
      <c r="C104" s="101"/>
      <c r="D104" s="101"/>
      <c r="E104" s="142"/>
      <c r="F104" s="142"/>
      <c r="G104" s="143"/>
      <c r="H104" s="163"/>
    </row>
    <row r="105" spans="1:12" ht="15" customHeight="1" x14ac:dyDescent="0.25">
      <c r="A105" s="13"/>
      <c r="B105" s="13"/>
      <c r="C105" s="101"/>
      <c r="D105" s="101"/>
      <c r="E105" s="142"/>
      <c r="F105" s="142"/>
      <c r="G105" s="143"/>
      <c r="H105" s="163"/>
    </row>
    <row r="106" spans="1:12" ht="15" customHeight="1" x14ac:dyDescent="0.25">
      <c r="A106" s="13"/>
      <c r="B106" s="13"/>
      <c r="C106" s="101"/>
      <c r="D106" s="101"/>
      <c r="E106" s="142"/>
      <c r="F106" s="142"/>
      <c r="G106" s="143"/>
      <c r="H106" s="163"/>
    </row>
    <row r="107" spans="1:12" ht="15" customHeight="1" x14ac:dyDescent="0.25">
      <c r="A107" s="13"/>
      <c r="B107" s="13"/>
      <c r="C107" s="101"/>
      <c r="D107" s="101"/>
      <c r="E107" s="142"/>
      <c r="F107" s="142"/>
      <c r="G107" s="143"/>
      <c r="H107" s="163"/>
    </row>
    <row r="108" spans="1:12" ht="15" customHeight="1" x14ac:dyDescent="0.25">
      <c r="A108" s="13"/>
      <c r="B108" s="13"/>
      <c r="C108" s="101"/>
      <c r="D108" s="101"/>
      <c r="E108" s="142"/>
      <c r="F108" s="142"/>
      <c r="G108" s="143"/>
      <c r="H108" s="163"/>
    </row>
    <row r="109" spans="1:12" ht="15" customHeight="1" x14ac:dyDescent="0.25">
      <c r="A109" s="13"/>
      <c r="B109" s="13"/>
      <c r="C109" s="101"/>
      <c r="D109" s="101"/>
      <c r="E109" s="142"/>
      <c r="F109" s="142"/>
      <c r="G109" s="143"/>
      <c r="H109" s="163"/>
    </row>
    <row r="110" spans="1:12" ht="15" customHeight="1" x14ac:dyDescent="0.25">
      <c r="A110" s="13"/>
      <c r="B110" s="13"/>
      <c r="C110" s="101"/>
      <c r="D110" s="101"/>
      <c r="E110" s="142"/>
      <c r="F110" s="142"/>
      <c r="G110" s="143"/>
      <c r="H110" s="163"/>
    </row>
    <row r="111" spans="1:12" ht="15" customHeight="1" x14ac:dyDescent="0.25">
      <c r="A111" s="13"/>
      <c r="B111" s="13"/>
      <c r="C111" s="101"/>
      <c r="D111" s="101"/>
      <c r="E111" s="142"/>
      <c r="F111" s="145"/>
      <c r="G111" s="143"/>
      <c r="H111" s="163"/>
    </row>
    <row r="112" spans="1:12" x14ac:dyDescent="0.25">
      <c r="A112" s="13"/>
      <c r="B112" s="13"/>
      <c r="C112" s="101"/>
      <c r="D112" s="101"/>
      <c r="E112" s="142"/>
      <c r="F112" s="142"/>
      <c r="G112" s="144"/>
      <c r="H112" s="163"/>
    </row>
    <row r="113" spans="7:8" x14ac:dyDescent="0.25">
      <c r="G113" s="144"/>
      <c r="H113" s="163"/>
    </row>
    <row r="114" spans="7:8" x14ac:dyDescent="0.25">
      <c r="G114" s="144"/>
      <c r="H114" s="163"/>
    </row>
  </sheetData>
  <sheetProtection password="CF7A" sheet="1" objects="1" scenarios="1"/>
  <mergeCells count="39">
    <mergeCell ref="I2:I22"/>
    <mergeCell ref="H2:H22"/>
    <mergeCell ref="G2:G22"/>
    <mergeCell ref="I65:I76"/>
    <mergeCell ref="H65:H76"/>
    <mergeCell ref="G65:G76"/>
    <mergeCell ref="I23:I64"/>
    <mergeCell ref="H23:H64"/>
    <mergeCell ref="G23:G64"/>
    <mergeCell ref="B89:B90"/>
    <mergeCell ref="A89:A90"/>
    <mergeCell ref="A91:A96"/>
    <mergeCell ref="I77:I97"/>
    <mergeCell ref="H77:H97"/>
    <mergeCell ref="G77:G97"/>
    <mergeCell ref="B82:B83"/>
    <mergeCell ref="B80:B81"/>
    <mergeCell ref="B78:B79"/>
    <mergeCell ref="A84:A85"/>
    <mergeCell ref="B86:B87"/>
    <mergeCell ref="A86:A87"/>
    <mergeCell ref="A78:A83"/>
    <mergeCell ref="F82:F83"/>
    <mergeCell ref="E82:E83"/>
    <mergeCell ref="F80:F81"/>
    <mergeCell ref="E80:E81"/>
    <mergeCell ref="F78:F79"/>
    <mergeCell ref="E78:E79"/>
    <mergeCell ref="A44:A46"/>
    <mergeCell ref="A4:A7"/>
    <mergeCell ref="A14:A18"/>
    <mergeCell ref="A26:A30"/>
    <mergeCell ref="A32:A34"/>
    <mergeCell ref="A35:A43"/>
    <mergeCell ref="A51:A52"/>
    <mergeCell ref="A53:A57"/>
    <mergeCell ref="A59:A64"/>
    <mergeCell ref="A67:A68"/>
    <mergeCell ref="A70:A72"/>
  </mergeCells>
  <conditionalFormatting sqref="I2:I9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97">
    <cfRule type="cellIs" dxfId="7" priority="1" operator="equal">
      <formula>0</formula>
    </cfRule>
  </conditionalFormatting>
  <pageMargins left="0.7" right="0.7" top="0.78740157499999996" bottom="0.78740157499999996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3"/>
  <sheetViews>
    <sheetView workbookViewId="0">
      <selection activeCell="D2" sqref="D2"/>
    </sheetView>
  </sheetViews>
  <sheetFormatPr baseColWidth="10" defaultRowHeight="15" x14ac:dyDescent="0.25"/>
  <cols>
    <col min="1" max="1" width="5.7109375" style="146" bestFit="1" customWidth="1"/>
    <col min="2" max="2" width="5.42578125" style="146" bestFit="1" customWidth="1"/>
    <col min="3" max="3" width="7.5703125" style="106" bestFit="1" customWidth="1"/>
    <col min="4" max="4" width="8.28515625" style="106" bestFit="1" customWidth="1"/>
    <col min="5" max="5" width="11.28515625" style="148" bestFit="1" customWidth="1"/>
    <col min="6" max="6" width="13.42578125" style="148" bestFit="1" customWidth="1"/>
    <col min="7" max="7" width="11.28515625" style="149" bestFit="1" customWidth="1"/>
    <col min="8" max="8" width="13.42578125" style="152" bestFit="1" customWidth="1"/>
    <col min="9" max="9" width="5.5703125" style="50" bestFit="1" customWidth="1"/>
    <col min="10" max="10" width="11.42578125" style="78"/>
    <col min="11" max="11" width="16.140625" style="94" customWidth="1"/>
    <col min="12" max="12" width="14.28515625" style="126" customWidth="1"/>
    <col min="13" max="16384" width="11.42578125" style="78"/>
  </cols>
  <sheetData>
    <row r="1" spans="1:9" s="73" customFormat="1" ht="30.75" thickBot="1" x14ac:dyDescent="0.3">
      <c r="A1" s="153" t="s">
        <v>75</v>
      </c>
      <c r="B1" s="154" t="s">
        <v>76</v>
      </c>
      <c r="C1" s="155" t="s">
        <v>51</v>
      </c>
      <c r="D1" s="155" t="s">
        <v>52</v>
      </c>
      <c r="E1" s="156" t="s">
        <v>71</v>
      </c>
      <c r="F1" s="156" t="s">
        <v>72</v>
      </c>
      <c r="G1" s="157" t="s">
        <v>97</v>
      </c>
      <c r="H1" s="158" t="s">
        <v>98</v>
      </c>
      <c r="I1" s="159" t="s">
        <v>68</v>
      </c>
    </row>
    <row r="2" spans="1:9" x14ac:dyDescent="0.25">
      <c r="A2" s="274" t="s">
        <v>0</v>
      </c>
      <c r="B2" s="51" t="s">
        <v>54</v>
      </c>
      <c r="C2" s="29">
        <v>4</v>
      </c>
      <c r="D2" s="7"/>
      <c r="E2" s="89">
        <f>IF(C2=D2,F2,0)</f>
        <v>0</v>
      </c>
      <c r="F2" s="41">
        <f>2.0833/4</f>
        <v>0.52082499999999998</v>
      </c>
      <c r="G2" s="265">
        <f>SUM(E2:E31)</f>
        <v>0</v>
      </c>
      <c r="H2" s="265">
        <f>SUM(F2:F31)</f>
        <v>24.999600000000001</v>
      </c>
      <c r="I2" s="271">
        <f>G2/H2</f>
        <v>0</v>
      </c>
    </row>
    <row r="3" spans="1:9" x14ac:dyDescent="0.25">
      <c r="A3" s="263"/>
      <c r="B3" s="37" t="s">
        <v>56</v>
      </c>
      <c r="C3" s="32">
        <v>1</v>
      </c>
      <c r="D3" s="11"/>
      <c r="E3" s="58">
        <f t="shared" ref="E3:E66" si="0">IF(C3=D3,F3,0)</f>
        <v>0</v>
      </c>
      <c r="F3" s="123">
        <f t="shared" ref="F3:F5" si="1">2.0833/4</f>
        <v>0.52082499999999998</v>
      </c>
      <c r="G3" s="266"/>
      <c r="H3" s="266"/>
      <c r="I3" s="272"/>
    </row>
    <row r="4" spans="1:9" x14ac:dyDescent="0.25">
      <c r="A4" s="263"/>
      <c r="B4" s="37" t="s">
        <v>57</v>
      </c>
      <c r="C4" s="32">
        <v>3</v>
      </c>
      <c r="D4" s="11"/>
      <c r="E4" s="58">
        <f t="shared" si="0"/>
        <v>0</v>
      </c>
      <c r="F4" s="123">
        <f t="shared" si="1"/>
        <v>0.52082499999999998</v>
      </c>
      <c r="G4" s="266"/>
      <c r="H4" s="266"/>
      <c r="I4" s="272"/>
    </row>
    <row r="5" spans="1:9" x14ac:dyDescent="0.25">
      <c r="A5" s="263"/>
      <c r="B5" s="37" t="s">
        <v>58</v>
      </c>
      <c r="C5" s="32">
        <v>2</v>
      </c>
      <c r="D5" s="11"/>
      <c r="E5" s="58">
        <f t="shared" si="0"/>
        <v>0</v>
      </c>
      <c r="F5" s="123">
        <f t="shared" si="1"/>
        <v>0.52082499999999998</v>
      </c>
      <c r="G5" s="266"/>
      <c r="H5" s="266"/>
      <c r="I5" s="272"/>
    </row>
    <row r="6" spans="1:9" x14ac:dyDescent="0.25">
      <c r="A6" s="33" t="s">
        <v>1</v>
      </c>
      <c r="B6" s="37"/>
      <c r="C6" s="32">
        <v>4</v>
      </c>
      <c r="D6" s="11"/>
      <c r="E6" s="58">
        <f t="shared" si="0"/>
        <v>0</v>
      </c>
      <c r="F6" s="123">
        <f t="shared" ref="F6:F31" si="2">2.0833</f>
        <v>2.0832999999999999</v>
      </c>
      <c r="G6" s="266"/>
      <c r="H6" s="266"/>
      <c r="I6" s="272"/>
    </row>
    <row r="7" spans="1:9" x14ac:dyDescent="0.25">
      <c r="A7" s="33" t="s">
        <v>2</v>
      </c>
      <c r="B7" s="37"/>
      <c r="C7" s="32">
        <v>2</v>
      </c>
      <c r="D7" s="11"/>
      <c r="E7" s="58">
        <f t="shared" si="0"/>
        <v>0</v>
      </c>
      <c r="F7" s="123">
        <f t="shared" si="2"/>
        <v>2.0832999999999999</v>
      </c>
      <c r="G7" s="266"/>
      <c r="H7" s="266"/>
      <c r="I7" s="272"/>
    </row>
    <row r="8" spans="1:9" x14ac:dyDescent="0.25">
      <c r="A8" s="33" t="s">
        <v>3</v>
      </c>
      <c r="B8" s="37"/>
      <c r="C8" s="32">
        <v>2</v>
      </c>
      <c r="D8" s="11"/>
      <c r="E8" s="58">
        <f t="shared" si="0"/>
        <v>0</v>
      </c>
      <c r="F8" s="123">
        <f t="shared" si="2"/>
        <v>2.0832999999999999</v>
      </c>
      <c r="G8" s="266"/>
      <c r="H8" s="266"/>
      <c r="I8" s="272"/>
    </row>
    <row r="9" spans="1:9" x14ac:dyDescent="0.25">
      <c r="A9" s="33" t="s">
        <v>4</v>
      </c>
      <c r="B9" s="37"/>
      <c r="C9" s="32">
        <v>5</v>
      </c>
      <c r="D9" s="11"/>
      <c r="E9" s="58">
        <f t="shared" si="0"/>
        <v>0</v>
      </c>
      <c r="F9" s="123">
        <f t="shared" si="2"/>
        <v>2.0832999999999999</v>
      </c>
      <c r="G9" s="266"/>
      <c r="H9" s="266"/>
      <c r="I9" s="272"/>
    </row>
    <row r="10" spans="1:9" x14ac:dyDescent="0.25">
      <c r="A10" s="263" t="s">
        <v>5</v>
      </c>
      <c r="B10" s="37" t="s">
        <v>54</v>
      </c>
      <c r="C10" s="32">
        <v>2</v>
      </c>
      <c r="D10" s="11"/>
      <c r="E10" s="58">
        <f t="shared" si="0"/>
        <v>0</v>
      </c>
      <c r="F10" s="123">
        <f>2.0833/7</f>
        <v>0.29761428571428572</v>
      </c>
      <c r="G10" s="266"/>
      <c r="H10" s="266"/>
      <c r="I10" s="272"/>
    </row>
    <row r="11" spans="1:9" x14ac:dyDescent="0.25">
      <c r="A11" s="263"/>
      <c r="B11" s="37" t="s">
        <v>56</v>
      </c>
      <c r="C11" s="32">
        <v>1</v>
      </c>
      <c r="D11" s="11"/>
      <c r="E11" s="58">
        <f t="shared" si="0"/>
        <v>0</v>
      </c>
      <c r="F11" s="123">
        <f t="shared" ref="F11:F16" si="3">2.0833/7</f>
        <v>0.29761428571428572</v>
      </c>
      <c r="G11" s="266"/>
      <c r="H11" s="266"/>
      <c r="I11" s="272"/>
    </row>
    <row r="12" spans="1:9" x14ac:dyDescent="0.25">
      <c r="A12" s="263"/>
      <c r="B12" s="37" t="s">
        <v>57</v>
      </c>
      <c r="C12" s="32">
        <v>3</v>
      </c>
      <c r="D12" s="11"/>
      <c r="E12" s="58">
        <f t="shared" si="0"/>
        <v>0</v>
      </c>
      <c r="F12" s="123">
        <f t="shared" si="3"/>
        <v>0.29761428571428572</v>
      </c>
      <c r="G12" s="266"/>
      <c r="H12" s="266"/>
      <c r="I12" s="272"/>
    </row>
    <row r="13" spans="1:9" x14ac:dyDescent="0.25">
      <c r="A13" s="263"/>
      <c r="B13" s="37" t="s">
        <v>58</v>
      </c>
      <c r="C13" s="32">
        <v>1</v>
      </c>
      <c r="D13" s="11"/>
      <c r="E13" s="58">
        <f t="shared" si="0"/>
        <v>0</v>
      </c>
      <c r="F13" s="123">
        <f t="shared" si="3"/>
        <v>0.29761428571428572</v>
      </c>
      <c r="G13" s="266"/>
      <c r="H13" s="266"/>
      <c r="I13" s="272"/>
    </row>
    <row r="14" spans="1:9" x14ac:dyDescent="0.25">
      <c r="A14" s="263"/>
      <c r="B14" s="37" t="s">
        <v>59</v>
      </c>
      <c r="C14" s="32">
        <v>4</v>
      </c>
      <c r="D14" s="11"/>
      <c r="E14" s="58">
        <f t="shared" si="0"/>
        <v>0</v>
      </c>
      <c r="F14" s="123">
        <f t="shared" si="3"/>
        <v>0.29761428571428572</v>
      </c>
      <c r="G14" s="266"/>
      <c r="H14" s="266"/>
      <c r="I14" s="272"/>
    </row>
    <row r="15" spans="1:9" x14ac:dyDescent="0.25">
      <c r="A15" s="263"/>
      <c r="B15" s="37" t="s">
        <v>62</v>
      </c>
      <c r="C15" s="32">
        <v>2</v>
      </c>
      <c r="D15" s="11"/>
      <c r="E15" s="58">
        <f t="shared" si="0"/>
        <v>0</v>
      </c>
      <c r="F15" s="123">
        <f t="shared" si="3"/>
        <v>0.29761428571428572</v>
      </c>
      <c r="G15" s="266"/>
      <c r="H15" s="266"/>
      <c r="I15" s="272"/>
    </row>
    <row r="16" spans="1:9" x14ac:dyDescent="0.25">
      <c r="A16" s="263"/>
      <c r="B16" s="37" t="s">
        <v>63</v>
      </c>
      <c r="C16" s="32">
        <v>3</v>
      </c>
      <c r="D16" s="11"/>
      <c r="E16" s="58">
        <f t="shared" si="0"/>
        <v>0</v>
      </c>
      <c r="F16" s="123">
        <f t="shared" si="3"/>
        <v>0.29761428571428572</v>
      </c>
      <c r="G16" s="266"/>
      <c r="H16" s="266"/>
      <c r="I16" s="272"/>
    </row>
    <row r="17" spans="1:9" x14ac:dyDescent="0.25">
      <c r="A17" s="33" t="s">
        <v>6</v>
      </c>
      <c r="B17" s="37"/>
      <c r="C17" s="32">
        <v>3</v>
      </c>
      <c r="D17" s="11"/>
      <c r="E17" s="58">
        <f t="shared" si="0"/>
        <v>0</v>
      </c>
      <c r="F17" s="123">
        <f t="shared" si="2"/>
        <v>2.0832999999999999</v>
      </c>
      <c r="G17" s="266"/>
      <c r="H17" s="266"/>
      <c r="I17" s="272"/>
    </row>
    <row r="18" spans="1:9" x14ac:dyDescent="0.25">
      <c r="A18" s="33" t="s">
        <v>7</v>
      </c>
      <c r="B18" s="37"/>
      <c r="C18" s="32">
        <v>4</v>
      </c>
      <c r="D18" s="11"/>
      <c r="E18" s="58">
        <f t="shared" si="0"/>
        <v>0</v>
      </c>
      <c r="F18" s="123">
        <f t="shared" si="2"/>
        <v>2.0832999999999999</v>
      </c>
      <c r="G18" s="266"/>
      <c r="H18" s="266"/>
      <c r="I18" s="272"/>
    </row>
    <row r="19" spans="1:9" x14ac:dyDescent="0.25">
      <c r="A19" s="263" t="s">
        <v>8</v>
      </c>
      <c r="B19" s="37" t="s">
        <v>54</v>
      </c>
      <c r="C19" s="32">
        <v>2</v>
      </c>
      <c r="D19" s="11"/>
      <c r="E19" s="58">
        <f t="shared" si="0"/>
        <v>0</v>
      </c>
      <c r="F19" s="123">
        <f>2.0833/6</f>
        <v>0.34721666666666667</v>
      </c>
      <c r="G19" s="266"/>
      <c r="H19" s="266"/>
      <c r="I19" s="272"/>
    </row>
    <row r="20" spans="1:9" x14ac:dyDescent="0.25">
      <c r="A20" s="263"/>
      <c r="B20" s="37" t="s">
        <v>56</v>
      </c>
      <c r="C20" s="32">
        <v>5</v>
      </c>
      <c r="D20" s="11"/>
      <c r="E20" s="58">
        <f t="shared" si="0"/>
        <v>0</v>
      </c>
      <c r="F20" s="123">
        <f t="shared" ref="F20:F24" si="4">2.0833/6</f>
        <v>0.34721666666666667</v>
      </c>
      <c r="G20" s="266"/>
      <c r="H20" s="266"/>
      <c r="I20" s="272"/>
    </row>
    <row r="21" spans="1:9" x14ac:dyDescent="0.25">
      <c r="A21" s="263"/>
      <c r="B21" s="37" t="s">
        <v>57</v>
      </c>
      <c r="C21" s="32">
        <v>1</v>
      </c>
      <c r="D21" s="11"/>
      <c r="E21" s="58">
        <f t="shared" si="0"/>
        <v>0</v>
      </c>
      <c r="F21" s="123">
        <f t="shared" si="4"/>
        <v>0.34721666666666667</v>
      </c>
      <c r="G21" s="266"/>
      <c r="H21" s="266"/>
      <c r="I21" s="272"/>
    </row>
    <row r="22" spans="1:9" x14ac:dyDescent="0.25">
      <c r="A22" s="263"/>
      <c r="B22" s="37" t="s">
        <v>58</v>
      </c>
      <c r="C22" s="32">
        <v>6</v>
      </c>
      <c r="D22" s="11"/>
      <c r="E22" s="58">
        <f t="shared" si="0"/>
        <v>0</v>
      </c>
      <c r="F22" s="123">
        <f t="shared" si="4"/>
        <v>0.34721666666666667</v>
      </c>
      <c r="G22" s="266"/>
      <c r="H22" s="266"/>
      <c r="I22" s="272"/>
    </row>
    <row r="23" spans="1:9" x14ac:dyDescent="0.25">
      <c r="A23" s="263"/>
      <c r="B23" s="37" t="s">
        <v>59</v>
      </c>
      <c r="C23" s="168">
        <v>4</v>
      </c>
      <c r="D23" s="169"/>
      <c r="E23" s="58">
        <f t="shared" si="0"/>
        <v>0</v>
      </c>
      <c r="F23" s="123">
        <f t="shared" si="4"/>
        <v>0.34721666666666667</v>
      </c>
      <c r="G23" s="266"/>
      <c r="H23" s="266"/>
      <c r="I23" s="272"/>
    </row>
    <row r="24" spans="1:9" x14ac:dyDescent="0.25">
      <c r="A24" s="263"/>
      <c r="B24" s="37" t="s">
        <v>62</v>
      </c>
      <c r="C24" s="32">
        <v>3</v>
      </c>
      <c r="D24" s="11"/>
      <c r="E24" s="58">
        <f t="shared" si="0"/>
        <v>0</v>
      </c>
      <c r="F24" s="123">
        <f t="shared" si="4"/>
        <v>0.34721666666666667</v>
      </c>
      <c r="G24" s="266"/>
      <c r="H24" s="266"/>
      <c r="I24" s="272"/>
    </row>
    <row r="25" spans="1:9" x14ac:dyDescent="0.25">
      <c r="A25" s="263" t="s">
        <v>9</v>
      </c>
      <c r="B25" s="37" t="s">
        <v>54</v>
      </c>
      <c r="C25" s="131">
        <v>20.5</v>
      </c>
      <c r="D25" s="127"/>
      <c r="E25" s="58">
        <f t="shared" si="0"/>
        <v>0</v>
      </c>
      <c r="F25" s="123">
        <f>2.0833/2</f>
        <v>1.04165</v>
      </c>
      <c r="G25" s="266"/>
      <c r="H25" s="266"/>
      <c r="I25" s="272"/>
    </row>
    <row r="26" spans="1:9" x14ac:dyDescent="0.25">
      <c r="A26" s="263"/>
      <c r="B26" s="37" t="s">
        <v>56</v>
      </c>
      <c r="C26" s="32">
        <v>10.25</v>
      </c>
      <c r="D26" s="11"/>
      <c r="E26" s="58">
        <f t="shared" si="0"/>
        <v>0</v>
      </c>
      <c r="F26" s="123">
        <f>2.0833/2</f>
        <v>1.04165</v>
      </c>
      <c r="G26" s="266"/>
      <c r="H26" s="266"/>
      <c r="I26" s="272"/>
    </row>
    <row r="27" spans="1:9" x14ac:dyDescent="0.25">
      <c r="A27" s="263" t="s">
        <v>10</v>
      </c>
      <c r="B27" s="37" t="s">
        <v>54</v>
      </c>
      <c r="C27" s="32">
        <v>3</v>
      </c>
      <c r="D27" s="11"/>
      <c r="E27" s="58">
        <f t="shared" si="0"/>
        <v>0</v>
      </c>
      <c r="F27" s="123">
        <f>2.0833/4</f>
        <v>0.52082499999999998</v>
      </c>
      <c r="G27" s="266"/>
      <c r="H27" s="266"/>
      <c r="I27" s="272"/>
    </row>
    <row r="28" spans="1:9" x14ac:dyDescent="0.25">
      <c r="A28" s="263"/>
      <c r="B28" s="37" t="s">
        <v>56</v>
      </c>
      <c r="C28" s="32">
        <v>7</v>
      </c>
      <c r="D28" s="11"/>
      <c r="E28" s="58">
        <f t="shared" si="0"/>
        <v>0</v>
      </c>
      <c r="F28" s="123">
        <f t="shared" ref="F28:F30" si="5">2.0833/4</f>
        <v>0.52082499999999998</v>
      </c>
      <c r="G28" s="266"/>
      <c r="H28" s="266"/>
      <c r="I28" s="272"/>
    </row>
    <row r="29" spans="1:9" x14ac:dyDescent="0.25">
      <c r="A29" s="263"/>
      <c r="B29" s="37" t="s">
        <v>57</v>
      </c>
      <c r="C29" s="32">
        <v>5</v>
      </c>
      <c r="D29" s="11"/>
      <c r="E29" s="58">
        <f t="shared" si="0"/>
        <v>0</v>
      </c>
      <c r="F29" s="123">
        <f t="shared" si="5"/>
        <v>0.52082499999999998</v>
      </c>
      <c r="G29" s="266"/>
      <c r="H29" s="266"/>
      <c r="I29" s="272"/>
    </row>
    <row r="30" spans="1:9" x14ac:dyDescent="0.25">
      <c r="A30" s="263"/>
      <c r="B30" s="37" t="s">
        <v>58</v>
      </c>
      <c r="C30" s="32">
        <v>1</v>
      </c>
      <c r="D30" s="11"/>
      <c r="E30" s="58">
        <f t="shared" si="0"/>
        <v>0</v>
      </c>
      <c r="F30" s="123">
        <f t="shared" si="5"/>
        <v>0.52082499999999998</v>
      </c>
      <c r="G30" s="266"/>
      <c r="H30" s="266"/>
      <c r="I30" s="272"/>
    </row>
    <row r="31" spans="1:9" ht="15.75" thickBot="1" x14ac:dyDescent="0.3">
      <c r="A31" s="38" t="s">
        <v>11</v>
      </c>
      <c r="B31" s="69"/>
      <c r="C31" s="36">
        <v>5</v>
      </c>
      <c r="D31" s="12"/>
      <c r="E31" s="44">
        <f t="shared" si="0"/>
        <v>0</v>
      </c>
      <c r="F31" s="45">
        <f t="shared" si="2"/>
        <v>2.0832999999999999</v>
      </c>
      <c r="G31" s="267"/>
      <c r="H31" s="267"/>
      <c r="I31" s="273"/>
    </row>
    <row r="32" spans="1:9" x14ac:dyDescent="0.25">
      <c r="A32" s="274" t="s">
        <v>14</v>
      </c>
      <c r="B32" s="51" t="s">
        <v>54</v>
      </c>
      <c r="C32" s="29">
        <v>2</v>
      </c>
      <c r="D32" s="7"/>
      <c r="E32" s="89">
        <f t="shared" si="0"/>
        <v>0</v>
      </c>
      <c r="F32" s="41">
        <f>2.6667/7</f>
        <v>0.38095714285714288</v>
      </c>
      <c r="G32" s="265">
        <f>SUM(E32:E70)</f>
        <v>0</v>
      </c>
      <c r="H32" s="265">
        <f>SUM(F32:F70)</f>
        <v>40.000499999999995</v>
      </c>
      <c r="I32" s="271">
        <f>G32/H32</f>
        <v>0</v>
      </c>
    </row>
    <row r="33" spans="1:9" x14ac:dyDescent="0.25">
      <c r="A33" s="263"/>
      <c r="B33" s="37" t="s">
        <v>56</v>
      </c>
      <c r="C33" s="32">
        <v>1</v>
      </c>
      <c r="D33" s="11"/>
      <c r="E33" s="58">
        <f t="shared" si="0"/>
        <v>0</v>
      </c>
      <c r="F33" s="123">
        <f t="shared" ref="F33:F38" si="6">2.6667/7</f>
        <v>0.38095714285714288</v>
      </c>
      <c r="G33" s="266"/>
      <c r="H33" s="266"/>
      <c r="I33" s="272"/>
    </row>
    <row r="34" spans="1:9" x14ac:dyDescent="0.25">
      <c r="A34" s="263"/>
      <c r="B34" s="37" t="s">
        <v>57</v>
      </c>
      <c r="C34" s="32">
        <v>1</v>
      </c>
      <c r="D34" s="11"/>
      <c r="E34" s="58">
        <f t="shared" si="0"/>
        <v>0</v>
      </c>
      <c r="F34" s="123">
        <f t="shared" si="6"/>
        <v>0.38095714285714288</v>
      </c>
      <c r="G34" s="266"/>
      <c r="H34" s="266"/>
      <c r="I34" s="272"/>
    </row>
    <row r="35" spans="1:9" x14ac:dyDescent="0.25">
      <c r="A35" s="263"/>
      <c r="B35" s="37" t="s">
        <v>58</v>
      </c>
      <c r="C35" s="32">
        <v>3</v>
      </c>
      <c r="D35" s="11"/>
      <c r="E35" s="58">
        <f t="shared" si="0"/>
        <v>0</v>
      </c>
      <c r="F35" s="123">
        <f t="shared" si="6"/>
        <v>0.38095714285714288</v>
      </c>
      <c r="G35" s="266"/>
      <c r="H35" s="266"/>
      <c r="I35" s="272"/>
    </row>
    <row r="36" spans="1:9" x14ac:dyDescent="0.25">
      <c r="A36" s="263"/>
      <c r="B36" s="37" t="s">
        <v>59</v>
      </c>
      <c r="C36" s="32">
        <v>3</v>
      </c>
      <c r="D36" s="11"/>
      <c r="E36" s="58">
        <f t="shared" si="0"/>
        <v>0</v>
      </c>
      <c r="F36" s="123">
        <f t="shared" si="6"/>
        <v>0.38095714285714288</v>
      </c>
      <c r="G36" s="266"/>
      <c r="H36" s="266"/>
      <c r="I36" s="272"/>
    </row>
    <row r="37" spans="1:9" x14ac:dyDescent="0.25">
      <c r="A37" s="263"/>
      <c r="B37" s="37" t="s">
        <v>62</v>
      </c>
      <c r="C37" s="32">
        <v>2</v>
      </c>
      <c r="D37" s="11"/>
      <c r="E37" s="58">
        <f t="shared" si="0"/>
        <v>0</v>
      </c>
      <c r="F37" s="123">
        <f t="shared" si="6"/>
        <v>0.38095714285714288</v>
      </c>
      <c r="G37" s="266"/>
      <c r="H37" s="266"/>
      <c r="I37" s="272"/>
    </row>
    <row r="38" spans="1:9" x14ac:dyDescent="0.25">
      <c r="A38" s="263"/>
      <c r="B38" s="37" t="s">
        <v>63</v>
      </c>
      <c r="C38" s="32">
        <v>1</v>
      </c>
      <c r="D38" s="11"/>
      <c r="E38" s="58">
        <f t="shared" si="0"/>
        <v>0</v>
      </c>
      <c r="F38" s="123">
        <f t="shared" si="6"/>
        <v>0.38095714285714288</v>
      </c>
      <c r="G38" s="266"/>
      <c r="H38" s="266"/>
      <c r="I38" s="272"/>
    </row>
    <row r="39" spans="1:9" x14ac:dyDescent="0.25">
      <c r="A39" s="263" t="s">
        <v>15</v>
      </c>
      <c r="B39" s="37" t="s">
        <v>54</v>
      </c>
      <c r="C39" s="32">
        <v>5</v>
      </c>
      <c r="D39" s="11"/>
      <c r="E39" s="58">
        <f t="shared" si="0"/>
        <v>0</v>
      </c>
      <c r="F39" s="123">
        <f>2.6667/5</f>
        <v>0.53334000000000004</v>
      </c>
      <c r="G39" s="266"/>
      <c r="H39" s="266"/>
      <c r="I39" s="272"/>
    </row>
    <row r="40" spans="1:9" x14ac:dyDescent="0.25">
      <c r="A40" s="263"/>
      <c r="B40" s="37" t="s">
        <v>56</v>
      </c>
      <c r="C40" s="32">
        <v>2</v>
      </c>
      <c r="D40" s="11"/>
      <c r="E40" s="58">
        <f t="shared" si="0"/>
        <v>0</v>
      </c>
      <c r="F40" s="123">
        <f t="shared" ref="F40:F43" si="7">2.6667/5</f>
        <v>0.53334000000000004</v>
      </c>
      <c r="G40" s="266"/>
      <c r="H40" s="266"/>
      <c r="I40" s="272"/>
    </row>
    <row r="41" spans="1:9" x14ac:dyDescent="0.25">
      <c r="A41" s="263"/>
      <c r="B41" s="37" t="s">
        <v>57</v>
      </c>
      <c r="C41" s="32">
        <v>1</v>
      </c>
      <c r="D41" s="11"/>
      <c r="E41" s="58">
        <f t="shared" si="0"/>
        <v>0</v>
      </c>
      <c r="F41" s="123">
        <f t="shared" si="7"/>
        <v>0.53334000000000004</v>
      </c>
      <c r="G41" s="266"/>
      <c r="H41" s="266"/>
      <c r="I41" s="272"/>
    </row>
    <row r="42" spans="1:9" x14ac:dyDescent="0.25">
      <c r="A42" s="263"/>
      <c r="B42" s="37" t="s">
        <v>58</v>
      </c>
      <c r="C42" s="32">
        <v>1</v>
      </c>
      <c r="D42" s="11"/>
      <c r="E42" s="58">
        <f t="shared" si="0"/>
        <v>0</v>
      </c>
      <c r="F42" s="123">
        <f t="shared" si="7"/>
        <v>0.53334000000000004</v>
      </c>
      <c r="G42" s="266"/>
      <c r="H42" s="266"/>
      <c r="I42" s="272"/>
    </row>
    <row r="43" spans="1:9" x14ac:dyDescent="0.25">
      <c r="A43" s="263"/>
      <c r="B43" s="37" t="s">
        <v>59</v>
      </c>
      <c r="C43" s="32">
        <v>1</v>
      </c>
      <c r="D43" s="11"/>
      <c r="E43" s="58">
        <f t="shared" si="0"/>
        <v>0</v>
      </c>
      <c r="F43" s="123">
        <f t="shared" si="7"/>
        <v>0.53334000000000004</v>
      </c>
      <c r="G43" s="266"/>
      <c r="H43" s="266"/>
      <c r="I43" s="272"/>
    </row>
    <row r="44" spans="1:9" x14ac:dyDescent="0.25">
      <c r="A44" s="33" t="s">
        <v>16</v>
      </c>
      <c r="B44" s="37"/>
      <c r="C44" s="32" t="s">
        <v>96</v>
      </c>
      <c r="D44" s="11"/>
      <c r="E44" s="58">
        <f>IF(OR(D44=4,D44=5),F44,0)</f>
        <v>0</v>
      </c>
      <c r="F44" s="123">
        <f t="shared" ref="F44:F70" si="8">2.6667</f>
        <v>2.6667000000000001</v>
      </c>
      <c r="G44" s="266"/>
      <c r="H44" s="266"/>
      <c r="I44" s="272"/>
    </row>
    <row r="45" spans="1:9" x14ac:dyDescent="0.25">
      <c r="A45" s="33" t="s">
        <v>17</v>
      </c>
      <c r="B45" s="37"/>
      <c r="C45" s="131">
        <v>1931.58</v>
      </c>
      <c r="D45" s="127"/>
      <c r="E45" s="58">
        <f t="shared" si="0"/>
        <v>0</v>
      </c>
      <c r="F45" s="123">
        <f t="shared" si="8"/>
        <v>2.6667000000000001</v>
      </c>
      <c r="G45" s="266"/>
      <c r="H45" s="266"/>
      <c r="I45" s="272"/>
    </row>
    <row r="46" spans="1:9" x14ac:dyDescent="0.25">
      <c r="A46" s="263" t="s">
        <v>18</v>
      </c>
      <c r="B46" s="270"/>
      <c r="C46" s="32">
        <v>2</v>
      </c>
      <c r="D46" s="11"/>
      <c r="E46" s="58">
        <f t="shared" si="0"/>
        <v>0</v>
      </c>
      <c r="F46" s="123">
        <f>2.6667/2</f>
        <v>1.33335</v>
      </c>
      <c r="G46" s="266"/>
      <c r="H46" s="266"/>
      <c r="I46" s="272"/>
    </row>
    <row r="47" spans="1:9" x14ac:dyDescent="0.25">
      <c r="A47" s="263"/>
      <c r="B47" s="270"/>
      <c r="C47" s="32">
        <v>4</v>
      </c>
      <c r="D47" s="11"/>
      <c r="E47" s="58">
        <f t="shared" si="0"/>
        <v>0</v>
      </c>
      <c r="F47" s="123">
        <f>2.6667/2</f>
        <v>1.33335</v>
      </c>
      <c r="G47" s="266"/>
      <c r="H47" s="266"/>
      <c r="I47" s="272"/>
    </row>
    <row r="48" spans="1:9" x14ac:dyDescent="0.25">
      <c r="A48" s="263" t="s">
        <v>19</v>
      </c>
      <c r="B48" s="270"/>
      <c r="C48" s="32">
        <v>1</v>
      </c>
      <c r="D48" s="11"/>
      <c r="E48" s="58">
        <f t="shared" si="0"/>
        <v>0</v>
      </c>
      <c r="F48" s="123">
        <f>2.6667/3</f>
        <v>0.88890000000000002</v>
      </c>
      <c r="G48" s="266"/>
      <c r="H48" s="266"/>
      <c r="I48" s="272"/>
    </row>
    <row r="49" spans="1:9" x14ac:dyDescent="0.25">
      <c r="A49" s="263"/>
      <c r="B49" s="270"/>
      <c r="C49" s="32">
        <v>5</v>
      </c>
      <c r="D49" s="11"/>
      <c r="E49" s="58">
        <f t="shared" si="0"/>
        <v>0</v>
      </c>
      <c r="F49" s="123">
        <f t="shared" ref="F49:F50" si="9">2.6667/3</f>
        <v>0.88890000000000002</v>
      </c>
      <c r="G49" s="266"/>
      <c r="H49" s="266"/>
      <c r="I49" s="272"/>
    </row>
    <row r="50" spans="1:9" x14ac:dyDescent="0.25">
      <c r="A50" s="263"/>
      <c r="B50" s="270"/>
      <c r="C50" s="32">
        <v>6</v>
      </c>
      <c r="D50" s="11"/>
      <c r="E50" s="58">
        <f t="shared" si="0"/>
        <v>0</v>
      </c>
      <c r="F50" s="123">
        <f t="shared" si="9"/>
        <v>0.88890000000000002</v>
      </c>
      <c r="G50" s="266"/>
      <c r="H50" s="266"/>
      <c r="I50" s="272"/>
    </row>
    <row r="51" spans="1:9" x14ac:dyDescent="0.25">
      <c r="A51" s="33" t="s">
        <v>20</v>
      </c>
      <c r="B51" s="37"/>
      <c r="C51" s="32">
        <v>4</v>
      </c>
      <c r="D51" s="11"/>
      <c r="E51" s="58">
        <f t="shared" si="0"/>
        <v>0</v>
      </c>
      <c r="F51" s="123">
        <f t="shared" si="8"/>
        <v>2.6667000000000001</v>
      </c>
      <c r="G51" s="266"/>
      <c r="H51" s="266"/>
      <c r="I51" s="272"/>
    </row>
    <row r="52" spans="1:9" x14ac:dyDescent="0.25">
      <c r="A52" s="263" t="s">
        <v>21</v>
      </c>
      <c r="B52" s="37" t="s">
        <v>54</v>
      </c>
      <c r="C52" s="32">
        <v>7</v>
      </c>
      <c r="D52" s="11"/>
      <c r="E52" s="58">
        <f t="shared" si="0"/>
        <v>0</v>
      </c>
      <c r="F52" s="123">
        <f>2.6667/5</f>
        <v>0.53334000000000004</v>
      </c>
      <c r="G52" s="266"/>
      <c r="H52" s="266"/>
      <c r="I52" s="272"/>
    </row>
    <row r="53" spans="1:9" x14ac:dyDescent="0.25">
      <c r="A53" s="263"/>
      <c r="B53" s="37" t="s">
        <v>56</v>
      </c>
      <c r="C53" s="32">
        <v>8</v>
      </c>
      <c r="D53" s="11"/>
      <c r="E53" s="58">
        <f t="shared" si="0"/>
        <v>0</v>
      </c>
      <c r="F53" s="123">
        <f t="shared" ref="F53:F56" si="10">2.6667/5</f>
        <v>0.53334000000000004</v>
      </c>
      <c r="G53" s="266"/>
      <c r="H53" s="266"/>
      <c r="I53" s="272"/>
    </row>
    <row r="54" spans="1:9" x14ac:dyDescent="0.25">
      <c r="A54" s="263"/>
      <c r="B54" s="37" t="s">
        <v>57</v>
      </c>
      <c r="C54" s="32">
        <v>3</v>
      </c>
      <c r="D54" s="11"/>
      <c r="E54" s="58">
        <f t="shared" si="0"/>
        <v>0</v>
      </c>
      <c r="F54" s="123">
        <f t="shared" si="10"/>
        <v>0.53334000000000004</v>
      </c>
      <c r="G54" s="266"/>
      <c r="H54" s="266"/>
      <c r="I54" s="272"/>
    </row>
    <row r="55" spans="1:9" x14ac:dyDescent="0.25">
      <c r="A55" s="263"/>
      <c r="B55" s="37" t="s">
        <v>58</v>
      </c>
      <c r="C55" s="32">
        <v>1</v>
      </c>
      <c r="D55" s="11"/>
      <c r="E55" s="58">
        <f t="shared" si="0"/>
        <v>0</v>
      </c>
      <c r="F55" s="123">
        <f t="shared" si="10"/>
        <v>0.53334000000000004</v>
      </c>
      <c r="G55" s="266"/>
      <c r="H55" s="266"/>
      <c r="I55" s="272"/>
    </row>
    <row r="56" spans="1:9" x14ac:dyDescent="0.25">
      <c r="A56" s="263"/>
      <c r="B56" s="37" t="s">
        <v>59</v>
      </c>
      <c r="C56" s="32">
        <v>4</v>
      </c>
      <c r="D56" s="11"/>
      <c r="E56" s="58">
        <f t="shared" si="0"/>
        <v>0</v>
      </c>
      <c r="F56" s="123">
        <f t="shared" si="10"/>
        <v>0.53334000000000004</v>
      </c>
      <c r="G56" s="266"/>
      <c r="H56" s="266"/>
      <c r="I56" s="272"/>
    </row>
    <row r="57" spans="1:9" x14ac:dyDescent="0.25">
      <c r="A57" s="263" t="s">
        <v>22</v>
      </c>
      <c r="B57" s="270"/>
      <c r="C57" s="32">
        <v>1</v>
      </c>
      <c r="D57" s="11"/>
      <c r="E57" s="58">
        <f t="shared" si="0"/>
        <v>0</v>
      </c>
      <c r="F57" s="123">
        <f>2.6667/2</f>
        <v>1.33335</v>
      </c>
      <c r="G57" s="266"/>
      <c r="H57" s="266"/>
      <c r="I57" s="272"/>
    </row>
    <row r="58" spans="1:9" x14ac:dyDescent="0.25">
      <c r="A58" s="263"/>
      <c r="B58" s="270"/>
      <c r="C58" s="32">
        <v>5</v>
      </c>
      <c r="D58" s="11"/>
      <c r="E58" s="58">
        <f t="shared" si="0"/>
        <v>0</v>
      </c>
      <c r="F58" s="123">
        <f>2.6667/2</f>
        <v>1.33335</v>
      </c>
      <c r="G58" s="266"/>
      <c r="H58" s="266"/>
      <c r="I58" s="272"/>
    </row>
    <row r="59" spans="1:9" x14ac:dyDescent="0.25">
      <c r="A59" s="263" t="s">
        <v>23</v>
      </c>
      <c r="B59" s="37" t="s">
        <v>54</v>
      </c>
      <c r="C59" s="32">
        <v>1</v>
      </c>
      <c r="D59" s="11"/>
      <c r="E59" s="58">
        <f t="shared" si="0"/>
        <v>0</v>
      </c>
      <c r="F59" s="123">
        <f>2.6667/5</f>
        <v>0.53334000000000004</v>
      </c>
      <c r="G59" s="266"/>
      <c r="H59" s="266"/>
      <c r="I59" s="272"/>
    </row>
    <row r="60" spans="1:9" x14ac:dyDescent="0.25">
      <c r="A60" s="263"/>
      <c r="B60" s="37" t="s">
        <v>56</v>
      </c>
      <c r="C60" s="32">
        <v>3</v>
      </c>
      <c r="D60" s="11"/>
      <c r="E60" s="58">
        <f t="shared" si="0"/>
        <v>0</v>
      </c>
      <c r="F60" s="123">
        <f t="shared" ref="F60:F63" si="11">2.6667/5</f>
        <v>0.53334000000000004</v>
      </c>
      <c r="G60" s="266"/>
      <c r="H60" s="266"/>
      <c r="I60" s="272"/>
    </row>
    <row r="61" spans="1:9" x14ac:dyDescent="0.25">
      <c r="A61" s="263"/>
      <c r="B61" s="37" t="s">
        <v>57</v>
      </c>
      <c r="C61" s="32">
        <v>2</v>
      </c>
      <c r="D61" s="11"/>
      <c r="E61" s="58">
        <f t="shared" si="0"/>
        <v>0</v>
      </c>
      <c r="F61" s="123">
        <f t="shared" si="11"/>
        <v>0.53334000000000004</v>
      </c>
      <c r="G61" s="266"/>
      <c r="H61" s="266"/>
      <c r="I61" s="272"/>
    </row>
    <row r="62" spans="1:9" x14ac:dyDescent="0.25">
      <c r="A62" s="263"/>
      <c r="B62" s="37" t="s">
        <v>58</v>
      </c>
      <c r="C62" s="32">
        <v>2</v>
      </c>
      <c r="D62" s="11"/>
      <c r="E62" s="58">
        <f t="shared" si="0"/>
        <v>0</v>
      </c>
      <c r="F62" s="123">
        <f t="shared" si="11"/>
        <v>0.53334000000000004</v>
      </c>
      <c r="G62" s="266"/>
      <c r="H62" s="266"/>
      <c r="I62" s="272"/>
    </row>
    <row r="63" spans="1:9" x14ac:dyDescent="0.25">
      <c r="A63" s="263"/>
      <c r="B63" s="37" t="s">
        <v>59</v>
      </c>
      <c r="C63" s="32">
        <v>1</v>
      </c>
      <c r="D63" s="11"/>
      <c r="E63" s="58">
        <f t="shared" si="0"/>
        <v>0</v>
      </c>
      <c r="F63" s="123">
        <f t="shared" si="11"/>
        <v>0.53334000000000004</v>
      </c>
      <c r="G63" s="266"/>
      <c r="H63" s="266"/>
      <c r="I63" s="272"/>
    </row>
    <row r="64" spans="1:9" x14ac:dyDescent="0.25">
      <c r="A64" s="33" t="s">
        <v>24</v>
      </c>
      <c r="B64" s="37"/>
      <c r="C64" s="32">
        <v>4</v>
      </c>
      <c r="D64" s="11"/>
      <c r="E64" s="58">
        <f t="shared" si="0"/>
        <v>0</v>
      </c>
      <c r="F64" s="123">
        <f t="shared" si="8"/>
        <v>2.6667000000000001</v>
      </c>
      <c r="G64" s="266"/>
      <c r="H64" s="266"/>
      <c r="I64" s="272"/>
    </row>
    <row r="65" spans="1:9" x14ac:dyDescent="0.25">
      <c r="A65" s="33" t="s">
        <v>25</v>
      </c>
      <c r="B65" s="37"/>
      <c r="C65" s="32">
        <v>3</v>
      </c>
      <c r="D65" s="11"/>
      <c r="E65" s="58">
        <f t="shared" si="0"/>
        <v>0</v>
      </c>
      <c r="F65" s="123">
        <f t="shared" si="8"/>
        <v>2.6667000000000001</v>
      </c>
      <c r="G65" s="266"/>
      <c r="H65" s="266"/>
      <c r="I65" s="272"/>
    </row>
    <row r="66" spans="1:9" x14ac:dyDescent="0.25">
      <c r="A66" s="263" t="s">
        <v>26</v>
      </c>
      <c r="B66" s="270"/>
      <c r="C66" s="32">
        <v>3</v>
      </c>
      <c r="D66" s="11"/>
      <c r="E66" s="58">
        <f t="shared" si="0"/>
        <v>0</v>
      </c>
      <c r="F66" s="123">
        <f>2.6667/2</f>
        <v>1.33335</v>
      </c>
      <c r="G66" s="266"/>
      <c r="H66" s="266"/>
      <c r="I66" s="272"/>
    </row>
    <row r="67" spans="1:9" x14ac:dyDescent="0.25">
      <c r="A67" s="263"/>
      <c r="B67" s="270"/>
      <c r="C67" s="32">
        <v>5</v>
      </c>
      <c r="D67" s="11"/>
      <c r="E67" s="58">
        <f t="shared" ref="E67:E106" si="12">IF(C67=D67,F67,0)</f>
        <v>0</v>
      </c>
      <c r="F67" s="123">
        <f>2.6667/2</f>
        <v>1.33335</v>
      </c>
      <c r="G67" s="266"/>
      <c r="H67" s="266"/>
      <c r="I67" s="272"/>
    </row>
    <row r="68" spans="1:9" x14ac:dyDescent="0.25">
      <c r="A68" s="263" t="s">
        <v>27</v>
      </c>
      <c r="B68" s="270"/>
      <c r="C68" s="32">
        <v>3</v>
      </c>
      <c r="D68" s="11"/>
      <c r="E68" s="58">
        <f t="shared" si="12"/>
        <v>0</v>
      </c>
      <c r="F68" s="123">
        <f>2.6667/2</f>
        <v>1.33335</v>
      </c>
      <c r="G68" s="266"/>
      <c r="H68" s="266"/>
      <c r="I68" s="272"/>
    </row>
    <row r="69" spans="1:9" x14ac:dyDescent="0.25">
      <c r="A69" s="263"/>
      <c r="B69" s="270"/>
      <c r="C69" s="32">
        <v>4</v>
      </c>
      <c r="D69" s="11"/>
      <c r="E69" s="58">
        <f t="shared" si="12"/>
        <v>0</v>
      </c>
      <c r="F69" s="123">
        <f>2.6667/2</f>
        <v>1.33335</v>
      </c>
      <c r="G69" s="266"/>
      <c r="H69" s="266"/>
      <c r="I69" s="272"/>
    </row>
    <row r="70" spans="1:9" ht="15.75" thickBot="1" x14ac:dyDescent="0.3">
      <c r="A70" s="38" t="s">
        <v>28</v>
      </c>
      <c r="B70" s="69"/>
      <c r="C70" s="36">
        <v>4</v>
      </c>
      <c r="D70" s="12"/>
      <c r="E70" s="44">
        <f t="shared" si="12"/>
        <v>0</v>
      </c>
      <c r="F70" s="45">
        <f t="shared" si="8"/>
        <v>2.6667000000000001</v>
      </c>
      <c r="G70" s="267"/>
      <c r="H70" s="267"/>
      <c r="I70" s="273"/>
    </row>
    <row r="71" spans="1:9" x14ac:dyDescent="0.25">
      <c r="A71" s="39" t="s">
        <v>32</v>
      </c>
      <c r="B71" s="51"/>
      <c r="C71" s="29">
        <v>167</v>
      </c>
      <c r="D71" s="7"/>
      <c r="E71" s="89">
        <f t="shared" si="12"/>
        <v>0</v>
      </c>
      <c r="F71" s="41">
        <f>2.5</f>
        <v>2.5</v>
      </c>
      <c r="G71" s="265">
        <f>SUM(E71:E86)</f>
        <v>0</v>
      </c>
      <c r="H71" s="265">
        <f>SUM(F71:F86)</f>
        <v>20</v>
      </c>
      <c r="I71" s="271">
        <f>G71/H71</f>
        <v>0</v>
      </c>
    </row>
    <row r="72" spans="1:9" x14ac:dyDescent="0.25">
      <c r="A72" s="263" t="s">
        <v>33</v>
      </c>
      <c r="B72" s="270"/>
      <c r="C72" s="32">
        <v>2</v>
      </c>
      <c r="D72" s="11"/>
      <c r="E72" s="58">
        <f t="shared" si="12"/>
        <v>0</v>
      </c>
      <c r="F72" s="123">
        <f>2.5/2</f>
        <v>1.25</v>
      </c>
      <c r="G72" s="266"/>
      <c r="H72" s="266"/>
      <c r="I72" s="272"/>
    </row>
    <row r="73" spans="1:9" x14ac:dyDescent="0.25">
      <c r="A73" s="263"/>
      <c r="B73" s="270"/>
      <c r="C73" s="32">
        <v>4</v>
      </c>
      <c r="D73" s="11"/>
      <c r="E73" s="58">
        <f t="shared" si="12"/>
        <v>0</v>
      </c>
      <c r="F73" s="123">
        <f>2.5/2</f>
        <v>1.25</v>
      </c>
      <c r="G73" s="266"/>
      <c r="H73" s="266"/>
      <c r="I73" s="272"/>
    </row>
    <row r="74" spans="1:9" x14ac:dyDescent="0.25">
      <c r="A74" s="33" t="s">
        <v>34</v>
      </c>
      <c r="B74" s="37"/>
      <c r="C74" s="32">
        <v>3</v>
      </c>
      <c r="D74" s="11"/>
      <c r="E74" s="58">
        <f t="shared" si="12"/>
        <v>0</v>
      </c>
      <c r="F74" s="123">
        <f t="shared" ref="F74:F77" si="13">2.5</f>
        <v>2.5</v>
      </c>
      <c r="G74" s="266"/>
      <c r="H74" s="266"/>
      <c r="I74" s="272"/>
    </row>
    <row r="75" spans="1:9" x14ac:dyDescent="0.25">
      <c r="A75" s="33" t="s">
        <v>35</v>
      </c>
      <c r="B75" s="37"/>
      <c r="C75" s="32">
        <v>5</v>
      </c>
      <c r="D75" s="11"/>
      <c r="E75" s="58">
        <f t="shared" si="12"/>
        <v>0</v>
      </c>
      <c r="F75" s="123">
        <f t="shared" si="13"/>
        <v>2.5</v>
      </c>
      <c r="G75" s="266"/>
      <c r="H75" s="266"/>
      <c r="I75" s="272"/>
    </row>
    <row r="76" spans="1:9" x14ac:dyDescent="0.25">
      <c r="A76" s="33" t="s">
        <v>36</v>
      </c>
      <c r="B76" s="37"/>
      <c r="C76" s="32">
        <v>4</v>
      </c>
      <c r="D76" s="11"/>
      <c r="E76" s="58">
        <f t="shared" si="12"/>
        <v>0</v>
      </c>
      <c r="F76" s="123">
        <f t="shared" si="13"/>
        <v>2.5</v>
      </c>
      <c r="G76" s="266"/>
      <c r="H76" s="266"/>
      <c r="I76" s="272"/>
    </row>
    <row r="77" spans="1:9" x14ac:dyDescent="0.25">
      <c r="A77" s="33" t="s">
        <v>37</v>
      </c>
      <c r="B77" s="37"/>
      <c r="C77" s="32">
        <v>4</v>
      </c>
      <c r="D77" s="11"/>
      <c r="E77" s="58">
        <f t="shared" si="12"/>
        <v>0</v>
      </c>
      <c r="F77" s="123">
        <f t="shared" si="13"/>
        <v>2.5</v>
      </c>
      <c r="G77" s="266"/>
      <c r="H77" s="266"/>
      <c r="I77" s="272"/>
    </row>
    <row r="78" spans="1:9" x14ac:dyDescent="0.25">
      <c r="A78" s="263" t="s">
        <v>38</v>
      </c>
      <c r="B78" s="37" t="s">
        <v>54</v>
      </c>
      <c r="C78" s="32">
        <v>3</v>
      </c>
      <c r="D78" s="11"/>
      <c r="E78" s="58">
        <f t="shared" si="12"/>
        <v>0</v>
      </c>
      <c r="F78" s="123">
        <f>2.5/6</f>
        <v>0.41666666666666669</v>
      </c>
      <c r="G78" s="266"/>
      <c r="H78" s="266"/>
      <c r="I78" s="272"/>
    </row>
    <row r="79" spans="1:9" x14ac:dyDescent="0.25">
      <c r="A79" s="263"/>
      <c r="B79" s="37" t="s">
        <v>56</v>
      </c>
      <c r="C79" s="32">
        <v>5</v>
      </c>
      <c r="D79" s="11"/>
      <c r="E79" s="58">
        <f t="shared" si="12"/>
        <v>0</v>
      </c>
      <c r="F79" s="123">
        <f t="shared" ref="F79:F83" si="14">2.5/6</f>
        <v>0.41666666666666669</v>
      </c>
      <c r="G79" s="266"/>
      <c r="H79" s="266"/>
      <c r="I79" s="272"/>
    </row>
    <row r="80" spans="1:9" x14ac:dyDescent="0.25">
      <c r="A80" s="263"/>
      <c r="B80" s="37" t="s">
        <v>57</v>
      </c>
      <c r="C80" s="32">
        <v>1</v>
      </c>
      <c r="D80" s="11"/>
      <c r="E80" s="58">
        <f t="shared" si="12"/>
        <v>0</v>
      </c>
      <c r="F80" s="123">
        <f t="shared" si="14"/>
        <v>0.41666666666666669</v>
      </c>
      <c r="G80" s="266"/>
      <c r="H80" s="266"/>
      <c r="I80" s="272"/>
    </row>
    <row r="81" spans="1:9" x14ac:dyDescent="0.25">
      <c r="A81" s="263"/>
      <c r="B81" s="37" t="s">
        <v>58</v>
      </c>
      <c r="C81" s="32">
        <v>2</v>
      </c>
      <c r="D81" s="11"/>
      <c r="E81" s="58">
        <f t="shared" si="12"/>
        <v>0</v>
      </c>
      <c r="F81" s="123">
        <f t="shared" si="14"/>
        <v>0.41666666666666669</v>
      </c>
      <c r="G81" s="266"/>
      <c r="H81" s="266"/>
      <c r="I81" s="272"/>
    </row>
    <row r="82" spans="1:9" x14ac:dyDescent="0.25">
      <c r="A82" s="263"/>
      <c r="B82" s="37" t="s">
        <v>59</v>
      </c>
      <c r="C82" s="32">
        <v>6</v>
      </c>
      <c r="D82" s="11"/>
      <c r="E82" s="58">
        <f t="shared" si="12"/>
        <v>0</v>
      </c>
      <c r="F82" s="123">
        <f t="shared" si="14"/>
        <v>0.41666666666666669</v>
      </c>
      <c r="G82" s="266"/>
      <c r="H82" s="266"/>
      <c r="I82" s="272"/>
    </row>
    <row r="83" spans="1:9" x14ac:dyDescent="0.25">
      <c r="A83" s="263"/>
      <c r="B83" s="37" t="s">
        <v>62</v>
      </c>
      <c r="C83" s="32">
        <v>4</v>
      </c>
      <c r="D83" s="11"/>
      <c r="E83" s="58">
        <f t="shared" si="12"/>
        <v>0</v>
      </c>
      <c r="F83" s="123">
        <f t="shared" si="14"/>
        <v>0.41666666666666669</v>
      </c>
      <c r="G83" s="266"/>
      <c r="H83" s="266"/>
      <c r="I83" s="272"/>
    </row>
    <row r="84" spans="1:9" x14ac:dyDescent="0.25">
      <c r="A84" s="263" t="s">
        <v>39</v>
      </c>
      <c r="B84" s="37" t="s">
        <v>54</v>
      </c>
      <c r="C84" s="32">
        <v>5</v>
      </c>
      <c r="D84" s="11"/>
      <c r="E84" s="58">
        <f t="shared" si="12"/>
        <v>0</v>
      </c>
      <c r="F84" s="123">
        <f>2.5/3</f>
        <v>0.83333333333333337</v>
      </c>
      <c r="G84" s="266"/>
      <c r="H84" s="266"/>
      <c r="I84" s="272"/>
    </row>
    <row r="85" spans="1:9" x14ac:dyDescent="0.25">
      <c r="A85" s="263"/>
      <c r="B85" s="37" t="s">
        <v>56</v>
      </c>
      <c r="C85" s="32">
        <v>2</v>
      </c>
      <c r="D85" s="11"/>
      <c r="E85" s="58">
        <f t="shared" si="12"/>
        <v>0</v>
      </c>
      <c r="F85" s="123">
        <f t="shared" ref="F85:F86" si="15">2.5/3</f>
        <v>0.83333333333333337</v>
      </c>
      <c r="G85" s="266"/>
      <c r="H85" s="266"/>
      <c r="I85" s="272"/>
    </row>
    <row r="86" spans="1:9" ht="15.75" thickBot="1" x14ac:dyDescent="0.3">
      <c r="A86" s="264"/>
      <c r="B86" s="69" t="s">
        <v>57</v>
      </c>
      <c r="C86" s="36">
        <v>4</v>
      </c>
      <c r="D86" s="12"/>
      <c r="E86" s="44">
        <f t="shared" si="12"/>
        <v>0</v>
      </c>
      <c r="F86" s="45">
        <f t="shared" si="15"/>
        <v>0.83333333333333337</v>
      </c>
      <c r="G86" s="267"/>
      <c r="H86" s="267"/>
      <c r="I86" s="273"/>
    </row>
    <row r="87" spans="1:9" x14ac:dyDescent="0.25">
      <c r="A87" s="39" t="s">
        <v>41</v>
      </c>
      <c r="B87" s="51"/>
      <c r="C87" s="29">
        <v>2</v>
      </c>
      <c r="D87" s="7"/>
      <c r="E87" s="89">
        <f t="shared" si="12"/>
        <v>0</v>
      </c>
      <c r="F87" s="41">
        <f>1.875</f>
        <v>1.875</v>
      </c>
      <c r="G87" s="265">
        <f>SUM(E87:E106)</f>
        <v>1.875</v>
      </c>
      <c r="H87" s="265">
        <f>SUM(F87:F106)</f>
        <v>15</v>
      </c>
      <c r="I87" s="271">
        <f>G87/H87</f>
        <v>0.125</v>
      </c>
    </row>
    <row r="88" spans="1:9" x14ac:dyDescent="0.25">
      <c r="A88" s="263" t="s">
        <v>42</v>
      </c>
      <c r="B88" s="37" t="s">
        <v>54</v>
      </c>
      <c r="C88" s="32">
        <v>30</v>
      </c>
      <c r="D88" s="11"/>
      <c r="E88" s="292">
        <f>IF(AND(C88=D88,C89=D89,C90=D90),F88,0)</f>
        <v>0</v>
      </c>
      <c r="F88" s="316">
        <f t="shared" ref="F88:F92" si="16">1.875</f>
        <v>1.875</v>
      </c>
      <c r="G88" s="266"/>
      <c r="H88" s="266"/>
      <c r="I88" s="272"/>
    </row>
    <row r="89" spans="1:9" x14ac:dyDescent="0.25">
      <c r="A89" s="263"/>
      <c r="B89" s="37" t="s">
        <v>56</v>
      </c>
      <c r="C89" s="32">
        <v>27</v>
      </c>
      <c r="D89" s="11"/>
      <c r="E89" s="292"/>
      <c r="F89" s="316"/>
      <c r="G89" s="266"/>
      <c r="H89" s="266"/>
      <c r="I89" s="272"/>
    </row>
    <row r="90" spans="1:9" x14ac:dyDescent="0.25">
      <c r="A90" s="263"/>
      <c r="B90" s="37" t="s">
        <v>57</v>
      </c>
      <c r="C90" s="32">
        <v>24</v>
      </c>
      <c r="D90" s="11"/>
      <c r="E90" s="292"/>
      <c r="F90" s="316"/>
      <c r="G90" s="266"/>
      <c r="H90" s="266"/>
      <c r="I90" s="272"/>
    </row>
    <row r="91" spans="1:9" x14ac:dyDescent="0.25">
      <c r="A91" s="33" t="s">
        <v>43</v>
      </c>
      <c r="B91" s="37"/>
      <c r="C91" s="32">
        <v>3</v>
      </c>
      <c r="D91" s="11"/>
      <c r="E91" s="58">
        <f t="shared" si="12"/>
        <v>0</v>
      </c>
      <c r="F91" s="123">
        <f t="shared" si="16"/>
        <v>1.875</v>
      </c>
      <c r="G91" s="266"/>
      <c r="H91" s="266"/>
      <c r="I91" s="272"/>
    </row>
    <row r="92" spans="1:9" x14ac:dyDescent="0.25">
      <c r="A92" s="33" t="s">
        <v>44</v>
      </c>
      <c r="B92" s="37"/>
      <c r="C92" s="32">
        <v>3</v>
      </c>
      <c r="D92" s="11"/>
      <c r="E92" s="58">
        <f t="shared" si="12"/>
        <v>0</v>
      </c>
      <c r="F92" s="123">
        <f t="shared" si="16"/>
        <v>1.875</v>
      </c>
      <c r="G92" s="266"/>
      <c r="H92" s="266"/>
      <c r="I92" s="272"/>
    </row>
    <row r="93" spans="1:9" x14ac:dyDescent="0.25">
      <c r="A93" s="263" t="s">
        <v>45</v>
      </c>
      <c r="B93" s="270"/>
      <c r="C93" s="32">
        <v>1</v>
      </c>
      <c r="D93" s="11"/>
      <c r="E93" s="58">
        <f t="shared" si="12"/>
        <v>0</v>
      </c>
      <c r="F93" s="123">
        <f>1.875/2</f>
        <v>0.9375</v>
      </c>
      <c r="G93" s="266"/>
      <c r="H93" s="266"/>
      <c r="I93" s="272"/>
    </row>
    <row r="94" spans="1:9" x14ac:dyDescent="0.25">
      <c r="A94" s="263"/>
      <c r="B94" s="270"/>
      <c r="C94" s="32">
        <v>3</v>
      </c>
      <c r="D94" s="11"/>
      <c r="E94" s="58">
        <f t="shared" si="12"/>
        <v>0</v>
      </c>
      <c r="F94" s="123">
        <f>1.875/2</f>
        <v>0.9375</v>
      </c>
      <c r="G94" s="266"/>
      <c r="H94" s="266"/>
      <c r="I94" s="272"/>
    </row>
    <row r="95" spans="1:9" x14ac:dyDescent="0.25">
      <c r="A95" s="33" t="s">
        <v>46</v>
      </c>
      <c r="B95" s="37"/>
      <c r="C95" s="32">
        <v>2</v>
      </c>
      <c r="D95" s="11"/>
      <c r="E95" s="58">
        <f t="shared" si="12"/>
        <v>0</v>
      </c>
      <c r="F95" s="123">
        <f>1.875</f>
        <v>1.875</v>
      </c>
      <c r="G95" s="266"/>
      <c r="H95" s="266"/>
      <c r="I95" s="272"/>
    </row>
    <row r="96" spans="1:9" x14ac:dyDescent="0.25">
      <c r="A96" s="301" t="s">
        <v>47</v>
      </c>
      <c r="B96" s="37" t="s">
        <v>54</v>
      </c>
      <c r="C96" s="32"/>
      <c r="D96" s="216"/>
      <c r="E96" s="292">
        <f>1.875</f>
        <v>1.875</v>
      </c>
      <c r="F96" s="324">
        <f>1.875</f>
        <v>1.875</v>
      </c>
      <c r="G96" s="266"/>
      <c r="H96" s="266"/>
      <c r="I96" s="272"/>
    </row>
    <row r="97" spans="1:12" x14ac:dyDescent="0.25">
      <c r="A97" s="303"/>
      <c r="B97" s="182" t="s">
        <v>56</v>
      </c>
      <c r="C97" s="32"/>
      <c r="D97" s="216"/>
      <c r="E97" s="292"/>
      <c r="F97" s="325"/>
      <c r="G97" s="266"/>
      <c r="H97" s="266"/>
      <c r="I97" s="272"/>
    </row>
    <row r="98" spans="1:12" x14ac:dyDescent="0.25">
      <c r="A98" s="303"/>
      <c r="B98" s="182" t="s">
        <v>57</v>
      </c>
      <c r="C98" s="32"/>
      <c r="D98" s="216"/>
      <c r="E98" s="292"/>
      <c r="F98" s="325"/>
      <c r="G98" s="266"/>
      <c r="H98" s="266"/>
      <c r="I98" s="272"/>
    </row>
    <row r="99" spans="1:12" x14ac:dyDescent="0.25">
      <c r="A99" s="303"/>
      <c r="B99" s="182" t="s">
        <v>58</v>
      </c>
      <c r="C99" s="32"/>
      <c r="D99" s="216"/>
      <c r="E99" s="292"/>
      <c r="F99" s="325"/>
      <c r="G99" s="266"/>
      <c r="H99" s="266"/>
      <c r="I99" s="272"/>
    </row>
    <row r="100" spans="1:12" x14ac:dyDescent="0.25">
      <c r="A100" s="302"/>
      <c r="B100" s="182" t="s">
        <v>59</v>
      </c>
      <c r="C100" s="32"/>
      <c r="D100" s="216"/>
      <c r="E100" s="292"/>
      <c r="F100" s="326"/>
      <c r="G100" s="266"/>
      <c r="H100" s="266"/>
      <c r="I100" s="272"/>
    </row>
    <row r="101" spans="1:12" x14ac:dyDescent="0.25">
      <c r="A101" s="263" t="s">
        <v>48</v>
      </c>
      <c r="B101" s="37" t="s">
        <v>54</v>
      </c>
      <c r="C101" s="32">
        <v>4</v>
      </c>
      <c r="D101" s="11"/>
      <c r="E101" s="58">
        <f t="shared" si="12"/>
        <v>0</v>
      </c>
      <c r="F101" s="123">
        <f>1.875/6</f>
        <v>0.3125</v>
      </c>
      <c r="G101" s="266"/>
      <c r="H101" s="266"/>
      <c r="I101" s="272"/>
    </row>
    <row r="102" spans="1:12" x14ac:dyDescent="0.25">
      <c r="A102" s="263"/>
      <c r="B102" s="37" t="s">
        <v>56</v>
      </c>
      <c r="C102" s="32">
        <v>1</v>
      </c>
      <c r="D102" s="11"/>
      <c r="E102" s="58">
        <f t="shared" si="12"/>
        <v>0</v>
      </c>
      <c r="F102" s="123">
        <f t="shared" ref="F102:F106" si="17">1.875/6</f>
        <v>0.3125</v>
      </c>
      <c r="G102" s="266"/>
      <c r="H102" s="266"/>
      <c r="I102" s="272"/>
    </row>
    <row r="103" spans="1:12" x14ac:dyDescent="0.25">
      <c r="A103" s="263"/>
      <c r="B103" s="37" t="s">
        <v>57</v>
      </c>
      <c r="C103" s="32">
        <v>3</v>
      </c>
      <c r="D103" s="11"/>
      <c r="E103" s="58">
        <f t="shared" si="12"/>
        <v>0</v>
      </c>
      <c r="F103" s="123">
        <f t="shared" si="17"/>
        <v>0.3125</v>
      </c>
      <c r="G103" s="266"/>
      <c r="H103" s="266"/>
      <c r="I103" s="272"/>
    </row>
    <row r="104" spans="1:12" x14ac:dyDescent="0.25">
      <c r="A104" s="263"/>
      <c r="B104" s="37" t="s">
        <v>58</v>
      </c>
      <c r="C104" s="32">
        <v>4</v>
      </c>
      <c r="D104" s="11"/>
      <c r="E104" s="58">
        <f t="shared" si="12"/>
        <v>0</v>
      </c>
      <c r="F104" s="123">
        <f t="shared" si="17"/>
        <v>0.3125</v>
      </c>
      <c r="G104" s="266"/>
      <c r="H104" s="266"/>
      <c r="I104" s="272"/>
    </row>
    <row r="105" spans="1:12" x14ac:dyDescent="0.25">
      <c r="A105" s="263"/>
      <c r="B105" s="37" t="s">
        <v>59</v>
      </c>
      <c r="C105" s="32">
        <v>2</v>
      </c>
      <c r="D105" s="11"/>
      <c r="E105" s="58">
        <f t="shared" si="12"/>
        <v>0</v>
      </c>
      <c r="F105" s="123">
        <f t="shared" si="17"/>
        <v>0.3125</v>
      </c>
      <c r="G105" s="266"/>
      <c r="H105" s="266"/>
      <c r="I105" s="272"/>
    </row>
    <row r="106" spans="1:12" ht="15.75" thickBot="1" x14ac:dyDescent="0.3">
      <c r="A106" s="264"/>
      <c r="B106" s="69" t="s">
        <v>62</v>
      </c>
      <c r="C106" s="36">
        <v>1</v>
      </c>
      <c r="D106" s="12"/>
      <c r="E106" s="44">
        <f t="shared" si="12"/>
        <v>0</v>
      </c>
      <c r="F106" s="45">
        <f t="shared" si="17"/>
        <v>0.3125</v>
      </c>
      <c r="G106" s="267"/>
      <c r="H106" s="267"/>
      <c r="I106" s="273"/>
    </row>
    <row r="107" spans="1:12" ht="27" thickBot="1" x14ac:dyDescent="0.3">
      <c r="A107" s="13"/>
      <c r="B107" s="13"/>
      <c r="C107" s="101"/>
      <c r="D107" s="101"/>
      <c r="E107" s="142"/>
      <c r="F107" s="142"/>
      <c r="G107" s="90">
        <f>SUM(G2:G106)</f>
        <v>1.875</v>
      </c>
      <c r="H107" s="90">
        <f>SUM(H2:H106)</f>
        <v>100.0001</v>
      </c>
      <c r="I107" s="16"/>
    </row>
    <row r="108" spans="1:12" x14ac:dyDescent="0.25">
      <c r="A108" s="13"/>
      <c r="B108" s="13"/>
      <c r="C108" s="101"/>
      <c r="D108" s="101"/>
      <c r="E108" s="142"/>
      <c r="F108" s="142"/>
      <c r="G108" s="161"/>
      <c r="H108" s="140"/>
      <c r="I108" s="162"/>
      <c r="J108" s="126"/>
      <c r="K108" s="78"/>
      <c r="L108" s="78"/>
    </row>
    <row r="109" spans="1:12" ht="15" customHeight="1" x14ac:dyDescent="0.25">
      <c r="A109" s="13"/>
      <c r="B109" s="13"/>
      <c r="C109" s="101"/>
      <c r="D109" s="101"/>
      <c r="E109" s="142"/>
      <c r="F109" s="142"/>
      <c r="G109" s="143"/>
      <c r="H109" s="163"/>
    </row>
    <row r="110" spans="1:12" ht="15" customHeight="1" x14ac:dyDescent="0.25">
      <c r="A110" s="13"/>
      <c r="B110" s="13"/>
      <c r="C110" s="101"/>
      <c r="D110" s="101"/>
      <c r="E110" s="142"/>
      <c r="F110" s="142"/>
      <c r="G110" s="143"/>
      <c r="H110" s="163"/>
    </row>
    <row r="111" spans="1:12" ht="15" customHeight="1" x14ac:dyDescent="0.25">
      <c r="A111" s="13"/>
      <c r="B111" s="13"/>
      <c r="C111" s="101"/>
      <c r="D111" s="101"/>
      <c r="E111" s="142"/>
      <c r="F111" s="142"/>
      <c r="G111" s="143"/>
      <c r="H111" s="163"/>
    </row>
    <row r="112" spans="1:12" ht="15" customHeight="1" x14ac:dyDescent="0.25">
      <c r="A112" s="13"/>
      <c r="B112" s="13"/>
      <c r="C112" s="101"/>
      <c r="D112" s="101"/>
      <c r="E112" s="142"/>
      <c r="F112" s="142"/>
      <c r="G112" s="143"/>
      <c r="H112" s="163"/>
    </row>
    <row r="113" spans="1:12" ht="15" customHeight="1" x14ac:dyDescent="0.25">
      <c r="A113" s="13"/>
      <c r="B113" s="13"/>
      <c r="C113" s="101"/>
      <c r="D113" s="101"/>
      <c r="E113" s="142"/>
      <c r="F113" s="142"/>
      <c r="G113" s="143"/>
      <c r="H113" s="163"/>
    </row>
    <row r="114" spans="1:12" ht="15" customHeight="1" x14ac:dyDescent="0.25">
      <c r="A114" s="13"/>
      <c r="B114" s="13"/>
      <c r="C114" s="101"/>
      <c r="D114" s="101"/>
      <c r="E114" s="142"/>
      <c r="F114" s="142"/>
      <c r="G114" s="143"/>
      <c r="H114" s="163"/>
    </row>
    <row r="115" spans="1:12" ht="15" customHeight="1" x14ac:dyDescent="0.25">
      <c r="A115" s="13"/>
      <c r="B115" s="13"/>
      <c r="C115" s="101"/>
      <c r="D115" s="101"/>
      <c r="E115" s="142"/>
      <c r="F115" s="142"/>
      <c r="G115" s="143"/>
      <c r="H115" s="163"/>
    </row>
    <row r="116" spans="1:12" ht="15" customHeight="1" x14ac:dyDescent="0.25">
      <c r="A116" s="13"/>
      <c r="B116" s="13"/>
      <c r="C116" s="101"/>
      <c r="D116" s="101"/>
      <c r="E116" s="142"/>
      <c r="F116" s="142"/>
      <c r="G116" s="143"/>
      <c r="H116" s="163"/>
    </row>
    <row r="117" spans="1:12" ht="15" customHeight="1" x14ac:dyDescent="0.25">
      <c r="A117" s="13"/>
      <c r="B117" s="13"/>
      <c r="C117" s="101"/>
      <c r="D117" s="101"/>
      <c r="E117" s="142"/>
      <c r="F117" s="142"/>
      <c r="G117" s="143"/>
      <c r="H117" s="163"/>
    </row>
    <row r="118" spans="1:12" ht="15" customHeight="1" x14ac:dyDescent="0.25">
      <c r="A118" s="13"/>
      <c r="B118" s="13"/>
      <c r="C118" s="101"/>
      <c r="D118" s="101"/>
      <c r="E118" s="142"/>
      <c r="F118" s="142"/>
      <c r="G118" s="143"/>
      <c r="H118" s="163"/>
    </row>
    <row r="119" spans="1:12" ht="15" customHeight="1" x14ac:dyDescent="0.25">
      <c r="A119" s="13"/>
      <c r="B119" s="13"/>
      <c r="C119" s="101"/>
      <c r="D119" s="101"/>
      <c r="E119" s="142"/>
      <c r="F119" s="142"/>
      <c r="G119" s="143"/>
      <c r="H119" s="163"/>
    </row>
    <row r="120" spans="1:12" ht="15" customHeight="1" x14ac:dyDescent="0.25">
      <c r="A120" s="13"/>
      <c r="B120" s="13"/>
      <c r="C120" s="101"/>
      <c r="D120" s="101"/>
      <c r="E120" s="142"/>
      <c r="F120" s="145"/>
      <c r="G120" s="143"/>
      <c r="H120" s="163"/>
    </row>
    <row r="121" spans="1:12" x14ac:dyDescent="0.25">
      <c r="A121" s="13"/>
      <c r="B121" s="13"/>
      <c r="C121" s="101"/>
      <c r="D121" s="101"/>
      <c r="E121" s="142"/>
      <c r="F121" s="142"/>
      <c r="G121" s="144"/>
      <c r="H121" s="163"/>
    </row>
    <row r="122" spans="1:12" s="50" customFormat="1" x14ac:dyDescent="0.25">
      <c r="A122" s="146"/>
      <c r="B122" s="146"/>
      <c r="C122" s="106"/>
      <c r="D122" s="106"/>
      <c r="E122" s="148"/>
      <c r="F122" s="148"/>
      <c r="G122" s="144"/>
      <c r="H122" s="163"/>
      <c r="J122" s="78"/>
      <c r="K122" s="94"/>
      <c r="L122" s="126"/>
    </row>
    <row r="123" spans="1:12" s="50" customFormat="1" x14ac:dyDescent="0.25">
      <c r="A123" s="146"/>
      <c r="B123" s="146"/>
      <c r="C123" s="106"/>
      <c r="D123" s="106"/>
      <c r="E123" s="148"/>
      <c r="F123" s="148"/>
      <c r="G123" s="144"/>
      <c r="H123" s="163"/>
      <c r="J123" s="78"/>
      <c r="K123" s="94"/>
      <c r="L123" s="126"/>
    </row>
  </sheetData>
  <sheetProtection password="CF7A" sheet="1" objects="1" scenarios="1"/>
  <mergeCells count="44">
    <mergeCell ref="A84:A86"/>
    <mergeCell ref="A59:A63"/>
    <mergeCell ref="B57:B58"/>
    <mergeCell ref="A57:A58"/>
    <mergeCell ref="A52:A56"/>
    <mergeCell ref="H2:H31"/>
    <mergeCell ref="G2:G31"/>
    <mergeCell ref="I2:I31"/>
    <mergeCell ref="I32:I70"/>
    <mergeCell ref="H32:H70"/>
    <mergeCell ref="G32:G70"/>
    <mergeCell ref="I87:I106"/>
    <mergeCell ref="H87:H106"/>
    <mergeCell ref="G87:G106"/>
    <mergeCell ref="I71:I86"/>
    <mergeCell ref="H71:H86"/>
    <mergeCell ref="G71:G86"/>
    <mergeCell ref="A101:A106"/>
    <mergeCell ref="B93:B94"/>
    <mergeCell ref="A93:A94"/>
    <mergeCell ref="F88:F90"/>
    <mergeCell ref="E88:E90"/>
    <mergeCell ref="A88:A90"/>
    <mergeCell ref="A96:A100"/>
    <mergeCell ref="F96:F100"/>
    <mergeCell ref="E96:E100"/>
    <mergeCell ref="A32:A38"/>
    <mergeCell ref="A78:A83"/>
    <mergeCell ref="B72:B73"/>
    <mergeCell ref="A72:A73"/>
    <mergeCell ref="B68:B69"/>
    <mergeCell ref="A68:A69"/>
    <mergeCell ref="B66:B67"/>
    <mergeCell ref="A66:A67"/>
    <mergeCell ref="B48:B50"/>
    <mergeCell ref="A48:A50"/>
    <mergeCell ref="B46:B47"/>
    <mergeCell ref="A46:A47"/>
    <mergeCell ref="A39:A43"/>
    <mergeCell ref="A27:A30"/>
    <mergeCell ref="A25:A26"/>
    <mergeCell ref="A19:A24"/>
    <mergeCell ref="A10:A16"/>
    <mergeCell ref="A2:A5"/>
  </mergeCells>
  <conditionalFormatting sqref="I71 I87 I32 I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88 E91:E95 E101:E106">
    <cfRule type="cellIs" dxfId="6" priority="1" operator="equal">
      <formula>0</formula>
    </cfRule>
  </conditionalFormatting>
  <pageMargins left="0.7" right="0.7" top="0.78740157499999996" bottom="0.78740157499999996" header="0.3" footer="0.3"/>
  <pageSetup paperSize="9" orientation="portrait" horizontalDpi="300" verticalDpi="300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0"/>
  <sheetViews>
    <sheetView workbookViewId="0">
      <selection activeCell="D2" sqref="D2"/>
    </sheetView>
  </sheetViews>
  <sheetFormatPr baseColWidth="10" defaultRowHeight="15" customHeight="1" x14ac:dyDescent="0.25"/>
  <cols>
    <col min="1" max="1" width="5.7109375" style="146" bestFit="1" customWidth="1"/>
    <col min="2" max="2" width="5.42578125" style="146" bestFit="1" customWidth="1"/>
    <col min="3" max="3" width="7.5703125" style="106" bestFit="1" customWidth="1"/>
    <col min="4" max="4" width="8.28515625" style="106" bestFit="1" customWidth="1"/>
    <col min="5" max="5" width="11.28515625" style="148" bestFit="1" customWidth="1"/>
    <col min="6" max="6" width="13.42578125" style="148" bestFit="1" customWidth="1"/>
    <col min="7" max="7" width="11.28515625" style="149" bestFit="1" customWidth="1"/>
    <col min="8" max="8" width="13.42578125" style="149" bestFit="1" customWidth="1"/>
    <col min="9" max="9" width="5.5703125" style="50" bestFit="1" customWidth="1"/>
    <col min="10" max="10" width="11.42578125" style="78"/>
    <col min="11" max="11" width="16.140625" style="94" customWidth="1"/>
    <col min="12" max="12" width="14.28515625" style="126" customWidth="1"/>
    <col min="13" max="16384" width="11.42578125" style="78"/>
  </cols>
  <sheetData>
    <row r="1" spans="1:9" s="73" customFormat="1" ht="30.75" thickBot="1" x14ac:dyDescent="0.3">
      <c r="A1" s="129" t="s">
        <v>75</v>
      </c>
      <c r="B1" s="64" t="s">
        <v>76</v>
      </c>
      <c r="C1" s="130" t="s">
        <v>51</v>
      </c>
      <c r="D1" s="130" t="s">
        <v>52</v>
      </c>
      <c r="E1" s="133" t="s">
        <v>71</v>
      </c>
      <c r="F1" s="133" t="s">
        <v>72</v>
      </c>
      <c r="G1" s="134" t="s">
        <v>97</v>
      </c>
      <c r="H1" s="134" t="s">
        <v>98</v>
      </c>
      <c r="I1" s="135" t="s">
        <v>68</v>
      </c>
    </row>
    <row r="2" spans="1:9" ht="15" customHeight="1" x14ac:dyDescent="0.25">
      <c r="A2" s="39" t="s">
        <v>0</v>
      </c>
      <c r="B2" s="51"/>
      <c r="C2" s="29"/>
      <c r="D2" s="29"/>
      <c r="E2" s="89">
        <f>1.9231</f>
        <v>1.9231</v>
      </c>
      <c r="F2" s="41">
        <f>1.9231</f>
        <v>1.9231</v>
      </c>
      <c r="G2" s="265">
        <f>SUM(E2:E23)</f>
        <v>1.9231</v>
      </c>
      <c r="H2" s="265">
        <f>SUM(F2:F23)</f>
        <v>25.000299999999999</v>
      </c>
      <c r="I2" s="271">
        <f>G2/H2</f>
        <v>7.6923076923076927E-2</v>
      </c>
    </row>
    <row r="3" spans="1:9" ht="15" customHeight="1" x14ac:dyDescent="0.25">
      <c r="A3" s="33" t="s">
        <v>1</v>
      </c>
      <c r="B3" s="37"/>
      <c r="C3" s="32">
        <v>4</v>
      </c>
      <c r="D3" s="32"/>
      <c r="E3" s="58">
        <f t="shared" ref="E3:E66" si="0">IF(C3=D3,F3,0)</f>
        <v>0</v>
      </c>
      <c r="F3" s="123">
        <f t="shared" ref="F3:F23" si="1">1.9231</f>
        <v>1.9231</v>
      </c>
      <c r="G3" s="266"/>
      <c r="H3" s="266"/>
      <c r="I3" s="272"/>
    </row>
    <row r="4" spans="1:9" ht="15" customHeight="1" x14ac:dyDescent="0.25">
      <c r="A4" s="33" t="s">
        <v>2</v>
      </c>
      <c r="B4" s="37"/>
      <c r="C4" s="32">
        <v>3</v>
      </c>
      <c r="D4" s="32"/>
      <c r="E4" s="58">
        <f t="shared" si="0"/>
        <v>0</v>
      </c>
      <c r="F4" s="123">
        <f t="shared" si="1"/>
        <v>1.9231</v>
      </c>
      <c r="G4" s="266"/>
      <c r="H4" s="266"/>
      <c r="I4" s="272"/>
    </row>
    <row r="5" spans="1:9" ht="15" customHeight="1" x14ac:dyDescent="0.25">
      <c r="A5" s="33" t="s">
        <v>3</v>
      </c>
      <c r="B5" s="37"/>
      <c r="C5" s="32">
        <v>4</v>
      </c>
      <c r="D5" s="32"/>
      <c r="E5" s="58">
        <f t="shared" si="0"/>
        <v>0</v>
      </c>
      <c r="F5" s="123">
        <f t="shared" si="1"/>
        <v>1.9231</v>
      </c>
      <c r="G5" s="266"/>
      <c r="H5" s="266"/>
      <c r="I5" s="272"/>
    </row>
    <row r="6" spans="1:9" ht="15" customHeight="1" x14ac:dyDescent="0.25">
      <c r="A6" s="33" t="s">
        <v>4</v>
      </c>
      <c r="B6" s="37"/>
      <c r="C6" s="32">
        <v>3</v>
      </c>
      <c r="D6" s="32"/>
      <c r="E6" s="58">
        <f t="shared" si="0"/>
        <v>0</v>
      </c>
      <c r="F6" s="123">
        <f t="shared" si="1"/>
        <v>1.9231</v>
      </c>
      <c r="G6" s="266"/>
      <c r="H6" s="266"/>
      <c r="I6" s="272"/>
    </row>
    <row r="7" spans="1:9" ht="15" customHeight="1" x14ac:dyDescent="0.25">
      <c r="A7" s="263" t="s">
        <v>5</v>
      </c>
      <c r="B7" s="37" t="s">
        <v>54</v>
      </c>
      <c r="C7" s="32">
        <v>2</v>
      </c>
      <c r="D7" s="32"/>
      <c r="E7" s="58">
        <f t="shared" si="0"/>
        <v>0</v>
      </c>
      <c r="F7" s="123">
        <f>1.9231/4</f>
        <v>0.48077500000000001</v>
      </c>
      <c r="G7" s="266"/>
      <c r="H7" s="266"/>
      <c r="I7" s="272"/>
    </row>
    <row r="8" spans="1:9" ht="15" customHeight="1" x14ac:dyDescent="0.25">
      <c r="A8" s="263"/>
      <c r="B8" s="37" t="s">
        <v>56</v>
      </c>
      <c r="C8" s="32">
        <v>1</v>
      </c>
      <c r="D8" s="32"/>
      <c r="E8" s="58">
        <f t="shared" si="0"/>
        <v>0</v>
      </c>
      <c r="F8" s="123">
        <f t="shared" ref="F8:F10" si="2">1.9231/4</f>
        <v>0.48077500000000001</v>
      </c>
      <c r="G8" s="266"/>
      <c r="H8" s="266"/>
      <c r="I8" s="272"/>
    </row>
    <row r="9" spans="1:9" ht="15" customHeight="1" x14ac:dyDescent="0.25">
      <c r="A9" s="263"/>
      <c r="B9" s="37" t="s">
        <v>57</v>
      </c>
      <c r="C9" s="32">
        <v>4</v>
      </c>
      <c r="D9" s="32"/>
      <c r="E9" s="58">
        <f t="shared" si="0"/>
        <v>0</v>
      </c>
      <c r="F9" s="123">
        <f t="shared" si="2"/>
        <v>0.48077500000000001</v>
      </c>
      <c r="G9" s="266"/>
      <c r="H9" s="266"/>
      <c r="I9" s="272"/>
    </row>
    <row r="10" spans="1:9" ht="15" customHeight="1" x14ac:dyDescent="0.25">
      <c r="A10" s="263"/>
      <c r="B10" s="37" t="s">
        <v>58</v>
      </c>
      <c r="C10" s="32">
        <v>3</v>
      </c>
      <c r="D10" s="32"/>
      <c r="E10" s="58">
        <f t="shared" si="0"/>
        <v>0</v>
      </c>
      <c r="F10" s="123">
        <f t="shared" si="2"/>
        <v>0.48077500000000001</v>
      </c>
      <c r="G10" s="266"/>
      <c r="H10" s="266"/>
      <c r="I10" s="272"/>
    </row>
    <row r="11" spans="1:9" ht="15" customHeight="1" x14ac:dyDescent="0.25">
      <c r="A11" s="263" t="s">
        <v>6</v>
      </c>
      <c r="B11" s="37" t="s">
        <v>54</v>
      </c>
      <c r="C11" s="32">
        <v>3</v>
      </c>
      <c r="D11" s="32"/>
      <c r="E11" s="58">
        <f t="shared" si="0"/>
        <v>0</v>
      </c>
      <c r="F11" s="123">
        <f>1.9231/6</f>
        <v>0.32051666666666667</v>
      </c>
      <c r="G11" s="266"/>
      <c r="H11" s="266"/>
      <c r="I11" s="272"/>
    </row>
    <row r="12" spans="1:9" ht="15" customHeight="1" x14ac:dyDescent="0.25">
      <c r="A12" s="263"/>
      <c r="B12" s="37" t="s">
        <v>56</v>
      </c>
      <c r="C12" s="32">
        <v>1</v>
      </c>
      <c r="D12" s="32"/>
      <c r="E12" s="58">
        <f t="shared" si="0"/>
        <v>0</v>
      </c>
      <c r="F12" s="123">
        <f t="shared" ref="F12:F16" si="3">1.9231/6</f>
        <v>0.32051666666666667</v>
      </c>
      <c r="G12" s="266"/>
      <c r="H12" s="266"/>
      <c r="I12" s="272"/>
    </row>
    <row r="13" spans="1:9" ht="15" customHeight="1" x14ac:dyDescent="0.25">
      <c r="A13" s="263"/>
      <c r="B13" s="37" t="s">
        <v>57</v>
      </c>
      <c r="C13" s="32">
        <v>2</v>
      </c>
      <c r="D13" s="32"/>
      <c r="E13" s="58">
        <f t="shared" si="0"/>
        <v>0</v>
      </c>
      <c r="F13" s="123">
        <f t="shared" si="3"/>
        <v>0.32051666666666667</v>
      </c>
      <c r="G13" s="266"/>
      <c r="H13" s="266"/>
      <c r="I13" s="272"/>
    </row>
    <row r="14" spans="1:9" ht="15" customHeight="1" x14ac:dyDescent="0.25">
      <c r="A14" s="263"/>
      <c r="B14" s="37" t="s">
        <v>58</v>
      </c>
      <c r="C14" s="32">
        <v>2</v>
      </c>
      <c r="D14" s="32"/>
      <c r="E14" s="58">
        <f t="shared" si="0"/>
        <v>0</v>
      </c>
      <c r="F14" s="123">
        <f t="shared" si="3"/>
        <v>0.32051666666666667</v>
      </c>
      <c r="G14" s="266"/>
      <c r="H14" s="266"/>
      <c r="I14" s="272"/>
    </row>
    <row r="15" spans="1:9" ht="15" customHeight="1" x14ac:dyDescent="0.25">
      <c r="A15" s="263"/>
      <c r="B15" s="37" t="s">
        <v>59</v>
      </c>
      <c r="C15" s="32">
        <v>1</v>
      </c>
      <c r="D15" s="32"/>
      <c r="E15" s="58">
        <f t="shared" si="0"/>
        <v>0</v>
      </c>
      <c r="F15" s="123">
        <f t="shared" si="3"/>
        <v>0.32051666666666667</v>
      </c>
      <c r="G15" s="266"/>
      <c r="H15" s="266"/>
      <c r="I15" s="272"/>
    </row>
    <row r="16" spans="1:9" ht="15" customHeight="1" x14ac:dyDescent="0.25">
      <c r="A16" s="263"/>
      <c r="B16" s="37" t="s">
        <v>62</v>
      </c>
      <c r="C16" s="32">
        <v>3</v>
      </c>
      <c r="D16" s="32"/>
      <c r="E16" s="58">
        <f t="shared" si="0"/>
        <v>0</v>
      </c>
      <c r="F16" s="123">
        <f t="shared" si="3"/>
        <v>0.32051666666666667</v>
      </c>
      <c r="G16" s="266"/>
      <c r="H16" s="266"/>
      <c r="I16" s="272"/>
    </row>
    <row r="17" spans="1:9" ht="15" customHeight="1" x14ac:dyDescent="0.25">
      <c r="A17" s="33" t="s">
        <v>7</v>
      </c>
      <c r="B17" s="37"/>
      <c r="C17" s="32">
        <v>4</v>
      </c>
      <c r="D17" s="32"/>
      <c r="E17" s="58">
        <f t="shared" si="0"/>
        <v>0</v>
      </c>
      <c r="F17" s="123">
        <f t="shared" si="1"/>
        <v>1.9231</v>
      </c>
      <c r="G17" s="266"/>
      <c r="H17" s="266"/>
      <c r="I17" s="272"/>
    </row>
    <row r="18" spans="1:9" ht="15" customHeight="1" x14ac:dyDescent="0.25">
      <c r="A18" s="33" t="s">
        <v>8</v>
      </c>
      <c r="B18" s="37"/>
      <c r="C18" s="32">
        <v>4</v>
      </c>
      <c r="D18" s="32"/>
      <c r="E18" s="58">
        <f t="shared" si="0"/>
        <v>0</v>
      </c>
      <c r="F18" s="123">
        <f t="shared" si="1"/>
        <v>1.9231</v>
      </c>
      <c r="G18" s="266"/>
      <c r="H18" s="266"/>
      <c r="I18" s="272"/>
    </row>
    <row r="19" spans="1:9" ht="15" customHeight="1" x14ac:dyDescent="0.25">
      <c r="A19" s="33" t="s">
        <v>9</v>
      </c>
      <c r="B19" s="37"/>
      <c r="C19" s="32">
        <v>1</v>
      </c>
      <c r="D19" s="32"/>
      <c r="E19" s="58">
        <f t="shared" si="0"/>
        <v>0</v>
      </c>
      <c r="F19" s="123">
        <f t="shared" si="1"/>
        <v>1.9231</v>
      </c>
      <c r="G19" s="266"/>
      <c r="H19" s="266"/>
      <c r="I19" s="272"/>
    </row>
    <row r="20" spans="1:9" ht="15" customHeight="1" x14ac:dyDescent="0.25">
      <c r="A20" s="263" t="s">
        <v>10</v>
      </c>
      <c r="B20" s="270"/>
      <c r="C20" s="32">
        <v>3</v>
      </c>
      <c r="D20" s="32"/>
      <c r="E20" s="58">
        <f t="shared" si="0"/>
        <v>0</v>
      </c>
      <c r="F20" s="123">
        <f>1.9231/2</f>
        <v>0.96155000000000002</v>
      </c>
      <c r="G20" s="266"/>
      <c r="H20" s="266"/>
      <c r="I20" s="272"/>
    </row>
    <row r="21" spans="1:9" ht="15" customHeight="1" x14ac:dyDescent="0.25">
      <c r="A21" s="263"/>
      <c r="B21" s="270"/>
      <c r="C21" s="32">
        <v>5</v>
      </c>
      <c r="D21" s="32"/>
      <c r="E21" s="58">
        <f t="shared" si="0"/>
        <v>0</v>
      </c>
      <c r="F21" s="123">
        <f>1.9231/2</f>
        <v>0.96155000000000002</v>
      </c>
      <c r="G21" s="266"/>
      <c r="H21" s="266"/>
      <c r="I21" s="272"/>
    </row>
    <row r="22" spans="1:9" ht="15" customHeight="1" x14ac:dyDescent="0.25">
      <c r="A22" s="33" t="s">
        <v>11</v>
      </c>
      <c r="B22" s="37"/>
      <c r="C22" s="32">
        <v>28</v>
      </c>
      <c r="D22" s="32"/>
      <c r="E22" s="58">
        <f t="shared" si="0"/>
        <v>0</v>
      </c>
      <c r="F22" s="123">
        <f t="shared" si="1"/>
        <v>1.9231</v>
      </c>
      <c r="G22" s="266"/>
      <c r="H22" s="266"/>
      <c r="I22" s="272"/>
    </row>
    <row r="23" spans="1:9" ht="15" customHeight="1" thickBot="1" x14ac:dyDescent="0.3">
      <c r="A23" s="38" t="s">
        <v>12</v>
      </c>
      <c r="B23" s="69"/>
      <c r="C23" s="36">
        <v>1</v>
      </c>
      <c r="D23" s="36"/>
      <c r="E23" s="44">
        <f t="shared" si="0"/>
        <v>0</v>
      </c>
      <c r="F23" s="45">
        <f t="shared" si="1"/>
        <v>1.9231</v>
      </c>
      <c r="G23" s="267"/>
      <c r="H23" s="267"/>
      <c r="I23" s="273"/>
    </row>
    <row r="24" spans="1:9" ht="15" customHeight="1" x14ac:dyDescent="0.25">
      <c r="A24" s="274" t="s">
        <v>14</v>
      </c>
      <c r="B24" s="51" t="s">
        <v>54</v>
      </c>
      <c r="C24" s="29">
        <v>1</v>
      </c>
      <c r="D24" s="29"/>
      <c r="E24" s="315">
        <f>IF(AND(C24=D24,C25=D25,C26=D26,C27=D27,C28=D28,C29=D29,C30=D30,C31=D31),F24,0)</f>
        <v>0</v>
      </c>
      <c r="F24" s="327">
        <f>2.6667</f>
        <v>2.6667000000000001</v>
      </c>
      <c r="G24" s="265">
        <f>SUM(E24:E60)</f>
        <v>0</v>
      </c>
      <c r="H24" s="265">
        <f>SUM(F24:F60)</f>
        <v>40.000499999999981</v>
      </c>
      <c r="I24" s="271">
        <f>G24/H24</f>
        <v>0</v>
      </c>
    </row>
    <row r="25" spans="1:9" ht="15" customHeight="1" x14ac:dyDescent="0.25">
      <c r="A25" s="263"/>
      <c r="B25" s="37" t="s">
        <v>56</v>
      </c>
      <c r="C25" s="32">
        <v>1</v>
      </c>
      <c r="D25" s="32"/>
      <c r="E25" s="292"/>
      <c r="F25" s="316"/>
      <c r="G25" s="266"/>
      <c r="H25" s="266"/>
      <c r="I25" s="272"/>
    </row>
    <row r="26" spans="1:9" ht="15" customHeight="1" x14ac:dyDescent="0.25">
      <c r="A26" s="263"/>
      <c r="B26" s="37" t="s">
        <v>57</v>
      </c>
      <c r="C26" s="32">
        <v>2</v>
      </c>
      <c r="D26" s="32"/>
      <c r="E26" s="292"/>
      <c r="F26" s="316"/>
      <c r="G26" s="266"/>
      <c r="H26" s="266"/>
      <c r="I26" s="272"/>
    </row>
    <row r="27" spans="1:9" ht="15" customHeight="1" x14ac:dyDescent="0.25">
      <c r="A27" s="263"/>
      <c r="B27" s="37" t="s">
        <v>58</v>
      </c>
      <c r="C27" s="32">
        <v>1</v>
      </c>
      <c r="D27" s="32"/>
      <c r="E27" s="292"/>
      <c r="F27" s="316"/>
      <c r="G27" s="266"/>
      <c r="H27" s="266"/>
      <c r="I27" s="272"/>
    </row>
    <row r="28" spans="1:9" ht="15" customHeight="1" x14ac:dyDescent="0.25">
      <c r="A28" s="263"/>
      <c r="B28" s="37" t="s">
        <v>59</v>
      </c>
      <c r="C28" s="32">
        <v>1</v>
      </c>
      <c r="D28" s="32"/>
      <c r="E28" s="292"/>
      <c r="F28" s="316"/>
      <c r="G28" s="266"/>
      <c r="H28" s="266"/>
      <c r="I28" s="272"/>
    </row>
    <row r="29" spans="1:9" ht="15" customHeight="1" x14ac:dyDescent="0.25">
      <c r="A29" s="263"/>
      <c r="B29" s="37" t="s">
        <v>62</v>
      </c>
      <c r="C29" s="32">
        <v>1</v>
      </c>
      <c r="D29" s="32"/>
      <c r="E29" s="292"/>
      <c r="F29" s="316"/>
      <c r="G29" s="266"/>
      <c r="H29" s="266"/>
      <c r="I29" s="272"/>
    </row>
    <row r="30" spans="1:9" ht="15" customHeight="1" x14ac:dyDescent="0.25">
      <c r="A30" s="263"/>
      <c r="B30" s="37" t="s">
        <v>63</v>
      </c>
      <c r="C30" s="32">
        <v>2</v>
      </c>
      <c r="D30" s="32"/>
      <c r="E30" s="292"/>
      <c r="F30" s="316"/>
      <c r="G30" s="266"/>
      <c r="H30" s="266"/>
      <c r="I30" s="272"/>
    </row>
    <row r="31" spans="1:9" ht="15" customHeight="1" x14ac:dyDescent="0.25">
      <c r="A31" s="263"/>
      <c r="B31" s="37" t="s">
        <v>66</v>
      </c>
      <c r="C31" s="32">
        <v>2</v>
      </c>
      <c r="D31" s="32"/>
      <c r="E31" s="292"/>
      <c r="F31" s="316"/>
      <c r="G31" s="266"/>
      <c r="H31" s="266"/>
      <c r="I31" s="272"/>
    </row>
    <row r="32" spans="1:9" ht="15" customHeight="1" x14ac:dyDescent="0.25">
      <c r="A32" s="33" t="s">
        <v>15</v>
      </c>
      <c r="B32" s="37"/>
      <c r="C32" s="32">
        <v>23.6</v>
      </c>
      <c r="D32" s="32"/>
      <c r="E32" s="58">
        <f t="shared" si="0"/>
        <v>0</v>
      </c>
      <c r="F32" s="123">
        <f t="shared" ref="F32:F60" si="4">2.6667</f>
        <v>2.6667000000000001</v>
      </c>
      <c r="G32" s="266"/>
      <c r="H32" s="266"/>
      <c r="I32" s="272"/>
    </row>
    <row r="33" spans="1:9" ht="15" customHeight="1" x14ac:dyDescent="0.25">
      <c r="A33" s="263" t="s">
        <v>16</v>
      </c>
      <c r="B33" s="37" t="s">
        <v>54</v>
      </c>
      <c r="C33" s="32">
        <v>2</v>
      </c>
      <c r="D33" s="32"/>
      <c r="E33" s="292">
        <f>IF(AND(C33=D33,C34=D34,C35=D35,C36=D36,C37=D37,C38=D38,C39=D39),F33,0)</f>
        <v>0</v>
      </c>
      <c r="F33" s="316">
        <f t="shared" si="4"/>
        <v>2.6667000000000001</v>
      </c>
      <c r="G33" s="266"/>
      <c r="H33" s="266"/>
      <c r="I33" s="272"/>
    </row>
    <row r="34" spans="1:9" ht="15" customHeight="1" x14ac:dyDescent="0.25">
      <c r="A34" s="263"/>
      <c r="B34" s="37" t="s">
        <v>56</v>
      </c>
      <c r="C34" s="32">
        <v>2</v>
      </c>
      <c r="D34" s="32"/>
      <c r="E34" s="292"/>
      <c r="F34" s="316"/>
      <c r="G34" s="266"/>
      <c r="H34" s="266"/>
      <c r="I34" s="272"/>
    </row>
    <row r="35" spans="1:9" ht="15" customHeight="1" x14ac:dyDescent="0.25">
      <c r="A35" s="263"/>
      <c r="B35" s="37" t="s">
        <v>57</v>
      </c>
      <c r="C35" s="32">
        <v>1</v>
      </c>
      <c r="D35" s="32"/>
      <c r="E35" s="292"/>
      <c r="F35" s="316"/>
      <c r="G35" s="266"/>
      <c r="H35" s="266"/>
      <c r="I35" s="272"/>
    </row>
    <row r="36" spans="1:9" ht="15" customHeight="1" x14ac:dyDescent="0.25">
      <c r="A36" s="263"/>
      <c r="B36" s="37" t="s">
        <v>58</v>
      </c>
      <c r="C36" s="32">
        <v>1</v>
      </c>
      <c r="D36" s="32"/>
      <c r="E36" s="292"/>
      <c r="F36" s="316"/>
      <c r="G36" s="266"/>
      <c r="H36" s="266"/>
      <c r="I36" s="272"/>
    </row>
    <row r="37" spans="1:9" ht="15" customHeight="1" x14ac:dyDescent="0.25">
      <c r="A37" s="263"/>
      <c r="B37" s="37" t="s">
        <v>59</v>
      </c>
      <c r="C37" s="32">
        <v>2</v>
      </c>
      <c r="D37" s="32"/>
      <c r="E37" s="292"/>
      <c r="F37" s="316"/>
      <c r="G37" s="266"/>
      <c r="H37" s="266"/>
      <c r="I37" s="272"/>
    </row>
    <row r="38" spans="1:9" ht="15" customHeight="1" x14ac:dyDescent="0.25">
      <c r="A38" s="263"/>
      <c r="B38" s="37" t="s">
        <v>62</v>
      </c>
      <c r="C38" s="32">
        <v>1</v>
      </c>
      <c r="D38" s="32"/>
      <c r="E38" s="292"/>
      <c r="F38" s="316"/>
      <c r="G38" s="266"/>
      <c r="H38" s="266"/>
      <c r="I38" s="272"/>
    </row>
    <row r="39" spans="1:9" ht="15" customHeight="1" x14ac:dyDescent="0.25">
      <c r="A39" s="263"/>
      <c r="B39" s="37" t="s">
        <v>63</v>
      </c>
      <c r="C39" s="32">
        <v>2</v>
      </c>
      <c r="D39" s="32"/>
      <c r="E39" s="292"/>
      <c r="F39" s="316"/>
      <c r="G39" s="266"/>
      <c r="H39" s="266"/>
      <c r="I39" s="272"/>
    </row>
    <row r="40" spans="1:9" ht="15" customHeight="1" x14ac:dyDescent="0.25">
      <c r="A40" s="33" t="s">
        <v>17</v>
      </c>
      <c r="B40" s="37"/>
      <c r="C40" s="32">
        <v>1</v>
      </c>
      <c r="D40" s="32"/>
      <c r="E40" s="58">
        <f t="shared" si="0"/>
        <v>0</v>
      </c>
      <c r="F40" s="123">
        <f t="shared" si="4"/>
        <v>2.6667000000000001</v>
      </c>
      <c r="G40" s="266"/>
      <c r="H40" s="266"/>
      <c r="I40" s="272"/>
    </row>
    <row r="41" spans="1:9" ht="15" customHeight="1" x14ac:dyDescent="0.25">
      <c r="A41" s="263" t="s">
        <v>18</v>
      </c>
      <c r="B41" s="270"/>
      <c r="C41" s="32">
        <v>2</v>
      </c>
      <c r="D41" s="32"/>
      <c r="E41" s="58">
        <f t="shared" si="0"/>
        <v>0</v>
      </c>
      <c r="F41" s="123">
        <f>2.6667/2</f>
        <v>1.33335</v>
      </c>
      <c r="G41" s="266"/>
      <c r="H41" s="266"/>
      <c r="I41" s="272"/>
    </row>
    <row r="42" spans="1:9" ht="15" customHeight="1" x14ac:dyDescent="0.25">
      <c r="A42" s="263"/>
      <c r="B42" s="270"/>
      <c r="C42" s="32">
        <v>4</v>
      </c>
      <c r="D42" s="32"/>
      <c r="E42" s="58">
        <f t="shared" si="0"/>
        <v>0</v>
      </c>
      <c r="F42" s="123">
        <f>2.6667/2</f>
        <v>1.33335</v>
      </c>
      <c r="G42" s="266"/>
      <c r="H42" s="266"/>
      <c r="I42" s="272"/>
    </row>
    <row r="43" spans="1:9" ht="15" customHeight="1" x14ac:dyDescent="0.25">
      <c r="A43" s="33" t="s">
        <v>19</v>
      </c>
      <c r="B43" s="37"/>
      <c r="C43" s="131">
        <v>4390</v>
      </c>
      <c r="D43" s="131"/>
      <c r="E43" s="58">
        <f t="shared" si="0"/>
        <v>0</v>
      </c>
      <c r="F43" s="123">
        <f t="shared" si="4"/>
        <v>2.6667000000000001</v>
      </c>
      <c r="G43" s="266"/>
      <c r="H43" s="266"/>
      <c r="I43" s="272"/>
    </row>
    <row r="44" spans="1:9" ht="15" customHeight="1" x14ac:dyDescent="0.25">
      <c r="A44" s="33" t="s">
        <v>20</v>
      </c>
      <c r="B44" s="37"/>
      <c r="C44" s="32">
        <v>2</v>
      </c>
      <c r="D44" s="32"/>
      <c r="E44" s="58">
        <f t="shared" si="0"/>
        <v>0</v>
      </c>
      <c r="F44" s="123">
        <f t="shared" si="4"/>
        <v>2.6667000000000001</v>
      </c>
      <c r="G44" s="266"/>
      <c r="H44" s="266"/>
      <c r="I44" s="272"/>
    </row>
    <row r="45" spans="1:9" ht="15" customHeight="1" x14ac:dyDescent="0.25">
      <c r="A45" s="263" t="s">
        <v>21</v>
      </c>
      <c r="B45" s="37" t="s">
        <v>54</v>
      </c>
      <c r="C45" s="32">
        <v>1</v>
      </c>
      <c r="D45" s="32"/>
      <c r="E45" s="58">
        <f t="shared" si="0"/>
        <v>0</v>
      </c>
      <c r="F45" s="123">
        <f>2.6667/2</f>
        <v>1.33335</v>
      </c>
      <c r="G45" s="266"/>
      <c r="H45" s="266"/>
      <c r="I45" s="272"/>
    </row>
    <row r="46" spans="1:9" ht="15" customHeight="1" x14ac:dyDescent="0.25">
      <c r="A46" s="263"/>
      <c r="B46" s="37" t="s">
        <v>56</v>
      </c>
      <c r="C46" s="32">
        <v>3</v>
      </c>
      <c r="D46" s="32"/>
      <c r="E46" s="58">
        <f t="shared" si="0"/>
        <v>0</v>
      </c>
      <c r="F46" s="123">
        <f>2.6667/2</f>
        <v>1.33335</v>
      </c>
      <c r="G46" s="266"/>
      <c r="H46" s="266"/>
      <c r="I46" s="272"/>
    </row>
    <row r="47" spans="1:9" ht="15" customHeight="1" x14ac:dyDescent="0.25">
      <c r="A47" s="263" t="s">
        <v>22</v>
      </c>
      <c r="B47" s="37" t="s">
        <v>54</v>
      </c>
      <c r="C47" s="32">
        <v>0</v>
      </c>
      <c r="D47" s="32"/>
      <c r="E47" s="58">
        <f>IF(AND(C47=D47,ISBLANK(D47)=FALSE),F47,0)</f>
        <v>0</v>
      </c>
      <c r="F47" s="123">
        <f>2.6667/8</f>
        <v>0.33333750000000001</v>
      </c>
      <c r="G47" s="266"/>
      <c r="H47" s="266"/>
      <c r="I47" s="272"/>
    </row>
    <row r="48" spans="1:9" ht="15" customHeight="1" x14ac:dyDescent="0.25">
      <c r="A48" s="263"/>
      <c r="B48" s="37" t="s">
        <v>56</v>
      </c>
      <c r="C48" s="32">
        <v>1</v>
      </c>
      <c r="D48" s="32"/>
      <c r="E48" s="58">
        <f t="shared" si="0"/>
        <v>0</v>
      </c>
      <c r="F48" s="123">
        <f t="shared" ref="F48:F54" si="5">2.6667/8</f>
        <v>0.33333750000000001</v>
      </c>
      <c r="G48" s="266"/>
      <c r="H48" s="266"/>
      <c r="I48" s="272"/>
    </row>
    <row r="49" spans="1:9" ht="15" customHeight="1" x14ac:dyDescent="0.25">
      <c r="A49" s="263"/>
      <c r="B49" s="37" t="s">
        <v>57</v>
      </c>
      <c r="C49" s="32">
        <v>0</v>
      </c>
      <c r="D49" s="32"/>
      <c r="E49" s="58">
        <f>IF(AND(C49=D49,ISBLANK(D49)=FALSE),F49,0)</f>
        <v>0</v>
      </c>
      <c r="F49" s="123">
        <f t="shared" si="5"/>
        <v>0.33333750000000001</v>
      </c>
      <c r="G49" s="266"/>
      <c r="H49" s="266"/>
      <c r="I49" s="272"/>
    </row>
    <row r="50" spans="1:9" ht="15" customHeight="1" x14ac:dyDescent="0.25">
      <c r="A50" s="263"/>
      <c r="B50" s="37" t="s">
        <v>58</v>
      </c>
      <c r="C50" s="32">
        <v>0</v>
      </c>
      <c r="D50" s="32"/>
      <c r="E50" s="58">
        <f t="shared" ref="E50:E51" si="6">IF(AND(C50=D50,ISBLANK(D50)=FALSE),F50,0)</f>
        <v>0</v>
      </c>
      <c r="F50" s="123">
        <f t="shared" si="5"/>
        <v>0.33333750000000001</v>
      </c>
      <c r="G50" s="266"/>
      <c r="H50" s="266"/>
      <c r="I50" s="272"/>
    </row>
    <row r="51" spans="1:9" ht="15" customHeight="1" x14ac:dyDescent="0.25">
      <c r="A51" s="263"/>
      <c r="B51" s="37" t="s">
        <v>59</v>
      </c>
      <c r="C51" s="32">
        <v>0</v>
      </c>
      <c r="D51" s="32"/>
      <c r="E51" s="58">
        <f t="shared" si="6"/>
        <v>0</v>
      </c>
      <c r="F51" s="123">
        <f t="shared" si="5"/>
        <v>0.33333750000000001</v>
      </c>
      <c r="G51" s="266"/>
      <c r="H51" s="266"/>
      <c r="I51" s="272"/>
    </row>
    <row r="52" spans="1:9" ht="15" customHeight="1" x14ac:dyDescent="0.25">
      <c r="A52" s="263"/>
      <c r="B52" s="37" t="s">
        <v>62</v>
      </c>
      <c r="C52" s="32">
        <v>1</v>
      </c>
      <c r="D52" s="32"/>
      <c r="E52" s="58">
        <f t="shared" si="0"/>
        <v>0</v>
      </c>
      <c r="F52" s="123">
        <f t="shared" si="5"/>
        <v>0.33333750000000001</v>
      </c>
      <c r="G52" s="266"/>
      <c r="H52" s="266"/>
      <c r="I52" s="272"/>
    </row>
    <row r="53" spans="1:9" ht="15" customHeight="1" x14ac:dyDescent="0.25">
      <c r="A53" s="263"/>
      <c r="B53" s="37" t="s">
        <v>63</v>
      </c>
      <c r="C53" s="32">
        <v>0</v>
      </c>
      <c r="D53" s="32"/>
      <c r="E53" s="58">
        <f>IF(AND(C53=D53,ISBLANK(D53)=FALSE),F53,0)</f>
        <v>0</v>
      </c>
      <c r="F53" s="123">
        <f t="shared" si="5"/>
        <v>0.33333750000000001</v>
      </c>
      <c r="G53" s="266"/>
      <c r="H53" s="266"/>
      <c r="I53" s="272"/>
    </row>
    <row r="54" spans="1:9" ht="15" customHeight="1" x14ac:dyDescent="0.25">
      <c r="A54" s="263"/>
      <c r="B54" s="37" t="s">
        <v>66</v>
      </c>
      <c r="C54" s="32">
        <v>1</v>
      </c>
      <c r="D54" s="32"/>
      <c r="E54" s="58">
        <f t="shared" si="0"/>
        <v>0</v>
      </c>
      <c r="F54" s="123">
        <f t="shared" si="5"/>
        <v>0.33333750000000001</v>
      </c>
      <c r="G54" s="266"/>
      <c r="H54" s="266"/>
      <c r="I54" s="272"/>
    </row>
    <row r="55" spans="1:9" ht="15" customHeight="1" x14ac:dyDescent="0.25">
      <c r="A55" s="33" t="s">
        <v>23</v>
      </c>
      <c r="B55" s="37"/>
      <c r="C55" s="32">
        <v>6</v>
      </c>
      <c r="D55" s="32"/>
      <c r="E55" s="58">
        <f t="shared" si="0"/>
        <v>0</v>
      </c>
      <c r="F55" s="123">
        <f t="shared" si="4"/>
        <v>2.6667000000000001</v>
      </c>
      <c r="G55" s="266"/>
      <c r="H55" s="266"/>
      <c r="I55" s="272"/>
    </row>
    <row r="56" spans="1:9" ht="15" customHeight="1" x14ac:dyDescent="0.25">
      <c r="A56" s="33" t="s">
        <v>24</v>
      </c>
      <c r="B56" s="37"/>
      <c r="C56" s="32">
        <v>5</v>
      </c>
      <c r="D56" s="32"/>
      <c r="E56" s="58">
        <f t="shared" si="0"/>
        <v>0</v>
      </c>
      <c r="F56" s="123">
        <f t="shared" si="4"/>
        <v>2.6667000000000001</v>
      </c>
      <c r="G56" s="266"/>
      <c r="H56" s="266"/>
      <c r="I56" s="272"/>
    </row>
    <row r="57" spans="1:9" ht="15" customHeight="1" x14ac:dyDescent="0.25">
      <c r="A57" s="33" t="s">
        <v>25</v>
      </c>
      <c r="B57" s="37"/>
      <c r="C57" s="32">
        <v>4</v>
      </c>
      <c r="D57" s="32"/>
      <c r="E57" s="58">
        <f t="shared" si="0"/>
        <v>0</v>
      </c>
      <c r="F57" s="123">
        <f t="shared" si="4"/>
        <v>2.6667000000000001</v>
      </c>
      <c r="G57" s="266"/>
      <c r="H57" s="266"/>
      <c r="I57" s="272"/>
    </row>
    <row r="58" spans="1:9" ht="15" customHeight="1" x14ac:dyDescent="0.25">
      <c r="A58" s="33" t="s">
        <v>26</v>
      </c>
      <c r="B58" s="37"/>
      <c r="C58" s="32">
        <v>5</v>
      </c>
      <c r="D58" s="32"/>
      <c r="E58" s="58">
        <f t="shared" si="0"/>
        <v>0</v>
      </c>
      <c r="F58" s="123">
        <f t="shared" si="4"/>
        <v>2.6667000000000001</v>
      </c>
      <c r="G58" s="266"/>
      <c r="H58" s="266"/>
      <c r="I58" s="272"/>
    </row>
    <row r="59" spans="1:9" ht="15" customHeight="1" x14ac:dyDescent="0.25">
      <c r="A59" s="33" t="s">
        <v>27</v>
      </c>
      <c r="B59" s="37"/>
      <c r="C59" s="32">
        <v>4</v>
      </c>
      <c r="D59" s="32"/>
      <c r="E59" s="58">
        <f t="shared" si="0"/>
        <v>0</v>
      </c>
      <c r="F59" s="123">
        <f t="shared" si="4"/>
        <v>2.6667000000000001</v>
      </c>
      <c r="G59" s="266"/>
      <c r="H59" s="266"/>
      <c r="I59" s="272"/>
    </row>
    <row r="60" spans="1:9" ht="15" customHeight="1" thickBot="1" x14ac:dyDescent="0.3">
      <c r="A60" s="38" t="s">
        <v>28</v>
      </c>
      <c r="B60" s="69"/>
      <c r="C60" s="36">
        <v>2</v>
      </c>
      <c r="D60" s="36"/>
      <c r="E60" s="44">
        <f t="shared" si="0"/>
        <v>0</v>
      </c>
      <c r="F60" s="45">
        <f t="shared" si="4"/>
        <v>2.6667000000000001</v>
      </c>
      <c r="G60" s="267"/>
      <c r="H60" s="267"/>
      <c r="I60" s="273"/>
    </row>
    <row r="61" spans="1:9" ht="15" customHeight="1" x14ac:dyDescent="0.25">
      <c r="A61" s="39" t="s">
        <v>32</v>
      </c>
      <c r="B61" s="51"/>
      <c r="C61" s="29">
        <v>4</v>
      </c>
      <c r="D61" s="29"/>
      <c r="E61" s="89">
        <f t="shared" si="0"/>
        <v>0</v>
      </c>
      <c r="F61" s="41">
        <f>2</f>
        <v>2</v>
      </c>
      <c r="G61" s="265">
        <f>SUM(E61:E71)</f>
        <v>0</v>
      </c>
      <c r="H61" s="265">
        <f>SUM(F61:F71)</f>
        <v>20</v>
      </c>
      <c r="I61" s="271">
        <f>G61/H61</f>
        <v>0</v>
      </c>
    </row>
    <row r="62" spans="1:9" ht="15" customHeight="1" x14ac:dyDescent="0.25">
      <c r="A62" s="33" t="s">
        <v>33</v>
      </c>
      <c r="B62" s="37"/>
      <c r="C62" s="32">
        <v>2</v>
      </c>
      <c r="D62" s="32"/>
      <c r="E62" s="58">
        <f t="shared" si="0"/>
        <v>0</v>
      </c>
      <c r="F62" s="123">
        <f>2</f>
        <v>2</v>
      </c>
      <c r="G62" s="266"/>
      <c r="H62" s="266"/>
      <c r="I62" s="272"/>
    </row>
    <row r="63" spans="1:9" ht="15" customHeight="1" x14ac:dyDescent="0.25">
      <c r="A63" s="33" t="s">
        <v>34</v>
      </c>
      <c r="B63" s="37"/>
      <c r="C63" s="32">
        <v>2</v>
      </c>
      <c r="D63" s="32"/>
      <c r="E63" s="58">
        <f t="shared" si="0"/>
        <v>0</v>
      </c>
      <c r="F63" s="123">
        <f>2</f>
        <v>2</v>
      </c>
      <c r="G63" s="266"/>
      <c r="H63" s="266"/>
      <c r="I63" s="272"/>
    </row>
    <row r="64" spans="1:9" ht="15" customHeight="1" x14ac:dyDescent="0.25">
      <c r="A64" s="33" t="s">
        <v>35</v>
      </c>
      <c r="B64" s="37"/>
      <c r="C64" s="32">
        <v>4</v>
      </c>
      <c r="D64" s="32"/>
      <c r="E64" s="58">
        <f t="shared" si="0"/>
        <v>0</v>
      </c>
      <c r="F64" s="123">
        <f>2</f>
        <v>2</v>
      </c>
      <c r="G64" s="266"/>
      <c r="H64" s="266"/>
      <c r="I64" s="272"/>
    </row>
    <row r="65" spans="1:9" ht="15" customHeight="1" x14ac:dyDescent="0.25">
      <c r="A65" s="33" t="s">
        <v>36</v>
      </c>
      <c r="B65" s="37"/>
      <c r="C65" s="32">
        <v>4</v>
      </c>
      <c r="D65" s="32"/>
      <c r="E65" s="58">
        <f t="shared" si="0"/>
        <v>0</v>
      </c>
      <c r="F65" s="123">
        <f>2</f>
        <v>2</v>
      </c>
      <c r="G65" s="266"/>
      <c r="H65" s="266"/>
      <c r="I65" s="272"/>
    </row>
    <row r="66" spans="1:9" ht="15" customHeight="1" x14ac:dyDescent="0.25">
      <c r="A66" s="263" t="s">
        <v>37</v>
      </c>
      <c r="B66" s="270"/>
      <c r="C66" s="32">
        <v>1</v>
      </c>
      <c r="D66" s="32"/>
      <c r="E66" s="58">
        <f t="shared" si="0"/>
        <v>0</v>
      </c>
      <c r="F66" s="123">
        <f>2/2</f>
        <v>1</v>
      </c>
      <c r="G66" s="266"/>
      <c r="H66" s="266"/>
      <c r="I66" s="272"/>
    </row>
    <row r="67" spans="1:9" ht="15" customHeight="1" x14ac:dyDescent="0.25">
      <c r="A67" s="263"/>
      <c r="B67" s="270"/>
      <c r="C67" s="32">
        <v>3</v>
      </c>
      <c r="D67" s="32"/>
      <c r="E67" s="58">
        <f t="shared" ref="E67:E88" si="7">IF(C67=D67,F67,0)</f>
        <v>0</v>
      </c>
      <c r="F67" s="123">
        <f>2/2</f>
        <v>1</v>
      </c>
      <c r="G67" s="266"/>
      <c r="H67" s="266"/>
      <c r="I67" s="272"/>
    </row>
    <row r="68" spans="1:9" ht="15" customHeight="1" x14ac:dyDescent="0.25">
      <c r="A68" s="33" t="s">
        <v>38</v>
      </c>
      <c r="B68" s="37"/>
      <c r="C68" s="32">
        <v>3</v>
      </c>
      <c r="D68" s="32"/>
      <c r="E68" s="58">
        <f t="shared" si="7"/>
        <v>0</v>
      </c>
      <c r="F68" s="123">
        <f>2</f>
        <v>2</v>
      </c>
      <c r="G68" s="266"/>
      <c r="H68" s="266"/>
      <c r="I68" s="272"/>
    </row>
    <row r="69" spans="1:9" ht="15" customHeight="1" x14ac:dyDescent="0.25">
      <c r="A69" s="33" t="s">
        <v>39</v>
      </c>
      <c r="B69" s="37"/>
      <c r="C69" s="32">
        <v>3</v>
      </c>
      <c r="D69" s="32"/>
      <c r="E69" s="58">
        <f t="shared" si="7"/>
        <v>0</v>
      </c>
      <c r="F69" s="123">
        <f>2</f>
        <v>2</v>
      </c>
      <c r="G69" s="266"/>
      <c r="H69" s="266"/>
      <c r="I69" s="272"/>
    </row>
    <row r="70" spans="1:9" ht="15" customHeight="1" x14ac:dyDescent="0.25">
      <c r="A70" s="33" t="s">
        <v>40</v>
      </c>
      <c r="B70" s="37"/>
      <c r="C70" s="32">
        <v>1</v>
      </c>
      <c r="D70" s="32"/>
      <c r="E70" s="58">
        <f t="shared" si="7"/>
        <v>0</v>
      </c>
      <c r="F70" s="123">
        <f>2</f>
        <v>2</v>
      </c>
      <c r="G70" s="266"/>
      <c r="H70" s="266"/>
      <c r="I70" s="272"/>
    </row>
    <row r="71" spans="1:9" ht="15" customHeight="1" thickBot="1" x14ac:dyDescent="0.3">
      <c r="A71" s="38" t="s">
        <v>64</v>
      </c>
      <c r="B71" s="69"/>
      <c r="C71" s="36">
        <v>4</v>
      </c>
      <c r="D71" s="36"/>
      <c r="E71" s="44">
        <f t="shared" si="7"/>
        <v>0</v>
      </c>
      <c r="F71" s="45">
        <f>2</f>
        <v>2</v>
      </c>
      <c r="G71" s="267"/>
      <c r="H71" s="267"/>
      <c r="I71" s="273"/>
    </row>
    <row r="72" spans="1:9" ht="15" customHeight="1" x14ac:dyDescent="0.25">
      <c r="A72" s="274" t="s">
        <v>41</v>
      </c>
      <c r="B72" s="51" t="s">
        <v>54</v>
      </c>
      <c r="C72" s="29">
        <v>2</v>
      </c>
      <c r="D72" s="29"/>
      <c r="E72" s="89">
        <f t="shared" si="7"/>
        <v>0</v>
      </c>
      <c r="F72" s="41">
        <f>2.1429/5</f>
        <v>0.42858000000000002</v>
      </c>
      <c r="G72" s="265">
        <f>SUM(E72:E88)</f>
        <v>0</v>
      </c>
      <c r="H72" s="265">
        <f>SUM(F72:F88)</f>
        <v>15.000300000000003</v>
      </c>
      <c r="I72" s="271">
        <f>G72/H72</f>
        <v>0</v>
      </c>
    </row>
    <row r="73" spans="1:9" ht="15" customHeight="1" x14ac:dyDescent="0.25">
      <c r="A73" s="263"/>
      <c r="B73" s="37" t="s">
        <v>56</v>
      </c>
      <c r="C73" s="32">
        <v>1</v>
      </c>
      <c r="D73" s="32"/>
      <c r="E73" s="58">
        <f t="shared" si="7"/>
        <v>0</v>
      </c>
      <c r="F73" s="123">
        <f t="shared" ref="F73:F76" si="8">2.1429/5</f>
        <v>0.42858000000000002</v>
      </c>
      <c r="G73" s="266"/>
      <c r="H73" s="266"/>
      <c r="I73" s="272"/>
    </row>
    <row r="74" spans="1:9" ht="15" customHeight="1" x14ac:dyDescent="0.25">
      <c r="A74" s="263"/>
      <c r="B74" s="37" t="s">
        <v>57</v>
      </c>
      <c r="C74" s="32">
        <v>2</v>
      </c>
      <c r="D74" s="32"/>
      <c r="E74" s="58">
        <f t="shared" si="7"/>
        <v>0</v>
      </c>
      <c r="F74" s="123">
        <f t="shared" si="8"/>
        <v>0.42858000000000002</v>
      </c>
      <c r="G74" s="266"/>
      <c r="H74" s="266"/>
      <c r="I74" s="272"/>
    </row>
    <row r="75" spans="1:9" ht="15" customHeight="1" x14ac:dyDescent="0.25">
      <c r="A75" s="263"/>
      <c r="B75" s="37" t="s">
        <v>58</v>
      </c>
      <c r="C75" s="32">
        <v>3</v>
      </c>
      <c r="D75" s="32"/>
      <c r="E75" s="58">
        <f t="shared" si="7"/>
        <v>0</v>
      </c>
      <c r="F75" s="123">
        <f t="shared" si="8"/>
        <v>0.42858000000000002</v>
      </c>
      <c r="G75" s="266"/>
      <c r="H75" s="266"/>
      <c r="I75" s="272"/>
    </row>
    <row r="76" spans="1:9" ht="15" customHeight="1" x14ac:dyDescent="0.25">
      <c r="A76" s="263"/>
      <c r="B76" s="37" t="s">
        <v>59</v>
      </c>
      <c r="C76" s="32">
        <v>2</v>
      </c>
      <c r="D76" s="32"/>
      <c r="E76" s="58">
        <f t="shared" si="7"/>
        <v>0</v>
      </c>
      <c r="F76" s="123">
        <f t="shared" si="8"/>
        <v>0.42858000000000002</v>
      </c>
      <c r="G76" s="266"/>
      <c r="H76" s="266"/>
      <c r="I76" s="272"/>
    </row>
    <row r="77" spans="1:9" ht="15" customHeight="1" x14ac:dyDescent="0.25">
      <c r="A77" s="263" t="s">
        <v>42</v>
      </c>
      <c r="B77" s="37" t="s">
        <v>54</v>
      </c>
      <c r="C77" s="32">
        <v>2</v>
      </c>
      <c r="D77" s="32"/>
      <c r="E77" s="58">
        <f t="shared" si="7"/>
        <v>0</v>
      </c>
      <c r="F77" s="123">
        <f>2.1429/3</f>
        <v>0.71430000000000005</v>
      </c>
      <c r="G77" s="266"/>
      <c r="H77" s="266"/>
      <c r="I77" s="272"/>
    </row>
    <row r="78" spans="1:9" ht="15" customHeight="1" x14ac:dyDescent="0.25">
      <c r="A78" s="263"/>
      <c r="B78" s="37" t="s">
        <v>56</v>
      </c>
      <c r="C78" s="32">
        <v>3</v>
      </c>
      <c r="D78" s="32"/>
      <c r="E78" s="58">
        <f t="shared" si="7"/>
        <v>0</v>
      </c>
      <c r="F78" s="123">
        <f t="shared" ref="F78:F79" si="9">2.1429/3</f>
        <v>0.71430000000000005</v>
      </c>
      <c r="G78" s="266"/>
      <c r="H78" s="266"/>
      <c r="I78" s="272"/>
    </row>
    <row r="79" spans="1:9" ht="15" customHeight="1" x14ac:dyDescent="0.25">
      <c r="A79" s="263"/>
      <c r="B79" s="37" t="s">
        <v>57</v>
      </c>
      <c r="C79" s="32">
        <v>1</v>
      </c>
      <c r="D79" s="32"/>
      <c r="E79" s="58">
        <f t="shared" si="7"/>
        <v>0</v>
      </c>
      <c r="F79" s="123">
        <f t="shared" si="9"/>
        <v>0.71430000000000005</v>
      </c>
      <c r="G79" s="266"/>
      <c r="H79" s="266"/>
      <c r="I79" s="272"/>
    </row>
    <row r="80" spans="1:9" ht="15" customHeight="1" x14ac:dyDescent="0.25">
      <c r="A80" s="33" t="s">
        <v>43</v>
      </c>
      <c r="B80" s="37"/>
      <c r="C80" s="32">
        <v>3</v>
      </c>
      <c r="D80" s="32"/>
      <c r="E80" s="58">
        <f t="shared" si="7"/>
        <v>0</v>
      </c>
      <c r="F80" s="123">
        <f t="shared" ref="F80:F83" si="10">2.1429</f>
        <v>2.1429</v>
      </c>
      <c r="G80" s="266"/>
      <c r="H80" s="266"/>
      <c r="I80" s="272"/>
    </row>
    <row r="81" spans="1:9" ht="15" customHeight="1" x14ac:dyDescent="0.25">
      <c r="A81" s="33" t="s">
        <v>44</v>
      </c>
      <c r="B81" s="37"/>
      <c r="C81" s="32">
        <v>4</v>
      </c>
      <c r="D81" s="32"/>
      <c r="E81" s="58">
        <f t="shared" si="7"/>
        <v>0</v>
      </c>
      <c r="F81" s="123">
        <f t="shared" si="10"/>
        <v>2.1429</v>
      </c>
      <c r="G81" s="266"/>
      <c r="H81" s="266"/>
      <c r="I81" s="272"/>
    </row>
    <row r="82" spans="1:9" ht="15" customHeight="1" x14ac:dyDescent="0.25">
      <c r="A82" s="33" t="s">
        <v>45</v>
      </c>
      <c r="B82" s="37"/>
      <c r="C82" s="32">
        <v>3</v>
      </c>
      <c r="D82" s="32"/>
      <c r="E82" s="58">
        <f t="shared" si="7"/>
        <v>0</v>
      </c>
      <c r="F82" s="123">
        <f t="shared" si="10"/>
        <v>2.1429</v>
      </c>
      <c r="G82" s="266"/>
      <c r="H82" s="266"/>
      <c r="I82" s="272"/>
    </row>
    <row r="83" spans="1:9" ht="15" customHeight="1" x14ac:dyDescent="0.25">
      <c r="A83" s="33" t="s">
        <v>46</v>
      </c>
      <c r="B83" s="37"/>
      <c r="C83" s="32">
        <v>1</v>
      </c>
      <c r="D83" s="32"/>
      <c r="E83" s="58">
        <f t="shared" si="7"/>
        <v>0</v>
      </c>
      <c r="F83" s="123">
        <f t="shared" si="10"/>
        <v>2.1429</v>
      </c>
      <c r="G83" s="266"/>
      <c r="H83" s="266"/>
      <c r="I83" s="272"/>
    </row>
    <row r="84" spans="1:9" ht="15" customHeight="1" x14ac:dyDescent="0.25">
      <c r="A84" s="263" t="s">
        <v>47</v>
      </c>
      <c r="B84" s="37" t="s">
        <v>54</v>
      </c>
      <c r="C84" s="32">
        <v>1</v>
      </c>
      <c r="D84" s="32"/>
      <c r="E84" s="58">
        <f t="shared" si="7"/>
        <v>0</v>
      </c>
      <c r="F84" s="123">
        <f>2.1429/5</f>
        <v>0.42858000000000002</v>
      </c>
      <c r="G84" s="266"/>
      <c r="H84" s="266"/>
      <c r="I84" s="272"/>
    </row>
    <row r="85" spans="1:9" ht="15" customHeight="1" x14ac:dyDescent="0.25">
      <c r="A85" s="263"/>
      <c r="B85" s="37" t="s">
        <v>56</v>
      </c>
      <c r="C85" s="32">
        <v>2</v>
      </c>
      <c r="D85" s="32"/>
      <c r="E85" s="58">
        <f t="shared" si="7"/>
        <v>0</v>
      </c>
      <c r="F85" s="123">
        <f t="shared" ref="F85:F88" si="11">2.1429/5</f>
        <v>0.42858000000000002</v>
      </c>
      <c r="G85" s="266"/>
      <c r="H85" s="266"/>
      <c r="I85" s="272"/>
    </row>
    <row r="86" spans="1:9" ht="15" customHeight="1" x14ac:dyDescent="0.25">
      <c r="A86" s="263"/>
      <c r="B86" s="37" t="s">
        <v>57</v>
      </c>
      <c r="C86" s="32">
        <v>3</v>
      </c>
      <c r="D86" s="32"/>
      <c r="E86" s="58">
        <f t="shared" si="7"/>
        <v>0</v>
      </c>
      <c r="F86" s="123">
        <f t="shared" si="11"/>
        <v>0.42858000000000002</v>
      </c>
      <c r="G86" s="266"/>
      <c r="H86" s="266"/>
      <c r="I86" s="272"/>
    </row>
    <row r="87" spans="1:9" ht="15" customHeight="1" x14ac:dyDescent="0.25">
      <c r="A87" s="263"/>
      <c r="B87" s="37" t="s">
        <v>58</v>
      </c>
      <c r="C87" s="32">
        <v>4</v>
      </c>
      <c r="D87" s="32"/>
      <c r="E87" s="58">
        <f t="shared" si="7"/>
        <v>0</v>
      </c>
      <c r="F87" s="123">
        <f t="shared" si="11"/>
        <v>0.42858000000000002</v>
      </c>
      <c r="G87" s="266"/>
      <c r="H87" s="266"/>
      <c r="I87" s="272"/>
    </row>
    <row r="88" spans="1:9" ht="15" customHeight="1" thickBot="1" x14ac:dyDescent="0.3">
      <c r="A88" s="264"/>
      <c r="B88" s="69" t="s">
        <v>59</v>
      </c>
      <c r="C88" s="36">
        <v>5</v>
      </c>
      <c r="D88" s="36"/>
      <c r="E88" s="44">
        <f t="shared" si="7"/>
        <v>0</v>
      </c>
      <c r="F88" s="45">
        <f t="shared" si="11"/>
        <v>0.42858000000000002</v>
      </c>
      <c r="G88" s="267"/>
      <c r="H88" s="267"/>
      <c r="I88" s="273"/>
    </row>
    <row r="89" spans="1:9" ht="27" thickBot="1" x14ac:dyDescent="0.3">
      <c r="A89" s="13"/>
      <c r="B89" s="13"/>
      <c r="C89" s="101"/>
      <c r="D89" s="101"/>
      <c r="E89" s="142"/>
      <c r="F89" s="142"/>
      <c r="G89" s="170">
        <f>SUM(G2:G88)</f>
        <v>1.9231</v>
      </c>
      <c r="H89" s="170">
        <f>SUM(H2:H88)</f>
        <v>100.00109999999998</v>
      </c>
    </row>
    <row r="90" spans="1:9" ht="15" customHeight="1" x14ac:dyDescent="0.25">
      <c r="A90" s="13"/>
      <c r="B90" s="13"/>
      <c r="C90" s="101"/>
      <c r="D90" s="101"/>
      <c r="E90" s="142"/>
      <c r="F90" s="142"/>
      <c r="G90" s="143"/>
      <c r="H90" s="144"/>
    </row>
    <row r="91" spans="1:9" ht="15" customHeight="1" x14ac:dyDescent="0.25">
      <c r="A91" s="13"/>
      <c r="B91" s="13"/>
      <c r="C91" s="101"/>
      <c r="D91" s="101"/>
      <c r="E91" s="142"/>
      <c r="F91" s="142"/>
      <c r="G91" s="143"/>
      <c r="H91" s="144"/>
    </row>
    <row r="92" spans="1:9" ht="15" customHeight="1" x14ac:dyDescent="0.25">
      <c r="A92" s="13"/>
      <c r="B92" s="13"/>
      <c r="C92" s="101"/>
      <c r="D92" s="101"/>
      <c r="E92" s="142"/>
      <c r="F92" s="142"/>
      <c r="G92" s="143"/>
      <c r="H92" s="144"/>
    </row>
    <row r="93" spans="1:9" ht="15" customHeight="1" x14ac:dyDescent="0.25">
      <c r="A93" s="13"/>
      <c r="B93" s="13"/>
      <c r="C93" s="101"/>
      <c r="D93" s="101"/>
      <c r="E93" s="142"/>
      <c r="F93" s="142"/>
      <c r="G93" s="143"/>
      <c r="H93" s="144"/>
    </row>
    <row r="94" spans="1:9" ht="15" customHeight="1" x14ac:dyDescent="0.25">
      <c r="A94" s="13"/>
      <c r="B94" s="13"/>
      <c r="C94" s="101"/>
      <c r="D94" s="101"/>
      <c r="E94" s="142"/>
      <c r="F94" s="142"/>
      <c r="G94" s="143"/>
      <c r="H94" s="144"/>
    </row>
    <row r="95" spans="1:9" ht="15" customHeight="1" x14ac:dyDescent="0.25">
      <c r="A95" s="13"/>
      <c r="B95" s="13"/>
      <c r="C95" s="101"/>
      <c r="D95" s="101"/>
      <c r="E95" s="142"/>
      <c r="F95" s="142"/>
      <c r="G95" s="143"/>
      <c r="H95" s="144"/>
    </row>
    <row r="96" spans="1:9" ht="15" customHeight="1" x14ac:dyDescent="0.25">
      <c r="A96" s="13"/>
      <c r="B96" s="13"/>
      <c r="C96" s="101"/>
      <c r="D96" s="101"/>
      <c r="E96" s="142"/>
      <c r="F96" s="142"/>
      <c r="G96" s="143"/>
      <c r="H96" s="144"/>
    </row>
    <row r="97" spans="1:12" ht="15" customHeight="1" x14ac:dyDescent="0.25">
      <c r="A97" s="13"/>
      <c r="B97" s="13"/>
      <c r="C97" s="101"/>
      <c r="D97" s="101"/>
      <c r="E97" s="142"/>
      <c r="F97" s="142"/>
      <c r="G97" s="143"/>
      <c r="H97" s="144"/>
    </row>
    <row r="98" spans="1:12" ht="15" customHeight="1" x14ac:dyDescent="0.25">
      <c r="A98" s="13"/>
      <c r="B98" s="13"/>
      <c r="C98" s="101"/>
      <c r="D98" s="101"/>
      <c r="E98" s="142"/>
      <c r="F98" s="142"/>
      <c r="G98" s="143"/>
      <c r="H98" s="144"/>
    </row>
    <row r="99" spans="1:12" ht="15" customHeight="1" x14ac:dyDescent="0.25">
      <c r="A99" s="13"/>
      <c r="B99" s="13"/>
      <c r="C99" s="101"/>
      <c r="D99" s="101"/>
      <c r="E99" s="142"/>
      <c r="F99" s="142"/>
      <c r="G99" s="143"/>
      <c r="H99" s="144"/>
    </row>
    <row r="100" spans="1:12" ht="15" customHeight="1" x14ac:dyDescent="0.25">
      <c r="A100" s="13"/>
      <c r="B100" s="13"/>
      <c r="C100" s="101"/>
      <c r="D100" s="101"/>
      <c r="E100" s="142"/>
      <c r="F100" s="142"/>
      <c r="G100" s="143"/>
      <c r="H100" s="144"/>
    </row>
    <row r="101" spans="1:12" ht="15" customHeight="1" x14ac:dyDescent="0.25">
      <c r="A101" s="13"/>
      <c r="B101" s="13"/>
      <c r="C101" s="101"/>
      <c r="D101" s="101"/>
      <c r="E101" s="142"/>
      <c r="F101" s="142"/>
      <c r="G101" s="144"/>
      <c r="H101" s="144"/>
    </row>
    <row r="102" spans="1:12" ht="15" customHeight="1" x14ac:dyDescent="0.25">
      <c r="A102" s="13"/>
      <c r="B102" s="13"/>
      <c r="C102" s="101"/>
      <c r="D102" s="101"/>
      <c r="E102" s="142"/>
      <c r="F102" s="145"/>
      <c r="G102" s="144"/>
      <c r="H102" s="144"/>
    </row>
    <row r="103" spans="1:12" ht="15" customHeight="1" x14ac:dyDescent="0.25">
      <c r="A103" s="13"/>
      <c r="B103" s="13"/>
      <c r="C103" s="101"/>
      <c r="D103" s="101"/>
      <c r="E103" s="142"/>
      <c r="F103" s="142"/>
      <c r="G103" s="144"/>
      <c r="H103" s="144"/>
    </row>
    <row r="104" spans="1:12" s="50" customFormat="1" ht="15" customHeight="1" x14ac:dyDescent="0.25">
      <c r="A104" s="146"/>
      <c r="B104" s="146"/>
      <c r="C104" s="106"/>
      <c r="D104" s="106"/>
      <c r="E104" s="148"/>
      <c r="F104" s="148"/>
      <c r="G104" s="149"/>
      <c r="H104" s="149"/>
      <c r="J104" s="78"/>
      <c r="K104" s="94"/>
      <c r="L104" s="126"/>
    </row>
    <row r="105" spans="1:12" s="50" customFormat="1" ht="15" customHeight="1" x14ac:dyDescent="0.25">
      <c r="A105" s="146"/>
      <c r="B105" s="146"/>
      <c r="C105" s="106"/>
      <c r="D105" s="106"/>
      <c r="E105" s="148"/>
      <c r="F105" s="148"/>
      <c r="G105" s="149"/>
      <c r="H105" s="149"/>
      <c r="J105" s="78"/>
      <c r="K105" s="94"/>
      <c r="L105" s="126"/>
    </row>
    <row r="106" spans="1:12" s="50" customFormat="1" ht="15" customHeight="1" x14ac:dyDescent="0.25">
      <c r="A106" s="146"/>
      <c r="B106" s="146"/>
      <c r="C106" s="106"/>
      <c r="D106" s="106"/>
      <c r="E106" s="148"/>
      <c r="F106" s="148"/>
      <c r="G106" s="149"/>
      <c r="H106" s="149"/>
      <c r="J106" s="78"/>
      <c r="K106" s="94"/>
      <c r="L106" s="126"/>
    </row>
    <row r="107" spans="1:12" s="50" customFormat="1" ht="15" customHeight="1" x14ac:dyDescent="0.25">
      <c r="A107" s="146"/>
      <c r="B107" s="146"/>
      <c r="C107" s="106"/>
      <c r="D107" s="106"/>
      <c r="E107" s="148"/>
      <c r="F107" s="148"/>
      <c r="G107" s="149"/>
      <c r="H107" s="149"/>
      <c r="J107" s="78"/>
      <c r="K107" s="94"/>
      <c r="L107" s="126"/>
    </row>
    <row r="108" spans="1:12" s="50" customFormat="1" ht="15" customHeight="1" x14ac:dyDescent="0.25">
      <c r="A108" s="146"/>
      <c r="B108" s="146"/>
      <c r="C108" s="106"/>
      <c r="D108" s="106"/>
      <c r="E108" s="148"/>
      <c r="F108" s="148"/>
      <c r="G108" s="149"/>
      <c r="H108" s="149"/>
      <c r="J108" s="78"/>
      <c r="K108" s="94"/>
      <c r="L108" s="126"/>
    </row>
    <row r="109" spans="1:12" s="50" customFormat="1" ht="15" customHeight="1" x14ac:dyDescent="0.25">
      <c r="A109" s="146"/>
      <c r="B109" s="146"/>
      <c r="C109" s="106"/>
      <c r="D109" s="106"/>
      <c r="E109" s="148"/>
      <c r="F109" s="148"/>
      <c r="G109" s="149"/>
      <c r="H109" s="149"/>
      <c r="J109" s="78"/>
      <c r="K109" s="94"/>
      <c r="L109" s="126"/>
    </row>
    <row r="110" spans="1:12" s="50" customFormat="1" ht="15" customHeight="1" x14ac:dyDescent="0.25">
      <c r="A110" s="146"/>
      <c r="B110" s="146"/>
      <c r="C110" s="106"/>
      <c r="D110" s="106"/>
      <c r="E110" s="148"/>
      <c r="F110" s="148"/>
      <c r="G110" s="149"/>
      <c r="H110" s="149"/>
      <c r="J110" s="78"/>
      <c r="K110" s="94"/>
      <c r="L110" s="126"/>
    </row>
  </sheetData>
  <sheetProtection password="CF7A" sheet="1" objects="1" scenarios="1"/>
  <mergeCells count="31">
    <mergeCell ref="A66:A67"/>
    <mergeCell ref="A84:A88"/>
    <mergeCell ref="A77:A79"/>
    <mergeCell ref="A72:A76"/>
    <mergeCell ref="B66:B67"/>
    <mergeCell ref="I72:I88"/>
    <mergeCell ref="I61:I71"/>
    <mergeCell ref="H61:H71"/>
    <mergeCell ref="G61:G71"/>
    <mergeCell ref="G72:G88"/>
    <mergeCell ref="H72:H88"/>
    <mergeCell ref="I2:I23"/>
    <mergeCell ref="H2:H23"/>
    <mergeCell ref="G2:G23"/>
    <mergeCell ref="A11:A16"/>
    <mergeCell ref="A7:A10"/>
    <mergeCell ref="B20:B21"/>
    <mergeCell ref="A20:A21"/>
    <mergeCell ref="A24:A31"/>
    <mergeCell ref="I24:I60"/>
    <mergeCell ref="H24:H60"/>
    <mergeCell ref="G24:G60"/>
    <mergeCell ref="F24:F31"/>
    <mergeCell ref="E24:E31"/>
    <mergeCell ref="F33:F39"/>
    <mergeCell ref="E33:E39"/>
    <mergeCell ref="A45:A46"/>
    <mergeCell ref="B41:B42"/>
    <mergeCell ref="A41:A42"/>
    <mergeCell ref="A33:A39"/>
    <mergeCell ref="A47:A54"/>
  </mergeCells>
  <conditionalFormatting sqref="I2:I8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88">
    <cfRule type="cellIs" dxfId="5" priority="1" operator="equal">
      <formula>0</formula>
    </cfRule>
  </conditionalFormatting>
  <pageMargins left="0.7" right="0.7" top="0.78740157499999996" bottom="0.78740157499999996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"/>
  <sheetViews>
    <sheetView workbookViewId="0"/>
  </sheetViews>
  <sheetFormatPr baseColWidth="10" defaultRowHeight="15" x14ac:dyDescent="0.25"/>
  <cols>
    <col min="1" max="1" width="5.7109375" style="146" bestFit="1" customWidth="1"/>
    <col min="2" max="2" width="5.42578125" style="146" bestFit="1" customWidth="1"/>
    <col min="3" max="4" width="9" style="106" bestFit="1" customWidth="1"/>
    <col min="5" max="5" width="11.28515625" style="147" bestFit="1" customWidth="1"/>
    <col min="6" max="6" width="13.42578125" style="147" bestFit="1" customWidth="1"/>
    <col min="7" max="7" width="11.28515625" style="152" bestFit="1" customWidth="1"/>
    <col min="8" max="8" width="13.42578125" style="152" bestFit="1" customWidth="1"/>
    <col min="9" max="9" width="5.5703125" style="50" bestFit="1" customWidth="1"/>
    <col min="10" max="10" width="11.42578125" style="78"/>
    <col min="11" max="11" width="16.140625" style="94" customWidth="1"/>
    <col min="12" max="12" width="14.28515625" style="126" customWidth="1"/>
    <col min="13" max="16384" width="11.42578125" style="78"/>
  </cols>
  <sheetData>
    <row r="1" spans="1:9" s="73" customFormat="1" ht="30.75" thickBot="1" x14ac:dyDescent="0.3">
      <c r="A1" s="129" t="s">
        <v>75</v>
      </c>
      <c r="B1" s="64" t="s">
        <v>76</v>
      </c>
      <c r="C1" s="130" t="s">
        <v>51</v>
      </c>
      <c r="D1" s="130" t="s">
        <v>52</v>
      </c>
      <c r="E1" s="151" t="s">
        <v>71</v>
      </c>
      <c r="F1" s="151" t="s">
        <v>72</v>
      </c>
      <c r="G1" s="167" t="s">
        <v>97</v>
      </c>
      <c r="H1" s="71" t="s">
        <v>98</v>
      </c>
      <c r="I1" s="135" t="s">
        <v>68</v>
      </c>
    </row>
    <row r="2" spans="1:9" x14ac:dyDescent="0.25">
      <c r="A2" s="274" t="s">
        <v>0</v>
      </c>
      <c r="B2" s="51" t="s">
        <v>54</v>
      </c>
      <c r="C2" s="29">
        <v>2</v>
      </c>
      <c r="D2" s="7"/>
      <c r="E2" s="315">
        <f>IF(AND(C2=D2,C3=D3,C4=D4,C5=D5,C6=D6),F2,0)</f>
        <v>0</v>
      </c>
      <c r="F2" s="327">
        <f>2.0833</f>
        <v>2.0832999999999999</v>
      </c>
      <c r="G2" s="320">
        <f>SUM(E2:E28)</f>
        <v>0</v>
      </c>
      <c r="H2" s="308">
        <f>SUM(F2:F28)</f>
        <v>24.999600000000001</v>
      </c>
      <c r="I2" s="305">
        <f>G2/H2</f>
        <v>0</v>
      </c>
    </row>
    <row r="3" spans="1:9" x14ac:dyDescent="0.25">
      <c r="A3" s="263"/>
      <c r="B3" s="37" t="s">
        <v>56</v>
      </c>
      <c r="C3" s="32">
        <v>4</v>
      </c>
      <c r="D3" s="11"/>
      <c r="E3" s="292"/>
      <c r="F3" s="316"/>
      <c r="G3" s="320"/>
      <c r="H3" s="308"/>
      <c r="I3" s="305"/>
    </row>
    <row r="4" spans="1:9" x14ac:dyDescent="0.25">
      <c r="A4" s="263"/>
      <c r="B4" s="37" t="s">
        <v>57</v>
      </c>
      <c r="C4" s="32">
        <v>5</v>
      </c>
      <c r="D4" s="11"/>
      <c r="E4" s="292"/>
      <c r="F4" s="316"/>
      <c r="G4" s="320"/>
      <c r="H4" s="308"/>
      <c r="I4" s="305"/>
    </row>
    <row r="5" spans="1:9" x14ac:dyDescent="0.25">
      <c r="A5" s="263"/>
      <c r="B5" s="37" t="s">
        <v>58</v>
      </c>
      <c r="C5" s="32">
        <v>3</v>
      </c>
      <c r="D5" s="11"/>
      <c r="E5" s="292"/>
      <c r="F5" s="316"/>
      <c r="G5" s="320"/>
      <c r="H5" s="308"/>
      <c r="I5" s="305"/>
    </row>
    <row r="6" spans="1:9" x14ac:dyDescent="0.25">
      <c r="A6" s="263"/>
      <c r="B6" s="37" t="s">
        <v>59</v>
      </c>
      <c r="C6" s="32">
        <v>1</v>
      </c>
      <c r="D6" s="11"/>
      <c r="E6" s="292"/>
      <c r="F6" s="316"/>
      <c r="G6" s="320"/>
      <c r="H6" s="308"/>
      <c r="I6" s="305"/>
    </row>
    <row r="7" spans="1:9" x14ac:dyDescent="0.25">
      <c r="A7" s="33" t="s">
        <v>1</v>
      </c>
      <c r="B7" s="37"/>
      <c r="C7" s="32">
        <v>3</v>
      </c>
      <c r="D7" s="11"/>
      <c r="E7" s="58">
        <f t="shared" ref="E7:E66" si="0">IF(C7=D7,F7,0)</f>
        <v>0</v>
      </c>
      <c r="F7" s="123">
        <f t="shared" ref="F7:F28" si="1">2.0833</f>
        <v>2.0832999999999999</v>
      </c>
      <c r="G7" s="320"/>
      <c r="H7" s="308"/>
      <c r="I7" s="305"/>
    </row>
    <row r="8" spans="1:9" x14ac:dyDescent="0.25">
      <c r="A8" s="33" t="s">
        <v>2</v>
      </c>
      <c r="B8" s="37"/>
      <c r="C8" s="32">
        <v>4</v>
      </c>
      <c r="D8" s="11"/>
      <c r="E8" s="58">
        <f t="shared" si="0"/>
        <v>0</v>
      </c>
      <c r="F8" s="123">
        <f t="shared" si="1"/>
        <v>2.0832999999999999</v>
      </c>
      <c r="G8" s="320"/>
      <c r="H8" s="308"/>
      <c r="I8" s="305"/>
    </row>
    <row r="9" spans="1:9" x14ac:dyDescent="0.25">
      <c r="A9" s="33" t="s">
        <v>3</v>
      </c>
      <c r="B9" s="37"/>
      <c r="C9" s="32">
        <v>2</v>
      </c>
      <c r="D9" s="11"/>
      <c r="E9" s="58">
        <f t="shared" si="0"/>
        <v>0</v>
      </c>
      <c r="F9" s="123">
        <f t="shared" si="1"/>
        <v>2.0832999999999999</v>
      </c>
      <c r="G9" s="320"/>
      <c r="H9" s="308"/>
      <c r="I9" s="305"/>
    </row>
    <row r="10" spans="1:9" x14ac:dyDescent="0.25">
      <c r="A10" s="33" t="s">
        <v>4</v>
      </c>
      <c r="B10" s="37"/>
      <c r="C10" s="32">
        <v>5</v>
      </c>
      <c r="D10" s="11"/>
      <c r="E10" s="58">
        <f t="shared" si="0"/>
        <v>0</v>
      </c>
      <c r="F10" s="123">
        <f t="shared" si="1"/>
        <v>2.0832999999999999</v>
      </c>
      <c r="G10" s="320"/>
      <c r="H10" s="308"/>
      <c r="I10" s="305"/>
    </row>
    <row r="11" spans="1:9" x14ac:dyDescent="0.25">
      <c r="A11" s="263" t="s">
        <v>5</v>
      </c>
      <c r="B11" s="37" t="s">
        <v>54</v>
      </c>
      <c r="C11" s="32">
        <v>3</v>
      </c>
      <c r="D11" s="11"/>
      <c r="E11" s="58">
        <f t="shared" si="0"/>
        <v>0</v>
      </c>
      <c r="F11" s="123">
        <f>2.0833/6</f>
        <v>0.34721666666666667</v>
      </c>
      <c r="G11" s="320"/>
      <c r="H11" s="308"/>
      <c r="I11" s="305"/>
    </row>
    <row r="12" spans="1:9" x14ac:dyDescent="0.25">
      <c r="A12" s="263"/>
      <c r="B12" s="37" t="s">
        <v>56</v>
      </c>
      <c r="C12" s="32">
        <v>6</v>
      </c>
      <c r="D12" s="11"/>
      <c r="E12" s="58">
        <f t="shared" si="0"/>
        <v>0</v>
      </c>
      <c r="F12" s="123">
        <f t="shared" ref="F12:F16" si="2">2.0833/6</f>
        <v>0.34721666666666667</v>
      </c>
      <c r="G12" s="320"/>
      <c r="H12" s="308"/>
      <c r="I12" s="305"/>
    </row>
    <row r="13" spans="1:9" x14ac:dyDescent="0.25">
      <c r="A13" s="263"/>
      <c r="B13" s="37" t="s">
        <v>57</v>
      </c>
      <c r="C13" s="32">
        <v>4</v>
      </c>
      <c r="D13" s="11"/>
      <c r="E13" s="58">
        <f t="shared" si="0"/>
        <v>0</v>
      </c>
      <c r="F13" s="123">
        <f t="shared" si="2"/>
        <v>0.34721666666666667</v>
      </c>
      <c r="G13" s="320"/>
      <c r="H13" s="308"/>
      <c r="I13" s="305"/>
    </row>
    <row r="14" spans="1:9" x14ac:dyDescent="0.25">
      <c r="A14" s="263"/>
      <c r="B14" s="37" t="s">
        <v>58</v>
      </c>
      <c r="C14" s="32">
        <v>1</v>
      </c>
      <c r="D14" s="11"/>
      <c r="E14" s="58">
        <f t="shared" si="0"/>
        <v>0</v>
      </c>
      <c r="F14" s="123">
        <f t="shared" si="2"/>
        <v>0.34721666666666667</v>
      </c>
      <c r="G14" s="320"/>
      <c r="H14" s="308"/>
      <c r="I14" s="305"/>
    </row>
    <row r="15" spans="1:9" x14ac:dyDescent="0.25">
      <c r="A15" s="263"/>
      <c r="B15" s="37" t="s">
        <v>59</v>
      </c>
      <c r="C15" s="32">
        <v>2</v>
      </c>
      <c r="D15" s="11"/>
      <c r="E15" s="58">
        <f t="shared" si="0"/>
        <v>0</v>
      </c>
      <c r="F15" s="123">
        <f t="shared" si="2"/>
        <v>0.34721666666666667</v>
      </c>
      <c r="G15" s="320"/>
      <c r="H15" s="308"/>
      <c r="I15" s="305"/>
    </row>
    <row r="16" spans="1:9" x14ac:dyDescent="0.25">
      <c r="A16" s="263"/>
      <c r="B16" s="37" t="s">
        <v>62</v>
      </c>
      <c r="C16" s="32">
        <v>5</v>
      </c>
      <c r="D16" s="11"/>
      <c r="E16" s="58">
        <f t="shared" si="0"/>
        <v>0</v>
      </c>
      <c r="F16" s="123">
        <f t="shared" si="2"/>
        <v>0.34721666666666667</v>
      </c>
      <c r="G16" s="320"/>
      <c r="H16" s="308"/>
      <c r="I16" s="305"/>
    </row>
    <row r="17" spans="1:9" x14ac:dyDescent="0.25">
      <c r="A17" s="263" t="s">
        <v>6</v>
      </c>
      <c r="B17" s="37" t="s">
        <v>54</v>
      </c>
      <c r="C17" s="32">
        <v>2</v>
      </c>
      <c r="D17" s="11"/>
      <c r="E17" s="292">
        <f>IF(AND(C17=D17,C18=D18,C19=D19,C20=D20,C21=D21,C22=D22,C23=D23),F17,0)</f>
        <v>0</v>
      </c>
      <c r="F17" s="316">
        <f t="shared" si="1"/>
        <v>2.0832999999999999</v>
      </c>
      <c r="G17" s="320"/>
      <c r="H17" s="308"/>
      <c r="I17" s="305"/>
    </row>
    <row r="18" spans="1:9" x14ac:dyDescent="0.25">
      <c r="A18" s="263"/>
      <c r="B18" s="37" t="s">
        <v>56</v>
      </c>
      <c r="C18" s="32">
        <v>1</v>
      </c>
      <c r="D18" s="11"/>
      <c r="E18" s="292"/>
      <c r="F18" s="316"/>
      <c r="G18" s="320"/>
      <c r="H18" s="308"/>
      <c r="I18" s="305"/>
    </row>
    <row r="19" spans="1:9" x14ac:dyDescent="0.25">
      <c r="A19" s="263"/>
      <c r="B19" s="37" t="s">
        <v>57</v>
      </c>
      <c r="C19" s="32">
        <v>7</v>
      </c>
      <c r="D19" s="11"/>
      <c r="E19" s="292"/>
      <c r="F19" s="316"/>
      <c r="G19" s="320"/>
      <c r="H19" s="308"/>
      <c r="I19" s="305"/>
    </row>
    <row r="20" spans="1:9" x14ac:dyDescent="0.25">
      <c r="A20" s="263"/>
      <c r="B20" s="37" t="s">
        <v>58</v>
      </c>
      <c r="C20" s="32">
        <v>4</v>
      </c>
      <c r="D20" s="11"/>
      <c r="E20" s="292"/>
      <c r="F20" s="316"/>
      <c r="G20" s="320"/>
      <c r="H20" s="308"/>
      <c r="I20" s="305"/>
    </row>
    <row r="21" spans="1:9" x14ac:dyDescent="0.25">
      <c r="A21" s="263"/>
      <c r="B21" s="37" t="s">
        <v>59</v>
      </c>
      <c r="C21" s="32">
        <v>6</v>
      </c>
      <c r="D21" s="11"/>
      <c r="E21" s="292"/>
      <c r="F21" s="316"/>
      <c r="G21" s="320"/>
      <c r="H21" s="308"/>
      <c r="I21" s="305"/>
    </row>
    <row r="22" spans="1:9" x14ac:dyDescent="0.25">
      <c r="A22" s="263"/>
      <c r="B22" s="37" t="s">
        <v>62</v>
      </c>
      <c r="C22" s="32">
        <v>5</v>
      </c>
      <c r="D22" s="11"/>
      <c r="E22" s="292"/>
      <c r="F22" s="316"/>
      <c r="G22" s="320"/>
      <c r="H22" s="308"/>
      <c r="I22" s="305"/>
    </row>
    <row r="23" spans="1:9" x14ac:dyDescent="0.25">
      <c r="A23" s="263"/>
      <c r="B23" s="37" t="s">
        <v>63</v>
      </c>
      <c r="C23" s="32">
        <v>3</v>
      </c>
      <c r="D23" s="11"/>
      <c r="E23" s="292"/>
      <c r="F23" s="316"/>
      <c r="G23" s="320"/>
      <c r="H23" s="308"/>
      <c r="I23" s="305"/>
    </row>
    <row r="24" spans="1:9" x14ac:dyDescent="0.25">
      <c r="A24" s="33" t="s">
        <v>7</v>
      </c>
      <c r="B24" s="37"/>
      <c r="C24" s="32">
        <v>1</v>
      </c>
      <c r="D24" s="11"/>
      <c r="E24" s="58">
        <f t="shared" si="0"/>
        <v>0</v>
      </c>
      <c r="F24" s="123">
        <f t="shared" si="1"/>
        <v>2.0832999999999999</v>
      </c>
      <c r="G24" s="320"/>
      <c r="H24" s="308"/>
      <c r="I24" s="305"/>
    </row>
    <row r="25" spans="1:9" x14ac:dyDescent="0.25">
      <c r="A25" s="33" t="s">
        <v>8</v>
      </c>
      <c r="B25" s="37"/>
      <c r="C25" s="32">
        <v>1</v>
      </c>
      <c r="D25" s="11"/>
      <c r="E25" s="58">
        <f t="shared" si="0"/>
        <v>0</v>
      </c>
      <c r="F25" s="123">
        <f t="shared" si="1"/>
        <v>2.0832999999999999</v>
      </c>
      <c r="G25" s="320"/>
      <c r="H25" s="308"/>
      <c r="I25" s="305"/>
    </row>
    <row r="26" spans="1:9" x14ac:dyDescent="0.25">
      <c r="A26" s="33" t="s">
        <v>9</v>
      </c>
      <c r="B26" s="37"/>
      <c r="C26" s="32">
        <v>2</v>
      </c>
      <c r="D26" s="11"/>
      <c r="E26" s="58">
        <f t="shared" si="0"/>
        <v>0</v>
      </c>
      <c r="F26" s="123">
        <f t="shared" si="1"/>
        <v>2.0832999999999999</v>
      </c>
      <c r="G26" s="320"/>
      <c r="H26" s="308"/>
      <c r="I26" s="305"/>
    </row>
    <row r="27" spans="1:9" x14ac:dyDescent="0.25">
      <c r="A27" s="33" t="s">
        <v>10</v>
      </c>
      <c r="B27" s="37"/>
      <c r="C27" s="32">
        <v>3</v>
      </c>
      <c r="D27" s="11"/>
      <c r="E27" s="58">
        <f t="shared" si="0"/>
        <v>0</v>
      </c>
      <c r="F27" s="123">
        <f t="shared" si="1"/>
        <v>2.0832999999999999</v>
      </c>
      <c r="G27" s="320"/>
      <c r="H27" s="308"/>
      <c r="I27" s="305"/>
    </row>
    <row r="28" spans="1:9" ht="15.75" thickBot="1" x14ac:dyDescent="0.3">
      <c r="A28" s="38" t="s">
        <v>11</v>
      </c>
      <c r="B28" s="69"/>
      <c r="C28" s="36">
        <v>75</v>
      </c>
      <c r="D28" s="12"/>
      <c r="E28" s="44">
        <f t="shared" si="0"/>
        <v>0</v>
      </c>
      <c r="F28" s="45">
        <f t="shared" si="1"/>
        <v>2.0832999999999999</v>
      </c>
      <c r="G28" s="321"/>
      <c r="H28" s="309"/>
      <c r="I28" s="306"/>
    </row>
    <row r="29" spans="1:9" x14ac:dyDescent="0.25">
      <c r="A29" s="274" t="s">
        <v>14</v>
      </c>
      <c r="B29" s="51" t="s">
        <v>54</v>
      </c>
      <c r="C29" s="29">
        <v>2</v>
      </c>
      <c r="D29" s="7"/>
      <c r="E29" s="315">
        <f>IF(AND(C29=D29,C30=D30,C31=D31,C32=D32,C33=D33,C34=D34),F29,0)</f>
        <v>0</v>
      </c>
      <c r="F29" s="327">
        <f>2.2222</f>
        <v>2.2222</v>
      </c>
      <c r="G29" s="319">
        <f>SUM(E29:E61)</f>
        <v>0</v>
      </c>
      <c r="H29" s="307">
        <f>SUM(F29:F61)</f>
        <v>39.999600000000008</v>
      </c>
      <c r="I29" s="304">
        <f>G29/H29</f>
        <v>0</v>
      </c>
    </row>
    <row r="30" spans="1:9" x14ac:dyDescent="0.25">
      <c r="A30" s="263"/>
      <c r="B30" s="37" t="s">
        <v>56</v>
      </c>
      <c r="C30" s="32">
        <v>1</v>
      </c>
      <c r="D30" s="11"/>
      <c r="E30" s="292"/>
      <c r="F30" s="316"/>
      <c r="G30" s="320"/>
      <c r="H30" s="308"/>
      <c r="I30" s="305"/>
    </row>
    <row r="31" spans="1:9" x14ac:dyDescent="0.25">
      <c r="A31" s="263"/>
      <c r="B31" s="37" t="s">
        <v>57</v>
      </c>
      <c r="C31" s="32">
        <v>2</v>
      </c>
      <c r="D31" s="11"/>
      <c r="E31" s="292"/>
      <c r="F31" s="316"/>
      <c r="G31" s="320"/>
      <c r="H31" s="308"/>
      <c r="I31" s="305"/>
    </row>
    <row r="32" spans="1:9" x14ac:dyDescent="0.25">
      <c r="A32" s="263"/>
      <c r="B32" s="37" t="s">
        <v>58</v>
      </c>
      <c r="C32" s="32">
        <v>1</v>
      </c>
      <c r="D32" s="11"/>
      <c r="E32" s="292"/>
      <c r="F32" s="316"/>
      <c r="G32" s="320"/>
      <c r="H32" s="308"/>
      <c r="I32" s="305"/>
    </row>
    <row r="33" spans="1:9" x14ac:dyDescent="0.25">
      <c r="A33" s="263"/>
      <c r="B33" s="37" t="s">
        <v>59</v>
      </c>
      <c r="C33" s="32">
        <v>1</v>
      </c>
      <c r="D33" s="11"/>
      <c r="E33" s="292"/>
      <c r="F33" s="316"/>
      <c r="G33" s="320"/>
      <c r="H33" s="308"/>
      <c r="I33" s="305"/>
    </row>
    <row r="34" spans="1:9" x14ac:dyDescent="0.25">
      <c r="A34" s="263"/>
      <c r="B34" s="37" t="s">
        <v>62</v>
      </c>
      <c r="C34" s="32">
        <v>1</v>
      </c>
      <c r="D34" s="11"/>
      <c r="E34" s="292"/>
      <c r="F34" s="316"/>
      <c r="G34" s="320"/>
      <c r="H34" s="308"/>
      <c r="I34" s="305"/>
    </row>
    <row r="35" spans="1:9" x14ac:dyDescent="0.25">
      <c r="A35" s="33" t="s">
        <v>15</v>
      </c>
      <c r="B35" s="37"/>
      <c r="C35" s="32">
        <v>76.540000000000006</v>
      </c>
      <c r="D35" s="11"/>
      <c r="E35" s="58">
        <f t="shared" si="0"/>
        <v>0</v>
      </c>
      <c r="F35" s="123">
        <f t="shared" ref="F35:F61" si="3">2.2222</f>
        <v>2.2222</v>
      </c>
      <c r="G35" s="320"/>
      <c r="H35" s="308"/>
      <c r="I35" s="305"/>
    </row>
    <row r="36" spans="1:9" x14ac:dyDescent="0.25">
      <c r="A36" s="263" t="s">
        <v>16</v>
      </c>
      <c r="B36" s="37" t="s">
        <v>54</v>
      </c>
      <c r="C36" s="32">
        <v>1</v>
      </c>
      <c r="D36" s="11"/>
      <c r="E36" s="58">
        <f t="shared" si="0"/>
        <v>0</v>
      </c>
      <c r="F36" s="123">
        <f>2.2222/7</f>
        <v>0.31745714285714283</v>
      </c>
      <c r="G36" s="320"/>
      <c r="H36" s="308"/>
      <c r="I36" s="305"/>
    </row>
    <row r="37" spans="1:9" x14ac:dyDescent="0.25">
      <c r="A37" s="263"/>
      <c r="B37" s="37" t="s">
        <v>56</v>
      </c>
      <c r="C37" s="32">
        <v>7</v>
      </c>
      <c r="D37" s="11"/>
      <c r="E37" s="58">
        <f t="shared" si="0"/>
        <v>0</v>
      </c>
      <c r="F37" s="123">
        <f t="shared" ref="F37:F42" si="4">2.2222/7</f>
        <v>0.31745714285714283</v>
      </c>
      <c r="G37" s="320"/>
      <c r="H37" s="308"/>
      <c r="I37" s="305"/>
    </row>
    <row r="38" spans="1:9" x14ac:dyDescent="0.25">
      <c r="A38" s="263"/>
      <c r="B38" s="37" t="s">
        <v>57</v>
      </c>
      <c r="C38" s="32">
        <v>3</v>
      </c>
      <c r="D38" s="11"/>
      <c r="E38" s="58">
        <f t="shared" si="0"/>
        <v>0</v>
      </c>
      <c r="F38" s="123">
        <f t="shared" si="4"/>
        <v>0.31745714285714283</v>
      </c>
      <c r="G38" s="320"/>
      <c r="H38" s="308"/>
      <c r="I38" s="305"/>
    </row>
    <row r="39" spans="1:9" x14ac:dyDescent="0.25">
      <c r="A39" s="263"/>
      <c r="B39" s="37" t="s">
        <v>58</v>
      </c>
      <c r="C39" s="32">
        <v>5</v>
      </c>
      <c r="D39" s="11"/>
      <c r="E39" s="58">
        <f t="shared" si="0"/>
        <v>0</v>
      </c>
      <c r="F39" s="123">
        <f t="shared" si="4"/>
        <v>0.31745714285714283</v>
      </c>
      <c r="G39" s="320"/>
      <c r="H39" s="308"/>
      <c r="I39" s="305"/>
    </row>
    <row r="40" spans="1:9" x14ac:dyDescent="0.25">
      <c r="A40" s="263"/>
      <c r="B40" s="37" t="s">
        <v>59</v>
      </c>
      <c r="C40" s="32">
        <v>2</v>
      </c>
      <c r="D40" s="11"/>
      <c r="E40" s="58">
        <f t="shared" si="0"/>
        <v>0</v>
      </c>
      <c r="F40" s="123">
        <f t="shared" si="4"/>
        <v>0.31745714285714283</v>
      </c>
      <c r="G40" s="320"/>
      <c r="H40" s="308"/>
      <c r="I40" s="305"/>
    </row>
    <row r="41" spans="1:9" x14ac:dyDescent="0.25">
      <c r="A41" s="263"/>
      <c r="B41" s="37" t="s">
        <v>62</v>
      </c>
      <c r="C41" s="32">
        <v>4</v>
      </c>
      <c r="D41" s="11"/>
      <c r="E41" s="58">
        <f t="shared" si="0"/>
        <v>0</v>
      </c>
      <c r="F41" s="123">
        <f t="shared" si="4"/>
        <v>0.31745714285714283</v>
      </c>
      <c r="G41" s="320"/>
      <c r="H41" s="308"/>
      <c r="I41" s="305"/>
    </row>
    <row r="42" spans="1:9" x14ac:dyDescent="0.25">
      <c r="A42" s="263"/>
      <c r="B42" s="37" t="s">
        <v>63</v>
      </c>
      <c r="C42" s="32">
        <v>6</v>
      </c>
      <c r="D42" s="11"/>
      <c r="E42" s="58">
        <f t="shared" si="0"/>
        <v>0</v>
      </c>
      <c r="F42" s="123">
        <f t="shared" si="4"/>
        <v>0.31745714285714283</v>
      </c>
      <c r="G42" s="320"/>
      <c r="H42" s="308"/>
      <c r="I42" s="305"/>
    </row>
    <row r="43" spans="1:9" x14ac:dyDescent="0.25">
      <c r="A43" s="33" t="s">
        <v>17</v>
      </c>
      <c r="B43" s="37"/>
      <c r="C43" s="32">
        <v>4</v>
      </c>
      <c r="D43" s="11"/>
      <c r="E43" s="58">
        <f t="shared" si="0"/>
        <v>0</v>
      </c>
      <c r="F43" s="123">
        <f t="shared" si="3"/>
        <v>2.2222</v>
      </c>
      <c r="G43" s="320"/>
      <c r="H43" s="308"/>
      <c r="I43" s="305"/>
    </row>
    <row r="44" spans="1:9" x14ac:dyDescent="0.25">
      <c r="A44" s="263" t="s">
        <v>18</v>
      </c>
      <c r="B44" s="37" t="s">
        <v>54</v>
      </c>
      <c r="C44" s="32">
        <v>3</v>
      </c>
      <c r="D44" s="11"/>
      <c r="E44" s="292">
        <f>IF(AND(C44=D44,C45=D45,C46=D46,C47=D47),F44,0)</f>
        <v>0</v>
      </c>
      <c r="F44" s="316">
        <f t="shared" si="3"/>
        <v>2.2222</v>
      </c>
      <c r="G44" s="320"/>
      <c r="H44" s="308"/>
      <c r="I44" s="305"/>
    </row>
    <row r="45" spans="1:9" x14ac:dyDescent="0.25">
      <c r="A45" s="263"/>
      <c r="B45" s="37" t="s">
        <v>56</v>
      </c>
      <c r="C45" s="32">
        <v>2</v>
      </c>
      <c r="D45" s="11"/>
      <c r="E45" s="292"/>
      <c r="F45" s="316"/>
      <c r="G45" s="320"/>
      <c r="H45" s="308"/>
      <c r="I45" s="305"/>
    </row>
    <row r="46" spans="1:9" x14ac:dyDescent="0.25">
      <c r="A46" s="263"/>
      <c r="B46" s="37" t="s">
        <v>57</v>
      </c>
      <c r="C46" s="32">
        <v>4</v>
      </c>
      <c r="D46" s="11"/>
      <c r="E46" s="292"/>
      <c r="F46" s="316"/>
      <c r="G46" s="320"/>
      <c r="H46" s="308"/>
      <c r="I46" s="305"/>
    </row>
    <row r="47" spans="1:9" x14ac:dyDescent="0.25">
      <c r="A47" s="263"/>
      <c r="B47" s="37" t="s">
        <v>58</v>
      </c>
      <c r="C47" s="32">
        <v>1</v>
      </c>
      <c r="D47" s="11"/>
      <c r="E47" s="292"/>
      <c r="F47" s="316"/>
      <c r="G47" s="320"/>
      <c r="H47" s="308"/>
      <c r="I47" s="305"/>
    </row>
    <row r="48" spans="1:9" x14ac:dyDescent="0.25">
      <c r="A48" s="33" t="s">
        <v>19</v>
      </c>
      <c r="B48" s="37"/>
      <c r="C48" s="32">
        <v>4</v>
      </c>
      <c r="D48" s="11"/>
      <c r="E48" s="58">
        <f t="shared" si="0"/>
        <v>0</v>
      </c>
      <c r="F48" s="123">
        <f t="shared" si="3"/>
        <v>2.2222</v>
      </c>
      <c r="G48" s="320"/>
      <c r="H48" s="308"/>
      <c r="I48" s="305"/>
    </row>
    <row r="49" spans="1:9" x14ac:dyDescent="0.25">
      <c r="A49" s="33" t="s">
        <v>20</v>
      </c>
      <c r="B49" s="37"/>
      <c r="C49" s="32">
        <v>10011110</v>
      </c>
      <c r="D49" s="11"/>
      <c r="E49" s="58">
        <f t="shared" si="0"/>
        <v>0</v>
      </c>
      <c r="F49" s="123">
        <f t="shared" si="3"/>
        <v>2.2222</v>
      </c>
      <c r="G49" s="320"/>
      <c r="H49" s="308"/>
      <c r="I49" s="305"/>
    </row>
    <row r="50" spans="1:9" x14ac:dyDescent="0.25">
      <c r="A50" s="33" t="s">
        <v>21</v>
      </c>
      <c r="B50" s="37"/>
      <c r="C50" s="32">
        <v>88</v>
      </c>
      <c r="D50" s="11"/>
      <c r="E50" s="58">
        <f t="shared" si="0"/>
        <v>0</v>
      </c>
      <c r="F50" s="123">
        <f t="shared" si="3"/>
        <v>2.2222</v>
      </c>
      <c r="G50" s="320"/>
      <c r="H50" s="308"/>
      <c r="I50" s="305"/>
    </row>
    <row r="51" spans="1:9" x14ac:dyDescent="0.25">
      <c r="A51" s="33" t="s">
        <v>22</v>
      </c>
      <c r="B51" s="37"/>
      <c r="C51" s="32">
        <v>4</v>
      </c>
      <c r="D51" s="11"/>
      <c r="E51" s="58">
        <f t="shared" si="0"/>
        <v>0</v>
      </c>
      <c r="F51" s="123">
        <f t="shared" si="3"/>
        <v>2.2222</v>
      </c>
      <c r="G51" s="320"/>
      <c r="H51" s="308"/>
      <c r="I51" s="305"/>
    </row>
    <row r="52" spans="1:9" x14ac:dyDescent="0.25">
      <c r="A52" s="33" t="s">
        <v>23</v>
      </c>
      <c r="B52" s="37"/>
      <c r="C52" s="32">
        <v>4</v>
      </c>
      <c r="D52" s="11"/>
      <c r="E52" s="58">
        <f t="shared" si="0"/>
        <v>0</v>
      </c>
      <c r="F52" s="123">
        <f t="shared" si="3"/>
        <v>2.2222</v>
      </c>
      <c r="G52" s="320"/>
      <c r="H52" s="308"/>
      <c r="I52" s="305"/>
    </row>
    <row r="53" spans="1:9" x14ac:dyDescent="0.25">
      <c r="A53" s="33" t="s">
        <v>24</v>
      </c>
      <c r="B53" s="37"/>
      <c r="C53" s="32">
        <v>4</v>
      </c>
      <c r="D53" s="11"/>
      <c r="E53" s="58">
        <f t="shared" si="0"/>
        <v>0</v>
      </c>
      <c r="F53" s="123">
        <f t="shared" si="3"/>
        <v>2.2222</v>
      </c>
      <c r="G53" s="320"/>
      <c r="H53" s="308"/>
      <c r="I53" s="305"/>
    </row>
    <row r="54" spans="1:9" x14ac:dyDescent="0.25">
      <c r="A54" s="33" t="s">
        <v>25</v>
      </c>
      <c r="B54" s="37"/>
      <c r="C54" s="32">
        <v>3</v>
      </c>
      <c r="D54" s="11"/>
      <c r="E54" s="58">
        <f t="shared" si="0"/>
        <v>0</v>
      </c>
      <c r="F54" s="123">
        <f t="shared" si="3"/>
        <v>2.2222</v>
      </c>
      <c r="G54" s="320"/>
      <c r="H54" s="308"/>
      <c r="I54" s="305"/>
    </row>
    <row r="55" spans="1:9" x14ac:dyDescent="0.25">
      <c r="A55" s="33" t="s">
        <v>26</v>
      </c>
      <c r="B55" s="37"/>
      <c r="C55" s="32">
        <v>4</v>
      </c>
      <c r="D55" s="11"/>
      <c r="E55" s="58">
        <f t="shared" si="0"/>
        <v>0</v>
      </c>
      <c r="F55" s="123">
        <f t="shared" si="3"/>
        <v>2.2222</v>
      </c>
      <c r="G55" s="320"/>
      <c r="H55" s="308"/>
      <c r="I55" s="305"/>
    </row>
    <row r="56" spans="1:9" x14ac:dyDescent="0.25">
      <c r="A56" s="33" t="s">
        <v>27</v>
      </c>
      <c r="B56" s="37"/>
      <c r="C56" s="32">
        <v>4</v>
      </c>
      <c r="D56" s="11"/>
      <c r="E56" s="58">
        <f t="shared" si="0"/>
        <v>0</v>
      </c>
      <c r="F56" s="123">
        <f t="shared" si="3"/>
        <v>2.2222</v>
      </c>
      <c r="G56" s="320"/>
      <c r="H56" s="308"/>
      <c r="I56" s="305"/>
    </row>
    <row r="57" spans="1:9" x14ac:dyDescent="0.25">
      <c r="A57" s="263" t="s">
        <v>28</v>
      </c>
      <c r="B57" s="276"/>
      <c r="C57" s="32">
        <v>1</v>
      </c>
      <c r="D57" s="11"/>
      <c r="E57" s="58">
        <f t="shared" si="0"/>
        <v>0</v>
      </c>
      <c r="F57" s="123">
        <f>2.2222/2</f>
        <v>1.1111</v>
      </c>
      <c r="G57" s="320"/>
      <c r="H57" s="308"/>
      <c r="I57" s="305"/>
    </row>
    <row r="58" spans="1:9" x14ac:dyDescent="0.25">
      <c r="A58" s="263"/>
      <c r="B58" s="276"/>
      <c r="C58" s="32">
        <v>4</v>
      </c>
      <c r="D58" s="11"/>
      <c r="E58" s="58">
        <f t="shared" si="0"/>
        <v>0</v>
      </c>
      <c r="F58" s="123">
        <f>2.2222/2</f>
        <v>1.1111</v>
      </c>
      <c r="G58" s="320"/>
      <c r="H58" s="308"/>
      <c r="I58" s="305"/>
    </row>
    <row r="59" spans="1:9" x14ac:dyDescent="0.25">
      <c r="A59" s="33" t="s">
        <v>29</v>
      </c>
      <c r="B59" s="37"/>
      <c r="C59" s="32">
        <v>5</v>
      </c>
      <c r="D59" s="11"/>
      <c r="E59" s="58">
        <f t="shared" si="0"/>
        <v>0</v>
      </c>
      <c r="F59" s="123">
        <f t="shared" si="3"/>
        <v>2.2222</v>
      </c>
      <c r="G59" s="320"/>
      <c r="H59" s="308"/>
      <c r="I59" s="305"/>
    </row>
    <row r="60" spans="1:9" x14ac:dyDescent="0.25">
      <c r="A60" s="33" t="s">
        <v>30</v>
      </c>
      <c r="B60" s="37"/>
      <c r="C60" s="32">
        <v>4</v>
      </c>
      <c r="D60" s="11"/>
      <c r="E60" s="58">
        <f t="shared" si="0"/>
        <v>0</v>
      </c>
      <c r="F60" s="123">
        <f t="shared" si="3"/>
        <v>2.2222</v>
      </c>
      <c r="G60" s="320"/>
      <c r="H60" s="308"/>
      <c r="I60" s="305"/>
    </row>
    <row r="61" spans="1:9" ht="15.75" thickBot="1" x14ac:dyDescent="0.3">
      <c r="A61" s="38" t="s">
        <v>31</v>
      </c>
      <c r="B61" s="69"/>
      <c r="C61" s="36">
        <v>2</v>
      </c>
      <c r="D61" s="12"/>
      <c r="E61" s="44">
        <f t="shared" si="0"/>
        <v>0</v>
      </c>
      <c r="F61" s="45">
        <f t="shared" si="3"/>
        <v>2.2222</v>
      </c>
      <c r="G61" s="321"/>
      <c r="H61" s="309"/>
      <c r="I61" s="306"/>
    </row>
    <row r="62" spans="1:9" x14ac:dyDescent="0.25">
      <c r="A62" s="274" t="s">
        <v>32</v>
      </c>
      <c r="B62" s="51" t="s">
        <v>54</v>
      </c>
      <c r="C62" s="29">
        <v>1</v>
      </c>
      <c r="D62" s="7"/>
      <c r="E62" s="89">
        <f t="shared" si="0"/>
        <v>0</v>
      </c>
      <c r="F62" s="41">
        <f>2.5/5</f>
        <v>0.5</v>
      </c>
      <c r="G62" s="319">
        <f>SUM(E62:E76)</f>
        <v>0</v>
      </c>
      <c r="H62" s="307">
        <f>SUM(F62:F76)</f>
        <v>20</v>
      </c>
      <c r="I62" s="304">
        <f>G62/H62</f>
        <v>0</v>
      </c>
    </row>
    <row r="63" spans="1:9" x14ac:dyDescent="0.25">
      <c r="A63" s="263"/>
      <c r="B63" s="37" t="s">
        <v>56</v>
      </c>
      <c r="C63" s="32">
        <v>2</v>
      </c>
      <c r="D63" s="11"/>
      <c r="E63" s="58">
        <f t="shared" si="0"/>
        <v>0</v>
      </c>
      <c r="F63" s="123">
        <f t="shared" ref="F63:F66" si="5">2.5/5</f>
        <v>0.5</v>
      </c>
      <c r="G63" s="320"/>
      <c r="H63" s="308"/>
      <c r="I63" s="305"/>
    </row>
    <row r="64" spans="1:9" x14ac:dyDescent="0.25">
      <c r="A64" s="263"/>
      <c r="B64" s="37" t="s">
        <v>57</v>
      </c>
      <c r="C64" s="32">
        <v>2</v>
      </c>
      <c r="D64" s="11"/>
      <c r="E64" s="58">
        <f t="shared" si="0"/>
        <v>0</v>
      </c>
      <c r="F64" s="123">
        <f t="shared" si="5"/>
        <v>0.5</v>
      </c>
      <c r="G64" s="320"/>
      <c r="H64" s="308"/>
      <c r="I64" s="305"/>
    </row>
    <row r="65" spans="1:9" x14ac:dyDescent="0.25">
      <c r="A65" s="263"/>
      <c r="B65" s="37" t="s">
        <v>58</v>
      </c>
      <c r="C65" s="32">
        <v>3</v>
      </c>
      <c r="D65" s="11"/>
      <c r="E65" s="58">
        <f t="shared" si="0"/>
        <v>0</v>
      </c>
      <c r="F65" s="123">
        <f t="shared" si="5"/>
        <v>0.5</v>
      </c>
      <c r="G65" s="320"/>
      <c r="H65" s="308"/>
      <c r="I65" s="305"/>
    </row>
    <row r="66" spans="1:9" x14ac:dyDescent="0.25">
      <c r="A66" s="263"/>
      <c r="B66" s="37" t="s">
        <v>59</v>
      </c>
      <c r="C66" s="32">
        <v>1</v>
      </c>
      <c r="D66" s="11"/>
      <c r="E66" s="58">
        <f t="shared" si="0"/>
        <v>0</v>
      </c>
      <c r="F66" s="123">
        <f t="shared" si="5"/>
        <v>0.5</v>
      </c>
      <c r="G66" s="320"/>
      <c r="H66" s="308"/>
      <c r="I66" s="305"/>
    </row>
    <row r="67" spans="1:9" x14ac:dyDescent="0.25">
      <c r="A67" s="33" t="s">
        <v>33</v>
      </c>
      <c r="B67" s="37"/>
      <c r="C67" s="32">
        <v>3</v>
      </c>
      <c r="D67" s="11"/>
      <c r="E67" s="58">
        <f t="shared" ref="E67:E93" si="6">IF(C67=D67,F67,0)</f>
        <v>0</v>
      </c>
      <c r="F67" s="123">
        <f t="shared" ref="F67:F76" si="7">2.5</f>
        <v>2.5</v>
      </c>
      <c r="G67" s="320"/>
      <c r="H67" s="308"/>
      <c r="I67" s="305"/>
    </row>
    <row r="68" spans="1:9" x14ac:dyDescent="0.25">
      <c r="A68" s="33" t="s">
        <v>34</v>
      </c>
      <c r="B68" s="37"/>
      <c r="C68" s="32">
        <v>4</v>
      </c>
      <c r="D68" s="11"/>
      <c r="E68" s="58">
        <f t="shared" si="6"/>
        <v>0</v>
      </c>
      <c r="F68" s="123">
        <f t="shared" si="7"/>
        <v>2.5</v>
      </c>
      <c r="G68" s="320"/>
      <c r="H68" s="308"/>
      <c r="I68" s="305"/>
    </row>
    <row r="69" spans="1:9" x14ac:dyDescent="0.25">
      <c r="A69" s="33" t="s">
        <v>35</v>
      </c>
      <c r="B69" s="37"/>
      <c r="C69" s="32">
        <v>4</v>
      </c>
      <c r="D69" s="11"/>
      <c r="E69" s="58">
        <f t="shared" si="6"/>
        <v>0</v>
      </c>
      <c r="F69" s="123">
        <f t="shared" si="7"/>
        <v>2.5</v>
      </c>
      <c r="G69" s="320"/>
      <c r="H69" s="308"/>
      <c r="I69" s="305"/>
    </row>
    <row r="70" spans="1:9" x14ac:dyDescent="0.25">
      <c r="A70" s="263" t="s">
        <v>36</v>
      </c>
      <c r="B70" s="276"/>
      <c r="C70" s="32">
        <v>2</v>
      </c>
      <c r="D70" s="11"/>
      <c r="E70" s="58">
        <f t="shared" si="6"/>
        <v>0</v>
      </c>
      <c r="F70" s="123">
        <f>2.5/3</f>
        <v>0.83333333333333337</v>
      </c>
      <c r="G70" s="320"/>
      <c r="H70" s="308"/>
      <c r="I70" s="305"/>
    </row>
    <row r="71" spans="1:9" x14ac:dyDescent="0.25">
      <c r="A71" s="263"/>
      <c r="B71" s="276"/>
      <c r="C71" s="32">
        <v>5</v>
      </c>
      <c r="D71" s="11"/>
      <c r="E71" s="58">
        <f t="shared" si="6"/>
        <v>0</v>
      </c>
      <c r="F71" s="123">
        <f t="shared" ref="F71:F72" si="8">2.5/3</f>
        <v>0.83333333333333337</v>
      </c>
      <c r="G71" s="320"/>
      <c r="H71" s="308"/>
      <c r="I71" s="305"/>
    </row>
    <row r="72" spans="1:9" x14ac:dyDescent="0.25">
      <c r="A72" s="263"/>
      <c r="B72" s="276"/>
      <c r="C72" s="32">
        <v>6</v>
      </c>
      <c r="D72" s="11"/>
      <c r="E72" s="58">
        <f t="shared" si="6"/>
        <v>0</v>
      </c>
      <c r="F72" s="123">
        <f t="shared" si="8"/>
        <v>0.83333333333333337</v>
      </c>
      <c r="G72" s="320"/>
      <c r="H72" s="308"/>
      <c r="I72" s="305"/>
    </row>
    <row r="73" spans="1:9" x14ac:dyDescent="0.25">
      <c r="A73" s="263" t="s">
        <v>37</v>
      </c>
      <c r="B73" s="37" t="s">
        <v>54</v>
      </c>
      <c r="C73" s="32">
        <v>4</v>
      </c>
      <c r="D73" s="11"/>
      <c r="E73" s="58">
        <f t="shared" si="6"/>
        <v>0</v>
      </c>
      <c r="F73" s="123">
        <f>2.5/2</f>
        <v>1.25</v>
      </c>
      <c r="G73" s="320"/>
      <c r="H73" s="308"/>
      <c r="I73" s="305"/>
    </row>
    <row r="74" spans="1:9" x14ac:dyDescent="0.25">
      <c r="A74" s="263"/>
      <c r="B74" s="37" t="s">
        <v>56</v>
      </c>
      <c r="C74" s="32">
        <v>2</v>
      </c>
      <c r="D74" s="11"/>
      <c r="E74" s="58">
        <f t="shared" si="6"/>
        <v>0</v>
      </c>
      <c r="F74" s="123">
        <f>2.5/2</f>
        <v>1.25</v>
      </c>
      <c r="G74" s="320"/>
      <c r="H74" s="308"/>
      <c r="I74" s="305"/>
    </row>
    <row r="75" spans="1:9" x14ac:dyDescent="0.25">
      <c r="A75" s="33" t="s">
        <v>38</v>
      </c>
      <c r="B75" s="37"/>
      <c r="C75" s="32">
        <v>2</v>
      </c>
      <c r="D75" s="11"/>
      <c r="E75" s="58">
        <f t="shared" si="6"/>
        <v>0</v>
      </c>
      <c r="F75" s="123">
        <f t="shared" si="7"/>
        <v>2.5</v>
      </c>
      <c r="G75" s="320"/>
      <c r="H75" s="308"/>
      <c r="I75" s="305"/>
    </row>
    <row r="76" spans="1:9" ht="15.75" thickBot="1" x14ac:dyDescent="0.3">
      <c r="A76" s="38" t="s">
        <v>39</v>
      </c>
      <c r="B76" s="69"/>
      <c r="C76" s="36">
        <v>6</v>
      </c>
      <c r="D76" s="12"/>
      <c r="E76" s="44">
        <f t="shared" si="6"/>
        <v>0</v>
      </c>
      <c r="F76" s="45">
        <f t="shared" si="7"/>
        <v>2.5</v>
      </c>
      <c r="G76" s="321"/>
      <c r="H76" s="309"/>
      <c r="I76" s="306"/>
    </row>
    <row r="77" spans="1:9" x14ac:dyDescent="0.25">
      <c r="A77" s="39" t="s">
        <v>41</v>
      </c>
      <c r="B77" s="51"/>
      <c r="C77" s="29">
        <v>1</v>
      </c>
      <c r="D77" s="7"/>
      <c r="E77" s="89">
        <f t="shared" si="6"/>
        <v>0</v>
      </c>
      <c r="F77" s="41">
        <f>2.1429</f>
        <v>2.1429</v>
      </c>
      <c r="G77" s="319">
        <f>SUM(E77:E93)</f>
        <v>0</v>
      </c>
      <c r="H77" s="307">
        <f>SUM(F77:F93)</f>
        <v>15.000300000000003</v>
      </c>
      <c r="I77" s="304">
        <f>G77/H77</f>
        <v>0</v>
      </c>
    </row>
    <row r="78" spans="1:9" x14ac:dyDescent="0.25">
      <c r="A78" s="33" t="s">
        <v>42</v>
      </c>
      <c r="B78" s="37"/>
      <c r="C78" s="32">
        <v>1</v>
      </c>
      <c r="D78" s="11"/>
      <c r="E78" s="58">
        <f t="shared" si="6"/>
        <v>0</v>
      </c>
      <c r="F78" s="123">
        <f t="shared" ref="F78:F93" si="9">2.1429</f>
        <v>2.1429</v>
      </c>
      <c r="G78" s="320"/>
      <c r="H78" s="308"/>
      <c r="I78" s="305"/>
    </row>
    <row r="79" spans="1:9" x14ac:dyDescent="0.25">
      <c r="A79" s="33" t="s">
        <v>43</v>
      </c>
      <c r="B79" s="37"/>
      <c r="C79" s="32">
        <v>2</v>
      </c>
      <c r="D79" s="11"/>
      <c r="E79" s="58">
        <f t="shared" si="6"/>
        <v>0</v>
      </c>
      <c r="F79" s="123">
        <f t="shared" si="9"/>
        <v>2.1429</v>
      </c>
      <c r="G79" s="320"/>
      <c r="H79" s="308"/>
      <c r="I79" s="305"/>
    </row>
    <row r="80" spans="1:9" x14ac:dyDescent="0.25">
      <c r="A80" s="33" t="s">
        <v>44</v>
      </c>
      <c r="B80" s="37"/>
      <c r="C80" s="32">
        <v>1</v>
      </c>
      <c r="D80" s="11"/>
      <c r="E80" s="58">
        <f t="shared" si="6"/>
        <v>0</v>
      </c>
      <c r="F80" s="123">
        <f t="shared" si="9"/>
        <v>2.1429</v>
      </c>
      <c r="G80" s="320"/>
      <c r="H80" s="308"/>
      <c r="I80" s="305"/>
    </row>
    <row r="81" spans="1:12" x14ac:dyDescent="0.25">
      <c r="A81" s="263" t="s">
        <v>45</v>
      </c>
      <c r="B81" s="276"/>
      <c r="C81" s="32">
        <v>4</v>
      </c>
      <c r="D81" s="11"/>
      <c r="E81" s="58">
        <f t="shared" si="6"/>
        <v>0</v>
      </c>
      <c r="F81" s="123">
        <f>2.1429/2</f>
        <v>1.07145</v>
      </c>
      <c r="G81" s="320"/>
      <c r="H81" s="308"/>
      <c r="I81" s="305"/>
    </row>
    <row r="82" spans="1:12" x14ac:dyDescent="0.25">
      <c r="A82" s="263"/>
      <c r="B82" s="276"/>
      <c r="C82" s="32">
        <v>5</v>
      </c>
      <c r="D82" s="11"/>
      <c r="E82" s="58">
        <f t="shared" si="6"/>
        <v>0</v>
      </c>
      <c r="F82" s="123">
        <f>2.1429/2</f>
        <v>1.07145</v>
      </c>
      <c r="G82" s="320"/>
      <c r="H82" s="308"/>
      <c r="I82" s="305"/>
    </row>
    <row r="83" spans="1:12" x14ac:dyDescent="0.25">
      <c r="A83" s="263" t="s">
        <v>46</v>
      </c>
      <c r="B83" s="37" t="s">
        <v>54</v>
      </c>
      <c r="C83" s="32">
        <v>5</v>
      </c>
      <c r="D83" s="11"/>
      <c r="E83" s="58">
        <f t="shared" si="6"/>
        <v>0</v>
      </c>
      <c r="F83" s="123">
        <f>2.1429/10</f>
        <v>0.21429000000000001</v>
      </c>
      <c r="G83" s="320"/>
      <c r="H83" s="308"/>
      <c r="I83" s="305"/>
    </row>
    <row r="84" spans="1:12" x14ac:dyDescent="0.25">
      <c r="A84" s="263"/>
      <c r="B84" s="37" t="s">
        <v>56</v>
      </c>
      <c r="C84" s="32">
        <v>1</v>
      </c>
      <c r="D84" s="11"/>
      <c r="E84" s="58">
        <f t="shared" si="6"/>
        <v>0</v>
      </c>
      <c r="F84" s="123">
        <f t="shared" ref="F84:F92" si="10">2.1429/10</f>
        <v>0.21429000000000001</v>
      </c>
      <c r="G84" s="320"/>
      <c r="H84" s="308"/>
      <c r="I84" s="305"/>
    </row>
    <row r="85" spans="1:12" x14ac:dyDescent="0.25">
      <c r="A85" s="263"/>
      <c r="B85" s="37" t="s">
        <v>57</v>
      </c>
      <c r="C85" s="32">
        <v>3</v>
      </c>
      <c r="D85" s="11"/>
      <c r="E85" s="58">
        <f t="shared" si="6"/>
        <v>0</v>
      </c>
      <c r="F85" s="123">
        <f t="shared" si="10"/>
        <v>0.21429000000000001</v>
      </c>
      <c r="G85" s="320"/>
      <c r="H85" s="308"/>
      <c r="I85" s="305"/>
    </row>
    <row r="86" spans="1:12" x14ac:dyDescent="0.25">
      <c r="A86" s="263"/>
      <c r="B86" s="37" t="s">
        <v>58</v>
      </c>
      <c r="C86" s="32">
        <v>3</v>
      </c>
      <c r="D86" s="11"/>
      <c r="E86" s="58">
        <f t="shared" si="6"/>
        <v>0</v>
      </c>
      <c r="F86" s="123">
        <f t="shared" si="10"/>
        <v>0.21429000000000001</v>
      </c>
      <c r="G86" s="320"/>
      <c r="H86" s="308"/>
      <c r="I86" s="305"/>
    </row>
    <row r="87" spans="1:12" x14ac:dyDescent="0.25">
      <c r="A87" s="263"/>
      <c r="B87" s="37" t="s">
        <v>59</v>
      </c>
      <c r="C87" s="32">
        <v>1</v>
      </c>
      <c r="D87" s="11"/>
      <c r="E87" s="58">
        <f t="shared" si="6"/>
        <v>0</v>
      </c>
      <c r="F87" s="123">
        <f t="shared" si="10"/>
        <v>0.21429000000000001</v>
      </c>
      <c r="G87" s="320"/>
      <c r="H87" s="308"/>
      <c r="I87" s="305"/>
    </row>
    <row r="88" spans="1:12" x14ac:dyDescent="0.25">
      <c r="A88" s="263"/>
      <c r="B88" s="37" t="s">
        <v>62</v>
      </c>
      <c r="C88" s="32">
        <v>3</v>
      </c>
      <c r="D88" s="11"/>
      <c r="E88" s="58">
        <f t="shared" si="6"/>
        <v>0</v>
      </c>
      <c r="F88" s="123">
        <f t="shared" si="10"/>
        <v>0.21429000000000001</v>
      </c>
      <c r="G88" s="320"/>
      <c r="H88" s="308"/>
      <c r="I88" s="305"/>
    </row>
    <row r="89" spans="1:12" x14ac:dyDescent="0.25">
      <c r="A89" s="263"/>
      <c r="B89" s="37" t="s">
        <v>63</v>
      </c>
      <c r="C89" s="32">
        <v>4</v>
      </c>
      <c r="D89" s="11"/>
      <c r="E89" s="58">
        <f t="shared" si="6"/>
        <v>0</v>
      </c>
      <c r="F89" s="123">
        <f t="shared" si="10"/>
        <v>0.21429000000000001</v>
      </c>
      <c r="G89" s="320"/>
      <c r="H89" s="308"/>
      <c r="I89" s="305"/>
    </row>
    <row r="90" spans="1:12" x14ac:dyDescent="0.25">
      <c r="A90" s="263"/>
      <c r="B90" s="37" t="s">
        <v>66</v>
      </c>
      <c r="C90" s="32">
        <v>1</v>
      </c>
      <c r="D90" s="11"/>
      <c r="E90" s="58">
        <f t="shared" si="6"/>
        <v>0</v>
      </c>
      <c r="F90" s="123">
        <f t="shared" si="10"/>
        <v>0.21429000000000001</v>
      </c>
      <c r="G90" s="320"/>
      <c r="H90" s="308"/>
      <c r="I90" s="305"/>
    </row>
    <row r="91" spans="1:12" x14ac:dyDescent="0.25">
      <c r="A91" s="263"/>
      <c r="B91" s="37" t="s">
        <v>67</v>
      </c>
      <c r="C91" s="32">
        <v>2</v>
      </c>
      <c r="D91" s="11"/>
      <c r="E91" s="58">
        <f t="shared" si="6"/>
        <v>0</v>
      </c>
      <c r="F91" s="123">
        <f t="shared" si="10"/>
        <v>0.21429000000000001</v>
      </c>
      <c r="G91" s="320"/>
      <c r="H91" s="308"/>
      <c r="I91" s="305"/>
    </row>
    <row r="92" spans="1:12" x14ac:dyDescent="0.25">
      <c r="A92" s="263"/>
      <c r="B92" s="37" t="s">
        <v>89</v>
      </c>
      <c r="C92" s="32">
        <v>5</v>
      </c>
      <c r="D92" s="11"/>
      <c r="E92" s="58">
        <f t="shared" si="6"/>
        <v>0</v>
      </c>
      <c r="F92" s="123">
        <f t="shared" si="10"/>
        <v>0.21429000000000001</v>
      </c>
      <c r="G92" s="320"/>
      <c r="H92" s="308"/>
      <c r="I92" s="305"/>
    </row>
    <row r="93" spans="1:12" ht="15.75" thickBot="1" x14ac:dyDescent="0.3">
      <c r="A93" s="38" t="s">
        <v>47</v>
      </c>
      <c r="B93" s="69"/>
      <c r="C93" s="36">
        <v>4</v>
      </c>
      <c r="D93" s="12"/>
      <c r="E93" s="44">
        <f t="shared" si="6"/>
        <v>0</v>
      </c>
      <c r="F93" s="45">
        <f t="shared" si="9"/>
        <v>2.1429</v>
      </c>
      <c r="G93" s="321"/>
      <c r="H93" s="309"/>
      <c r="I93" s="306"/>
    </row>
    <row r="94" spans="1:12" s="140" customFormat="1" ht="27" thickBot="1" x14ac:dyDescent="0.3">
      <c r="A94" s="13"/>
      <c r="B94" s="13"/>
      <c r="C94" s="101"/>
      <c r="D94" s="101"/>
      <c r="E94" s="141"/>
      <c r="F94" s="141"/>
      <c r="G94" s="170">
        <f>SUM(G2:G93)</f>
        <v>0</v>
      </c>
      <c r="H94" s="170">
        <f>SUM(H2:H93)</f>
        <v>99.999500000000012</v>
      </c>
      <c r="I94" s="50"/>
      <c r="K94" s="162"/>
      <c r="L94" s="152"/>
    </row>
    <row r="95" spans="1:12" ht="15" customHeight="1" x14ac:dyDescent="0.25">
      <c r="A95" s="13"/>
      <c r="B95" s="13"/>
      <c r="C95" s="101"/>
      <c r="D95" s="101"/>
      <c r="E95" s="141"/>
      <c r="F95" s="141"/>
      <c r="G95" s="165"/>
      <c r="H95" s="163"/>
    </row>
    <row r="96" spans="1:12" ht="15" customHeight="1" x14ac:dyDescent="0.25">
      <c r="A96" s="13"/>
      <c r="B96" s="13"/>
      <c r="C96" s="101"/>
      <c r="D96" s="101"/>
      <c r="E96" s="141"/>
      <c r="F96" s="141"/>
      <c r="G96" s="165"/>
      <c r="H96" s="163"/>
    </row>
    <row r="97" spans="1:12" ht="15" customHeight="1" x14ac:dyDescent="0.25">
      <c r="A97" s="13"/>
      <c r="B97" s="13"/>
      <c r="C97" s="101"/>
      <c r="D97" s="101"/>
      <c r="E97" s="141"/>
      <c r="F97" s="141"/>
      <c r="G97" s="165"/>
      <c r="H97" s="163"/>
    </row>
    <row r="98" spans="1:12" ht="15" customHeight="1" x14ac:dyDescent="0.25">
      <c r="A98" s="13"/>
      <c r="B98" s="13"/>
      <c r="C98" s="101"/>
      <c r="D98" s="101"/>
      <c r="E98" s="141"/>
      <c r="F98" s="141"/>
      <c r="G98" s="165"/>
      <c r="H98" s="163"/>
    </row>
    <row r="99" spans="1:12" ht="15" customHeight="1" x14ac:dyDescent="0.25">
      <c r="A99" s="13"/>
      <c r="B99" s="13"/>
      <c r="C99" s="101"/>
      <c r="D99" s="101"/>
      <c r="E99" s="141"/>
      <c r="F99" s="141"/>
      <c r="G99" s="165"/>
      <c r="H99" s="163"/>
    </row>
    <row r="100" spans="1:12" ht="15" customHeight="1" x14ac:dyDescent="0.25">
      <c r="A100" s="13"/>
      <c r="B100" s="13"/>
      <c r="C100" s="101"/>
      <c r="D100" s="101"/>
      <c r="E100" s="141"/>
      <c r="F100" s="141"/>
      <c r="G100" s="165"/>
      <c r="H100" s="163"/>
    </row>
    <row r="101" spans="1:12" ht="15" customHeight="1" x14ac:dyDescent="0.25">
      <c r="A101" s="13"/>
      <c r="B101" s="13"/>
      <c r="C101" s="101"/>
      <c r="D101" s="101"/>
      <c r="E101" s="141"/>
      <c r="F101" s="141"/>
      <c r="G101" s="165"/>
      <c r="H101" s="163"/>
    </row>
    <row r="102" spans="1:12" ht="15" customHeight="1" x14ac:dyDescent="0.25">
      <c r="A102" s="13"/>
      <c r="B102" s="13"/>
      <c r="C102" s="101"/>
      <c r="D102" s="101"/>
      <c r="E102" s="141"/>
      <c r="F102" s="141"/>
      <c r="G102" s="165"/>
      <c r="H102" s="163"/>
    </row>
    <row r="103" spans="1:12" ht="15" customHeight="1" x14ac:dyDescent="0.25">
      <c r="A103" s="13"/>
      <c r="B103" s="13"/>
      <c r="C103" s="101"/>
      <c r="D103" s="101"/>
      <c r="E103" s="141"/>
      <c r="F103" s="141"/>
      <c r="G103" s="165"/>
      <c r="H103" s="163"/>
    </row>
    <row r="104" spans="1:12" ht="15" customHeight="1" x14ac:dyDescent="0.25">
      <c r="A104" s="13"/>
      <c r="B104" s="13"/>
      <c r="C104" s="101"/>
      <c r="D104" s="101"/>
      <c r="E104" s="141"/>
      <c r="F104" s="141"/>
      <c r="G104" s="165"/>
      <c r="H104" s="163"/>
    </row>
    <row r="105" spans="1:12" ht="15" customHeight="1" x14ac:dyDescent="0.25">
      <c r="A105" s="13"/>
      <c r="B105" s="13"/>
      <c r="C105" s="101"/>
      <c r="D105" s="101"/>
      <c r="E105" s="141"/>
      <c r="F105" s="141"/>
      <c r="G105" s="165"/>
      <c r="H105" s="163"/>
    </row>
    <row r="106" spans="1:12" s="99" customFormat="1" x14ac:dyDescent="0.25">
      <c r="A106" s="13"/>
      <c r="B106" s="13"/>
      <c r="C106" s="101"/>
      <c r="D106" s="101"/>
      <c r="E106" s="141"/>
      <c r="F106" s="141"/>
      <c r="G106" s="163"/>
      <c r="H106" s="163"/>
      <c r="I106" s="50"/>
      <c r="J106" s="78"/>
      <c r="K106" s="94"/>
      <c r="L106" s="126"/>
    </row>
    <row r="107" spans="1:12" s="99" customFormat="1" x14ac:dyDescent="0.25">
      <c r="A107" s="13"/>
      <c r="B107" s="13"/>
      <c r="C107" s="101"/>
      <c r="D107" s="101"/>
      <c r="E107" s="141"/>
      <c r="F107" s="166"/>
      <c r="G107" s="163"/>
      <c r="H107" s="163"/>
      <c r="I107" s="50"/>
      <c r="J107" s="78"/>
      <c r="K107" s="94"/>
      <c r="L107" s="126"/>
    </row>
    <row r="108" spans="1:12" s="99" customFormat="1" x14ac:dyDescent="0.25">
      <c r="A108" s="13"/>
      <c r="B108" s="13"/>
      <c r="C108" s="101"/>
      <c r="D108" s="101"/>
      <c r="E108" s="141"/>
      <c r="F108" s="141"/>
      <c r="G108" s="163"/>
      <c r="H108" s="163"/>
      <c r="I108" s="50"/>
      <c r="J108" s="78"/>
      <c r="K108" s="94"/>
      <c r="L108" s="126"/>
    </row>
  </sheetData>
  <sheetProtection password="CF7A" sheet="1" objects="1" scenarios="1"/>
  <mergeCells count="35">
    <mergeCell ref="E2:E6"/>
    <mergeCell ref="E17:E23"/>
    <mergeCell ref="E29:E34"/>
    <mergeCell ref="E44:E47"/>
    <mergeCell ref="F44:F47"/>
    <mergeCell ref="F17:F23"/>
    <mergeCell ref="F2:F6"/>
    <mergeCell ref="F29:F34"/>
    <mergeCell ref="I62:I76"/>
    <mergeCell ref="H62:H76"/>
    <mergeCell ref="G62:G76"/>
    <mergeCell ref="I77:I93"/>
    <mergeCell ref="H77:H93"/>
    <mergeCell ref="G77:G93"/>
    <mergeCell ref="I2:I28"/>
    <mergeCell ref="H2:H28"/>
    <mergeCell ref="G2:G28"/>
    <mergeCell ref="I29:I61"/>
    <mergeCell ref="H29:H61"/>
    <mergeCell ref="G29:G61"/>
    <mergeCell ref="A83:A92"/>
    <mergeCell ref="A81:A82"/>
    <mergeCell ref="A73:A74"/>
    <mergeCell ref="A70:A72"/>
    <mergeCell ref="A62:A66"/>
    <mergeCell ref="B57:B58"/>
    <mergeCell ref="B70:B72"/>
    <mergeCell ref="B81:B82"/>
    <mergeCell ref="A2:A6"/>
    <mergeCell ref="A11:A16"/>
    <mergeCell ref="A17:A23"/>
    <mergeCell ref="A57:A58"/>
    <mergeCell ref="A44:A47"/>
    <mergeCell ref="A36:A42"/>
    <mergeCell ref="A29:A34"/>
  </mergeCells>
  <conditionalFormatting sqref="I2:I9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93">
    <cfRule type="cellIs" dxfId="4" priority="1" operator="equal">
      <formula>0</formula>
    </cfRule>
  </conditionalFormatting>
  <pageMargins left="0.7" right="0.7" top="0.78740157499999996" bottom="0.78740157499999996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workbookViewId="0">
      <selection activeCell="D2" sqref="D2"/>
    </sheetView>
  </sheetViews>
  <sheetFormatPr baseColWidth="10" defaultRowHeight="15" customHeight="1" x14ac:dyDescent="0.25"/>
  <cols>
    <col min="1" max="1" width="5.7109375" style="146" bestFit="1" customWidth="1"/>
    <col min="2" max="2" width="5.42578125" style="146" bestFit="1" customWidth="1"/>
    <col min="3" max="3" width="7.140625" style="106" bestFit="1" customWidth="1"/>
    <col min="4" max="4" width="8.28515625" style="106" bestFit="1" customWidth="1"/>
    <col min="5" max="5" width="11.28515625" style="148" bestFit="1" customWidth="1"/>
    <col min="6" max="6" width="13.42578125" style="148" bestFit="1" customWidth="1"/>
    <col min="7" max="7" width="11.28515625" style="149" bestFit="1" customWidth="1"/>
    <col min="8" max="8" width="13.42578125" style="149" bestFit="1" customWidth="1"/>
    <col min="9" max="9" width="5.5703125" style="50" bestFit="1" customWidth="1"/>
    <col min="10" max="10" width="11.42578125" style="78"/>
    <col min="11" max="11" width="16.140625" style="94" customWidth="1"/>
    <col min="12" max="12" width="14.28515625" style="126" customWidth="1"/>
    <col min="13" max="16384" width="11.42578125" style="78"/>
  </cols>
  <sheetData>
    <row r="1" spans="1:9" s="73" customFormat="1" ht="30.75" thickBot="1" x14ac:dyDescent="0.3">
      <c r="A1" s="153" t="s">
        <v>75</v>
      </c>
      <c r="B1" s="154" t="s">
        <v>76</v>
      </c>
      <c r="C1" s="155" t="s">
        <v>51</v>
      </c>
      <c r="D1" s="155" t="s">
        <v>52</v>
      </c>
      <c r="E1" s="156" t="s">
        <v>71</v>
      </c>
      <c r="F1" s="156" t="s">
        <v>72</v>
      </c>
      <c r="G1" s="157" t="s">
        <v>97</v>
      </c>
      <c r="H1" s="157" t="s">
        <v>98</v>
      </c>
      <c r="I1" s="159" t="s">
        <v>68</v>
      </c>
    </row>
    <row r="2" spans="1:9" ht="15" customHeight="1" x14ac:dyDescent="0.25">
      <c r="A2" s="240" t="s">
        <v>0</v>
      </c>
      <c r="B2" s="242"/>
      <c r="C2" s="29">
        <v>5</v>
      </c>
      <c r="D2" s="7"/>
      <c r="E2" s="244">
        <f>IF(C2=D2,F2,0)</f>
        <v>0</v>
      </c>
      <c r="F2" s="246">
        <f>1.9231</f>
        <v>1.9231</v>
      </c>
      <c r="G2" s="307">
        <f>SUM(E2:E14)</f>
        <v>0</v>
      </c>
      <c r="H2" s="307">
        <f>SUM(F2:F14)</f>
        <v>25.000300000000006</v>
      </c>
      <c r="I2" s="304">
        <f>G2/H2</f>
        <v>0</v>
      </c>
    </row>
    <row r="3" spans="1:9" ht="15" customHeight="1" x14ac:dyDescent="0.25">
      <c r="A3" s="237" t="s">
        <v>1</v>
      </c>
      <c r="B3" s="239"/>
      <c r="C3" s="32">
        <v>3</v>
      </c>
      <c r="D3" s="11"/>
      <c r="E3" s="241">
        <f t="shared" ref="E3:E65" si="0">IF(C3=D3,F3,0)</f>
        <v>0</v>
      </c>
      <c r="F3" s="245">
        <f t="shared" ref="F3:F14" si="1">1.9231</f>
        <v>1.9231</v>
      </c>
      <c r="G3" s="308"/>
      <c r="H3" s="308"/>
      <c r="I3" s="305"/>
    </row>
    <row r="4" spans="1:9" ht="15" customHeight="1" x14ac:dyDescent="0.25">
      <c r="A4" s="237" t="s">
        <v>2</v>
      </c>
      <c r="B4" s="239"/>
      <c r="C4" s="32">
        <v>3</v>
      </c>
      <c r="D4" s="11"/>
      <c r="E4" s="241">
        <f t="shared" si="0"/>
        <v>0</v>
      </c>
      <c r="F4" s="245">
        <f t="shared" si="1"/>
        <v>1.9231</v>
      </c>
      <c r="G4" s="308"/>
      <c r="H4" s="308"/>
      <c r="I4" s="305"/>
    </row>
    <row r="5" spans="1:9" ht="15" customHeight="1" x14ac:dyDescent="0.25">
      <c r="A5" s="237" t="s">
        <v>3</v>
      </c>
      <c r="B5" s="239"/>
      <c r="C5" s="32">
        <v>2</v>
      </c>
      <c r="D5" s="11"/>
      <c r="E5" s="241">
        <f t="shared" si="0"/>
        <v>0</v>
      </c>
      <c r="F5" s="245">
        <f t="shared" si="1"/>
        <v>1.9231</v>
      </c>
      <c r="G5" s="308"/>
      <c r="H5" s="308"/>
      <c r="I5" s="305"/>
    </row>
    <row r="6" spans="1:9" ht="15" customHeight="1" x14ac:dyDescent="0.25">
      <c r="A6" s="237" t="s">
        <v>4</v>
      </c>
      <c r="B6" s="239"/>
      <c r="C6" s="32">
        <v>3</v>
      </c>
      <c r="D6" s="11"/>
      <c r="E6" s="241">
        <f t="shared" si="0"/>
        <v>0</v>
      </c>
      <c r="F6" s="245">
        <f t="shared" si="1"/>
        <v>1.9231</v>
      </c>
      <c r="G6" s="308"/>
      <c r="H6" s="308"/>
      <c r="I6" s="305"/>
    </row>
    <row r="7" spans="1:9" ht="15" customHeight="1" x14ac:dyDescent="0.25">
      <c r="A7" s="237" t="s">
        <v>5</v>
      </c>
      <c r="B7" s="239"/>
      <c r="C7" s="131">
        <v>70</v>
      </c>
      <c r="D7" s="127"/>
      <c r="E7" s="241">
        <f t="shared" si="0"/>
        <v>0</v>
      </c>
      <c r="F7" s="245">
        <f t="shared" si="1"/>
        <v>1.9231</v>
      </c>
      <c r="G7" s="308"/>
      <c r="H7" s="308"/>
      <c r="I7" s="305"/>
    </row>
    <row r="8" spans="1:9" ht="15" customHeight="1" x14ac:dyDescent="0.25">
      <c r="A8" s="237" t="s">
        <v>6</v>
      </c>
      <c r="B8" s="239"/>
      <c r="C8" s="32">
        <v>1</v>
      </c>
      <c r="D8" s="11"/>
      <c r="E8" s="241">
        <f t="shared" si="0"/>
        <v>0</v>
      </c>
      <c r="F8" s="245">
        <f t="shared" si="1"/>
        <v>1.9231</v>
      </c>
      <c r="G8" s="308"/>
      <c r="H8" s="308"/>
      <c r="I8" s="305"/>
    </row>
    <row r="9" spans="1:9" ht="15" customHeight="1" x14ac:dyDescent="0.25">
      <c r="A9" s="237" t="s">
        <v>7</v>
      </c>
      <c r="B9" s="239"/>
      <c r="C9" s="32">
        <v>2</v>
      </c>
      <c r="D9" s="11"/>
      <c r="E9" s="241">
        <f t="shared" si="0"/>
        <v>0</v>
      </c>
      <c r="F9" s="245">
        <f t="shared" si="1"/>
        <v>1.9231</v>
      </c>
      <c r="G9" s="308"/>
      <c r="H9" s="308"/>
      <c r="I9" s="305"/>
    </row>
    <row r="10" spans="1:9" ht="15" customHeight="1" x14ac:dyDescent="0.25">
      <c r="A10" s="237" t="s">
        <v>8</v>
      </c>
      <c r="B10" s="239"/>
      <c r="C10" s="32">
        <v>3</v>
      </c>
      <c r="D10" s="11"/>
      <c r="E10" s="241">
        <f t="shared" si="0"/>
        <v>0</v>
      </c>
      <c r="F10" s="245">
        <f t="shared" si="1"/>
        <v>1.9231</v>
      </c>
      <c r="G10" s="308"/>
      <c r="H10" s="308"/>
      <c r="I10" s="305"/>
    </row>
    <row r="11" spans="1:9" ht="15" customHeight="1" x14ac:dyDescent="0.25">
      <c r="A11" s="237" t="s">
        <v>9</v>
      </c>
      <c r="B11" s="239"/>
      <c r="C11" s="32">
        <v>4</v>
      </c>
      <c r="D11" s="11"/>
      <c r="E11" s="241">
        <f t="shared" si="0"/>
        <v>0</v>
      </c>
      <c r="F11" s="245">
        <f t="shared" si="1"/>
        <v>1.9231</v>
      </c>
      <c r="G11" s="308"/>
      <c r="H11" s="308"/>
      <c r="I11" s="305"/>
    </row>
    <row r="12" spans="1:9" ht="15" customHeight="1" x14ac:dyDescent="0.25">
      <c r="A12" s="237" t="s">
        <v>10</v>
      </c>
      <c r="B12" s="239"/>
      <c r="C12" s="32">
        <v>5</v>
      </c>
      <c r="D12" s="11"/>
      <c r="E12" s="241">
        <f t="shared" si="0"/>
        <v>0</v>
      </c>
      <c r="F12" s="245">
        <f t="shared" si="1"/>
        <v>1.9231</v>
      </c>
      <c r="G12" s="308"/>
      <c r="H12" s="308"/>
      <c r="I12" s="305"/>
    </row>
    <row r="13" spans="1:9" ht="15" customHeight="1" x14ac:dyDescent="0.25">
      <c r="A13" s="237" t="s">
        <v>11</v>
      </c>
      <c r="B13" s="239"/>
      <c r="C13" s="32">
        <v>4</v>
      </c>
      <c r="D13" s="11"/>
      <c r="E13" s="241">
        <f t="shared" si="0"/>
        <v>0</v>
      </c>
      <c r="F13" s="245">
        <f t="shared" si="1"/>
        <v>1.9231</v>
      </c>
      <c r="G13" s="308"/>
      <c r="H13" s="308"/>
      <c r="I13" s="305"/>
    </row>
    <row r="14" spans="1:9" ht="15" customHeight="1" thickBot="1" x14ac:dyDescent="0.3">
      <c r="A14" s="238" t="s">
        <v>12</v>
      </c>
      <c r="B14" s="243"/>
      <c r="C14" s="36">
        <v>9000</v>
      </c>
      <c r="D14" s="12"/>
      <c r="E14" s="44">
        <f t="shared" si="0"/>
        <v>0</v>
      </c>
      <c r="F14" s="45">
        <f t="shared" si="1"/>
        <v>1.9231</v>
      </c>
      <c r="G14" s="309"/>
      <c r="H14" s="309"/>
      <c r="I14" s="306"/>
    </row>
    <row r="15" spans="1:9" ht="15" customHeight="1" x14ac:dyDescent="0.25">
      <c r="A15" s="240" t="s">
        <v>14</v>
      </c>
      <c r="B15" s="242"/>
      <c r="C15" s="132">
        <v>322.5</v>
      </c>
      <c r="D15" s="128"/>
      <c r="E15" s="244">
        <f t="shared" si="0"/>
        <v>0</v>
      </c>
      <c r="F15" s="246">
        <f>3.0769</f>
        <v>3.0769000000000002</v>
      </c>
      <c r="G15" s="307">
        <f>SUM(E15:E41)</f>
        <v>0</v>
      </c>
      <c r="H15" s="307">
        <f>SUM(F15:F41)</f>
        <v>39.99969999999999</v>
      </c>
      <c r="I15" s="304">
        <f>G15/H15</f>
        <v>0</v>
      </c>
    </row>
    <row r="16" spans="1:9" ht="15" customHeight="1" x14ac:dyDescent="0.25">
      <c r="A16" s="301" t="s">
        <v>15</v>
      </c>
      <c r="B16" s="239" t="s">
        <v>54</v>
      </c>
      <c r="C16" s="32">
        <v>4</v>
      </c>
      <c r="D16" s="11"/>
      <c r="E16" s="241">
        <f t="shared" si="0"/>
        <v>0</v>
      </c>
      <c r="F16" s="245">
        <f>3.0769/5</f>
        <v>0.61538000000000004</v>
      </c>
      <c r="G16" s="308"/>
      <c r="H16" s="308"/>
      <c r="I16" s="305"/>
    </row>
    <row r="17" spans="1:9" ht="15" customHeight="1" x14ac:dyDescent="0.25">
      <c r="A17" s="303"/>
      <c r="B17" s="239" t="s">
        <v>56</v>
      </c>
      <c r="C17" s="32">
        <v>2</v>
      </c>
      <c r="D17" s="11"/>
      <c r="E17" s="241">
        <f t="shared" si="0"/>
        <v>0</v>
      </c>
      <c r="F17" s="245">
        <f t="shared" ref="F17:F20" si="2">3.0769/5</f>
        <v>0.61538000000000004</v>
      </c>
      <c r="G17" s="308"/>
      <c r="H17" s="308"/>
      <c r="I17" s="305"/>
    </row>
    <row r="18" spans="1:9" ht="15" customHeight="1" x14ac:dyDescent="0.25">
      <c r="A18" s="303"/>
      <c r="B18" s="239" t="s">
        <v>57</v>
      </c>
      <c r="C18" s="32">
        <v>3</v>
      </c>
      <c r="D18" s="11"/>
      <c r="E18" s="241">
        <f t="shared" si="0"/>
        <v>0</v>
      </c>
      <c r="F18" s="245">
        <f t="shared" si="2"/>
        <v>0.61538000000000004</v>
      </c>
      <c r="G18" s="308"/>
      <c r="H18" s="308"/>
      <c r="I18" s="305"/>
    </row>
    <row r="19" spans="1:9" ht="15" customHeight="1" x14ac:dyDescent="0.25">
      <c r="A19" s="303"/>
      <c r="B19" s="239" t="s">
        <v>58</v>
      </c>
      <c r="C19" s="32">
        <v>5</v>
      </c>
      <c r="D19" s="11"/>
      <c r="E19" s="241">
        <f t="shared" si="0"/>
        <v>0</v>
      </c>
      <c r="F19" s="245">
        <f t="shared" si="2"/>
        <v>0.61538000000000004</v>
      </c>
      <c r="G19" s="308"/>
      <c r="H19" s="308"/>
      <c r="I19" s="305"/>
    </row>
    <row r="20" spans="1:9" ht="15" customHeight="1" x14ac:dyDescent="0.25">
      <c r="A20" s="302"/>
      <c r="B20" s="239" t="s">
        <v>59</v>
      </c>
      <c r="C20" s="32">
        <v>1</v>
      </c>
      <c r="D20" s="11"/>
      <c r="E20" s="241">
        <f t="shared" si="0"/>
        <v>0</v>
      </c>
      <c r="F20" s="245">
        <f t="shared" si="2"/>
        <v>0.61538000000000004</v>
      </c>
      <c r="G20" s="308"/>
      <c r="H20" s="308"/>
      <c r="I20" s="305"/>
    </row>
    <row r="21" spans="1:9" ht="15" customHeight="1" x14ac:dyDescent="0.25">
      <c r="A21" s="301" t="s">
        <v>16</v>
      </c>
      <c r="B21" s="239" t="s">
        <v>54</v>
      </c>
      <c r="C21" s="179">
        <v>3.9</v>
      </c>
      <c r="D21" s="180"/>
      <c r="E21" s="241">
        <f t="shared" si="0"/>
        <v>0</v>
      </c>
      <c r="F21" s="245">
        <f>3.0769/2</f>
        <v>1.5384500000000001</v>
      </c>
      <c r="G21" s="308"/>
      <c r="H21" s="308"/>
      <c r="I21" s="305"/>
    </row>
    <row r="22" spans="1:9" ht="15" customHeight="1" x14ac:dyDescent="0.25">
      <c r="A22" s="302"/>
      <c r="B22" s="239" t="s">
        <v>56</v>
      </c>
      <c r="C22" s="32">
        <v>234</v>
      </c>
      <c r="D22" s="11"/>
      <c r="E22" s="241">
        <f t="shared" si="0"/>
        <v>0</v>
      </c>
      <c r="F22" s="245">
        <f>3.0769/2</f>
        <v>1.5384500000000001</v>
      </c>
      <c r="G22" s="308"/>
      <c r="H22" s="308"/>
      <c r="I22" s="305"/>
    </row>
    <row r="23" spans="1:9" ht="15" customHeight="1" x14ac:dyDescent="0.25">
      <c r="A23" s="237" t="s">
        <v>17</v>
      </c>
      <c r="B23" s="239"/>
      <c r="C23" s="224">
        <v>3</v>
      </c>
      <c r="D23" s="223"/>
      <c r="E23" s="241">
        <f t="shared" si="0"/>
        <v>0</v>
      </c>
      <c r="F23" s="245">
        <f t="shared" ref="F23:F41" si="3">3.0769</f>
        <v>3.0769000000000002</v>
      </c>
      <c r="G23" s="308"/>
      <c r="H23" s="308"/>
      <c r="I23" s="305"/>
    </row>
    <row r="24" spans="1:9" ht="15" customHeight="1" x14ac:dyDescent="0.25">
      <c r="A24" s="237" t="s">
        <v>18</v>
      </c>
      <c r="B24" s="239"/>
      <c r="C24" s="224">
        <v>4</v>
      </c>
      <c r="D24" s="223"/>
      <c r="E24" s="241">
        <f t="shared" si="0"/>
        <v>0</v>
      </c>
      <c r="F24" s="245">
        <f t="shared" si="3"/>
        <v>3.0769000000000002</v>
      </c>
      <c r="G24" s="308"/>
      <c r="H24" s="308"/>
      <c r="I24" s="305"/>
    </row>
    <row r="25" spans="1:9" ht="15" customHeight="1" x14ac:dyDescent="0.25">
      <c r="A25" s="237" t="s">
        <v>19</v>
      </c>
      <c r="B25" s="239"/>
      <c r="C25" s="224">
        <v>4</v>
      </c>
      <c r="D25" s="223"/>
      <c r="E25" s="241">
        <f t="shared" si="0"/>
        <v>0</v>
      </c>
      <c r="F25" s="245">
        <f t="shared" si="3"/>
        <v>3.0769000000000002</v>
      </c>
      <c r="G25" s="308"/>
      <c r="H25" s="308"/>
      <c r="I25" s="305"/>
    </row>
    <row r="26" spans="1:9" ht="15" customHeight="1" x14ac:dyDescent="0.25">
      <c r="A26" s="237" t="s">
        <v>20</v>
      </c>
      <c r="B26" s="239"/>
      <c r="C26" s="224">
        <v>2</v>
      </c>
      <c r="D26" s="223"/>
      <c r="E26" s="241">
        <f t="shared" si="0"/>
        <v>0</v>
      </c>
      <c r="F26" s="245">
        <f t="shared" si="3"/>
        <v>3.0769000000000002</v>
      </c>
      <c r="G26" s="308"/>
      <c r="H26" s="308"/>
      <c r="I26" s="305"/>
    </row>
    <row r="27" spans="1:9" ht="15" customHeight="1" x14ac:dyDescent="0.25">
      <c r="A27" s="301" t="s">
        <v>21</v>
      </c>
      <c r="B27" s="239" t="s">
        <v>54</v>
      </c>
      <c r="C27" s="224">
        <v>3</v>
      </c>
      <c r="D27" s="223"/>
      <c r="E27" s="241">
        <f t="shared" si="0"/>
        <v>0</v>
      </c>
      <c r="F27" s="245">
        <f>3.0769/6</f>
        <v>0.5128166666666667</v>
      </c>
      <c r="G27" s="308"/>
      <c r="H27" s="308"/>
      <c r="I27" s="305"/>
    </row>
    <row r="28" spans="1:9" ht="15" customHeight="1" x14ac:dyDescent="0.25">
      <c r="A28" s="303"/>
      <c r="B28" s="239" t="s">
        <v>56</v>
      </c>
      <c r="C28" s="224">
        <v>1</v>
      </c>
      <c r="D28" s="223"/>
      <c r="E28" s="241">
        <f t="shared" si="0"/>
        <v>0</v>
      </c>
      <c r="F28" s="245">
        <f t="shared" ref="F28:F32" si="4">3.0769/6</f>
        <v>0.5128166666666667</v>
      </c>
      <c r="G28" s="308"/>
      <c r="H28" s="308"/>
      <c r="I28" s="305"/>
    </row>
    <row r="29" spans="1:9" ht="15" customHeight="1" x14ac:dyDescent="0.25">
      <c r="A29" s="303"/>
      <c r="B29" s="239" t="s">
        <v>57</v>
      </c>
      <c r="C29" s="224">
        <v>3</v>
      </c>
      <c r="D29" s="223"/>
      <c r="E29" s="241">
        <f t="shared" si="0"/>
        <v>0</v>
      </c>
      <c r="F29" s="245">
        <f t="shared" si="4"/>
        <v>0.5128166666666667</v>
      </c>
      <c r="G29" s="308"/>
      <c r="H29" s="308"/>
      <c r="I29" s="305"/>
    </row>
    <row r="30" spans="1:9" ht="15" customHeight="1" x14ac:dyDescent="0.25">
      <c r="A30" s="303"/>
      <c r="B30" s="239" t="s">
        <v>58</v>
      </c>
      <c r="C30" s="224">
        <v>1</v>
      </c>
      <c r="D30" s="223"/>
      <c r="E30" s="241">
        <f t="shared" si="0"/>
        <v>0</v>
      </c>
      <c r="F30" s="245">
        <f t="shared" si="4"/>
        <v>0.5128166666666667</v>
      </c>
      <c r="G30" s="308"/>
      <c r="H30" s="308"/>
      <c r="I30" s="305"/>
    </row>
    <row r="31" spans="1:9" ht="15" customHeight="1" x14ac:dyDescent="0.25">
      <c r="A31" s="303"/>
      <c r="B31" s="239" t="s">
        <v>59</v>
      </c>
      <c r="C31" s="224">
        <v>2</v>
      </c>
      <c r="D31" s="223"/>
      <c r="E31" s="241">
        <f t="shared" si="0"/>
        <v>0</v>
      </c>
      <c r="F31" s="245">
        <f t="shared" si="4"/>
        <v>0.5128166666666667</v>
      </c>
      <c r="G31" s="308"/>
      <c r="H31" s="308"/>
      <c r="I31" s="305"/>
    </row>
    <row r="32" spans="1:9" ht="15" customHeight="1" x14ac:dyDescent="0.25">
      <c r="A32" s="302"/>
      <c r="B32" s="239" t="s">
        <v>62</v>
      </c>
      <c r="C32" s="224">
        <v>2</v>
      </c>
      <c r="D32" s="223"/>
      <c r="E32" s="241">
        <f t="shared" si="0"/>
        <v>0</v>
      </c>
      <c r="F32" s="245">
        <f t="shared" si="4"/>
        <v>0.5128166666666667</v>
      </c>
      <c r="G32" s="308"/>
      <c r="H32" s="308"/>
      <c r="I32" s="305"/>
    </row>
    <row r="33" spans="1:9" ht="15" customHeight="1" x14ac:dyDescent="0.25">
      <c r="A33" s="237" t="s">
        <v>22</v>
      </c>
      <c r="B33" s="239"/>
      <c r="C33" s="32">
        <v>10030</v>
      </c>
      <c r="D33" s="11"/>
      <c r="E33" s="241">
        <f t="shared" si="0"/>
        <v>0</v>
      </c>
      <c r="F33" s="245">
        <f t="shared" si="3"/>
        <v>3.0769000000000002</v>
      </c>
      <c r="G33" s="308"/>
      <c r="H33" s="308"/>
      <c r="I33" s="305"/>
    </row>
    <row r="34" spans="1:9" ht="15" customHeight="1" x14ac:dyDescent="0.25">
      <c r="A34" s="301" t="s">
        <v>23</v>
      </c>
      <c r="B34" s="239" t="s">
        <v>123</v>
      </c>
      <c r="C34" s="32">
        <v>2</v>
      </c>
      <c r="D34" s="11"/>
      <c r="E34" s="241">
        <f t="shared" si="0"/>
        <v>0</v>
      </c>
      <c r="F34" s="245">
        <f>3.0769/3</f>
        <v>1.0256333333333334</v>
      </c>
      <c r="G34" s="308"/>
      <c r="H34" s="308"/>
      <c r="I34" s="305"/>
    </row>
    <row r="35" spans="1:9" ht="15" customHeight="1" x14ac:dyDescent="0.25">
      <c r="A35" s="303"/>
      <c r="B35" s="239" t="s">
        <v>124</v>
      </c>
      <c r="C35" s="32">
        <v>2</v>
      </c>
      <c r="D35" s="11"/>
      <c r="E35" s="241">
        <f t="shared" si="0"/>
        <v>0</v>
      </c>
      <c r="F35" s="245">
        <f t="shared" ref="F35:F36" si="5">3.0769/3</f>
        <v>1.0256333333333334</v>
      </c>
      <c r="G35" s="308"/>
      <c r="H35" s="308"/>
      <c r="I35" s="305"/>
    </row>
    <row r="36" spans="1:9" ht="15" customHeight="1" x14ac:dyDescent="0.25">
      <c r="A36" s="302"/>
      <c r="B36" s="239" t="s">
        <v>125</v>
      </c>
      <c r="C36" s="32">
        <v>3</v>
      </c>
      <c r="D36" s="11"/>
      <c r="E36" s="241">
        <f t="shared" si="0"/>
        <v>0</v>
      </c>
      <c r="F36" s="245">
        <f t="shared" si="5"/>
        <v>1.0256333333333334</v>
      </c>
      <c r="G36" s="308"/>
      <c r="H36" s="308"/>
      <c r="I36" s="305"/>
    </row>
    <row r="37" spans="1:9" ht="15" customHeight="1" x14ac:dyDescent="0.25">
      <c r="A37" s="237" t="s">
        <v>24</v>
      </c>
      <c r="B37" s="239"/>
      <c r="C37" s="32">
        <v>4</v>
      </c>
      <c r="D37" s="11"/>
      <c r="E37" s="241">
        <f t="shared" si="0"/>
        <v>0</v>
      </c>
      <c r="F37" s="245">
        <f t="shared" si="3"/>
        <v>3.0769000000000002</v>
      </c>
      <c r="G37" s="308"/>
      <c r="H37" s="308"/>
      <c r="I37" s="305"/>
    </row>
    <row r="38" spans="1:9" ht="15" customHeight="1" x14ac:dyDescent="0.25">
      <c r="A38" s="263" t="s">
        <v>25</v>
      </c>
      <c r="B38" s="270"/>
      <c r="C38" s="32">
        <v>2</v>
      </c>
      <c r="D38" s="11"/>
      <c r="E38" s="241">
        <f t="shared" si="0"/>
        <v>0</v>
      </c>
      <c r="F38" s="245">
        <f>3.0769/3</f>
        <v>1.0256333333333334</v>
      </c>
      <c r="G38" s="308"/>
      <c r="H38" s="308"/>
      <c r="I38" s="305"/>
    </row>
    <row r="39" spans="1:9" ht="15" customHeight="1" x14ac:dyDescent="0.25">
      <c r="A39" s="263"/>
      <c r="B39" s="270"/>
      <c r="C39" s="32">
        <v>6</v>
      </c>
      <c r="D39" s="11"/>
      <c r="E39" s="241">
        <f t="shared" si="0"/>
        <v>0</v>
      </c>
      <c r="F39" s="245">
        <f t="shared" ref="F39:F40" si="6">3.0769/3</f>
        <v>1.0256333333333334</v>
      </c>
      <c r="G39" s="308"/>
      <c r="H39" s="308"/>
      <c r="I39" s="305"/>
    </row>
    <row r="40" spans="1:9" ht="15" customHeight="1" x14ac:dyDescent="0.25">
      <c r="A40" s="263"/>
      <c r="B40" s="270"/>
      <c r="C40" s="32">
        <v>7</v>
      </c>
      <c r="D40" s="11"/>
      <c r="E40" s="241">
        <f t="shared" si="0"/>
        <v>0</v>
      </c>
      <c r="F40" s="245">
        <f t="shared" si="6"/>
        <v>1.0256333333333334</v>
      </c>
      <c r="G40" s="308"/>
      <c r="H40" s="308"/>
      <c r="I40" s="305"/>
    </row>
    <row r="41" spans="1:9" ht="15" customHeight="1" thickBot="1" x14ac:dyDescent="0.3">
      <c r="A41" s="238" t="s">
        <v>26</v>
      </c>
      <c r="B41" s="243"/>
      <c r="C41" s="36">
        <v>4</v>
      </c>
      <c r="D41" s="12"/>
      <c r="E41" s="44">
        <f t="shared" si="0"/>
        <v>0</v>
      </c>
      <c r="F41" s="45">
        <f t="shared" si="3"/>
        <v>3.0769000000000002</v>
      </c>
      <c r="G41" s="309"/>
      <c r="H41" s="309"/>
      <c r="I41" s="306"/>
    </row>
    <row r="42" spans="1:9" ht="15" customHeight="1" x14ac:dyDescent="0.25">
      <c r="A42" s="240" t="s">
        <v>32</v>
      </c>
      <c r="B42" s="242"/>
      <c r="C42" s="29">
        <v>2</v>
      </c>
      <c r="D42" s="7"/>
      <c r="E42" s="244">
        <f t="shared" si="0"/>
        <v>0</v>
      </c>
      <c r="F42" s="246">
        <f>2.5</f>
        <v>2.5</v>
      </c>
      <c r="G42" s="307">
        <f>SUM(E42:E51)</f>
        <v>0</v>
      </c>
      <c r="H42" s="307">
        <f>SUM(F42:F51)</f>
        <v>19.999999999999996</v>
      </c>
      <c r="I42" s="304">
        <f>G42/H42</f>
        <v>0</v>
      </c>
    </row>
    <row r="43" spans="1:9" ht="15" customHeight="1" x14ac:dyDescent="0.25">
      <c r="A43" s="237" t="s">
        <v>33</v>
      </c>
      <c r="B43" s="239"/>
      <c r="C43" s="32">
        <v>3</v>
      </c>
      <c r="D43" s="11"/>
      <c r="E43" s="241">
        <f t="shared" si="0"/>
        <v>0</v>
      </c>
      <c r="F43" s="245">
        <f t="shared" ref="F43:F48" si="7">2.5</f>
        <v>2.5</v>
      </c>
      <c r="G43" s="308"/>
      <c r="H43" s="308"/>
      <c r="I43" s="305"/>
    </row>
    <row r="44" spans="1:9" ht="15" customHeight="1" x14ac:dyDescent="0.25">
      <c r="A44" s="237" t="s">
        <v>34</v>
      </c>
      <c r="B44" s="239"/>
      <c r="C44" s="32">
        <v>6</v>
      </c>
      <c r="D44" s="11"/>
      <c r="E44" s="241">
        <f t="shared" si="0"/>
        <v>0</v>
      </c>
      <c r="F44" s="245">
        <f t="shared" si="7"/>
        <v>2.5</v>
      </c>
      <c r="G44" s="308"/>
      <c r="H44" s="308"/>
      <c r="I44" s="305"/>
    </row>
    <row r="45" spans="1:9" ht="15" customHeight="1" x14ac:dyDescent="0.25">
      <c r="A45" s="237" t="s">
        <v>35</v>
      </c>
      <c r="B45" s="239"/>
      <c r="C45" s="32">
        <v>4</v>
      </c>
      <c r="D45" s="11"/>
      <c r="E45" s="241">
        <f t="shared" si="0"/>
        <v>0</v>
      </c>
      <c r="F45" s="245">
        <f t="shared" si="7"/>
        <v>2.5</v>
      </c>
      <c r="G45" s="308"/>
      <c r="H45" s="308"/>
      <c r="I45" s="305"/>
    </row>
    <row r="46" spans="1:9" ht="15" customHeight="1" x14ac:dyDescent="0.25">
      <c r="A46" s="237" t="s">
        <v>36</v>
      </c>
      <c r="B46" s="239"/>
      <c r="C46" s="32">
        <v>4</v>
      </c>
      <c r="D46" s="11"/>
      <c r="E46" s="241">
        <f t="shared" si="0"/>
        <v>0</v>
      </c>
      <c r="F46" s="245">
        <f t="shared" si="7"/>
        <v>2.5</v>
      </c>
      <c r="G46" s="308"/>
      <c r="H46" s="308"/>
      <c r="I46" s="305"/>
    </row>
    <row r="47" spans="1:9" ht="15" customHeight="1" x14ac:dyDescent="0.25">
      <c r="A47" s="237" t="s">
        <v>37</v>
      </c>
      <c r="B47" s="239"/>
      <c r="C47" s="32">
        <v>5</v>
      </c>
      <c r="D47" s="11"/>
      <c r="E47" s="241">
        <f t="shared" si="0"/>
        <v>0</v>
      </c>
      <c r="F47" s="245">
        <f t="shared" si="7"/>
        <v>2.5</v>
      </c>
      <c r="G47" s="308"/>
      <c r="H47" s="308"/>
      <c r="I47" s="305"/>
    </row>
    <row r="48" spans="1:9" ht="15" customHeight="1" x14ac:dyDescent="0.25">
      <c r="A48" s="237" t="s">
        <v>38</v>
      </c>
      <c r="B48" s="239"/>
      <c r="C48" s="32">
        <v>4</v>
      </c>
      <c r="D48" s="11"/>
      <c r="E48" s="241">
        <f t="shared" si="0"/>
        <v>0</v>
      </c>
      <c r="F48" s="245">
        <f t="shared" si="7"/>
        <v>2.5</v>
      </c>
      <c r="G48" s="308"/>
      <c r="H48" s="308"/>
      <c r="I48" s="305"/>
    </row>
    <row r="49" spans="1:9" ht="15" customHeight="1" x14ac:dyDescent="0.25">
      <c r="A49" s="301" t="s">
        <v>39</v>
      </c>
      <c r="B49" s="239" t="s">
        <v>54</v>
      </c>
      <c r="C49" s="32">
        <v>5</v>
      </c>
      <c r="D49" s="11"/>
      <c r="E49" s="241">
        <f t="shared" si="0"/>
        <v>0</v>
      </c>
      <c r="F49" s="245">
        <f>2.5/3</f>
        <v>0.83333333333333337</v>
      </c>
      <c r="G49" s="308"/>
      <c r="H49" s="308"/>
      <c r="I49" s="305"/>
    </row>
    <row r="50" spans="1:9" ht="15" customHeight="1" x14ac:dyDescent="0.25">
      <c r="A50" s="303"/>
      <c r="B50" s="239" t="s">
        <v>56</v>
      </c>
      <c r="C50" s="32">
        <v>2</v>
      </c>
      <c r="D50" s="11"/>
      <c r="E50" s="241">
        <f t="shared" si="0"/>
        <v>0</v>
      </c>
      <c r="F50" s="245">
        <f t="shared" ref="F50:F51" si="8">2.5/3</f>
        <v>0.83333333333333337</v>
      </c>
      <c r="G50" s="308"/>
      <c r="H50" s="308"/>
      <c r="I50" s="305"/>
    </row>
    <row r="51" spans="1:9" ht="15" customHeight="1" thickBot="1" x14ac:dyDescent="0.3">
      <c r="A51" s="311"/>
      <c r="B51" s="243" t="s">
        <v>57</v>
      </c>
      <c r="C51" s="36">
        <v>4</v>
      </c>
      <c r="D51" s="12"/>
      <c r="E51" s="44">
        <f t="shared" si="0"/>
        <v>0</v>
      </c>
      <c r="F51" s="45">
        <f t="shared" si="8"/>
        <v>0.83333333333333337</v>
      </c>
      <c r="G51" s="309"/>
      <c r="H51" s="309"/>
      <c r="I51" s="306"/>
    </row>
    <row r="52" spans="1:9" ht="15" customHeight="1" x14ac:dyDescent="0.25">
      <c r="A52" s="310" t="s">
        <v>41</v>
      </c>
      <c r="B52" s="242" t="s">
        <v>54</v>
      </c>
      <c r="C52" s="29">
        <v>3</v>
      </c>
      <c r="D52" s="7"/>
      <c r="E52" s="244">
        <f t="shared" si="0"/>
        <v>0</v>
      </c>
      <c r="F52" s="246">
        <f>1.875/3</f>
        <v>0.625</v>
      </c>
      <c r="G52" s="307">
        <f>SUM(E52:E65)</f>
        <v>0</v>
      </c>
      <c r="H52" s="307">
        <f>SUM(F52:F65)</f>
        <v>15</v>
      </c>
      <c r="I52" s="304">
        <f>G52/H52</f>
        <v>0</v>
      </c>
    </row>
    <row r="53" spans="1:9" ht="15" customHeight="1" x14ac:dyDescent="0.25">
      <c r="A53" s="303"/>
      <c r="B53" s="239" t="s">
        <v>56</v>
      </c>
      <c r="C53" s="32">
        <v>1</v>
      </c>
      <c r="D53" s="11"/>
      <c r="E53" s="241">
        <f t="shared" si="0"/>
        <v>0</v>
      </c>
      <c r="F53" s="245">
        <f t="shared" ref="F53:F54" si="9">1.875/3</f>
        <v>0.625</v>
      </c>
      <c r="G53" s="308"/>
      <c r="H53" s="308"/>
      <c r="I53" s="305"/>
    </row>
    <row r="54" spans="1:9" ht="15" customHeight="1" x14ac:dyDescent="0.25">
      <c r="A54" s="302"/>
      <c r="B54" s="239" t="s">
        <v>57</v>
      </c>
      <c r="C54" s="32">
        <v>2</v>
      </c>
      <c r="D54" s="11"/>
      <c r="E54" s="241">
        <f t="shared" si="0"/>
        <v>0</v>
      </c>
      <c r="F54" s="245">
        <f t="shared" si="9"/>
        <v>0.625</v>
      </c>
      <c r="G54" s="308"/>
      <c r="H54" s="308"/>
      <c r="I54" s="305"/>
    </row>
    <row r="55" spans="1:9" ht="15" customHeight="1" x14ac:dyDescent="0.25">
      <c r="A55" s="237" t="s">
        <v>42</v>
      </c>
      <c r="B55" s="239"/>
      <c r="C55" s="32">
        <v>4</v>
      </c>
      <c r="D55" s="11"/>
      <c r="E55" s="241">
        <f t="shared" si="0"/>
        <v>0</v>
      </c>
      <c r="F55" s="245">
        <f t="shared" ref="F55:F65" si="10">1.875</f>
        <v>1.875</v>
      </c>
      <c r="G55" s="308"/>
      <c r="H55" s="308"/>
      <c r="I55" s="305"/>
    </row>
    <row r="56" spans="1:9" ht="15" customHeight="1" x14ac:dyDescent="0.25">
      <c r="A56" s="237" t="s">
        <v>43</v>
      </c>
      <c r="B56" s="239"/>
      <c r="C56" s="32">
        <v>5</v>
      </c>
      <c r="D56" s="11"/>
      <c r="E56" s="241">
        <f t="shared" si="0"/>
        <v>0</v>
      </c>
      <c r="F56" s="245">
        <f t="shared" si="10"/>
        <v>1.875</v>
      </c>
      <c r="G56" s="308"/>
      <c r="H56" s="308"/>
      <c r="I56" s="305"/>
    </row>
    <row r="57" spans="1:9" ht="15" customHeight="1" x14ac:dyDescent="0.25">
      <c r="A57" s="301" t="s">
        <v>44</v>
      </c>
      <c r="B57" s="239" t="s">
        <v>54</v>
      </c>
      <c r="C57" s="32">
        <v>4</v>
      </c>
      <c r="D57" s="11"/>
      <c r="E57" s="241">
        <f t="shared" si="0"/>
        <v>0</v>
      </c>
      <c r="F57" s="245">
        <f>1.875/5</f>
        <v>0.375</v>
      </c>
      <c r="G57" s="308"/>
      <c r="H57" s="308"/>
      <c r="I57" s="305"/>
    </row>
    <row r="58" spans="1:9" ht="15" customHeight="1" x14ac:dyDescent="0.25">
      <c r="A58" s="303"/>
      <c r="B58" s="239" t="s">
        <v>56</v>
      </c>
      <c r="C58" s="32">
        <v>1</v>
      </c>
      <c r="D58" s="11"/>
      <c r="E58" s="241">
        <f t="shared" si="0"/>
        <v>0</v>
      </c>
      <c r="F58" s="245">
        <f t="shared" ref="F58:F61" si="11">1.875/5</f>
        <v>0.375</v>
      </c>
      <c r="G58" s="308"/>
      <c r="H58" s="308"/>
      <c r="I58" s="305"/>
    </row>
    <row r="59" spans="1:9" ht="15" customHeight="1" x14ac:dyDescent="0.25">
      <c r="A59" s="303"/>
      <c r="B59" s="239" t="s">
        <v>57</v>
      </c>
      <c r="C59" s="32">
        <v>3</v>
      </c>
      <c r="D59" s="11"/>
      <c r="E59" s="241">
        <f t="shared" si="0"/>
        <v>0</v>
      </c>
      <c r="F59" s="245">
        <f t="shared" si="11"/>
        <v>0.375</v>
      </c>
      <c r="G59" s="308"/>
      <c r="H59" s="308"/>
      <c r="I59" s="305"/>
    </row>
    <row r="60" spans="1:9" ht="15" customHeight="1" x14ac:dyDescent="0.25">
      <c r="A60" s="303"/>
      <c r="B60" s="239" t="s">
        <v>58</v>
      </c>
      <c r="C60" s="32">
        <v>1</v>
      </c>
      <c r="D60" s="11"/>
      <c r="E60" s="241">
        <f t="shared" si="0"/>
        <v>0</v>
      </c>
      <c r="F60" s="245">
        <f t="shared" si="11"/>
        <v>0.375</v>
      </c>
      <c r="G60" s="308"/>
      <c r="H60" s="308"/>
      <c r="I60" s="305"/>
    </row>
    <row r="61" spans="1:9" ht="15" customHeight="1" x14ac:dyDescent="0.25">
      <c r="A61" s="302"/>
      <c r="B61" s="239" t="s">
        <v>59</v>
      </c>
      <c r="C61" s="32">
        <v>2</v>
      </c>
      <c r="D61" s="11"/>
      <c r="E61" s="241">
        <f t="shared" si="0"/>
        <v>0</v>
      </c>
      <c r="F61" s="245">
        <f t="shared" si="11"/>
        <v>0.375</v>
      </c>
      <c r="G61" s="308"/>
      <c r="H61" s="308"/>
      <c r="I61" s="305"/>
    </row>
    <row r="62" spans="1:9" ht="15" customHeight="1" x14ac:dyDescent="0.25">
      <c r="A62" s="237" t="s">
        <v>45</v>
      </c>
      <c r="B62" s="239"/>
      <c r="C62" s="32">
        <v>3</v>
      </c>
      <c r="D62" s="11"/>
      <c r="E62" s="241">
        <f t="shared" si="0"/>
        <v>0</v>
      </c>
      <c r="F62" s="245">
        <f t="shared" si="10"/>
        <v>1.875</v>
      </c>
      <c r="G62" s="308"/>
      <c r="H62" s="308"/>
      <c r="I62" s="305"/>
    </row>
    <row r="63" spans="1:9" ht="15" customHeight="1" x14ac:dyDescent="0.25">
      <c r="A63" s="237" t="s">
        <v>46</v>
      </c>
      <c r="B63" s="239"/>
      <c r="C63" s="32">
        <v>1</v>
      </c>
      <c r="D63" s="11"/>
      <c r="E63" s="241">
        <f t="shared" si="0"/>
        <v>0</v>
      </c>
      <c r="F63" s="245">
        <f t="shared" si="10"/>
        <v>1.875</v>
      </c>
      <c r="G63" s="308"/>
      <c r="H63" s="308"/>
      <c r="I63" s="305"/>
    </row>
    <row r="64" spans="1:9" ht="15" customHeight="1" x14ac:dyDescent="0.25">
      <c r="A64" s="237" t="s">
        <v>47</v>
      </c>
      <c r="B64" s="239"/>
      <c r="C64" s="32">
        <v>4</v>
      </c>
      <c r="D64" s="11"/>
      <c r="E64" s="241">
        <f t="shared" si="0"/>
        <v>0</v>
      </c>
      <c r="F64" s="245">
        <f t="shared" si="10"/>
        <v>1.875</v>
      </c>
      <c r="G64" s="308"/>
      <c r="H64" s="308"/>
      <c r="I64" s="305"/>
    </row>
    <row r="65" spans="1:12" ht="15" customHeight="1" thickBot="1" x14ac:dyDescent="0.3">
      <c r="A65" s="238" t="s">
        <v>48</v>
      </c>
      <c r="B65" s="243"/>
      <c r="C65" s="36">
        <v>2</v>
      </c>
      <c r="D65" s="12"/>
      <c r="E65" s="44">
        <f t="shared" si="0"/>
        <v>0</v>
      </c>
      <c r="F65" s="45">
        <f t="shared" si="10"/>
        <v>1.875</v>
      </c>
      <c r="G65" s="309"/>
      <c r="H65" s="309"/>
      <c r="I65" s="306"/>
    </row>
    <row r="66" spans="1:12" ht="27" thickBot="1" x14ac:dyDescent="0.3">
      <c r="A66" s="13"/>
      <c r="B66" s="13"/>
      <c r="C66" s="101"/>
      <c r="D66" s="101"/>
      <c r="E66" s="142"/>
      <c r="F66" s="142"/>
      <c r="G66" s="225">
        <f>SUM(G2:G65)</f>
        <v>0</v>
      </c>
      <c r="H66" s="225">
        <f>SUM(H2:H65)</f>
        <v>100</v>
      </c>
    </row>
    <row r="67" spans="1:12" ht="15" customHeight="1" x14ac:dyDescent="0.25">
      <c r="A67" s="13"/>
      <c r="B67" s="13"/>
      <c r="C67" s="101"/>
      <c r="D67" s="101"/>
      <c r="E67" s="142"/>
      <c r="F67" s="142"/>
      <c r="G67" s="143"/>
      <c r="H67" s="144"/>
    </row>
    <row r="68" spans="1:12" ht="15" customHeight="1" x14ac:dyDescent="0.25">
      <c r="A68" s="13"/>
      <c r="B68" s="13"/>
      <c r="C68" s="101"/>
      <c r="D68" s="101"/>
      <c r="E68" s="142"/>
      <c r="F68" s="142"/>
      <c r="G68" s="143"/>
      <c r="H68" s="144"/>
    </row>
    <row r="69" spans="1:12" ht="15" customHeight="1" x14ac:dyDescent="0.25">
      <c r="A69" s="13"/>
      <c r="B69" s="13"/>
      <c r="C69" s="101"/>
      <c r="D69" s="101"/>
      <c r="E69" s="142"/>
      <c r="F69" s="142"/>
      <c r="G69" s="143"/>
      <c r="H69" s="144"/>
    </row>
    <row r="70" spans="1:12" ht="15" customHeight="1" x14ac:dyDescent="0.25">
      <c r="A70" s="13"/>
      <c r="B70" s="13"/>
      <c r="C70" s="101"/>
      <c r="D70" s="101"/>
      <c r="E70" s="142"/>
      <c r="F70" s="142"/>
      <c r="G70" s="143"/>
      <c r="H70" s="144"/>
    </row>
    <row r="71" spans="1:12" ht="15" customHeight="1" x14ac:dyDescent="0.25">
      <c r="A71" s="13"/>
      <c r="B71" s="13"/>
      <c r="C71" s="101"/>
      <c r="D71" s="101"/>
      <c r="E71" s="142"/>
      <c r="F71" s="142"/>
      <c r="G71" s="143"/>
      <c r="H71" s="144"/>
    </row>
    <row r="72" spans="1:12" ht="15" customHeight="1" x14ac:dyDescent="0.25">
      <c r="A72" s="13"/>
      <c r="B72" s="13"/>
      <c r="C72" s="101"/>
      <c r="D72" s="101"/>
      <c r="E72" s="142"/>
      <c r="F72" s="142"/>
      <c r="G72" s="143"/>
      <c r="H72" s="144"/>
    </row>
    <row r="73" spans="1:12" ht="15" customHeight="1" x14ac:dyDescent="0.25">
      <c r="A73" s="13"/>
      <c r="B73" s="13"/>
      <c r="C73" s="101"/>
      <c r="D73" s="101"/>
      <c r="E73" s="142"/>
      <c r="F73" s="142"/>
      <c r="G73" s="143"/>
      <c r="H73" s="144"/>
    </row>
    <row r="74" spans="1:12" s="50" customFormat="1" ht="15" customHeight="1" x14ac:dyDescent="0.25">
      <c r="A74" s="13"/>
      <c r="B74" s="13"/>
      <c r="C74" s="101"/>
      <c r="D74" s="101"/>
      <c r="E74" s="142"/>
      <c r="F74" s="142"/>
      <c r="G74" s="143"/>
      <c r="H74" s="144"/>
      <c r="J74" s="78"/>
      <c r="K74" s="94"/>
      <c r="L74" s="126"/>
    </row>
    <row r="75" spans="1:12" s="50" customFormat="1" ht="15" customHeight="1" x14ac:dyDescent="0.25">
      <c r="A75" s="13"/>
      <c r="B75" s="13"/>
      <c r="C75" s="101"/>
      <c r="D75" s="101"/>
      <c r="E75" s="142"/>
      <c r="F75" s="142"/>
      <c r="G75" s="143"/>
      <c r="H75" s="144"/>
      <c r="J75" s="78"/>
      <c r="K75" s="94"/>
      <c r="L75" s="126"/>
    </row>
    <row r="76" spans="1:12" s="50" customFormat="1" ht="15" customHeight="1" x14ac:dyDescent="0.25">
      <c r="A76" s="13"/>
      <c r="B76" s="13"/>
      <c r="C76" s="101"/>
      <c r="D76" s="101"/>
      <c r="E76" s="142"/>
      <c r="F76" s="142"/>
      <c r="G76" s="143"/>
      <c r="H76" s="144"/>
      <c r="J76" s="78"/>
      <c r="K76" s="94"/>
      <c r="L76" s="126"/>
    </row>
    <row r="77" spans="1:12" s="50" customFormat="1" ht="15" customHeight="1" x14ac:dyDescent="0.25">
      <c r="A77" s="13"/>
      <c r="B77" s="13"/>
      <c r="C77" s="101"/>
      <c r="D77" s="101"/>
      <c r="E77" s="142"/>
      <c r="F77" s="142"/>
      <c r="G77" s="143"/>
      <c r="H77" s="144"/>
      <c r="J77" s="78"/>
      <c r="K77" s="94"/>
      <c r="L77" s="126"/>
    </row>
    <row r="78" spans="1:12" s="50" customFormat="1" ht="15" customHeight="1" x14ac:dyDescent="0.25">
      <c r="A78" s="13"/>
      <c r="B78" s="13"/>
      <c r="C78" s="101"/>
      <c r="D78" s="101"/>
      <c r="E78" s="142"/>
      <c r="F78" s="142"/>
      <c r="G78" s="144"/>
      <c r="H78" s="144"/>
      <c r="J78" s="78"/>
      <c r="K78" s="94"/>
      <c r="L78" s="126"/>
    </row>
    <row r="79" spans="1:12" s="50" customFormat="1" ht="15" customHeight="1" x14ac:dyDescent="0.25">
      <c r="A79" s="13"/>
      <c r="B79" s="13"/>
      <c r="C79" s="101"/>
      <c r="D79" s="101"/>
      <c r="E79" s="142"/>
      <c r="F79" s="145"/>
      <c r="G79" s="144"/>
      <c r="H79" s="144"/>
      <c r="J79" s="78"/>
      <c r="K79" s="94"/>
      <c r="L79" s="126"/>
    </row>
    <row r="80" spans="1:12" s="50" customFormat="1" ht="15" customHeight="1" x14ac:dyDescent="0.25">
      <c r="A80" s="13"/>
      <c r="B80" s="13"/>
      <c r="C80" s="101"/>
      <c r="D80" s="101"/>
      <c r="E80" s="142"/>
      <c r="F80" s="142"/>
      <c r="G80" s="144"/>
      <c r="H80" s="144"/>
      <c r="J80" s="78"/>
      <c r="K80" s="94"/>
      <c r="L80" s="126"/>
    </row>
  </sheetData>
  <sheetProtection password="CF7A" sheet="1" objects="1" scenarios="1"/>
  <mergeCells count="21">
    <mergeCell ref="A16:A20"/>
    <mergeCell ref="I2:I14"/>
    <mergeCell ref="H2:H14"/>
    <mergeCell ref="G2:G14"/>
    <mergeCell ref="I15:I41"/>
    <mergeCell ref="H15:H41"/>
    <mergeCell ref="G15:G41"/>
    <mergeCell ref="A21:A22"/>
    <mergeCell ref="B38:B40"/>
    <mergeCell ref="A38:A40"/>
    <mergeCell ref="I42:I51"/>
    <mergeCell ref="H42:H51"/>
    <mergeCell ref="G42:G51"/>
    <mergeCell ref="I52:I65"/>
    <mergeCell ref="H52:H65"/>
    <mergeCell ref="G52:G65"/>
    <mergeCell ref="A57:A61"/>
    <mergeCell ref="A52:A54"/>
    <mergeCell ref="A49:A51"/>
    <mergeCell ref="A34:A36"/>
    <mergeCell ref="A27:A32"/>
  </mergeCells>
  <conditionalFormatting sqref="E2:E65">
    <cfRule type="cellIs" dxfId="3" priority="1" operator="equal">
      <formula>0</formula>
    </cfRule>
  </conditionalFormatting>
  <conditionalFormatting sqref="I2 I15 I42 I52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workbookViewId="0">
      <selection activeCell="D2" sqref="D2"/>
    </sheetView>
  </sheetViews>
  <sheetFormatPr baseColWidth="10" defaultRowHeight="15" customHeight="1" x14ac:dyDescent="0.25"/>
  <cols>
    <col min="1" max="1" width="5.7109375" style="146" bestFit="1" customWidth="1"/>
    <col min="2" max="2" width="5.42578125" style="146" bestFit="1" customWidth="1"/>
    <col min="3" max="3" width="7.5703125" style="106" bestFit="1" customWidth="1"/>
    <col min="4" max="4" width="8.28515625" style="106" bestFit="1" customWidth="1"/>
    <col min="5" max="5" width="11.28515625" style="148" bestFit="1" customWidth="1"/>
    <col min="6" max="6" width="13.42578125" style="148" bestFit="1" customWidth="1"/>
    <col min="7" max="7" width="11.28515625" style="149" bestFit="1" customWidth="1"/>
    <col min="8" max="8" width="13.42578125" style="149" bestFit="1" customWidth="1"/>
    <col min="9" max="9" width="5.5703125" style="50" bestFit="1" customWidth="1"/>
    <col min="10" max="10" width="11.42578125" style="78"/>
    <col min="11" max="11" width="16.140625" style="94" customWidth="1"/>
    <col min="12" max="12" width="14.28515625" style="126" customWidth="1"/>
    <col min="13" max="16384" width="11.42578125" style="78"/>
  </cols>
  <sheetData>
    <row r="1" spans="1:9" s="73" customFormat="1" ht="30.75" thickBot="1" x14ac:dyDescent="0.3">
      <c r="A1" s="153" t="s">
        <v>75</v>
      </c>
      <c r="B1" s="154" t="s">
        <v>76</v>
      </c>
      <c r="C1" s="155" t="s">
        <v>51</v>
      </c>
      <c r="D1" s="155" t="s">
        <v>52</v>
      </c>
      <c r="E1" s="156" t="s">
        <v>71</v>
      </c>
      <c r="F1" s="156" t="s">
        <v>72</v>
      </c>
      <c r="G1" s="157" t="s">
        <v>97</v>
      </c>
      <c r="H1" s="157" t="s">
        <v>98</v>
      </c>
      <c r="I1" s="159" t="s">
        <v>68</v>
      </c>
    </row>
    <row r="2" spans="1:9" x14ac:dyDescent="0.25">
      <c r="A2" s="274" t="s">
        <v>0</v>
      </c>
      <c r="B2" s="209" t="s">
        <v>54</v>
      </c>
      <c r="C2" s="29">
        <v>1</v>
      </c>
      <c r="D2" s="29"/>
      <c r="E2" s="212">
        <f>IF(C2=D2,F2,0)</f>
        <v>0</v>
      </c>
      <c r="F2" s="214">
        <f>2.2222/6</f>
        <v>0.37036666666666668</v>
      </c>
      <c r="G2" s="265">
        <f>SUM(E2:E31)</f>
        <v>0</v>
      </c>
      <c r="H2" s="265">
        <f>SUM(F2:F31)</f>
        <v>28.888600000000011</v>
      </c>
      <c r="I2" s="271">
        <f>G2/H2</f>
        <v>0</v>
      </c>
    </row>
    <row r="3" spans="1:9" x14ac:dyDescent="0.25">
      <c r="A3" s="263"/>
      <c r="B3" s="206" t="s">
        <v>56</v>
      </c>
      <c r="C3" s="32">
        <v>2</v>
      </c>
      <c r="D3" s="32"/>
      <c r="E3" s="210">
        <f t="shared" ref="E3:E63" si="0">IF(C3=D3,F3,0)</f>
        <v>0</v>
      </c>
      <c r="F3" s="213">
        <f t="shared" ref="F3:F7" si="1">2.2222/6</f>
        <v>0.37036666666666668</v>
      </c>
      <c r="G3" s="266"/>
      <c r="H3" s="266"/>
      <c r="I3" s="272"/>
    </row>
    <row r="4" spans="1:9" x14ac:dyDescent="0.25">
      <c r="A4" s="263"/>
      <c r="B4" s="206" t="s">
        <v>57</v>
      </c>
      <c r="C4" s="32">
        <v>1</v>
      </c>
      <c r="D4" s="32"/>
      <c r="E4" s="210">
        <f t="shared" si="0"/>
        <v>0</v>
      </c>
      <c r="F4" s="213">
        <f t="shared" si="1"/>
        <v>0.37036666666666668</v>
      </c>
      <c r="G4" s="266"/>
      <c r="H4" s="266"/>
      <c r="I4" s="272"/>
    </row>
    <row r="5" spans="1:9" x14ac:dyDescent="0.25">
      <c r="A5" s="263"/>
      <c r="B5" s="206" t="s">
        <v>58</v>
      </c>
      <c r="C5" s="32">
        <v>2</v>
      </c>
      <c r="D5" s="32"/>
      <c r="E5" s="210">
        <f t="shared" si="0"/>
        <v>0</v>
      </c>
      <c r="F5" s="213">
        <f t="shared" si="1"/>
        <v>0.37036666666666668</v>
      </c>
      <c r="G5" s="266"/>
      <c r="H5" s="266"/>
      <c r="I5" s="272"/>
    </row>
    <row r="6" spans="1:9" x14ac:dyDescent="0.25">
      <c r="A6" s="263"/>
      <c r="B6" s="206" t="s">
        <v>59</v>
      </c>
      <c r="C6" s="32">
        <v>2</v>
      </c>
      <c r="D6" s="32"/>
      <c r="E6" s="210">
        <f t="shared" si="0"/>
        <v>0</v>
      </c>
      <c r="F6" s="213">
        <f t="shared" si="1"/>
        <v>0.37036666666666668</v>
      </c>
      <c r="G6" s="266"/>
      <c r="H6" s="266"/>
      <c r="I6" s="272"/>
    </row>
    <row r="7" spans="1:9" x14ac:dyDescent="0.25">
      <c r="A7" s="263"/>
      <c r="B7" s="206" t="s">
        <v>62</v>
      </c>
      <c r="C7" s="32">
        <v>1</v>
      </c>
      <c r="D7" s="32"/>
      <c r="E7" s="210">
        <f t="shared" si="0"/>
        <v>0</v>
      </c>
      <c r="F7" s="213">
        <f t="shared" si="1"/>
        <v>0.37036666666666668</v>
      </c>
      <c r="G7" s="266"/>
      <c r="H7" s="266"/>
      <c r="I7" s="272"/>
    </row>
    <row r="8" spans="1:9" x14ac:dyDescent="0.25">
      <c r="A8" s="205" t="s">
        <v>1</v>
      </c>
      <c r="B8" s="206"/>
      <c r="C8" s="32">
        <v>3</v>
      </c>
      <c r="D8" s="32"/>
      <c r="E8" s="210">
        <f t="shared" si="0"/>
        <v>0</v>
      </c>
      <c r="F8" s="213">
        <f t="shared" ref="F8:F64" si="2">2.2222</f>
        <v>2.2222</v>
      </c>
      <c r="G8" s="266"/>
      <c r="H8" s="266"/>
      <c r="I8" s="272"/>
    </row>
    <row r="9" spans="1:9" x14ac:dyDescent="0.25">
      <c r="A9" s="205" t="s">
        <v>2</v>
      </c>
      <c r="B9" s="206"/>
      <c r="C9" s="32">
        <v>2</v>
      </c>
      <c r="D9" s="32"/>
      <c r="E9" s="210">
        <f t="shared" si="0"/>
        <v>0</v>
      </c>
      <c r="F9" s="213">
        <f t="shared" si="2"/>
        <v>2.2222</v>
      </c>
      <c r="G9" s="266"/>
      <c r="H9" s="266"/>
      <c r="I9" s="272"/>
    </row>
    <row r="10" spans="1:9" x14ac:dyDescent="0.25">
      <c r="A10" s="205" t="s">
        <v>3</v>
      </c>
      <c r="B10" s="206"/>
      <c r="C10" s="32">
        <v>3</v>
      </c>
      <c r="D10" s="32"/>
      <c r="E10" s="210">
        <f t="shared" si="0"/>
        <v>0</v>
      </c>
      <c r="F10" s="213">
        <f t="shared" si="2"/>
        <v>2.2222</v>
      </c>
      <c r="G10" s="266"/>
      <c r="H10" s="266"/>
      <c r="I10" s="272"/>
    </row>
    <row r="11" spans="1:9" x14ac:dyDescent="0.25">
      <c r="A11" s="205" t="s">
        <v>4</v>
      </c>
      <c r="B11" s="206"/>
      <c r="C11" s="32">
        <v>4</v>
      </c>
      <c r="D11" s="32"/>
      <c r="E11" s="210">
        <f t="shared" si="0"/>
        <v>0</v>
      </c>
      <c r="F11" s="213">
        <f t="shared" si="2"/>
        <v>2.2222</v>
      </c>
      <c r="G11" s="266"/>
      <c r="H11" s="266"/>
      <c r="I11" s="272"/>
    </row>
    <row r="12" spans="1:9" x14ac:dyDescent="0.25">
      <c r="A12" s="205" t="s">
        <v>5</v>
      </c>
      <c r="B12" s="206"/>
      <c r="C12" s="32">
        <v>2</v>
      </c>
      <c r="D12" s="32"/>
      <c r="E12" s="210">
        <f t="shared" si="0"/>
        <v>0</v>
      </c>
      <c r="F12" s="213">
        <f t="shared" si="2"/>
        <v>2.2222</v>
      </c>
      <c r="G12" s="266"/>
      <c r="H12" s="266"/>
      <c r="I12" s="272"/>
    </row>
    <row r="13" spans="1:9" x14ac:dyDescent="0.25">
      <c r="A13" s="263" t="s">
        <v>6</v>
      </c>
      <c r="B13" s="206" t="s">
        <v>54</v>
      </c>
      <c r="C13" s="32">
        <v>3</v>
      </c>
      <c r="D13" s="32"/>
      <c r="E13" s="210">
        <f t="shared" si="0"/>
        <v>0</v>
      </c>
      <c r="F13" s="213">
        <f>2.2222/6</f>
        <v>0.37036666666666668</v>
      </c>
      <c r="G13" s="266"/>
      <c r="H13" s="266"/>
      <c r="I13" s="272"/>
    </row>
    <row r="14" spans="1:9" x14ac:dyDescent="0.25">
      <c r="A14" s="263"/>
      <c r="B14" s="206" t="s">
        <v>56</v>
      </c>
      <c r="C14" s="32">
        <v>5</v>
      </c>
      <c r="D14" s="32"/>
      <c r="E14" s="210">
        <f t="shared" si="0"/>
        <v>0</v>
      </c>
      <c r="F14" s="213">
        <f t="shared" ref="F14:F18" si="3">2.2222/6</f>
        <v>0.37036666666666668</v>
      </c>
      <c r="G14" s="266"/>
      <c r="H14" s="266"/>
      <c r="I14" s="272"/>
    </row>
    <row r="15" spans="1:9" x14ac:dyDescent="0.25">
      <c r="A15" s="263"/>
      <c r="B15" s="206" t="s">
        <v>57</v>
      </c>
      <c r="C15" s="32">
        <v>2</v>
      </c>
      <c r="D15" s="32"/>
      <c r="E15" s="210">
        <f t="shared" si="0"/>
        <v>0</v>
      </c>
      <c r="F15" s="213">
        <f t="shared" si="3"/>
        <v>0.37036666666666668</v>
      </c>
      <c r="G15" s="266"/>
      <c r="H15" s="266"/>
      <c r="I15" s="272"/>
    </row>
    <row r="16" spans="1:9" x14ac:dyDescent="0.25">
      <c r="A16" s="263"/>
      <c r="B16" s="206" t="s">
        <v>58</v>
      </c>
      <c r="C16" s="32">
        <v>6</v>
      </c>
      <c r="D16" s="32"/>
      <c r="E16" s="210">
        <f t="shared" si="0"/>
        <v>0</v>
      </c>
      <c r="F16" s="213">
        <f t="shared" si="3"/>
        <v>0.37036666666666668</v>
      </c>
      <c r="G16" s="266"/>
      <c r="H16" s="266"/>
      <c r="I16" s="272"/>
    </row>
    <row r="17" spans="1:9" x14ac:dyDescent="0.25">
      <c r="A17" s="263"/>
      <c r="B17" s="206" t="s">
        <v>59</v>
      </c>
      <c r="C17" s="32">
        <v>1</v>
      </c>
      <c r="D17" s="32"/>
      <c r="E17" s="210">
        <f t="shared" si="0"/>
        <v>0</v>
      </c>
      <c r="F17" s="213">
        <f t="shared" si="3"/>
        <v>0.37036666666666668</v>
      </c>
      <c r="G17" s="266"/>
      <c r="H17" s="266"/>
      <c r="I17" s="272"/>
    </row>
    <row r="18" spans="1:9" x14ac:dyDescent="0.25">
      <c r="A18" s="263"/>
      <c r="B18" s="206" t="s">
        <v>62</v>
      </c>
      <c r="C18" s="32">
        <v>4</v>
      </c>
      <c r="D18" s="32"/>
      <c r="E18" s="210">
        <f t="shared" si="0"/>
        <v>0</v>
      </c>
      <c r="F18" s="213">
        <f t="shared" si="3"/>
        <v>0.37036666666666668</v>
      </c>
      <c r="G18" s="266"/>
      <c r="H18" s="266"/>
      <c r="I18" s="272"/>
    </row>
    <row r="19" spans="1:9" x14ac:dyDescent="0.25">
      <c r="A19" s="205" t="s">
        <v>7</v>
      </c>
      <c r="B19" s="206"/>
      <c r="C19" s="32">
        <v>5</v>
      </c>
      <c r="D19" s="32"/>
      <c r="E19" s="210">
        <f t="shared" si="0"/>
        <v>0</v>
      </c>
      <c r="F19" s="213">
        <f t="shared" si="2"/>
        <v>2.2222</v>
      </c>
      <c r="G19" s="266"/>
      <c r="H19" s="266"/>
      <c r="I19" s="272"/>
    </row>
    <row r="20" spans="1:9" x14ac:dyDescent="0.25">
      <c r="A20" s="205" t="s">
        <v>8</v>
      </c>
      <c r="B20" s="206"/>
      <c r="C20" s="131">
        <v>4870</v>
      </c>
      <c r="D20" s="131"/>
      <c r="E20" s="210">
        <f t="shared" si="0"/>
        <v>0</v>
      </c>
      <c r="F20" s="213">
        <f t="shared" si="2"/>
        <v>2.2222</v>
      </c>
      <c r="G20" s="266"/>
      <c r="H20" s="266"/>
      <c r="I20" s="272"/>
    </row>
    <row r="21" spans="1:9" x14ac:dyDescent="0.25">
      <c r="A21" s="205" t="s">
        <v>9</v>
      </c>
      <c r="B21" s="206"/>
      <c r="C21" s="32">
        <v>1</v>
      </c>
      <c r="D21" s="32"/>
      <c r="E21" s="210">
        <f t="shared" si="0"/>
        <v>0</v>
      </c>
      <c r="F21" s="213">
        <f t="shared" si="2"/>
        <v>2.2222</v>
      </c>
      <c r="G21" s="266"/>
      <c r="H21" s="266"/>
      <c r="I21" s="272"/>
    </row>
    <row r="22" spans="1:9" x14ac:dyDescent="0.25">
      <c r="A22" s="205" t="s">
        <v>10</v>
      </c>
      <c r="B22" s="206"/>
      <c r="C22" s="32">
        <v>2</v>
      </c>
      <c r="D22" s="32"/>
      <c r="E22" s="210">
        <f t="shared" si="0"/>
        <v>0</v>
      </c>
      <c r="F22" s="213">
        <f t="shared" si="2"/>
        <v>2.2222</v>
      </c>
      <c r="G22" s="266"/>
      <c r="H22" s="266"/>
      <c r="I22" s="272"/>
    </row>
    <row r="23" spans="1:9" x14ac:dyDescent="0.25">
      <c r="A23" s="263" t="s">
        <v>11</v>
      </c>
      <c r="B23" s="206" t="s">
        <v>54</v>
      </c>
      <c r="C23" s="32">
        <v>2</v>
      </c>
      <c r="D23" s="32"/>
      <c r="E23" s="210">
        <f t="shared" si="0"/>
        <v>0</v>
      </c>
      <c r="F23" s="213">
        <f>2.2222/4</f>
        <v>0.55554999999999999</v>
      </c>
      <c r="G23" s="266"/>
      <c r="H23" s="266"/>
      <c r="I23" s="272"/>
    </row>
    <row r="24" spans="1:9" x14ac:dyDescent="0.25">
      <c r="A24" s="263"/>
      <c r="B24" s="206" t="s">
        <v>56</v>
      </c>
      <c r="C24" s="32">
        <v>1</v>
      </c>
      <c r="D24" s="32"/>
      <c r="E24" s="210">
        <f t="shared" si="0"/>
        <v>0</v>
      </c>
      <c r="F24" s="213">
        <f t="shared" ref="F24:F26" si="4">2.2222/4</f>
        <v>0.55554999999999999</v>
      </c>
      <c r="G24" s="266"/>
      <c r="H24" s="266"/>
      <c r="I24" s="272"/>
    </row>
    <row r="25" spans="1:9" x14ac:dyDescent="0.25">
      <c r="A25" s="263"/>
      <c r="B25" s="206" t="s">
        <v>57</v>
      </c>
      <c r="C25" s="32">
        <v>4</v>
      </c>
      <c r="D25" s="32"/>
      <c r="E25" s="210">
        <f t="shared" si="0"/>
        <v>0</v>
      </c>
      <c r="F25" s="213">
        <f t="shared" si="4"/>
        <v>0.55554999999999999</v>
      </c>
      <c r="G25" s="266"/>
      <c r="H25" s="266"/>
      <c r="I25" s="272"/>
    </row>
    <row r="26" spans="1:9" x14ac:dyDescent="0.25">
      <c r="A26" s="263"/>
      <c r="B26" s="206" t="s">
        <v>58</v>
      </c>
      <c r="C26" s="32">
        <v>3</v>
      </c>
      <c r="D26" s="32"/>
      <c r="E26" s="210">
        <f t="shared" si="0"/>
        <v>0</v>
      </c>
      <c r="F26" s="213">
        <f t="shared" si="4"/>
        <v>0.55554999999999999</v>
      </c>
      <c r="G26" s="266"/>
      <c r="H26" s="266"/>
      <c r="I26" s="272"/>
    </row>
    <row r="27" spans="1:9" x14ac:dyDescent="0.25">
      <c r="A27" s="301" t="s">
        <v>12</v>
      </c>
      <c r="B27" s="206" t="s">
        <v>54</v>
      </c>
      <c r="C27" s="164" t="s">
        <v>142</v>
      </c>
      <c r="D27" s="164"/>
      <c r="E27" s="210">
        <f>IF(OR(D27="02",D27="08"),F27,0)</f>
        <v>0</v>
      </c>
      <c r="F27" s="213">
        <f>2.2222/5</f>
        <v>0.44444</v>
      </c>
      <c r="G27" s="266"/>
      <c r="H27" s="266"/>
      <c r="I27" s="272"/>
    </row>
    <row r="28" spans="1:9" x14ac:dyDescent="0.25">
      <c r="A28" s="303"/>
      <c r="B28" s="206" t="s">
        <v>56</v>
      </c>
      <c r="C28" s="164" t="s">
        <v>143</v>
      </c>
      <c r="D28" s="164"/>
      <c r="E28" s="210">
        <f>IF(OR(D28="01",D28="03"),F28,0)</f>
        <v>0</v>
      </c>
      <c r="F28" s="213">
        <f t="shared" ref="F28:F31" si="5">2.2222/5</f>
        <v>0.44444</v>
      </c>
      <c r="G28" s="266"/>
      <c r="H28" s="266"/>
      <c r="I28" s="272"/>
    </row>
    <row r="29" spans="1:9" x14ac:dyDescent="0.25">
      <c r="A29" s="303"/>
      <c r="B29" s="206" t="s">
        <v>57</v>
      </c>
      <c r="C29" s="164" t="s">
        <v>133</v>
      </c>
      <c r="D29" s="164"/>
      <c r="E29" s="210">
        <f t="shared" si="0"/>
        <v>0</v>
      </c>
      <c r="F29" s="213">
        <f t="shared" si="5"/>
        <v>0.44444</v>
      </c>
      <c r="G29" s="266"/>
      <c r="H29" s="266"/>
      <c r="I29" s="272"/>
    </row>
    <row r="30" spans="1:9" x14ac:dyDescent="0.25">
      <c r="A30" s="303"/>
      <c r="B30" s="206" t="s">
        <v>58</v>
      </c>
      <c r="C30" s="164" t="s">
        <v>131</v>
      </c>
      <c r="D30" s="164"/>
      <c r="E30" s="210">
        <f t="shared" si="0"/>
        <v>0</v>
      </c>
      <c r="F30" s="213">
        <f t="shared" si="5"/>
        <v>0.44444</v>
      </c>
      <c r="G30" s="266"/>
      <c r="H30" s="266"/>
      <c r="I30" s="272"/>
    </row>
    <row r="31" spans="1:9" ht="15.75" thickBot="1" x14ac:dyDescent="0.3">
      <c r="A31" s="311"/>
      <c r="B31" s="211" t="s">
        <v>59</v>
      </c>
      <c r="C31" s="226" t="s">
        <v>101</v>
      </c>
      <c r="D31" s="226"/>
      <c r="E31" s="44">
        <f t="shared" si="0"/>
        <v>0</v>
      </c>
      <c r="F31" s="45">
        <f t="shared" si="5"/>
        <v>0.44444</v>
      </c>
      <c r="G31" s="267"/>
      <c r="H31" s="267"/>
      <c r="I31" s="273"/>
    </row>
    <row r="32" spans="1:9" x14ac:dyDescent="0.25">
      <c r="A32" s="207" t="s">
        <v>14</v>
      </c>
      <c r="B32" s="209"/>
      <c r="C32" s="29">
        <v>26</v>
      </c>
      <c r="D32" s="7"/>
      <c r="E32" s="212">
        <f t="shared" si="0"/>
        <v>0</v>
      </c>
      <c r="F32" s="214">
        <f t="shared" si="2"/>
        <v>2.2222</v>
      </c>
      <c r="G32" s="265">
        <f>SUM(E32:E55)</f>
        <v>0</v>
      </c>
      <c r="H32" s="265">
        <f>SUM(F32:F55)</f>
        <v>37.777400000000007</v>
      </c>
      <c r="I32" s="271">
        <f>G32/H32</f>
        <v>0</v>
      </c>
    </row>
    <row r="33" spans="1:9" x14ac:dyDescent="0.25">
      <c r="A33" s="205" t="s">
        <v>15</v>
      </c>
      <c r="B33" s="206"/>
      <c r="C33" s="32">
        <v>1</v>
      </c>
      <c r="D33" s="11"/>
      <c r="E33" s="210">
        <f t="shared" si="0"/>
        <v>0</v>
      </c>
      <c r="F33" s="213">
        <f t="shared" si="2"/>
        <v>2.2222</v>
      </c>
      <c r="G33" s="266"/>
      <c r="H33" s="266"/>
      <c r="I33" s="272"/>
    </row>
    <row r="34" spans="1:9" x14ac:dyDescent="0.25">
      <c r="A34" s="205" t="s">
        <v>16</v>
      </c>
      <c r="B34" s="206"/>
      <c r="C34" s="32">
        <v>5</v>
      </c>
      <c r="D34" s="11"/>
      <c r="E34" s="210">
        <f t="shared" si="0"/>
        <v>0</v>
      </c>
      <c r="F34" s="213">
        <f t="shared" si="2"/>
        <v>2.2222</v>
      </c>
      <c r="G34" s="266"/>
      <c r="H34" s="266"/>
      <c r="I34" s="272"/>
    </row>
    <row r="35" spans="1:9" x14ac:dyDescent="0.25">
      <c r="A35" s="205" t="s">
        <v>17</v>
      </c>
      <c r="B35" s="206"/>
      <c r="C35" s="32">
        <v>3</v>
      </c>
      <c r="D35" s="11"/>
      <c r="E35" s="210">
        <f t="shared" si="0"/>
        <v>0</v>
      </c>
      <c r="F35" s="213">
        <f t="shared" si="2"/>
        <v>2.2222</v>
      </c>
      <c r="G35" s="266"/>
      <c r="H35" s="266"/>
      <c r="I35" s="272"/>
    </row>
    <row r="36" spans="1:9" x14ac:dyDescent="0.25">
      <c r="A36" s="301" t="s">
        <v>18</v>
      </c>
      <c r="B36" s="297"/>
      <c r="C36" s="32">
        <v>2</v>
      </c>
      <c r="D36" s="11"/>
      <c r="E36" s="286">
        <f t="shared" si="0"/>
        <v>0</v>
      </c>
      <c r="F36" s="284">
        <f>2.2222</f>
        <v>2.2222</v>
      </c>
      <c r="G36" s="266"/>
      <c r="H36" s="266"/>
      <c r="I36" s="272"/>
    </row>
    <row r="37" spans="1:9" x14ac:dyDescent="0.25">
      <c r="A37" s="302"/>
      <c r="B37" s="299"/>
      <c r="C37" s="32">
        <v>6</v>
      </c>
      <c r="D37" s="11"/>
      <c r="E37" s="287"/>
      <c r="F37" s="285"/>
      <c r="G37" s="266"/>
      <c r="H37" s="266"/>
      <c r="I37" s="272"/>
    </row>
    <row r="38" spans="1:9" x14ac:dyDescent="0.25">
      <c r="A38" s="205" t="s">
        <v>19</v>
      </c>
      <c r="B38" s="206"/>
      <c r="C38" s="32">
        <v>5</v>
      </c>
      <c r="D38" s="11"/>
      <c r="E38" s="210">
        <f t="shared" si="0"/>
        <v>0</v>
      </c>
      <c r="F38" s="213">
        <f t="shared" si="2"/>
        <v>2.2222</v>
      </c>
      <c r="G38" s="266"/>
      <c r="H38" s="266"/>
      <c r="I38" s="272"/>
    </row>
    <row r="39" spans="1:9" x14ac:dyDescent="0.25">
      <c r="A39" s="205" t="s">
        <v>20</v>
      </c>
      <c r="B39" s="206"/>
      <c r="C39" s="32">
        <v>2</v>
      </c>
      <c r="D39" s="11"/>
      <c r="E39" s="210">
        <f t="shared" si="0"/>
        <v>0</v>
      </c>
      <c r="F39" s="213">
        <f t="shared" si="2"/>
        <v>2.2222</v>
      </c>
      <c r="G39" s="266"/>
      <c r="H39" s="266"/>
      <c r="I39" s="272"/>
    </row>
    <row r="40" spans="1:9" x14ac:dyDescent="0.25">
      <c r="A40" s="205" t="s">
        <v>21</v>
      </c>
      <c r="B40" s="206"/>
      <c r="C40" s="32">
        <v>86</v>
      </c>
      <c r="D40" s="11"/>
      <c r="E40" s="210">
        <f t="shared" si="0"/>
        <v>0</v>
      </c>
      <c r="F40" s="213">
        <f t="shared" si="2"/>
        <v>2.2222</v>
      </c>
      <c r="G40" s="266"/>
      <c r="H40" s="266"/>
      <c r="I40" s="272"/>
    </row>
    <row r="41" spans="1:9" x14ac:dyDescent="0.25">
      <c r="A41" s="205" t="s">
        <v>22</v>
      </c>
      <c r="B41" s="206"/>
      <c r="C41" s="164" t="s">
        <v>144</v>
      </c>
      <c r="D41" s="169"/>
      <c r="E41" s="210">
        <f>IF(OR(D41=3,D41=4),F41,0)</f>
        <v>0</v>
      </c>
      <c r="F41" s="213">
        <f t="shared" si="2"/>
        <v>2.2222</v>
      </c>
      <c r="G41" s="266"/>
      <c r="H41" s="266"/>
      <c r="I41" s="272"/>
    </row>
    <row r="42" spans="1:9" x14ac:dyDescent="0.25">
      <c r="A42" s="301" t="s">
        <v>23</v>
      </c>
      <c r="B42" s="206" t="s">
        <v>54</v>
      </c>
      <c r="C42" s="32">
        <v>2</v>
      </c>
      <c r="D42" s="11"/>
      <c r="E42" s="286">
        <f>IF(AND(C42=D42,C43=D43,C44=D44),F42,0)</f>
        <v>0</v>
      </c>
      <c r="F42" s="284">
        <f t="shared" si="2"/>
        <v>2.2222</v>
      </c>
      <c r="G42" s="266"/>
      <c r="H42" s="266"/>
      <c r="I42" s="272"/>
    </row>
    <row r="43" spans="1:9" x14ac:dyDescent="0.25">
      <c r="A43" s="303"/>
      <c r="B43" s="206" t="s">
        <v>56</v>
      </c>
      <c r="C43" s="32">
        <v>6</v>
      </c>
      <c r="D43" s="11"/>
      <c r="E43" s="295"/>
      <c r="F43" s="312"/>
      <c r="G43" s="266"/>
      <c r="H43" s="266"/>
      <c r="I43" s="272"/>
    </row>
    <row r="44" spans="1:9" x14ac:dyDescent="0.25">
      <c r="A44" s="302"/>
      <c r="B44" s="206" t="s">
        <v>57</v>
      </c>
      <c r="C44" s="32">
        <v>5</v>
      </c>
      <c r="D44" s="11"/>
      <c r="E44" s="287"/>
      <c r="F44" s="285"/>
      <c r="G44" s="266"/>
      <c r="H44" s="266"/>
      <c r="I44" s="272"/>
    </row>
    <row r="45" spans="1:9" x14ac:dyDescent="0.25">
      <c r="A45" s="205" t="s">
        <v>24</v>
      </c>
      <c r="B45" s="206"/>
      <c r="C45" s="32">
        <v>2</v>
      </c>
      <c r="D45" s="11"/>
      <c r="E45" s="210">
        <f t="shared" si="0"/>
        <v>0</v>
      </c>
      <c r="F45" s="213">
        <f t="shared" si="2"/>
        <v>2.2222</v>
      </c>
      <c r="G45" s="266"/>
      <c r="H45" s="266"/>
      <c r="I45" s="272"/>
    </row>
    <row r="46" spans="1:9" x14ac:dyDescent="0.25">
      <c r="A46" s="205" t="s">
        <v>25</v>
      </c>
      <c r="B46" s="206"/>
      <c r="C46" s="32">
        <v>3</v>
      </c>
      <c r="D46" s="11"/>
      <c r="E46" s="210">
        <f t="shared" si="0"/>
        <v>0</v>
      </c>
      <c r="F46" s="213">
        <f t="shared" si="2"/>
        <v>2.2222</v>
      </c>
      <c r="G46" s="266"/>
      <c r="H46" s="266"/>
      <c r="I46" s="272"/>
    </row>
    <row r="47" spans="1:9" x14ac:dyDescent="0.25">
      <c r="A47" s="205" t="s">
        <v>26</v>
      </c>
      <c r="B47" s="206"/>
      <c r="C47" s="32">
        <v>5</v>
      </c>
      <c r="D47" s="11"/>
      <c r="E47" s="210">
        <f t="shared" si="0"/>
        <v>0</v>
      </c>
      <c r="F47" s="213">
        <f t="shared" si="2"/>
        <v>2.2222</v>
      </c>
      <c r="G47" s="266"/>
      <c r="H47" s="266"/>
      <c r="I47" s="272"/>
    </row>
    <row r="48" spans="1:9" x14ac:dyDescent="0.25">
      <c r="A48" s="205" t="s">
        <v>27</v>
      </c>
      <c r="B48" s="206"/>
      <c r="C48" s="32">
        <v>3</v>
      </c>
      <c r="D48" s="11"/>
      <c r="E48" s="210">
        <f t="shared" si="0"/>
        <v>0</v>
      </c>
      <c r="F48" s="213">
        <f t="shared" si="2"/>
        <v>2.2222</v>
      </c>
      <c r="G48" s="266"/>
      <c r="H48" s="266"/>
      <c r="I48" s="272"/>
    </row>
    <row r="49" spans="1:9" x14ac:dyDescent="0.25">
      <c r="A49" s="301" t="s">
        <v>28</v>
      </c>
      <c r="B49" s="206" t="s">
        <v>54</v>
      </c>
      <c r="C49" s="32">
        <v>4</v>
      </c>
      <c r="D49" s="11"/>
      <c r="E49" s="286">
        <f>IF(AND(C49=D49,C50=D50,C51=D51,C52=D52,C53=D53),F49,0)</f>
        <v>0</v>
      </c>
      <c r="F49" s="284">
        <f t="shared" si="2"/>
        <v>2.2222</v>
      </c>
      <c r="G49" s="266"/>
      <c r="H49" s="266"/>
      <c r="I49" s="272"/>
    </row>
    <row r="50" spans="1:9" x14ac:dyDescent="0.25">
      <c r="A50" s="303"/>
      <c r="B50" s="206" t="s">
        <v>56</v>
      </c>
      <c r="C50" s="32">
        <v>2</v>
      </c>
      <c r="D50" s="11"/>
      <c r="E50" s="295"/>
      <c r="F50" s="312"/>
      <c r="G50" s="266"/>
      <c r="H50" s="266"/>
      <c r="I50" s="272"/>
    </row>
    <row r="51" spans="1:9" x14ac:dyDescent="0.25">
      <c r="A51" s="303"/>
      <c r="B51" s="206" t="s">
        <v>57</v>
      </c>
      <c r="C51" s="32">
        <v>3</v>
      </c>
      <c r="D51" s="11"/>
      <c r="E51" s="295"/>
      <c r="F51" s="312"/>
      <c r="G51" s="266"/>
      <c r="H51" s="266"/>
      <c r="I51" s="272"/>
    </row>
    <row r="52" spans="1:9" x14ac:dyDescent="0.25">
      <c r="A52" s="303"/>
      <c r="B52" s="206" t="s">
        <v>58</v>
      </c>
      <c r="C52" s="32">
        <v>5</v>
      </c>
      <c r="D52" s="11"/>
      <c r="E52" s="295"/>
      <c r="F52" s="312"/>
      <c r="G52" s="266"/>
      <c r="H52" s="266"/>
      <c r="I52" s="272"/>
    </row>
    <row r="53" spans="1:9" x14ac:dyDescent="0.25">
      <c r="A53" s="302"/>
      <c r="B53" s="206" t="s">
        <v>59</v>
      </c>
      <c r="C53" s="32">
        <v>1</v>
      </c>
      <c r="D53" s="11"/>
      <c r="E53" s="287"/>
      <c r="F53" s="285"/>
      <c r="G53" s="266"/>
      <c r="H53" s="266"/>
      <c r="I53" s="272"/>
    </row>
    <row r="54" spans="1:9" x14ac:dyDescent="0.25">
      <c r="A54" s="205" t="s">
        <v>29</v>
      </c>
      <c r="B54" s="206"/>
      <c r="C54" s="32">
        <v>4</v>
      </c>
      <c r="D54" s="11"/>
      <c r="E54" s="210">
        <f t="shared" si="0"/>
        <v>0</v>
      </c>
      <c r="F54" s="213">
        <f t="shared" si="2"/>
        <v>2.2222</v>
      </c>
      <c r="G54" s="266"/>
      <c r="H54" s="266"/>
      <c r="I54" s="272"/>
    </row>
    <row r="55" spans="1:9" ht="15.75" thickBot="1" x14ac:dyDescent="0.3">
      <c r="A55" s="208" t="s">
        <v>30</v>
      </c>
      <c r="B55" s="211"/>
      <c r="C55" s="36">
        <v>3</v>
      </c>
      <c r="D55" s="12"/>
      <c r="E55" s="44">
        <f t="shared" si="0"/>
        <v>0</v>
      </c>
      <c r="F55" s="45">
        <f t="shared" si="2"/>
        <v>2.2222</v>
      </c>
      <c r="G55" s="267"/>
      <c r="H55" s="267"/>
      <c r="I55" s="273"/>
    </row>
    <row r="56" spans="1:9" x14ac:dyDescent="0.25">
      <c r="A56" s="207" t="s">
        <v>32</v>
      </c>
      <c r="B56" s="209"/>
      <c r="C56" s="29">
        <v>3</v>
      </c>
      <c r="D56" s="7"/>
      <c r="E56" s="212">
        <f t="shared" si="0"/>
        <v>0</v>
      </c>
      <c r="F56" s="214">
        <f t="shared" si="2"/>
        <v>2.2222</v>
      </c>
      <c r="G56" s="265">
        <f>SUM(E56:E70)</f>
        <v>0</v>
      </c>
      <c r="H56" s="265">
        <f>SUM(F56:F70)</f>
        <v>17.777600000000007</v>
      </c>
      <c r="I56" s="271">
        <f>G56/H56</f>
        <v>0</v>
      </c>
    </row>
    <row r="57" spans="1:9" x14ac:dyDescent="0.25">
      <c r="A57" s="205" t="s">
        <v>33</v>
      </c>
      <c r="B57" s="206"/>
      <c r="C57" s="32">
        <v>1000</v>
      </c>
      <c r="D57" s="11"/>
      <c r="E57" s="210">
        <f t="shared" si="0"/>
        <v>0</v>
      </c>
      <c r="F57" s="213">
        <f t="shared" si="2"/>
        <v>2.2222</v>
      </c>
      <c r="G57" s="266"/>
      <c r="H57" s="266"/>
      <c r="I57" s="272"/>
    </row>
    <row r="58" spans="1:9" x14ac:dyDescent="0.25">
      <c r="A58" s="205" t="s">
        <v>34</v>
      </c>
      <c r="B58" s="206"/>
      <c r="C58" s="32">
        <v>4</v>
      </c>
      <c r="D58" s="11"/>
      <c r="E58" s="210">
        <f t="shared" si="0"/>
        <v>0</v>
      </c>
      <c r="F58" s="213">
        <f t="shared" si="2"/>
        <v>2.2222</v>
      </c>
      <c r="G58" s="266"/>
      <c r="H58" s="266"/>
      <c r="I58" s="272"/>
    </row>
    <row r="59" spans="1:9" x14ac:dyDescent="0.25">
      <c r="A59" s="301" t="s">
        <v>35</v>
      </c>
      <c r="B59" s="206" t="s">
        <v>145</v>
      </c>
      <c r="C59" s="131">
        <v>80</v>
      </c>
      <c r="D59" s="127"/>
      <c r="E59" s="210">
        <f t="shared" si="0"/>
        <v>0</v>
      </c>
      <c r="F59" s="213">
        <f>2.2222/4</f>
        <v>0.55554999999999999</v>
      </c>
      <c r="G59" s="266"/>
      <c r="H59" s="266"/>
      <c r="I59" s="272"/>
    </row>
    <row r="60" spans="1:9" x14ac:dyDescent="0.25">
      <c r="A60" s="303"/>
      <c r="B60" s="206" t="s">
        <v>146</v>
      </c>
      <c r="C60" s="131">
        <v>90</v>
      </c>
      <c r="D60" s="127"/>
      <c r="E60" s="210">
        <f t="shared" si="0"/>
        <v>0</v>
      </c>
      <c r="F60" s="213">
        <f t="shared" ref="F60:F62" si="6">2.2222/4</f>
        <v>0.55554999999999999</v>
      </c>
      <c r="G60" s="266"/>
      <c r="H60" s="266"/>
      <c r="I60" s="272"/>
    </row>
    <row r="61" spans="1:9" x14ac:dyDescent="0.25">
      <c r="A61" s="303"/>
      <c r="B61" s="206" t="s">
        <v>147</v>
      </c>
      <c r="C61" s="131">
        <v>180</v>
      </c>
      <c r="D61" s="127"/>
      <c r="E61" s="210">
        <f t="shared" si="0"/>
        <v>0</v>
      </c>
      <c r="F61" s="213">
        <f t="shared" si="6"/>
        <v>0.55554999999999999</v>
      </c>
      <c r="G61" s="266"/>
      <c r="H61" s="266"/>
      <c r="I61" s="272"/>
    </row>
    <row r="62" spans="1:9" x14ac:dyDescent="0.25">
      <c r="A62" s="302"/>
      <c r="B62" s="206" t="s">
        <v>148</v>
      </c>
      <c r="C62" s="131">
        <v>76</v>
      </c>
      <c r="D62" s="127"/>
      <c r="E62" s="210">
        <f t="shared" si="0"/>
        <v>0</v>
      </c>
      <c r="F62" s="213">
        <f t="shared" si="6"/>
        <v>0.55554999999999999</v>
      </c>
      <c r="G62" s="266"/>
      <c r="H62" s="266"/>
      <c r="I62" s="272"/>
    </row>
    <row r="63" spans="1:9" x14ac:dyDescent="0.25">
      <c r="A63" s="205" t="s">
        <v>36</v>
      </c>
      <c r="B63" s="206"/>
      <c r="C63" s="32">
        <v>3</v>
      </c>
      <c r="D63" s="11"/>
      <c r="E63" s="210">
        <f t="shared" si="0"/>
        <v>0</v>
      </c>
      <c r="F63" s="213">
        <f t="shared" si="2"/>
        <v>2.2222</v>
      </c>
      <c r="G63" s="266"/>
      <c r="H63" s="266"/>
      <c r="I63" s="272"/>
    </row>
    <row r="64" spans="1:9" x14ac:dyDescent="0.25">
      <c r="A64" s="301" t="s">
        <v>37</v>
      </c>
      <c r="B64" s="297"/>
      <c r="C64" s="32">
        <v>1</v>
      </c>
      <c r="D64" s="11"/>
      <c r="E64" s="286">
        <f>IF(AND(C64=D64,C65=D65,C66=D66),F64,0)</f>
        <v>0</v>
      </c>
      <c r="F64" s="284">
        <f t="shared" si="2"/>
        <v>2.2222</v>
      </c>
      <c r="G64" s="266"/>
      <c r="H64" s="266"/>
      <c r="I64" s="272"/>
    </row>
    <row r="65" spans="1:9" x14ac:dyDescent="0.25">
      <c r="A65" s="303"/>
      <c r="B65" s="298"/>
      <c r="C65" s="32">
        <v>4</v>
      </c>
      <c r="D65" s="11"/>
      <c r="E65" s="295"/>
      <c r="F65" s="312"/>
      <c r="G65" s="266"/>
      <c r="H65" s="266"/>
      <c r="I65" s="272"/>
    </row>
    <row r="66" spans="1:9" x14ac:dyDescent="0.25">
      <c r="A66" s="302"/>
      <c r="B66" s="299"/>
      <c r="C66" s="32">
        <v>5</v>
      </c>
      <c r="D66" s="11"/>
      <c r="E66" s="287"/>
      <c r="F66" s="285"/>
      <c r="G66" s="266"/>
      <c r="H66" s="266"/>
      <c r="I66" s="272"/>
    </row>
    <row r="67" spans="1:9" x14ac:dyDescent="0.25">
      <c r="A67" s="205" t="s">
        <v>38</v>
      </c>
      <c r="B67" s="206"/>
      <c r="C67" s="32">
        <v>5</v>
      </c>
      <c r="D67" s="11"/>
      <c r="E67" s="210">
        <f t="shared" ref="E67:E81" si="7">IF(C67=D67,F67,0)</f>
        <v>0</v>
      </c>
      <c r="F67" s="213">
        <f t="shared" ref="F67:F81" si="8">2.2222</f>
        <v>2.2222</v>
      </c>
      <c r="G67" s="266"/>
      <c r="H67" s="266"/>
      <c r="I67" s="272"/>
    </row>
    <row r="68" spans="1:9" x14ac:dyDescent="0.25">
      <c r="A68" s="301" t="s">
        <v>39</v>
      </c>
      <c r="B68" s="206" t="s">
        <v>54</v>
      </c>
      <c r="C68" s="32">
        <v>5</v>
      </c>
      <c r="D68" s="11"/>
      <c r="E68" s="210">
        <f t="shared" si="7"/>
        <v>0</v>
      </c>
      <c r="F68" s="213">
        <f>2.2222/3</f>
        <v>0.74073333333333335</v>
      </c>
      <c r="G68" s="266"/>
      <c r="H68" s="266"/>
      <c r="I68" s="272"/>
    </row>
    <row r="69" spans="1:9" x14ac:dyDescent="0.25">
      <c r="A69" s="303"/>
      <c r="B69" s="206" t="s">
        <v>56</v>
      </c>
      <c r="C69" s="32">
        <v>2</v>
      </c>
      <c r="D69" s="11"/>
      <c r="E69" s="210">
        <f t="shared" si="7"/>
        <v>0</v>
      </c>
      <c r="F69" s="213">
        <f t="shared" ref="F69:F73" si="9">2.2222/3</f>
        <v>0.74073333333333335</v>
      </c>
      <c r="G69" s="266"/>
      <c r="H69" s="266"/>
      <c r="I69" s="272"/>
    </row>
    <row r="70" spans="1:9" ht="15.75" thickBot="1" x14ac:dyDescent="0.3">
      <c r="A70" s="311"/>
      <c r="B70" s="211" t="s">
        <v>57</v>
      </c>
      <c r="C70" s="36">
        <v>7</v>
      </c>
      <c r="D70" s="12"/>
      <c r="E70" s="44">
        <f t="shared" si="7"/>
        <v>0</v>
      </c>
      <c r="F70" s="45">
        <f t="shared" si="9"/>
        <v>0.74073333333333335</v>
      </c>
      <c r="G70" s="267"/>
      <c r="H70" s="267"/>
      <c r="I70" s="273"/>
    </row>
    <row r="71" spans="1:9" x14ac:dyDescent="0.25">
      <c r="A71" s="310" t="s">
        <v>41</v>
      </c>
      <c r="B71" s="209" t="s">
        <v>54</v>
      </c>
      <c r="C71" s="29">
        <v>2</v>
      </c>
      <c r="D71" s="7"/>
      <c r="E71" s="212">
        <f t="shared" si="7"/>
        <v>0</v>
      </c>
      <c r="F71" s="214">
        <f t="shared" si="9"/>
        <v>0.74073333333333335</v>
      </c>
      <c r="G71" s="265">
        <f>SUM(E71:E81)</f>
        <v>0</v>
      </c>
      <c r="H71" s="265">
        <f>SUM(F71:F81)</f>
        <v>15.555400000000002</v>
      </c>
      <c r="I71" s="271">
        <f>G71/H71</f>
        <v>0</v>
      </c>
    </row>
    <row r="72" spans="1:9" x14ac:dyDescent="0.25">
      <c r="A72" s="303"/>
      <c r="B72" s="206" t="s">
        <v>56</v>
      </c>
      <c r="C72" s="32">
        <v>4</v>
      </c>
      <c r="D72" s="11"/>
      <c r="E72" s="210">
        <f t="shared" si="7"/>
        <v>0</v>
      </c>
      <c r="F72" s="213">
        <f t="shared" si="9"/>
        <v>0.74073333333333335</v>
      </c>
      <c r="G72" s="266"/>
      <c r="H72" s="266"/>
      <c r="I72" s="272"/>
    </row>
    <row r="73" spans="1:9" x14ac:dyDescent="0.25">
      <c r="A73" s="302"/>
      <c r="B73" s="206" t="s">
        <v>57</v>
      </c>
      <c r="C73" s="32">
        <v>5</v>
      </c>
      <c r="D73" s="11"/>
      <c r="E73" s="210">
        <f t="shared" si="7"/>
        <v>0</v>
      </c>
      <c r="F73" s="213">
        <f t="shared" si="9"/>
        <v>0.74073333333333335</v>
      </c>
      <c r="G73" s="266"/>
      <c r="H73" s="266"/>
      <c r="I73" s="272"/>
    </row>
    <row r="74" spans="1:9" x14ac:dyDescent="0.25">
      <c r="A74" s="205" t="s">
        <v>42</v>
      </c>
      <c r="B74" s="206"/>
      <c r="C74" s="32">
        <v>2</v>
      </c>
      <c r="D74" s="11"/>
      <c r="E74" s="210">
        <f t="shared" si="7"/>
        <v>0</v>
      </c>
      <c r="F74" s="213">
        <f t="shared" si="8"/>
        <v>2.2222</v>
      </c>
      <c r="G74" s="266"/>
      <c r="H74" s="266"/>
      <c r="I74" s="272"/>
    </row>
    <row r="75" spans="1:9" x14ac:dyDescent="0.25">
      <c r="A75" s="301" t="s">
        <v>43</v>
      </c>
      <c r="B75" s="206" t="s">
        <v>54</v>
      </c>
      <c r="C75" s="32">
        <v>6</v>
      </c>
      <c r="D75" s="11"/>
      <c r="E75" s="210">
        <f t="shared" si="7"/>
        <v>0</v>
      </c>
      <c r="F75" s="213">
        <f>2.2222/3</f>
        <v>0.74073333333333335</v>
      </c>
      <c r="G75" s="266"/>
      <c r="H75" s="266"/>
      <c r="I75" s="272"/>
    </row>
    <row r="76" spans="1:9" x14ac:dyDescent="0.25">
      <c r="A76" s="303"/>
      <c r="B76" s="206" t="s">
        <v>56</v>
      </c>
      <c r="C76" s="32">
        <v>2</v>
      </c>
      <c r="D76" s="11"/>
      <c r="E76" s="210">
        <f t="shared" si="7"/>
        <v>0</v>
      </c>
      <c r="F76" s="213">
        <f t="shared" ref="F76:F77" si="10">2.2222/3</f>
        <v>0.74073333333333335</v>
      </c>
      <c r="G76" s="266"/>
      <c r="H76" s="266"/>
      <c r="I76" s="272"/>
    </row>
    <row r="77" spans="1:9" x14ac:dyDescent="0.25">
      <c r="A77" s="302"/>
      <c r="B77" s="206" t="s">
        <v>57</v>
      </c>
      <c r="C77" s="32">
        <v>4</v>
      </c>
      <c r="D77" s="11"/>
      <c r="E77" s="210">
        <f t="shared" si="7"/>
        <v>0</v>
      </c>
      <c r="F77" s="213">
        <f t="shared" si="10"/>
        <v>0.74073333333333335</v>
      </c>
      <c r="G77" s="266"/>
      <c r="H77" s="266"/>
      <c r="I77" s="272"/>
    </row>
    <row r="78" spans="1:9" x14ac:dyDescent="0.25">
      <c r="A78" s="205" t="s">
        <v>44</v>
      </c>
      <c r="B78" s="206"/>
      <c r="C78" s="32">
        <v>5</v>
      </c>
      <c r="D78" s="11"/>
      <c r="E78" s="210">
        <f t="shared" si="7"/>
        <v>0</v>
      </c>
      <c r="F78" s="213">
        <f t="shared" si="8"/>
        <v>2.2222</v>
      </c>
      <c r="G78" s="266"/>
      <c r="H78" s="266"/>
      <c r="I78" s="272"/>
    </row>
    <row r="79" spans="1:9" x14ac:dyDescent="0.25">
      <c r="A79" s="205" t="s">
        <v>45</v>
      </c>
      <c r="B79" s="206"/>
      <c r="C79" s="32">
        <v>5</v>
      </c>
      <c r="D79" s="11"/>
      <c r="E79" s="210">
        <f t="shared" si="7"/>
        <v>0</v>
      </c>
      <c r="F79" s="213">
        <f t="shared" si="8"/>
        <v>2.2222</v>
      </c>
      <c r="G79" s="266"/>
      <c r="H79" s="266"/>
      <c r="I79" s="272"/>
    </row>
    <row r="80" spans="1:9" x14ac:dyDescent="0.25">
      <c r="A80" s="205" t="s">
        <v>46</v>
      </c>
      <c r="B80" s="206"/>
      <c r="C80" s="32">
        <v>4</v>
      </c>
      <c r="D80" s="11"/>
      <c r="E80" s="210">
        <f t="shared" si="7"/>
        <v>0</v>
      </c>
      <c r="F80" s="213">
        <f t="shared" si="8"/>
        <v>2.2222</v>
      </c>
      <c r="G80" s="266"/>
      <c r="H80" s="266"/>
      <c r="I80" s="272"/>
    </row>
    <row r="81" spans="1:9" ht="15.75" thickBot="1" x14ac:dyDescent="0.3">
      <c r="A81" s="208" t="s">
        <v>47</v>
      </c>
      <c r="B81" s="211"/>
      <c r="C81" s="36">
        <v>3</v>
      </c>
      <c r="D81" s="12"/>
      <c r="E81" s="44">
        <f t="shared" si="7"/>
        <v>0</v>
      </c>
      <c r="F81" s="45">
        <f t="shared" si="8"/>
        <v>2.2222</v>
      </c>
      <c r="G81" s="267"/>
      <c r="H81" s="267"/>
      <c r="I81" s="273"/>
    </row>
    <row r="82" spans="1:9" ht="27" thickBot="1" x14ac:dyDescent="0.3">
      <c r="A82" s="13"/>
      <c r="B82" s="13"/>
      <c r="C82" s="101"/>
      <c r="D82" s="101"/>
      <c r="E82" s="142"/>
      <c r="F82" s="142"/>
      <c r="G82" s="90">
        <f>SUM(G2:G81)</f>
        <v>0</v>
      </c>
      <c r="H82" s="90">
        <f>SUM(H2:H81)</f>
        <v>99.999000000000038</v>
      </c>
    </row>
    <row r="83" spans="1:9" ht="15" customHeight="1" x14ac:dyDescent="0.25">
      <c r="A83" s="13"/>
      <c r="B83" s="13"/>
      <c r="C83" s="101"/>
      <c r="D83" s="101"/>
      <c r="E83" s="142"/>
      <c r="F83" s="142"/>
      <c r="G83" s="143"/>
      <c r="H83" s="144"/>
    </row>
    <row r="84" spans="1:9" ht="15" customHeight="1" x14ac:dyDescent="0.25">
      <c r="A84" s="13"/>
      <c r="B84" s="13"/>
      <c r="C84" s="101"/>
      <c r="D84" s="101"/>
      <c r="E84" s="142"/>
      <c r="F84" s="142"/>
      <c r="G84" s="143"/>
      <c r="H84" s="144"/>
    </row>
    <row r="85" spans="1:9" ht="15" customHeight="1" x14ac:dyDescent="0.25">
      <c r="A85" s="13"/>
      <c r="B85" s="13"/>
      <c r="C85" s="101"/>
      <c r="D85" s="101"/>
      <c r="E85" s="142"/>
      <c r="F85" s="142"/>
      <c r="G85" s="143"/>
      <c r="H85" s="144"/>
    </row>
    <row r="86" spans="1:9" ht="15" customHeight="1" x14ac:dyDescent="0.25">
      <c r="A86" s="13"/>
      <c r="B86" s="13"/>
      <c r="C86" s="101"/>
      <c r="D86" s="101"/>
      <c r="E86" s="142"/>
      <c r="F86" s="142"/>
      <c r="G86" s="143"/>
      <c r="H86" s="144"/>
    </row>
    <row r="87" spans="1:9" ht="15" customHeight="1" x14ac:dyDescent="0.25">
      <c r="A87" s="13"/>
      <c r="B87" s="13"/>
      <c r="C87" s="101"/>
      <c r="D87" s="101"/>
      <c r="E87" s="142"/>
      <c r="F87" s="142"/>
      <c r="G87" s="143"/>
      <c r="H87" s="144"/>
    </row>
    <row r="88" spans="1:9" ht="15" customHeight="1" x14ac:dyDescent="0.25">
      <c r="A88" s="13"/>
      <c r="B88" s="13"/>
      <c r="C88" s="101"/>
      <c r="D88" s="101"/>
      <c r="E88" s="142"/>
      <c r="F88" s="142"/>
      <c r="G88" s="143"/>
      <c r="H88" s="144"/>
    </row>
    <row r="89" spans="1:9" ht="15" customHeight="1" x14ac:dyDescent="0.25">
      <c r="A89" s="13"/>
      <c r="B89" s="13"/>
      <c r="C89" s="101"/>
      <c r="D89" s="101"/>
      <c r="E89" s="142"/>
      <c r="F89" s="142"/>
      <c r="G89" s="143"/>
      <c r="H89" s="144"/>
    </row>
    <row r="90" spans="1:9" ht="15" customHeight="1" x14ac:dyDescent="0.25">
      <c r="A90" s="13"/>
      <c r="B90" s="13"/>
      <c r="C90" s="101"/>
      <c r="D90" s="101"/>
      <c r="E90" s="142"/>
      <c r="F90" s="142"/>
      <c r="G90" s="143"/>
      <c r="H90" s="144"/>
    </row>
    <row r="91" spans="1:9" ht="15" customHeight="1" x14ac:dyDescent="0.25">
      <c r="A91" s="13"/>
      <c r="B91" s="13"/>
      <c r="C91" s="101"/>
      <c r="D91" s="101"/>
      <c r="E91" s="142"/>
      <c r="F91" s="142"/>
      <c r="G91" s="143"/>
      <c r="H91" s="144"/>
    </row>
    <row r="92" spans="1:9" ht="15" customHeight="1" x14ac:dyDescent="0.25">
      <c r="A92" s="13"/>
      <c r="B92" s="13"/>
      <c r="C92" s="101"/>
      <c r="D92" s="101"/>
      <c r="E92" s="142"/>
      <c r="F92" s="142"/>
      <c r="G92" s="143"/>
      <c r="H92" s="144"/>
    </row>
    <row r="93" spans="1:9" ht="15" customHeight="1" x14ac:dyDescent="0.25">
      <c r="A93" s="13"/>
      <c r="B93" s="13"/>
      <c r="C93" s="101"/>
      <c r="D93" s="101"/>
      <c r="E93" s="142"/>
      <c r="F93" s="142"/>
      <c r="G93" s="143"/>
      <c r="H93" s="144"/>
    </row>
    <row r="94" spans="1:9" ht="15" customHeight="1" x14ac:dyDescent="0.25">
      <c r="A94" s="13"/>
      <c r="B94" s="13"/>
      <c r="C94" s="101"/>
      <c r="D94" s="101"/>
      <c r="E94" s="142"/>
      <c r="F94" s="142"/>
      <c r="G94" s="144"/>
      <c r="H94" s="144"/>
    </row>
    <row r="95" spans="1:9" ht="15" customHeight="1" x14ac:dyDescent="0.25">
      <c r="A95" s="13"/>
      <c r="B95" s="13"/>
      <c r="C95" s="101"/>
      <c r="D95" s="101"/>
      <c r="E95" s="142"/>
      <c r="F95" s="145"/>
      <c r="G95" s="144"/>
      <c r="H95" s="144"/>
    </row>
    <row r="96" spans="1:9" ht="15" customHeight="1" x14ac:dyDescent="0.25">
      <c r="A96" s="13"/>
      <c r="B96" s="13"/>
      <c r="C96" s="101"/>
      <c r="D96" s="101"/>
      <c r="E96" s="142"/>
      <c r="F96" s="142"/>
      <c r="G96" s="144"/>
      <c r="H96" s="144"/>
    </row>
  </sheetData>
  <sheetProtection password="CF7A" sheet="1" objects="1" scenarios="1"/>
  <mergeCells count="34">
    <mergeCell ref="F36:F37"/>
    <mergeCell ref="E36:E37"/>
    <mergeCell ref="A36:A37"/>
    <mergeCell ref="A59:A62"/>
    <mergeCell ref="A49:A53"/>
    <mergeCell ref="A42:A44"/>
    <mergeCell ref="B36:B37"/>
    <mergeCell ref="F64:F66"/>
    <mergeCell ref="E64:E66"/>
    <mergeCell ref="F49:F53"/>
    <mergeCell ref="E49:E53"/>
    <mergeCell ref="F42:F44"/>
    <mergeCell ref="E42:E44"/>
    <mergeCell ref="A71:A73"/>
    <mergeCell ref="A68:A70"/>
    <mergeCell ref="B64:B66"/>
    <mergeCell ref="A64:A66"/>
    <mergeCell ref="A27:A31"/>
    <mergeCell ref="A2:A7"/>
    <mergeCell ref="A13:A18"/>
    <mergeCell ref="A23:A26"/>
    <mergeCell ref="I71:I81"/>
    <mergeCell ref="H71:H81"/>
    <mergeCell ref="G71:G81"/>
    <mergeCell ref="I56:I70"/>
    <mergeCell ref="H56:H70"/>
    <mergeCell ref="G56:G70"/>
    <mergeCell ref="I32:I55"/>
    <mergeCell ref="H32:H55"/>
    <mergeCell ref="G32:G55"/>
    <mergeCell ref="I2:I31"/>
    <mergeCell ref="H2:H31"/>
    <mergeCell ref="G2:G31"/>
    <mergeCell ref="A75:A77"/>
  </mergeCells>
  <conditionalFormatting sqref="E67:E81 E54:E64 E45:E49 E38:E42 E2:E36">
    <cfRule type="cellIs" dxfId="2" priority="1" operator="equal">
      <formula>0</formula>
    </cfRule>
  </conditionalFormatting>
  <conditionalFormatting sqref="I2 I71 I56 I32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"/>
  <sheetViews>
    <sheetView workbookViewId="0">
      <selection activeCell="D2" sqref="D2"/>
    </sheetView>
  </sheetViews>
  <sheetFormatPr baseColWidth="10" defaultRowHeight="15" customHeight="1" x14ac:dyDescent="0.25"/>
  <cols>
    <col min="1" max="1" width="5.7109375" style="146" bestFit="1" customWidth="1"/>
    <col min="2" max="2" width="5.42578125" style="146" bestFit="1" customWidth="1"/>
    <col min="3" max="3" width="7.5703125" style="106" bestFit="1" customWidth="1"/>
    <col min="4" max="4" width="8.28515625" style="106" bestFit="1" customWidth="1"/>
    <col min="5" max="5" width="11.28515625" style="148" bestFit="1" customWidth="1"/>
    <col min="6" max="6" width="13.42578125" style="148" bestFit="1" customWidth="1"/>
    <col min="7" max="7" width="11.28515625" style="149" bestFit="1" customWidth="1"/>
    <col min="8" max="8" width="13.42578125" style="149" bestFit="1" customWidth="1"/>
    <col min="9" max="9" width="5.5703125" style="50" bestFit="1" customWidth="1"/>
    <col min="10" max="10" width="11.42578125" style="78"/>
    <col min="11" max="11" width="16.140625" style="94" customWidth="1"/>
    <col min="12" max="12" width="14.28515625" style="126" customWidth="1"/>
    <col min="13" max="16384" width="11.42578125" style="78"/>
  </cols>
  <sheetData>
    <row r="1" spans="1:9" s="73" customFormat="1" ht="30.75" thickBot="1" x14ac:dyDescent="0.3">
      <c r="A1" s="153" t="s">
        <v>75</v>
      </c>
      <c r="B1" s="154" t="s">
        <v>76</v>
      </c>
      <c r="C1" s="155" t="s">
        <v>51</v>
      </c>
      <c r="D1" s="155" t="s">
        <v>52</v>
      </c>
      <c r="E1" s="156" t="s">
        <v>71</v>
      </c>
      <c r="F1" s="156" t="s">
        <v>72</v>
      </c>
      <c r="G1" s="157" t="s">
        <v>97</v>
      </c>
      <c r="H1" s="157" t="s">
        <v>98</v>
      </c>
      <c r="I1" s="159" t="s">
        <v>68</v>
      </c>
    </row>
    <row r="2" spans="1:9" x14ac:dyDescent="0.25">
      <c r="A2" s="274" t="s">
        <v>0</v>
      </c>
      <c r="B2" s="275"/>
      <c r="C2" s="29">
        <v>3</v>
      </c>
      <c r="D2" s="7"/>
      <c r="E2" s="219">
        <f>IF(C2=D2,F2,0)</f>
        <v>0</v>
      </c>
      <c r="F2" s="220">
        <f>1.78571/2</f>
        <v>0.89285499999999995</v>
      </c>
      <c r="G2" s="265">
        <f>SUM(E2:E20)</f>
        <v>0</v>
      </c>
      <c r="H2" s="265">
        <f>SUM(F2:F20)</f>
        <v>24.999940000000002</v>
      </c>
      <c r="I2" s="271">
        <f>G2/H2</f>
        <v>0</v>
      </c>
    </row>
    <row r="3" spans="1:9" x14ac:dyDescent="0.25">
      <c r="A3" s="263"/>
      <c r="B3" s="276"/>
      <c r="C3" s="32">
        <v>6</v>
      </c>
      <c r="D3" s="11"/>
      <c r="E3" s="250">
        <f t="shared" ref="E3:E66" si="0">IF(C3=D3,F3,0)</f>
        <v>0</v>
      </c>
      <c r="F3" s="249">
        <f>1.78571/2</f>
        <v>0.89285499999999995</v>
      </c>
      <c r="G3" s="266"/>
      <c r="H3" s="266"/>
      <c r="I3" s="272"/>
    </row>
    <row r="4" spans="1:9" x14ac:dyDescent="0.25">
      <c r="A4" s="247" t="s">
        <v>1</v>
      </c>
      <c r="B4" s="251"/>
      <c r="C4" s="32">
        <v>2</v>
      </c>
      <c r="D4" s="11"/>
      <c r="E4" s="250">
        <f t="shared" si="0"/>
        <v>0</v>
      </c>
      <c r="F4" s="249">
        <f t="shared" ref="F4:F20" si="1">1.78571</f>
        <v>1.7857099999999999</v>
      </c>
      <c r="G4" s="266"/>
      <c r="H4" s="266"/>
      <c r="I4" s="272"/>
    </row>
    <row r="5" spans="1:9" x14ac:dyDescent="0.25">
      <c r="A5" s="247" t="s">
        <v>2</v>
      </c>
      <c r="B5" s="251"/>
      <c r="C5" s="32">
        <v>4</v>
      </c>
      <c r="D5" s="11"/>
      <c r="E5" s="250">
        <f t="shared" si="0"/>
        <v>0</v>
      </c>
      <c r="F5" s="249">
        <f t="shared" si="1"/>
        <v>1.7857099999999999</v>
      </c>
      <c r="G5" s="266"/>
      <c r="H5" s="266"/>
      <c r="I5" s="272"/>
    </row>
    <row r="6" spans="1:9" x14ac:dyDescent="0.25">
      <c r="A6" s="263" t="s">
        <v>3</v>
      </c>
      <c r="B6" s="251" t="s">
        <v>54</v>
      </c>
      <c r="C6" s="32">
        <v>1</v>
      </c>
      <c r="D6" s="11"/>
      <c r="E6" s="250">
        <f t="shared" si="0"/>
        <v>0</v>
      </c>
      <c r="F6" s="249">
        <f>1.78571/5</f>
        <v>0.35714199999999996</v>
      </c>
      <c r="G6" s="266"/>
      <c r="H6" s="266"/>
      <c r="I6" s="272"/>
    </row>
    <row r="7" spans="1:9" x14ac:dyDescent="0.25">
      <c r="A7" s="263"/>
      <c r="B7" s="251" t="s">
        <v>56</v>
      </c>
      <c r="C7" s="32">
        <v>3</v>
      </c>
      <c r="D7" s="11"/>
      <c r="E7" s="250">
        <f t="shared" si="0"/>
        <v>0</v>
      </c>
      <c r="F7" s="249">
        <f t="shared" ref="F7:F10" si="2">1.78571/5</f>
        <v>0.35714199999999996</v>
      </c>
      <c r="G7" s="266"/>
      <c r="H7" s="266"/>
      <c r="I7" s="272"/>
    </row>
    <row r="8" spans="1:9" x14ac:dyDescent="0.25">
      <c r="A8" s="263"/>
      <c r="B8" s="251" t="s">
        <v>57</v>
      </c>
      <c r="C8" s="32">
        <v>2</v>
      </c>
      <c r="D8" s="11"/>
      <c r="E8" s="250">
        <f t="shared" si="0"/>
        <v>0</v>
      </c>
      <c r="F8" s="249">
        <f t="shared" si="2"/>
        <v>0.35714199999999996</v>
      </c>
      <c r="G8" s="266"/>
      <c r="H8" s="266"/>
      <c r="I8" s="272"/>
    </row>
    <row r="9" spans="1:9" x14ac:dyDescent="0.25">
      <c r="A9" s="263"/>
      <c r="B9" s="251" t="s">
        <v>58</v>
      </c>
      <c r="C9" s="32">
        <v>1</v>
      </c>
      <c r="D9" s="11"/>
      <c r="E9" s="250">
        <f t="shared" si="0"/>
        <v>0</v>
      </c>
      <c r="F9" s="249">
        <f t="shared" si="2"/>
        <v>0.35714199999999996</v>
      </c>
      <c r="G9" s="266"/>
      <c r="H9" s="266"/>
      <c r="I9" s="272"/>
    </row>
    <row r="10" spans="1:9" x14ac:dyDescent="0.25">
      <c r="A10" s="263"/>
      <c r="B10" s="251" t="s">
        <v>59</v>
      </c>
      <c r="C10" s="32">
        <v>3</v>
      </c>
      <c r="D10" s="11"/>
      <c r="E10" s="250">
        <f t="shared" si="0"/>
        <v>0</v>
      </c>
      <c r="F10" s="249">
        <f t="shared" si="2"/>
        <v>0.35714199999999996</v>
      </c>
      <c r="G10" s="266"/>
      <c r="H10" s="266"/>
      <c r="I10" s="272"/>
    </row>
    <row r="11" spans="1:9" x14ac:dyDescent="0.25">
      <c r="A11" s="247" t="s">
        <v>4</v>
      </c>
      <c r="B11" s="251"/>
      <c r="C11" s="32">
        <v>1</v>
      </c>
      <c r="D11" s="11"/>
      <c r="E11" s="250">
        <f t="shared" si="0"/>
        <v>0</v>
      </c>
      <c r="F11" s="249">
        <f t="shared" si="1"/>
        <v>1.7857099999999999</v>
      </c>
      <c r="G11" s="266"/>
      <c r="H11" s="266"/>
      <c r="I11" s="272"/>
    </row>
    <row r="12" spans="1:9" x14ac:dyDescent="0.25">
      <c r="A12" s="247" t="s">
        <v>5</v>
      </c>
      <c r="B12" s="251"/>
      <c r="C12" s="32">
        <v>4</v>
      </c>
      <c r="D12" s="11"/>
      <c r="E12" s="250">
        <f t="shared" si="0"/>
        <v>0</v>
      </c>
      <c r="F12" s="249">
        <f t="shared" si="1"/>
        <v>1.7857099999999999</v>
      </c>
      <c r="G12" s="266"/>
      <c r="H12" s="266"/>
      <c r="I12" s="272"/>
    </row>
    <row r="13" spans="1:9" x14ac:dyDescent="0.25">
      <c r="A13" s="247" t="s">
        <v>6</v>
      </c>
      <c r="B13" s="251"/>
      <c r="C13" s="32">
        <v>5</v>
      </c>
      <c r="D13" s="11"/>
      <c r="E13" s="250">
        <f t="shared" si="0"/>
        <v>0</v>
      </c>
      <c r="F13" s="249">
        <f t="shared" si="1"/>
        <v>1.7857099999999999</v>
      </c>
      <c r="G13" s="266"/>
      <c r="H13" s="266"/>
      <c r="I13" s="272"/>
    </row>
    <row r="14" spans="1:9" x14ac:dyDescent="0.25">
      <c r="A14" s="247" t="s">
        <v>7</v>
      </c>
      <c r="B14" s="251"/>
      <c r="C14" s="32">
        <v>2</v>
      </c>
      <c r="D14" s="11"/>
      <c r="E14" s="250">
        <f t="shared" si="0"/>
        <v>0</v>
      </c>
      <c r="F14" s="249">
        <f t="shared" si="1"/>
        <v>1.7857099999999999</v>
      </c>
      <c r="G14" s="266"/>
      <c r="H14" s="266"/>
      <c r="I14" s="272"/>
    </row>
    <row r="15" spans="1:9" x14ac:dyDescent="0.25">
      <c r="A15" s="247" t="s">
        <v>8</v>
      </c>
      <c r="B15" s="251"/>
      <c r="C15" s="32">
        <v>5</v>
      </c>
      <c r="D15" s="11"/>
      <c r="E15" s="250">
        <f t="shared" si="0"/>
        <v>0</v>
      </c>
      <c r="F15" s="249">
        <f t="shared" si="1"/>
        <v>1.7857099999999999</v>
      </c>
      <c r="G15" s="266"/>
      <c r="H15" s="266"/>
      <c r="I15" s="272"/>
    </row>
    <row r="16" spans="1:9" x14ac:dyDescent="0.25">
      <c r="A16" s="247" t="s">
        <v>9</v>
      </c>
      <c r="B16" s="251"/>
      <c r="C16" s="32">
        <v>5</v>
      </c>
      <c r="D16" s="11"/>
      <c r="E16" s="250">
        <f t="shared" si="0"/>
        <v>0</v>
      </c>
      <c r="F16" s="249">
        <f t="shared" si="1"/>
        <v>1.7857099999999999</v>
      </c>
      <c r="G16" s="266"/>
      <c r="H16" s="266"/>
      <c r="I16" s="272"/>
    </row>
    <row r="17" spans="1:9" x14ac:dyDescent="0.25">
      <c r="A17" s="247" t="s">
        <v>10</v>
      </c>
      <c r="B17" s="251"/>
      <c r="C17" s="32">
        <v>4</v>
      </c>
      <c r="D17" s="11"/>
      <c r="E17" s="250">
        <f t="shared" si="0"/>
        <v>0</v>
      </c>
      <c r="F17" s="249">
        <f t="shared" si="1"/>
        <v>1.7857099999999999</v>
      </c>
      <c r="G17" s="266"/>
      <c r="H17" s="266"/>
      <c r="I17" s="272"/>
    </row>
    <row r="18" spans="1:9" x14ac:dyDescent="0.25">
      <c r="A18" s="247" t="s">
        <v>11</v>
      </c>
      <c r="B18" s="251"/>
      <c r="C18" s="32">
        <v>2</v>
      </c>
      <c r="D18" s="11"/>
      <c r="E18" s="250">
        <f t="shared" si="0"/>
        <v>0</v>
      </c>
      <c r="F18" s="249">
        <f t="shared" si="1"/>
        <v>1.7857099999999999</v>
      </c>
      <c r="G18" s="266"/>
      <c r="H18" s="266"/>
      <c r="I18" s="272"/>
    </row>
    <row r="19" spans="1:9" x14ac:dyDescent="0.25">
      <c r="A19" s="247" t="s">
        <v>12</v>
      </c>
      <c r="B19" s="251"/>
      <c r="C19" s="32" t="s">
        <v>117</v>
      </c>
      <c r="D19" s="11"/>
      <c r="E19" s="250">
        <f t="shared" si="0"/>
        <v>0</v>
      </c>
      <c r="F19" s="249">
        <f t="shared" si="1"/>
        <v>1.7857099999999999</v>
      </c>
      <c r="G19" s="266"/>
      <c r="H19" s="266"/>
      <c r="I19" s="272"/>
    </row>
    <row r="20" spans="1:9" ht="15.75" thickBot="1" x14ac:dyDescent="0.3">
      <c r="A20" s="248" t="s">
        <v>13</v>
      </c>
      <c r="B20" s="254"/>
      <c r="C20" s="36">
        <v>3</v>
      </c>
      <c r="D20" s="12"/>
      <c r="E20" s="221">
        <f t="shared" si="0"/>
        <v>0</v>
      </c>
      <c r="F20" s="222">
        <f t="shared" si="1"/>
        <v>1.7857099999999999</v>
      </c>
      <c r="G20" s="267"/>
      <c r="H20" s="267"/>
      <c r="I20" s="273"/>
    </row>
    <row r="21" spans="1:9" x14ac:dyDescent="0.25">
      <c r="A21" s="252" t="s">
        <v>14</v>
      </c>
      <c r="B21" s="253"/>
      <c r="C21" s="132">
        <v>1438.4</v>
      </c>
      <c r="D21" s="128"/>
      <c r="E21" s="219">
        <f t="shared" si="0"/>
        <v>0</v>
      </c>
      <c r="F21" s="220">
        <f>2.10526</f>
        <v>2.1052599999999999</v>
      </c>
      <c r="G21" s="265">
        <f>SUM(E21:E51)</f>
        <v>0</v>
      </c>
      <c r="H21" s="265">
        <f>SUM(F21:F51)</f>
        <v>39.999940000000016</v>
      </c>
      <c r="I21" s="271">
        <f>G21/H21</f>
        <v>0</v>
      </c>
    </row>
    <row r="22" spans="1:9" x14ac:dyDescent="0.25">
      <c r="A22" s="247" t="s">
        <v>15</v>
      </c>
      <c r="B22" s="251"/>
      <c r="C22" s="32">
        <v>2</v>
      </c>
      <c r="D22" s="11"/>
      <c r="E22" s="250">
        <f t="shared" si="0"/>
        <v>0</v>
      </c>
      <c r="F22" s="249">
        <f t="shared" ref="F22:F51" si="3">2.10526</f>
        <v>2.1052599999999999</v>
      </c>
      <c r="G22" s="266"/>
      <c r="H22" s="266"/>
      <c r="I22" s="272"/>
    </row>
    <row r="23" spans="1:9" x14ac:dyDescent="0.25">
      <c r="A23" s="247" t="s">
        <v>16</v>
      </c>
      <c r="B23" s="251"/>
      <c r="C23" s="32">
        <v>1</v>
      </c>
      <c r="D23" s="11"/>
      <c r="E23" s="250">
        <f t="shared" si="0"/>
        <v>0</v>
      </c>
      <c r="F23" s="249">
        <f t="shared" si="3"/>
        <v>2.1052599999999999</v>
      </c>
      <c r="G23" s="266"/>
      <c r="H23" s="266"/>
      <c r="I23" s="272"/>
    </row>
    <row r="24" spans="1:9" x14ac:dyDescent="0.25">
      <c r="A24" s="247" t="s">
        <v>17</v>
      </c>
      <c r="B24" s="251"/>
      <c r="C24" s="32">
        <v>3</v>
      </c>
      <c r="D24" s="11"/>
      <c r="E24" s="250">
        <f t="shared" si="0"/>
        <v>0</v>
      </c>
      <c r="F24" s="249">
        <f t="shared" si="3"/>
        <v>2.1052599999999999</v>
      </c>
      <c r="G24" s="266"/>
      <c r="H24" s="266"/>
      <c r="I24" s="272"/>
    </row>
    <row r="25" spans="1:9" x14ac:dyDescent="0.25">
      <c r="A25" s="263" t="s">
        <v>18</v>
      </c>
      <c r="B25" s="270" t="s">
        <v>54</v>
      </c>
      <c r="C25" s="32">
        <v>6</v>
      </c>
      <c r="D25" s="11"/>
      <c r="E25" s="269">
        <f t="shared" si="0"/>
        <v>0</v>
      </c>
      <c r="F25" s="268">
        <f>2.10526/3</f>
        <v>0.70175333333333334</v>
      </c>
      <c r="G25" s="266"/>
      <c r="H25" s="266"/>
      <c r="I25" s="272"/>
    </row>
    <row r="26" spans="1:9" x14ac:dyDescent="0.25">
      <c r="A26" s="263"/>
      <c r="B26" s="270"/>
      <c r="C26" s="32">
        <v>2</v>
      </c>
      <c r="D26" s="11"/>
      <c r="E26" s="269"/>
      <c r="F26" s="268"/>
      <c r="G26" s="266"/>
      <c r="H26" s="266"/>
      <c r="I26" s="272"/>
    </row>
    <row r="27" spans="1:9" x14ac:dyDescent="0.25">
      <c r="A27" s="263"/>
      <c r="B27" s="270" t="s">
        <v>56</v>
      </c>
      <c r="C27" s="32">
        <v>5</v>
      </c>
      <c r="D27" s="11"/>
      <c r="E27" s="269">
        <f t="shared" si="0"/>
        <v>0</v>
      </c>
      <c r="F27" s="268">
        <f t="shared" ref="F27" si="4">2.10526/3</f>
        <v>0.70175333333333334</v>
      </c>
      <c r="G27" s="266"/>
      <c r="H27" s="266"/>
      <c r="I27" s="272"/>
    </row>
    <row r="28" spans="1:9" x14ac:dyDescent="0.25">
      <c r="A28" s="263"/>
      <c r="B28" s="270"/>
      <c r="C28" s="32">
        <v>3</v>
      </c>
      <c r="D28" s="11"/>
      <c r="E28" s="269"/>
      <c r="F28" s="268"/>
      <c r="G28" s="266"/>
      <c r="H28" s="266"/>
      <c r="I28" s="272"/>
    </row>
    <row r="29" spans="1:9" x14ac:dyDescent="0.25">
      <c r="A29" s="263"/>
      <c r="B29" s="270" t="s">
        <v>57</v>
      </c>
      <c r="C29" s="32">
        <v>4</v>
      </c>
      <c r="D29" s="11"/>
      <c r="E29" s="269">
        <f t="shared" si="0"/>
        <v>0</v>
      </c>
      <c r="F29" s="268">
        <f t="shared" ref="F29" si="5">2.10526/3</f>
        <v>0.70175333333333334</v>
      </c>
      <c r="G29" s="266"/>
      <c r="H29" s="266"/>
      <c r="I29" s="272"/>
    </row>
    <row r="30" spans="1:9" x14ac:dyDescent="0.25">
      <c r="A30" s="263"/>
      <c r="B30" s="270"/>
      <c r="C30" s="32">
        <v>2</v>
      </c>
      <c r="D30" s="11"/>
      <c r="E30" s="269"/>
      <c r="F30" s="268"/>
      <c r="G30" s="266"/>
      <c r="H30" s="266"/>
      <c r="I30" s="272"/>
    </row>
    <row r="31" spans="1:9" x14ac:dyDescent="0.25">
      <c r="A31" s="247" t="s">
        <v>19</v>
      </c>
      <c r="B31" s="251"/>
      <c r="C31" s="32">
        <v>4</v>
      </c>
      <c r="D31" s="11"/>
      <c r="E31" s="250">
        <f t="shared" si="0"/>
        <v>0</v>
      </c>
      <c r="F31" s="249">
        <f t="shared" si="3"/>
        <v>2.1052599999999999</v>
      </c>
      <c r="G31" s="266"/>
      <c r="H31" s="266"/>
      <c r="I31" s="272"/>
    </row>
    <row r="32" spans="1:9" x14ac:dyDescent="0.25">
      <c r="A32" s="263" t="s">
        <v>20</v>
      </c>
      <c r="B32" s="270"/>
      <c r="C32" s="32">
        <v>4</v>
      </c>
      <c r="D32" s="11"/>
      <c r="E32" s="250">
        <f t="shared" si="0"/>
        <v>0</v>
      </c>
      <c r="F32" s="249">
        <f>2.10526/2</f>
        <v>1.05263</v>
      </c>
      <c r="G32" s="266"/>
      <c r="H32" s="266"/>
      <c r="I32" s="272"/>
    </row>
    <row r="33" spans="1:9" x14ac:dyDescent="0.25">
      <c r="A33" s="263"/>
      <c r="B33" s="270"/>
      <c r="C33" s="32">
        <v>6</v>
      </c>
      <c r="D33" s="11"/>
      <c r="E33" s="250">
        <f t="shared" si="0"/>
        <v>0</v>
      </c>
      <c r="F33" s="249">
        <f>2.10526/2</f>
        <v>1.05263</v>
      </c>
      <c r="G33" s="266"/>
      <c r="H33" s="266"/>
      <c r="I33" s="272"/>
    </row>
    <row r="34" spans="1:9" x14ac:dyDescent="0.25">
      <c r="A34" s="247" t="s">
        <v>21</v>
      </c>
      <c r="B34" s="251"/>
      <c r="C34" s="32">
        <v>4</v>
      </c>
      <c r="D34" s="11"/>
      <c r="E34" s="250">
        <f t="shared" si="0"/>
        <v>0</v>
      </c>
      <c r="F34" s="249">
        <f t="shared" si="3"/>
        <v>2.1052599999999999</v>
      </c>
      <c r="G34" s="266"/>
      <c r="H34" s="266"/>
      <c r="I34" s="272"/>
    </row>
    <row r="35" spans="1:9" x14ac:dyDescent="0.25">
      <c r="A35" s="247" t="s">
        <v>22</v>
      </c>
      <c r="B35" s="251"/>
      <c r="C35" s="32">
        <v>4</v>
      </c>
      <c r="D35" s="11"/>
      <c r="E35" s="250">
        <f t="shared" si="0"/>
        <v>0</v>
      </c>
      <c r="F35" s="249">
        <f t="shared" si="3"/>
        <v>2.1052599999999999</v>
      </c>
      <c r="G35" s="266"/>
      <c r="H35" s="266"/>
      <c r="I35" s="272"/>
    </row>
    <row r="36" spans="1:9" x14ac:dyDescent="0.25">
      <c r="A36" s="247" t="s">
        <v>23</v>
      </c>
      <c r="B36" s="251"/>
      <c r="C36" s="32">
        <v>5</v>
      </c>
      <c r="D36" s="11"/>
      <c r="E36" s="250">
        <f t="shared" si="0"/>
        <v>0</v>
      </c>
      <c r="F36" s="249">
        <f t="shared" si="3"/>
        <v>2.1052599999999999</v>
      </c>
      <c r="G36" s="266"/>
      <c r="H36" s="266"/>
      <c r="I36" s="272"/>
    </row>
    <row r="37" spans="1:9" x14ac:dyDescent="0.25">
      <c r="A37" s="247" t="s">
        <v>24</v>
      </c>
      <c r="B37" s="251"/>
      <c r="C37" s="32">
        <v>1</v>
      </c>
      <c r="D37" s="11"/>
      <c r="E37" s="250">
        <f t="shared" si="0"/>
        <v>0</v>
      </c>
      <c r="F37" s="249">
        <f t="shared" si="3"/>
        <v>2.1052599999999999</v>
      </c>
      <c r="G37" s="266"/>
      <c r="H37" s="266"/>
      <c r="I37" s="272"/>
    </row>
    <row r="38" spans="1:9" x14ac:dyDescent="0.25">
      <c r="A38" s="247" t="s">
        <v>25</v>
      </c>
      <c r="B38" s="251"/>
      <c r="C38" s="32">
        <v>2</v>
      </c>
      <c r="D38" s="11"/>
      <c r="E38" s="250">
        <f t="shared" si="0"/>
        <v>0</v>
      </c>
      <c r="F38" s="249">
        <f t="shared" si="3"/>
        <v>2.1052599999999999</v>
      </c>
      <c r="G38" s="266"/>
      <c r="H38" s="266"/>
      <c r="I38" s="272"/>
    </row>
    <row r="39" spans="1:9" x14ac:dyDescent="0.25">
      <c r="A39" s="247" t="s">
        <v>26</v>
      </c>
      <c r="B39" s="251"/>
      <c r="C39" s="32">
        <v>3</v>
      </c>
      <c r="D39" s="11"/>
      <c r="E39" s="250">
        <f t="shared" si="0"/>
        <v>0</v>
      </c>
      <c r="F39" s="249">
        <f t="shared" si="3"/>
        <v>2.1052599999999999</v>
      </c>
      <c r="G39" s="266"/>
      <c r="H39" s="266"/>
      <c r="I39" s="272"/>
    </row>
    <row r="40" spans="1:9" x14ac:dyDescent="0.25">
      <c r="A40" s="263" t="s">
        <v>27</v>
      </c>
      <c r="B40" s="251" t="s">
        <v>54</v>
      </c>
      <c r="C40" s="32">
        <v>3</v>
      </c>
      <c r="D40" s="11"/>
      <c r="E40" s="269">
        <f>IF(AND(C40=D40,C41=D41,C42=D42,C43=D43,C44=D44),F40,0)</f>
        <v>0</v>
      </c>
      <c r="F40" s="268">
        <f t="shared" si="3"/>
        <v>2.1052599999999999</v>
      </c>
      <c r="G40" s="266"/>
      <c r="H40" s="266"/>
      <c r="I40" s="272"/>
    </row>
    <row r="41" spans="1:9" x14ac:dyDescent="0.25">
      <c r="A41" s="263"/>
      <c r="B41" s="251" t="s">
        <v>56</v>
      </c>
      <c r="C41" s="32">
        <v>4</v>
      </c>
      <c r="D41" s="11"/>
      <c r="E41" s="269"/>
      <c r="F41" s="268"/>
      <c r="G41" s="266"/>
      <c r="H41" s="266"/>
      <c r="I41" s="272"/>
    </row>
    <row r="42" spans="1:9" x14ac:dyDescent="0.25">
      <c r="A42" s="263"/>
      <c r="B42" s="251" t="s">
        <v>57</v>
      </c>
      <c r="C42" s="32">
        <v>2</v>
      </c>
      <c r="D42" s="11"/>
      <c r="E42" s="269"/>
      <c r="F42" s="268"/>
      <c r="G42" s="266"/>
      <c r="H42" s="266"/>
      <c r="I42" s="272"/>
    </row>
    <row r="43" spans="1:9" x14ac:dyDescent="0.25">
      <c r="A43" s="263"/>
      <c r="B43" s="251" t="s">
        <v>58</v>
      </c>
      <c r="C43" s="32">
        <v>5</v>
      </c>
      <c r="D43" s="11"/>
      <c r="E43" s="269"/>
      <c r="F43" s="268"/>
      <c r="G43" s="266"/>
      <c r="H43" s="266"/>
      <c r="I43" s="272"/>
    </row>
    <row r="44" spans="1:9" x14ac:dyDescent="0.25">
      <c r="A44" s="263"/>
      <c r="B44" s="251" t="s">
        <v>59</v>
      </c>
      <c r="C44" s="32">
        <v>1</v>
      </c>
      <c r="D44" s="11"/>
      <c r="E44" s="269"/>
      <c r="F44" s="268"/>
      <c r="G44" s="266"/>
      <c r="H44" s="266"/>
      <c r="I44" s="272"/>
    </row>
    <row r="45" spans="1:9" x14ac:dyDescent="0.25">
      <c r="A45" s="247" t="s">
        <v>28</v>
      </c>
      <c r="B45" s="251"/>
      <c r="C45" s="32">
        <v>4</v>
      </c>
      <c r="D45" s="11"/>
      <c r="E45" s="250">
        <f t="shared" si="0"/>
        <v>0</v>
      </c>
      <c r="F45" s="249">
        <f t="shared" si="3"/>
        <v>2.1052599999999999</v>
      </c>
      <c r="G45" s="266"/>
      <c r="H45" s="266"/>
      <c r="I45" s="272"/>
    </row>
    <row r="46" spans="1:9" x14ac:dyDescent="0.25">
      <c r="A46" s="247" t="s">
        <v>29</v>
      </c>
      <c r="B46" s="251"/>
      <c r="C46" s="32">
        <v>3</v>
      </c>
      <c r="D46" s="11"/>
      <c r="E46" s="250">
        <f t="shared" si="0"/>
        <v>0</v>
      </c>
      <c r="F46" s="249">
        <f t="shared" si="3"/>
        <v>2.1052599999999999</v>
      </c>
      <c r="G46" s="266"/>
      <c r="H46" s="266"/>
      <c r="I46" s="272"/>
    </row>
    <row r="47" spans="1:9" x14ac:dyDescent="0.25">
      <c r="A47" s="263" t="s">
        <v>30</v>
      </c>
      <c r="B47" s="251" t="s">
        <v>54</v>
      </c>
      <c r="C47" s="32">
        <v>1</v>
      </c>
      <c r="D47" s="11"/>
      <c r="E47" s="250">
        <f t="shared" si="0"/>
        <v>0</v>
      </c>
      <c r="F47" s="249">
        <f>2.10526/3</f>
        <v>0.70175333333333334</v>
      </c>
      <c r="G47" s="266"/>
      <c r="H47" s="266"/>
      <c r="I47" s="272"/>
    </row>
    <row r="48" spans="1:9" x14ac:dyDescent="0.25">
      <c r="A48" s="263"/>
      <c r="B48" s="251" t="s">
        <v>56</v>
      </c>
      <c r="C48" s="32" t="s">
        <v>91</v>
      </c>
      <c r="D48" s="11"/>
      <c r="E48" s="250">
        <f>IF(OR(D48=2,D48=3),F48,0)</f>
        <v>0</v>
      </c>
      <c r="F48" s="249">
        <f t="shared" ref="F48:F49" si="6">2.10526/3</f>
        <v>0.70175333333333334</v>
      </c>
      <c r="G48" s="266"/>
      <c r="H48" s="266"/>
      <c r="I48" s="272"/>
    </row>
    <row r="49" spans="1:9" x14ac:dyDescent="0.25">
      <c r="A49" s="263"/>
      <c r="B49" s="251" t="s">
        <v>57</v>
      </c>
      <c r="C49" s="32">
        <v>6</v>
      </c>
      <c r="D49" s="11"/>
      <c r="E49" s="250">
        <f t="shared" si="0"/>
        <v>0</v>
      </c>
      <c r="F49" s="249">
        <f t="shared" si="6"/>
        <v>0.70175333333333334</v>
      </c>
      <c r="G49" s="266"/>
      <c r="H49" s="266"/>
      <c r="I49" s="272"/>
    </row>
    <row r="50" spans="1:9" x14ac:dyDescent="0.25">
      <c r="A50" s="247" t="s">
        <v>31</v>
      </c>
      <c r="B50" s="251"/>
      <c r="C50" s="32">
        <v>2</v>
      </c>
      <c r="D50" s="11"/>
      <c r="E50" s="250">
        <f t="shared" si="0"/>
        <v>0</v>
      </c>
      <c r="F50" s="249">
        <f t="shared" si="3"/>
        <v>2.1052599999999999</v>
      </c>
      <c r="G50" s="266"/>
      <c r="H50" s="266"/>
      <c r="I50" s="272"/>
    </row>
    <row r="51" spans="1:9" ht="15.75" thickBot="1" x14ac:dyDescent="0.3">
      <c r="A51" s="248" t="s">
        <v>73</v>
      </c>
      <c r="B51" s="254"/>
      <c r="C51" s="36">
        <v>3</v>
      </c>
      <c r="D51" s="12"/>
      <c r="E51" s="221">
        <f t="shared" si="0"/>
        <v>0</v>
      </c>
      <c r="F51" s="222">
        <f t="shared" si="3"/>
        <v>2.1052599999999999</v>
      </c>
      <c r="G51" s="267"/>
      <c r="H51" s="267"/>
      <c r="I51" s="273"/>
    </row>
    <row r="52" spans="1:9" x14ac:dyDescent="0.25">
      <c r="A52" s="274" t="s">
        <v>32</v>
      </c>
      <c r="B52" s="253" t="s">
        <v>54</v>
      </c>
      <c r="C52" s="217">
        <v>1</v>
      </c>
      <c r="D52" s="255"/>
      <c r="E52" s="219">
        <f t="shared" si="0"/>
        <v>0</v>
      </c>
      <c r="F52" s="220">
        <f>2/5</f>
        <v>0.4</v>
      </c>
      <c r="G52" s="265">
        <f>SUM(E52:E68)</f>
        <v>0</v>
      </c>
      <c r="H52" s="265">
        <f>SUM(F52:F68)</f>
        <v>20</v>
      </c>
      <c r="I52" s="271">
        <f>G52/H52</f>
        <v>0</v>
      </c>
    </row>
    <row r="53" spans="1:9" x14ac:dyDescent="0.25">
      <c r="A53" s="263"/>
      <c r="B53" s="251" t="s">
        <v>56</v>
      </c>
      <c r="C53" s="218">
        <v>5</v>
      </c>
      <c r="D53" s="256"/>
      <c r="E53" s="250">
        <f t="shared" si="0"/>
        <v>0</v>
      </c>
      <c r="F53" s="249">
        <f t="shared" ref="F53:F56" si="7">2/5</f>
        <v>0.4</v>
      </c>
      <c r="G53" s="266"/>
      <c r="H53" s="266"/>
      <c r="I53" s="272"/>
    </row>
    <row r="54" spans="1:9" x14ac:dyDescent="0.25">
      <c r="A54" s="263"/>
      <c r="B54" s="251" t="s">
        <v>57</v>
      </c>
      <c r="C54" s="32">
        <v>2</v>
      </c>
      <c r="D54" s="11"/>
      <c r="E54" s="250">
        <f t="shared" si="0"/>
        <v>0</v>
      </c>
      <c r="F54" s="249">
        <f t="shared" si="7"/>
        <v>0.4</v>
      </c>
      <c r="G54" s="266"/>
      <c r="H54" s="266"/>
      <c r="I54" s="272"/>
    </row>
    <row r="55" spans="1:9" x14ac:dyDescent="0.25">
      <c r="A55" s="263"/>
      <c r="B55" s="251" t="s">
        <v>58</v>
      </c>
      <c r="C55" s="32">
        <v>4</v>
      </c>
      <c r="D55" s="11"/>
      <c r="E55" s="250">
        <f t="shared" si="0"/>
        <v>0</v>
      </c>
      <c r="F55" s="249">
        <f t="shared" si="7"/>
        <v>0.4</v>
      </c>
      <c r="G55" s="266"/>
      <c r="H55" s="266"/>
      <c r="I55" s="272"/>
    </row>
    <row r="56" spans="1:9" x14ac:dyDescent="0.25">
      <c r="A56" s="263"/>
      <c r="B56" s="251" t="s">
        <v>59</v>
      </c>
      <c r="C56" s="32">
        <v>1</v>
      </c>
      <c r="D56" s="11"/>
      <c r="E56" s="250">
        <f t="shared" si="0"/>
        <v>0</v>
      </c>
      <c r="F56" s="249">
        <f t="shared" si="7"/>
        <v>0.4</v>
      </c>
      <c r="G56" s="266"/>
      <c r="H56" s="266"/>
      <c r="I56" s="272"/>
    </row>
    <row r="57" spans="1:9" x14ac:dyDescent="0.25">
      <c r="A57" s="247" t="s">
        <v>33</v>
      </c>
      <c r="B57" s="251"/>
      <c r="C57" s="32">
        <v>1</v>
      </c>
      <c r="D57" s="11"/>
      <c r="E57" s="250">
        <f t="shared" si="0"/>
        <v>0</v>
      </c>
      <c r="F57" s="249">
        <f>2</f>
        <v>2</v>
      </c>
      <c r="G57" s="266"/>
      <c r="H57" s="266"/>
      <c r="I57" s="272"/>
    </row>
    <row r="58" spans="1:9" x14ac:dyDescent="0.25">
      <c r="A58" s="263" t="s">
        <v>34</v>
      </c>
      <c r="B58" s="270"/>
      <c r="C58" s="32">
        <v>3</v>
      </c>
      <c r="D58" s="11"/>
      <c r="E58" s="250">
        <f t="shared" si="0"/>
        <v>0</v>
      </c>
      <c r="F58" s="249">
        <f>2/2</f>
        <v>1</v>
      </c>
      <c r="G58" s="266"/>
      <c r="H58" s="266"/>
      <c r="I58" s="272"/>
    </row>
    <row r="59" spans="1:9" x14ac:dyDescent="0.25">
      <c r="A59" s="263"/>
      <c r="B59" s="270"/>
      <c r="C59" s="32">
        <v>4</v>
      </c>
      <c r="D59" s="11"/>
      <c r="E59" s="250">
        <f t="shared" si="0"/>
        <v>0</v>
      </c>
      <c r="F59" s="249">
        <f>2/2</f>
        <v>1</v>
      </c>
      <c r="G59" s="266"/>
      <c r="H59" s="266"/>
      <c r="I59" s="272"/>
    </row>
    <row r="60" spans="1:9" x14ac:dyDescent="0.25">
      <c r="A60" s="247" t="s">
        <v>35</v>
      </c>
      <c r="B60" s="251"/>
      <c r="C60" s="32">
        <v>2</v>
      </c>
      <c r="D60" s="11"/>
      <c r="E60" s="250">
        <f t="shared" si="0"/>
        <v>0</v>
      </c>
      <c r="F60" s="249">
        <f>2</f>
        <v>2</v>
      </c>
      <c r="G60" s="266"/>
      <c r="H60" s="266"/>
      <c r="I60" s="272"/>
    </row>
    <row r="61" spans="1:9" x14ac:dyDescent="0.25">
      <c r="A61" s="247" t="s">
        <v>36</v>
      </c>
      <c r="B61" s="251"/>
      <c r="C61" s="32">
        <v>4</v>
      </c>
      <c r="D61" s="11"/>
      <c r="E61" s="250">
        <f t="shared" si="0"/>
        <v>0</v>
      </c>
      <c r="F61" s="249">
        <f>2</f>
        <v>2</v>
      </c>
      <c r="G61" s="266"/>
      <c r="H61" s="266"/>
      <c r="I61" s="272"/>
    </row>
    <row r="62" spans="1:9" x14ac:dyDescent="0.25">
      <c r="A62" s="247" t="s">
        <v>37</v>
      </c>
      <c r="B62" s="251"/>
      <c r="C62" s="32">
        <v>2</v>
      </c>
      <c r="D62" s="11"/>
      <c r="E62" s="250">
        <f t="shared" si="0"/>
        <v>0</v>
      </c>
      <c r="F62" s="249">
        <f>2</f>
        <v>2</v>
      </c>
      <c r="G62" s="266"/>
      <c r="H62" s="266"/>
      <c r="I62" s="272"/>
    </row>
    <row r="63" spans="1:9" x14ac:dyDescent="0.25">
      <c r="A63" s="263" t="s">
        <v>38</v>
      </c>
      <c r="B63" s="270"/>
      <c r="C63" s="32">
        <v>1</v>
      </c>
      <c r="D63" s="11"/>
      <c r="E63" s="250">
        <f t="shared" si="0"/>
        <v>0</v>
      </c>
      <c r="F63" s="249">
        <f>2/2</f>
        <v>1</v>
      </c>
      <c r="G63" s="266"/>
      <c r="H63" s="266"/>
      <c r="I63" s="272"/>
    </row>
    <row r="64" spans="1:9" x14ac:dyDescent="0.25">
      <c r="A64" s="263"/>
      <c r="B64" s="270"/>
      <c r="C64" s="32">
        <v>3</v>
      </c>
      <c r="D64" s="11"/>
      <c r="E64" s="250">
        <f t="shared" si="0"/>
        <v>0</v>
      </c>
      <c r="F64" s="249">
        <f>2/2</f>
        <v>1</v>
      </c>
      <c r="G64" s="266"/>
      <c r="H64" s="266"/>
      <c r="I64" s="272"/>
    </row>
    <row r="65" spans="1:9" x14ac:dyDescent="0.25">
      <c r="A65" s="247" t="s">
        <v>39</v>
      </c>
      <c r="B65" s="251"/>
      <c r="C65" s="32">
        <v>4</v>
      </c>
      <c r="D65" s="11"/>
      <c r="E65" s="250">
        <f t="shared" si="0"/>
        <v>0</v>
      </c>
      <c r="F65" s="249">
        <f>2</f>
        <v>2</v>
      </c>
      <c r="G65" s="266"/>
      <c r="H65" s="266"/>
      <c r="I65" s="272"/>
    </row>
    <row r="66" spans="1:9" x14ac:dyDescent="0.25">
      <c r="A66" s="263" t="s">
        <v>40</v>
      </c>
      <c r="B66" s="270"/>
      <c r="C66" s="32">
        <v>2</v>
      </c>
      <c r="D66" s="11"/>
      <c r="E66" s="250">
        <f t="shared" si="0"/>
        <v>0</v>
      </c>
      <c r="F66" s="249">
        <f>2/2</f>
        <v>1</v>
      </c>
      <c r="G66" s="266"/>
      <c r="H66" s="266"/>
      <c r="I66" s="272"/>
    </row>
    <row r="67" spans="1:9" x14ac:dyDescent="0.25">
      <c r="A67" s="263"/>
      <c r="B67" s="270"/>
      <c r="C67" s="32">
        <v>3</v>
      </c>
      <c r="D67" s="11"/>
      <c r="E67" s="250">
        <f t="shared" ref="E67:E84" si="8">IF(C67=D67,F67,0)</f>
        <v>0</v>
      </c>
      <c r="F67" s="249">
        <f>2/2</f>
        <v>1</v>
      </c>
      <c r="G67" s="266"/>
      <c r="H67" s="266"/>
      <c r="I67" s="272"/>
    </row>
    <row r="68" spans="1:9" ht="15.75" thickBot="1" x14ac:dyDescent="0.3">
      <c r="A68" s="248" t="s">
        <v>64</v>
      </c>
      <c r="B68" s="254"/>
      <c r="C68" s="36">
        <v>2</v>
      </c>
      <c r="D68" s="12"/>
      <c r="E68" s="221">
        <f t="shared" si="8"/>
        <v>0</v>
      </c>
      <c r="F68" s="222">
        <f>2</f>
        <v>2</v>
      </c>
      <c r="G68" s="267"/>
      <c r="H68" s="267"/>
      <c r="I68" s="273"/>
    </row>
    <row r="69" spans="1:9" x14ac:dyDescent="0.25">
      <c r="A69" s="252" t="s">
        <v>41</v>
      </c>
      <c r="B69" s="253"/>
      <c r="C69" s="29">
        <v>3</v>
      </c>
      <c r="D69" s="7"/>
      <c r="E69" s="219">
        <f t="shared" si="8"/>
        <v>0</v>
      </c>
      <c r="F69" s="220">
        <f>1.875</f>
        <v>1.875</v>
      </c>
      <c r="G69" s="265">
        <f>SUM(E69:E84)</f>
        <v>0</v>
      </c>
      <c r="H69" s="265">
        <f>SUM(F69:F84)</f>
        <v>15</v>
      </c>
      <c r="I69" s="271">
        <f>G69/H69</f>
        <v>0</v>
      </c>
    </row>
    <row r="70" spans="1:9" x14ac:dyDescent="0.25">
      <c r="A70" s="263" t="s">
        <v>42</v>
      </c>
      <c r="B70" s="251" t="s">
        <v>54</v>
      </c>
      <c r="C70" s="32">
        <v>2</v>
      </c>
      <c r="D70" s="11"/>
      <c r="E70" s="250">
        <f t="shared" si="8"/>
        <v>0</v>
      </c>
      <c r="F70" s="249">
        <f>1.875/5</f>
        <v>0.375</v>
      </c>
      <c r="G70" s="266"/>
      <c r="H70" s="266"/>
      <c r="I70" s="272"/>
    </row>
    <row r="71" spans="1:9" x14ac:dyDescent="0.25">
      <c r="A71" s="263"/>
      <c r="B71" s="251" t="s">
        <v>56</v>
      </c>
      <c r="C71" s="32">
        <v>4</v>
      </c>
      <c r="D71" s="11"/>
      <c r="E71" s="250">
        <f t="shared" si="8"/>
        <v>0</v>
      </c>
      <c r="F71" s="249">
        <f t="shared" ref="F71:F74" si="9">1.875/5</f>
        <v>0.375</v>
      </c>
      <c r="G71" s="266"/>
      <c r="H71" s="266"/>
      <c r="I71" s="272"/>
    </row>
    <row r="72" spans="1:9" x14ac:dyDescent="0.25">
      <c r="A72" s="263"/>
      <c r="B72" s="251" t="s">
        <v>57</v>
      </c>
      <c r="C72" s="32">
        <v>3</v>
      </c>
      <c r="D72" s="11"/>
      <c r="E72" s="250">
        <f t="shared" si="8"/>
        <v>0</v>
      </c>
      <c r="F72" s="249">
        <f t="shared" si="9"/>
        <v>0.375</v>
      </c>
      <c r="G72" s="266"/>
      <c r="H72" s="266"/>
      <c r="I72" s="272"/>
    </row>
    <row r="73" spans="1:9" x14ac:dyDescent="0.25">
      <c r="A73" s="263"/>
      <c r="B73" s="251" t="s">
        <v>58</v>
      </c>
      <c r="C73" s="32">
        <v>1</v>
      </c>
      <c r="D73" s="11"/>
      <c r="E73" s="250">
        <f t="shared" si="8"/>
        <v>0</v>
      </c>
      <c r="F73" s="249">
        <f t="shared" si="9"/>
        <v>0.375</v>
      </c>
      <c r="G73" s="266"/>
      <c r="H73" s="266"/>
      <c r="I73" s="272"/>
    </row>
    <row r="74" spans="1:9" x14ac:dyDescent="0.25">
      <c r="A74" s="263"/>
      <c r="B74" s="251" t="s">
        <v>59</v>
      </c>
      <c r="C74" s="32">
        <v>5</v>
      </c>
      <c r="D74" s="11"/>
      <c r="E74" s="250">
        <f t="shared" si="8"/>
        <v>0</v>
      </c>
      <c r="F74" s="249">
        <f t="shared" si="9"/>
        <v>0.375</v>
      </c>
      <c r="G74" s="266"/>
      <c r="H74" s="266"/>
      <c r="I74" s="272"/>
    </row>
    <row r="75" spans="1:9" x14ac:dyDescent="0.25">
      <c r="A75" s="263" t="s">
        <v>43</v>
      </c>
      <c r="B75" s="270"/>
      <c r="C75" s="32">
        <v>2</v>
      </c>
      <c r="D75" s="11"/>
      <c r="E75" s="250">
        <f t="shared" si="8"/>
        <v>0</v>
      </c>
      <c r="F75" s="249">
        <f>1.875/2</f>
        <v>0.9375</v>
      </c>
      <c r="G75" s="266"/>
      <c r="H75" s="266"/>
      <c r="I75" s="272"/>
    </row>
    <row r="76" spans="1:9" x14ac:dyDescent="0.25">
      <c r="A76" s="263"/>
      <c r="B76" s="270"/>
      <c r="C76" s="32">
        <v>5</v>
      </c>
      <c r="D76" s="11"/>
      <c r="E76" s="250">
        <f t="shared" si="8"/>
        <v>0</v>
      </c>
      <c r="F76" s="249">
        <f>1.875/2</f>
        <v>0.9375</v>
      </c>
      <c r="G76" s="266"/>
      <c r="H76" s="266"/>
      <c r="I76" s="272"/>
    </row>
    <row r="77" spans="1:9" x14ac:dyDescent="0.25">
      <c r="A77" s="247" t="s">
        <v>44</v>
      </c>
      <c r="B77" s="251"/>
      <c r="C77" s="32">
        <v>4</v>
      </c>
      <c r="D77" s="11"/>
      <c r="E77" s="250">
        <f t="shared" si="8"/>
        <v>0</v>
      </c>
      <c r="F77" s="249">
        <f t="shared" ref="F77:F80" si="10">1.875</f>
        <v>1.875</v>
      </c>
      <c r="G77" s="266"/>
      <c r="H77" s="266"/>
      <c r="I77" s="272"/>
    </row>
    <row r="78" spans="1:9" x14ac:dyDescent="0.25">
      <c r="A78" s="247" t="s">
        <v>45</v>
      </c>
      <c r="B78" s="251"/>
      <c r="C78" s="32">
        <v>4</v>
      </c>
      <c r="D78" s="11"/>
      <c r="E78" s="250">
        <f t="shared" si="8"/>
        <v>0</v>
      </c>
      <c r="F78" s="249">
        <f t="shared" si="10"/>
        <v>1.875</v>
      </c>
      <c r="G78" s="266"/>
      <c r="H78" s="266"/>
      <c r="I78" s="272"/>
    </row>
    <row r="79" spans="1:9" x14ac:dyDescent="0.25">
      <c r="A79" s="247" t="s">
        <v>46</v>
      </c>
      <c r="B79" s="251"/>
      <c r="C79" s="32">
        <v>1</v>
      </c>
      <c r="D79" s="11"/>
      <c r="E79" s="250">
        <f t="shared" si="8"/>
        <v>0</v>
      </c>
      <c r="F79" s="249">
        <f t="shared" si="10"/>
        <v>1.875</v>
      </c>
      <c r="G79" s="266"/>
      <c r="H79" s="266"/>
      <c r="I79" s="272"/>
    </row>
    <row r="80" spans="1:9" x14ac:dyDescent="0.25">
      <c r="A80" s="247" t="s">
        <v>47</v>
      </c>
      <c r="B80" s="251"/>
      <c r="C80" s="179">
        <v>4</v>
      </c>
      <c r="D80" s="180"/>
      <c r="E80" s="250">
        <f t="shared" si="8"/>
        <v>0</v>
      </c>
      <c r="F80" s="249">
        <f t="shared" si="10"/>
        <v>1.875</v>
      </c>
      <c r="G80" s="266"/>
      <c r="H80" s="266"/>
      <c r="I80" s="272"/>
    </row>
    <row r="81" spans="1:12" x14ac:dyDescent="0.25">
      <c r="A81" s="263" t="s">
        <v>48</v>
      </c>
      <c r="B81" s="251" t="s">
        <v>54</v>
      </c>
      <c r="C81" s="32">
        <v>1</v>
      </c>
      <c r="D81" s="11"/>
      <c r="E81" s="250">
        <f t="shared" si="8"/>
        <v>0</v>
      </c>
      <c r="F81" s="249">
        <f>1.875/4</f>
        <v>0.46875</v>
      </c>
      <c r="G81" s="266"/>
      <c r="H81" s="266"/>
      <c r="I81" s="272"/>
    </row>
    <row r="82" spans="1:12" x14ac:dyDescent="0.25">
      <c r="A82" s="263"/>
      <c r="B82" s="251" t="s">
        <v>56</v>
      </c>
      <c r="C82" s="32">
        <v>3</v>
      </c>
      <c r="D82" s="11"/>
      <c r="E82" s="250">
        <f t="shared" si="8"/>
        <v>0</v>
      </c>
      <c r="F82" s="249">
        <f t="shared" ref="F82:F84" si="11">1.875/4</f>
        <v>0.46875</v>
      </c>
      <c r="G82" s="266"/>
      <c r="H82" s="266"/>
      <c r="I82" s="272"/>
    </row>
    <row r="83" spans="1:12" x14ac:dyDescent="0.25">
      <c r="A83" s="263"/>
      <c r="B83" s="251" t="s">
        <v>57</v>
      </c>
      <c r="C83" s="32">
        <v>4</v>
      </c>
      <c r="D83" s="11"/>
      <c r="E83" s="250">
        <f t="shared" si="8"/>
        <v>0</v>
      </c>
      <c r="F83" s="249">
        <f t="shared" si="11"/>
        <v>0.46875</v>
      </c>
      <c r="G83" s="266"/>
      <c r="H83" s="266"/>
      <c r="I83" s="272"/>
    </row>
    <row r="84" spans="1:12" ht="15.75" thickBot="1" x14ac:dyDescent="0.3">
      <c r="A84" s="264"/>
      <c r="B84" s="254" t="s">
        <v>58</v>
      </c>
      <c r="C84" s="36">
        <v>5</v>
      </c>
      <c r="D84" s="12"/>
      <c r="E84" s="221">
        <f t="shared" si="8"/>
        <v>0</v>
      </c>
      <c r="F84" s="222">
        <f t="shared" si="11"/>
        <v>0.46875</v>
      </c>
      <c r="G84" s="267"/>
      <c r="H84" s="267"/>
      <c r="I84" s="273"/>
    </row>
    <row r="85" spans="1:12" ht="27" thickBot="1" x14ac:dyDescent="0.3">
      <c r="A85" s="13"/>
      <c r="B85" s="13"/>
      <c r="C85" s="101"/>
      <c r="D85" s="101"/>
      <c r="E85" s="142"/>
      <c r="F85" s="142"/>
      <c r="G85" s="90">
        <f>SUM(G2:G84)</f>
        <v>0</v>
      </c>
      <c r="H85" s="90">
        <f>SUM(H2:H84)</f>
        <v>99.999880000000019</v>
      </c>
    </row>
    <row r="86" spans="1:12" ht="15" customHeight="1" x14ac:dyDescent="0.25">
      <c r="A86" s="13"/>
      <c r="B86" s="13"/>
      <c r="C86" s="101"/>
      <c r="D86" s="101"/>
      <c r="E86" s="142"/>
      <c r="F86" s="142"/>
      <c r="G86" s="143"/>
      <c r="H86" s="144"/>
    </row>
    <row r="87" spans="1:12" ht="15" customHeight="1" x14ac:dyDescent="0.25">
      <c r="A87" s="13"/>
      <c r="B87" s="13"/>
      <c r="C87" s="101"/>
      <c r="D87" s="101"/>
      <c r="E87" s="142"/>
      <c r="F87" s="142"/>
      <c r="G87" s="143"/>
      <c r="H87" s="144"/>
    </row>
    <row r="88" spans="1:12" ht="15" customHeight="1" x14ac:dyDescent="0.25">
      <c r="A88" s="13"/>
      <c r="B88" s="13"/>
      <c r="C88" s="101"/>
      <c r="D88" s="101"/>
      <c r="E88" s="142"/>
      <c r="F88" s="142"/>
      <c r="G88" s="143"/>
      <c r="H88" s="144"/>
    </row>
    <row r="89" spans="1:12" ht="15" customHeight="1" x14ac:dyDescent="0.25">
      <c r="A89" s="13"/>
      <c r="B89" s="13"/>
      <c r="C89" s="101"/>
      <c r="D89" s="101"/>
      <c r="E89" s="142"/>
      <c r="F89" s="142"/>
      <c r="G89" s="143"/>
      <c r="H89" s="144"/>
    </row>
    <row r="90" spans="1:12" ht="15" customHeight="1" x14ac:dyDescent="0.25">
      <c r="A90" s="13"/>
      <c r="B90" s="13"/>
      <c r="C90" s="101"/>
      <c r="D90" s="101"/>
      <c r="E90" s="142"/>
      <c r="F90" s="142"/>
      <c r="G90" s="143"/>
      <c r="H90" s="144"/>
    </row>
    <row r="91" spans="1:12" ht="15" customHeight="1" x14ac:dyDescent="0.25">
      <c r="A91" s="13"/>
      <c r="B91" s="13"/>
      <c r="C91" s="101"/>
      <c r="D91" s="101"/>
      <c r="E91" s="142"/>
      <c r="F91" s="142"/>
      <c r="G91" s="143"/>
      <c r="H91" s="144"/>
    </row>
    <row r="92" spans="1:12" ht="15" customHeight="1" x14ac:dyDescent="0.25">
      <c r="A92" s="13"/>
      <c r="B92" s="13"/>
      <c r="C92" s="101"/>
      <c r="D92" s="101"/>
      <c r="E92" s="142"/>
      <c r="F92" s="142"/>
      <c r="G92" s="143"/>
      <c r="H92" s="144"/>
    </row>
    <row r="93" spans="1:12" s="50" customFormat="1" ht="15" customHeight="1" x14ac:dyDescent="0.25">
      <c r="A93" s="13"/>
      <c r="B93" s="13"/>
      <c r="C93" s="101"/>
      <c r="D93" s="101"/>
      <c r="E93" s="142"/>
      <c r="F93" s="142"/>
      <c r="G93" s="143"/>
      <c r="H93" s="144"/>
      <c r="J93" s="78"/>
      <c r="K93" s="94"/>
      <c r="L93" s="126"/>
    </row>
    <row r="94" spans="1:12" s="50" customFormat="1" ht="15" customHeight="1" x14ac:dyDescent="0.25">
      <c r="A94" s="13"/>
      <c r="B94" s="13"/>
      <c r="C94" s="101"/>
      <c r="D94" s="101"/>
      <c r="E94" s="142"/>
      <c r="F94" s="142"/>
      <c r="G94" s="143"/>
      <c r="H94" s="144"/>
      <c r="J94" s="78"/>
      <c r="K94" s="94"/>
      <c r="L94" s="126"/>
    </row>
    <row r="95" spans="1:12" s="50" customFormat="1" ht="15" customHeight="1" x14ac:dyDescent="0.25">
      <c r="A95" s="13"/>
      <c r="B95" s="13"/>
      <c r="C95" s="101"/>
      <c r="D95" s="101"/>
      <c r="E95" s="142"/>
      <c r="F95" s="142"/>
      <c r="G95" s="143"/>
      <c r="H95" s="144"/>
      <c r="J95" s="78"/>
      <c r="K95" s="94"/>
      <c r="L95" s="126"/>
    </row>
    <row r="96" spans="1:12" s="50" customFormat="1" ht="15" customHeight="1" x14ac:dyDescent="0.25">
      <c r="A96" s="13"/>
      <c r="B96" s="13"/>
      <c r="C96" s="101"/>
      <c r="D96" s="101"/>
      <c r="E96" s="142"/>
      <c r="F96" s="142"/>
      <c r="G96" s="143"/>
      <c r="H96" s="144"/>
      <c r="J96" s="78"/>
      <c r="K96" s="94"/>
      <c r="L96" s="126"/>
    </row>
    <row r="97" spans="1:12" s="50" customFormat="1" ht="15" customHeight="1" x14ac:dyDescent="0.25">
      <c r="A97" s="13"/>
      <c r="B97" s="13"/>
      <c r="C97" s="101"/>
      <c r="D97" s="101"/>
      <c r="E97" s="142"/>
      <c r="F97" s="142"/>
      <c r="G97" s="144"/>
      <c r="H97" s="144"/>
      <c r="J97" s="78"/>
      <c r="K97" s="94"/>
      <c r="L97" s="126"/>
    </row>
    <row r="98" spans="1:12" s="50" customFormat="1" ht="15" customHeight="1" x14ac:dyDescent="0.25">
      <c r="A98" s="13"/>
      <c r="B98" s="13"/>
      <c r="C98" s="101"/>
      <c r="D98" s="101"/>
      <c r="E98" s="142"/>
      <c r="F98" s="145"/>
      <c r="G98" s="144"/>
      <c r="H98" s="144"/>
      <c r="J98" s="78"/>
      <c r="K98" s="94"/>
      <c r="L98" s="126"/>
    </row>
    <row r="99" spans="1:12" s="50" customFormat="1" ht="15" customHeight="1" x14ac:dyDescent="0.25">
      <c r="A99" s="13"/>
      <c r="B99" s="13"/>
      <c r="C99" s="101"/>
      <c r="D99" s="101"/>
      <c r="E99" s="142"/>
      <c r="F99" s="142"/>
      <c r="G99" s="144"/>
      <c r="H99" s="144"/>
      <c r="J99" s="78"/>
      <c r="K99" s="94"/>
      <c r="L99" s="126"/>
    </row>
  </sheetData>
  <sheetProtection password="CF7A" sheet="1" objects="1" scenarios="1"/>
  <mergeCells count="42">
    <mergeCell ref="A2:A3"/>
    <mergeCell ref="B2:B3"/>
    <mergeCell ref="A6:A10"/>
    <mergeCell ref="A25:A30"/>
    <mergeCell ref="B29:B30"/>
    <mergeCell ref="B27:B28"/>
    <mergeCell ref="B25:B26"/>
    <mergeCell ref="B75:B76"/>
    <mergeCell ref="A75:A76"/>
    <mergeCell ref="B32:B33"/>
    <mergeCell ref="A32:A33"/>
    <mergeCell ref="A40:A44"/>
    <mergeCell ref="A52:A56"/>
    <mergeCell ref="B58:B59"/>
    <mergeCell ref="A58:A59"/>
    <mergeCell ref="A47:A49"/>
    <mergeCell ref="I2:I20"/>
    <mergeCell ref="H2:H20"/>
    <mergeCell ref="G2:G20"/>
    <mergeCell ref="I69:I84"/>
    <mergeCell ref="H69:H84"/>
    <mergeCell ref="G69:G84"/>
    <mergeCell ref="I52:I68"/>
    <mergeCell ref="H52:H68"/>
    <mergeCell ref="G52:G68"/>
    <mergeCell ref="I21:I51"/>
    <mergeCell ref="A81:A84"/>
    <mergeCell ref="H21:H51"/>
    <mergeCell ref="G21:G51"/>
    <mergeCell ref="F29:F30"/>
    <mergeCell ref="E29:E30"/>
    <mergeCell ref="F27:F28"/>
    <mergeCell ref="E27:E28"/>
    <mergeCell ref="F25:F26"/>
    <mergeCell ref="E25:E26"/>
    <mergeCell ref="F40:F44"/>
    <mergeCell ref="E40:E44"/>
    <mergeCell ref="B63:B64"/>
    <mergeCell ref="A63:A64"/>
    <mergeCell ref="B66:B67"/>
    <mergeCell ref="A66:A67"/>
    <mergeCell ref="A70:A74"/>
  </mergeCells>
  <conditionalFormatting sqref="E2:E25 E31:E40 E29 E27 E45:E84">
    <cfRule type="cellIs" dxfId="19" priority="1" operator="equal">
      <formula>0</formula>
    </cfRule>
  </conditionalFormatting>
  <conditionalFormatting sqref="I2 I21 I69 I5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300" verticalDpi="300" r:id="rId1"/>
  <ignoredErrors>
    <ignoredError sqref="F65 E48" formula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"/>
  <sheetViews>
    <sheetView workbookViewId="0">
      <selection activeCell="D2" sqref="D2"/>
    </sheetView>
  </sheetViews>
  <sheetFormatPr baseColWidth="10" defaultRowHeight="15" customHeight="1" x14ac:dyDescent="0.25"/>
  <cols>
    <col min="1" max="1" width="5.7109375" style="146" bestFit="1" customWidth="1"/>
    <col min="2" max="2" width="5.42578125" style="146" bestFit="1" customWidth="1"/>
    <col min="3" max="3" width="7.5703125" style="106" bestFit="1" customWidth="1"/>
    <col min="4" max="4" width="8.28515625" style="106" bestFit="1" customWidth="1"/>
    <col min="5" max="5" width="11.28515625" style="148" bestFit="1" customWidth="1"/>
    <col min="6" max="6" width="13.42578125" style="148" bestFit="1" customWidth="1"/>
    <col min="7" max="7" width="11.28515625" style="149" bestFit="1" customWidth="1"/>
    <col min="8" max="8" width="13.42578125" style="149" bestFit="1" customWidth="1"/>
    <col min="9" max="9" width="5.5703125" style="50" bestFit="1" customWidth="1"/>
    <col min="10" max="10" width="11.42578125" style="78"/>
    <col min="11" max="11" width="16.140625" style="94" customWidth="1"/>
    <col min="12" max="12" width="14.28515625" style="126" customWidth="1"/>
    <col min="13" max="16384" width="11.42578125" style="78"/>
  </cols>
  <sheetData>
    <row r="1" spans="1:9" s="73" customFormat="1" ht="30.75" thickBot="1" x14ac:dyDescent="0.3">
      <c r="A1" s="153" t="s">
        <v>75</v>
      </c>
      <c r="B1" s="154" t="s">
        <v>76</v>
      </c>
      <c r="C1" s="155" t="s">
        <v>51</v>
      </c>
      <c r="D1" s="155" t="s">
        <v>52</v>
      </c>
      <c r="E1" s="156" t="s">
        <v>71</v>
      </c>
      <c r="F1" s="156" t="s">
        <v>72</v>
      </c>
      <c r="G1" s="157" t="s">
        <v>97</v>
      </c>
      <c r="H1" s="157" t="s">
        <v>98</v>
      </c>
      <c r="I1" s="159" t="s">
        <v>68</v>
      </c>
    </row>
    <row r="2" spans="1:9" x14ac:dyDescent="0.25">
      <c r="A2" s="207" t="s">
        <v>0</v>
      </c>
      <c r="B2" s="209"/>
      <c r="C2" s="29">
        <v>3</v>
      </c>
      <c r="D2" s="7"/>
      <c r="E2" s="212">
        <f>IF(C2=D2,F2,0)</f>
        <v>0</v>
      </c>
      <c r="F2" s="214">
        <f>2.0408</f>
        <v>2.0407999999999999</v>
      </c>
      <c r="G2" s="307">
        <f>SUM(E2:E19)</f>
        <v>0</v>
      </c>
      <c r="H2" s="307">
        <f>SUM(F2:F19)</f>
        <v>30.612000000000005</v>
      </c>
      <c r="I2" s="304">
        <f>G2/H2</f>
        <v>0</v>
      </c>
    </row>
    <row r="3" spans="1:9" x14ac:dyDescent="0.25">
      <c r="A3" s="205" t="s">
        <v>1</v>
      </c>
      <c r="B3" s="206"/>
      <c r="C3" s="32">
        <v>5</v>
      </c>
      <c r="D3" s="11"/>
      <c r="E3" s="210">
        <f t="shared" ref="E3:E66" si="0">IF(C3=D3,F3,0)</f>
        <v>0</v>
      </c>
      <c r="F3" s="213">
        <f t="shared" ref="F3:F60" si="1">2.0408</f>
        <v>2.0407999999999999</v>
      </c>
      <c r="G3" s="308"/>
      <c r="H3" s="308"/>
      <c r="I3" s="305"/>
    </row>
    <row r="4" spans="1:9" x14ac:dyDescent="0.25">
      <c r="A4" s="205" t="s">
        <v>2</v>
      </c>
      <c r="B4" s="206"/>
      <c r="C4" s="32">
        <v>2</v>
      </c>
      <c r="D4" s="11"/>
      <c r="E4" s="210">
        <f t="shared" si="0"/>
        <v>0</v>
      </c>
      <c r="F4" s="213">
        <f t="shared" si="1"/>
        <v>2.0407999999999999</v>
      </c>
      <c r="G4" s="308"/>
      <c r="H4" s="308"/>
      <c r="I4" s="305"/>
    </row>
    <row r="5" spans="1:9" x14ac:dyDescent="0.25">
      <c r="A5" s="205" t="s">
        <v>3</v>
      </c>
      <c r="B5" s="206"/>
      <c r="C5" s="32">
        <v>3</v>
      </c>
      <c r="D5" s="11"/>
      <c r="E5" s="210">
        <f t="shared" si="0"/>
        <v>0</v>
      </c>
      <c r="F5" s="213">
        <f t="shared" si="1"/>
        <v>2.0407999999999999</v>
      </c>
      <c r="G5" s="308"/>
      <c r="H5" s="308"/>
      <c r="I5" s="305"/>
    </row>
    <row r="6" spans="1:9" x14ac:dyDescent="0.25">
      <c r="A6" s="301" t="s">
        <v>4</v>
      </c>
      <c r="B6" s="206" t="s">
        <v>54</v>
      </c>
      <c r="C6" s="32">
        <v>1</v>
      </c>
      <c r="D6" s="11"/>
      <c r="E6" s="210">
        <f t="shared" si="0"/>
        <v>0</v>
      </c>
      <c r="F6" s="213">
        <f>2.0408/4</f>
        <v>0.51019999999999999</v>
      </c>
      <c r="G6" s="308"/>
      <c r="H6" s="308"/>
      <c r="I6" s="305"/>
    </row>
    <row r="7" spans="1:9" x14ac:dyDescent="0.25">
      <c r="A7" s="303"/>
      <c r="B7" s="206" t="s">
        <v>56</v>
      </c>
      <c r="C7" s="32">
        <v>4</v>
      </c>
      <c r="D7" s="11"/>
      <c r="E7" s="210">
        <f t="shared" si="0"/>
        <v>0</v>
      </c>
      <c r="F7" s="213">
        <f t="shared" ref="F7:F9" si="2">2.0408/4</f>
        <v>0.51019999999999999</v>
      </c>
      <c r="G7" s="308"/>
      <c r="H7" s="308"/>
      <c r="I7" s="305"/>
    </row>
    <row r="8" spans="1:9" x14ac:dyDescent="0.25">
      <c r="A8" s="303"/>
      <c r="B8" s="206" t="s">
        <v>57</v>
      </c>
      <c r="C8" s="32">
        <v>5</v>
      </c>
      <c r="D8" s="11"/>
      <c r="E8" s="210">
        <f t="shared" si="0"/>
        <v>0</v>
      </c>
      <c r="F8" s="213">
        <f t="shared" si="2"/>
        <v>0.51019999999999999</v>
      </c>
      <c r="G8" s="308"/>
      <c r="H8" s="308"/>
      <c r="I8" s="305"/>
    </row>
    <row r="9" spans="1:9" x14ac:dyDescent="0.25">
      <c r="A9" s="302"/>
      <c r="B9" s="206" t="s">
        <v>58</v>
      </c>
      <c r="C9" s="32">
        <v>3</v>
      </c>
      <c r="D9" s="11"/>
      <c r="E9" s="210">
        <f t="shared" si="0"/>
        <v>0</v>
      </c>
      <c r="F9" s="213">
        <f t="shared" si="2"/>
        <v>0.51019999999999999</v>
      </c>
      <c r="G9" s="308"/>
      <c r="H9" s="308"/>
      <c r="I9" s="305"/>
    </row>
    <row r="10" spans="1:9" x14ac:dyDescent="0.25">
      <c r="A10" s="205" t="s">
        <v>5</v>
      </c>
      <c r="B10" s="206"/>
      <c r="C10" s="32">
        <v>4</v>
      </c>
      <c r="D10" s="11"/>
      <c r="E10" s="210">
        <f t="shared" si="0"/>
        <v>0</v>
      </c>
      <c r="F10" s="213">
        <f t="shared" si="1"/>
        <v>2.0407999999999999</v>
      </c>
      <c r="G10" s="308"/>
      <c r="H10" s="308"/>
      <c r="I10" s="305"/>
    </row>
    <row r="11" spans="1:9" x14ac:dyDescent="0.25">
      <c r="A11" s="205" t="s">
        <v>6</v>
      </c>
      <c r="B11" s="206"/>
      <c r="C11" s="32">
        <v>3</v>
      </c>
      <c r="D11" s="11"/>
      <c r="E11" s="210">
        <f t="shared" si="0"/>
        <v>0</v>
      </c>
      <c r="F11" s="213">
        <f t="shared" si="1"/>
        <v>2.0407999999999999</v>
      </c>
      <c r="G11" s="308"/>
      <c r="H11" s="308"/>
      <c r="I11" s="305"/>
    </row>
    <row r="12" spans="1:9" x14ac:dyDescent="0.25">
      <c r="A12" s="205" t="s">
        <v>7</v>
      </c>
      <c r="B12" s="206"/>
      <c r="C12" s="32">
        <v>2</v>
      </c>
      <c r="D12" s="11"/>
      <c r="E12" s="210">
        <f t="shared" si="0"/>
        <v>0</v>
      </c>
      <c r="F12" s="213">
        <f t="shared" si="1"/>
        <v>2.0407999999999999</v>
      </c>
      <c r="G12" s="308"/>
      <c r="H12" s="308"/>
      <c r="I12" s="305"/>
    </row>
    <row r="13" spans="1:9" x14ac:dyDescent="0.25">
      <c r="A13" s="205" t="s">
        <v>8</v>
      </c>
      <c r="B13" s="206"/>
      <c r="C13" s="32">
        <v>2</v>
      </c>
      <c r="D13" s="11"/>
      <c r="E13" s="210">
        <f t="shared" si="0"/>
        <v>0</v>
      </c>
      <c r="F13" s="213">
        <f t="shared" si="1"/>
        <v>2.0407999999999999</v>
      </c>
      <c r="G13" s="308"/>
      <c r="H13" s="308"/>
      <c r="I13" s="305"/>
    </row>
    <row r="14" spans="1:9" x14ac:dyDescent="0.25">
      <c r="A14" s="205" t="s">
        <v>9</v>
      </c>
      <c r="B14" s="206"/>
      <c r="C14" s="32">
        <v>1</v>
      </c>
      <c r="D14" s="11"/>
      <c r="E14" s="210">
        <f t="shared" si="0"/>
        <v>0</v>
      </c>
      <c r="F14" s="213">
        <f t="shared" si="1"/>
        <v>2.0407999999999999</v>
      </c>
      <c r="G14" s="308"/>
      <c r="H14" s="308"/>
      <c r="I14" s="305"/>
    </row>
    <row r="15" spans="1:9" x14ac:dyDescent="0.25">
      <c r="A15" s="205" t="s">
        <v>10</v>
      </c>
      <c r="B15" s="206"/>
      <c r="C15" s="32">
        <v>50</v>
      </c>
      <c r="D15" s="11"/>
      <c r="E15" s="210">
        <f t="shared" si="0"/>
        <v>0</v>
      </c>
      <c r="F15" s="213">
        <f t="shared" si="1"/>
        <v>2.0407999999999999</v>
      </c>
      <c r="G15" s="308"/>
      <c r="H15" s="308"/>
      <c r="I15" s="305"/>
    </row>
    <row r="16" spans="1:9" x14ac:dyDescent="0.25">
      <c r="A16" s="205" t="s">
        <v>11</v>
      </c>
      <c r="B16" s="206"/>
      <c r="C16" s="32">
        <v>2</v>
      </c>
      <c r="D16" s="11"/>
      <c r="E16" s="210">
        <f t="shared" si="0"/>
        <v>0</v>
      </c>
      <c r="F16" s="213">
        <f t="shared" si="1"/>
        <v>2.0407999999999999</v>
      </c>
      <c r="G16" s="308"/>
      <c r="H16" s="308"/>
      <c r="I16" s="305"/>
    </row>
    <row r="17" spans="1:9" x14ac:dyDescent="0.25">
      <c r="A17" s="205" t="s">
        <v>12</v>
      </c>
      <c r="B17" s="206"/>
      <c r="C17" s="32">
        <v>5</v>
      </c>
      <c r="D17" s="11"/>
      <c r="E17" s="210">
        <f t="shared" si="0"/>
        <v>0</v>
      </c>
      <c r="F17" s="213">
        <f t="shared" si="1"/>
        <v>2.0407999999999999</v>
      </c>
      <c r="G17" s="308"/>
      <c r="H17" s="308"/>
      <c r="I17" s="305"/>
    </row>
    <row r="18" spans="1:9" x14ac:dyDescent="0.25">
      <c r="A18" s="205" t="s">
        <v>13</v>
      </c>
      <c r="B18" s="206"/>
      <c r="C18" s="32">
        <v>41</v>
      </c>
      <c r="D18" s="11"/>
      <c r="E18" s="210">
        <f t="shared" si="0"/>
        <v>0</v>
      </c>
      <c r="F18" s="213">
        <f t="shared" si="1"/>
        <v>2.0407999999999999</v>
      </c>
      <c r="G18" s="308"/>
      <c r="H18" s="308"/>
      <c r="I18" s="305"/>
    </row>
    <row r="19" spans="1:9" ht="15.75" thickBot="1" x14ac:dyDescent="0.3">
      <c r="A19" s="208" t="s">
        <v>116</v>
      </c>
      <c r="B19" s="211"/>
      <c r="C19" s="36">
        <v>5</v>
      </c>
      <c r="D19" s="12"/>
      <c r="E19" s="44">
        <f t="shared" si="0"/>
        <v>0</v>
      </c>
      <c r="F19" s="45">
        <f t="shared" si="1"/>
        <v>2.0407999999999999</v>
      </c>
      <c r="G19" s="309"/>
      <c r="H19" s="309"/>
      <c r="I19" s="306"/>
    </row>
    <row r="20" spans="1:9" x14ac:dyDescent="0.25">
      <c r="A20" s="310" t="s">
        <v>14</v>
      </c>
      <c r="B20" s="209" t="s">
        <v>54</v>
      </c>
      <c r="C20" s="29">
        <v>2</v>
      </c>
      <c r="D20" s="7"/>
      <c r="E20" s="212">
        <f t="shared" si="0"/>
        <v>0</v>
      </c>
      <c r="F20" s="214">
        <f>2.0408/6</f>
        <v>0.34013333333333334</v>
      </c>
      <c r="G20" s="307">
        <f>SUM(E20:E47)</f>
        <v>0</v>
      </c>
      <c r="H20" s="307">
        <f>SUM(F20:F47)</f>
        <v>28.571200000000015</v>
      </c>
      <c r="I20" s="304">
        <f>G20/H20</f>
        <v>0</v>
      </c>
    </row>
    <row r="21" spans="1:9" x14ac:dyDescent="0.25">
      <c r="A21" s="303"/>
      <c r="B21" s="206" t="s">
        <v>56</v>
      </c>
      <c r="C21" s="32">
        <v>5</v>
      </c>
      <c r="D21" s="11"/>
      <c r="E21" s="210">
        <f t="shared" si="0"/>
        <v>0</v>
      </c>
      <c r="F21" s="213">
        <f t="shared" ref="F21:F25" si="3">2.0408/6</f>
        <v>0.34013333333333334</v>
      </c>
      <c r="G21" s="308"/>
      <c r="H21" s="308"/>
      <c r="I21" s="305"/>
    </row>
    <row r="22" spans="1:9" x14ac:dyDescent="0.25">
      <c r="A22" s="303"/>
      <c r="B22" s="206" t="s">
        <v>57</v>
      </c>
      <c r="C22" s="32">
        <v>1</v>
      </c>
      <c r="D22" s="11"/>
      <c r="E22" s="210">
        <f t="shared" si="0"/>
        <v>0</v>
      </c>
      <c r="F22" s="213">
        <f t="shared" si="3"/>
        <v>0.34013333333333334</v>
      </c>
      <c r="G22" s="308"/>
      <c r="H22" s="308"/>
      <c r="I22" s="305"/>
    </row>
    <row r="23" spans="1:9" x14ac:dyDescent="0.25">
      <c r="A23" s="303"/>
      <c r="B23" s="206" t="s">
        <v>58</v>
      </c>
      <c r="C23" s="32">
        <v>3</v>
      </c>
      <c r="D23" s="11"/>
      <c r="E23" s="210">
        <f t="shared" si="0"/>
        <v>0</v>
      </c>
      <c r="F23" s="213">
        <f t="shared" si="3"/>
        <v>0.34013333333333334</v>
      </c>
      <c r="G23" s="308"/>
      <c r="H23" s="308"/>
      <c r="I23" s="305"/>
    </row>
    <row r="24" spans="1:9" x14ac:dyDescent="0.25">
      <c r="A24" s="303"/>
      <c r="B24" s="206" t="s">
        <v>59</v>
      </c>
      <c r="C24" s="32">
        <v>6</v>
      </c>
      <c r="D24" s="11"/>
      <c r="E24" s="210">
        <f t="shared" si="0"/>
        <v>0</v>
      </c>
      <c r="F24" s="213">
        <f t="shared" si="3"/>
        <v>0.34013333333333334</v>
      </c>
      <c r="G24" s="308"/>
      <c r="H24" s="308"/>
      <c r="I24" s="305"/>
    </row>
    <row r="25" spans="1:9" x14ac:dyDescent="0.25">
      <c r="A25" s="302"/>
      <c r="B25" s="206" t="s">
        <v>62</v>
      </c>
      <c r="C25" s="32">
        <v>4</v>
      </c>
      <c r="D25" s="11"/>
      <c r="E25" s="210">
        <f t="shared" si="0"/>
        <v>0</v>
      </c>
      <c r="F25" s="213">
        <f t="shared" si="3"/>
        <v>0.34013333333333334</v>
      </c>
      <c r="G25" s="308"/>
      <c r="H25" s="308"/>
      <c r="I25" s="305"/>
    </row>
    <row r="26" spans="1:9" x14ac:dyDescent="0.25">
      <c r="A26" s="301" t="s">
        <v>15</v>
      </c>
      <c r="B26" s="206" t="s">
        <v>54</v>
      </c>
      <c r="C26" s="32">
        <v>3</v>
      </c>
      <c r="D26" s="11"/>
      <c r="E26" s="210">
        <f t="shared" si="0"/>
        <v>0</v>
      </c>
      <c r="F26" s="213">
        <f>2.0408/5</f>
        <v>0.40815999999999997</v>
      </c>
      <c r="G26" s="308"/>
      <c r="H26" s="308"/>
      <c r="I26" s="305"/>
    </row>
    <row r="27" spans="1:9" x14ac:dyDescent="0.25">
      <c r="A27" s="303"/>
      <c r="B27" s="206" t="s">
        <v>56</v>
      </c>
      <c r="C27" s="32">
        <v>2</v>
      </c>
      <c r="D27" s="11"/>
      <c r="E27" s="210">
        <f t="shared" si="0"/>
        <v>0</v>
      </c>
      <c r="F27" s="213">
        <f t="shared" ref="F27:F30" si="4">2.0408/5</f>
        <v>0.40815999999999997</v>
      </c>
      <c r="G27" s="308"/>
      <c r="H27" s="308"/>
      <c r="I27" s="305"/>
    </row>
    <row r="28" spans="1:9" x14ac:dyDescent="0.25">
      <c r="A28" s="303"/>
      <c r="B28" s="206" t="s">
        <v>57</v>
      </c>
      <c r="C28" s="32">
        <v>3</v>
      </c>
      <c r="D28" s="11"/>
      <c r="E28" s="210">
        <f t="shared" si="0"/>
        <v>0</v>
      </c>
      <c r="F28" s="213">
        <f t="shared" si="4"/>
        <v>0.40815999999999997</v>
      </c>
      <c r="G28" s="308"/>
      <c r="H28" s="308"/>
      <c r="I28" s="305"/>
    </row>
    <row r="29" spans="1:9" x14ac:dyDescent="0.25">
      <c r="A29" s="303"/>
      <c r="B29" s="206" t="s">
        <v>58</v>
      </c>
      <c r="C29" s="32">
        <v>1</v>
      </c>
      <c r="D29" s="11"/>
      <c r="E29" s="210">
        <f t="shared" si="0"/>
        <v>0</v>
      </c>
      <c r="F29" s="213">
        <f t="shared" si="4"/>
        <v>0.40815999999999997</v>
      </c>
      <c r="G29" s="308"/>
      <c r="H29" s="308"/>
      <c r="I29" s="305"/>
    </row>
    <row r="30" spans="1:9" x14ac:dyDescent="0.25">
      <c r="A30" s="302"/>
      <c r="B30" s="206" t="s">
        <v>59</v>
      </c>
      <c r="C30" s="32">
        <v>1</v>
      </c>
      <c r="D30" s="11"/>
      <c r="E30" s="210">
        <f t="shared" si="0"/>
        <v>0</v>
      </c>
      <c r="F30" s="213">
        <f t="shared" si="4"/>
        <v>0.40815999999999997</v>
      </c>
      <c r="G30" s="308"/>
      <c r="H30" s="308"/>
      <c r="I30" s="305"/>
    </row>
    <row r="31" spans="1:9" x14ac:dyDescent="0.25">
      <c r="A31" s="205" t="s">
        <v>16</v>
      </c>
      <c r="B31" s="206"/>
      <c r="C31" s="32">
        <v>3</v>
      </c>
      <c r="D31" s="11"/>
      <c r="E31" s="210">
        <f t="shared" si="0"/>
        <v>0</v>
      </c>
      <c r="F31" s="213">
        <f t="shared" si="1"/>
        <v>2.0407999999999999</v>
      </c>
      <c r="G31" s="308"/>
      <c r="H31" s="308"/>
      <c r="I31" s="305"/>
    </row>
    <row r="32" spans="1:9" x14ac:dyDescent="0.25">
      <c r="A32" s="205" t="s">
        <v>17</v>
      </c>
      <c r="B32" s="206"/>
      <c r="C32" s="32">
        <v>4</v>
      </c>
      <c r="D32" s="11"/>
      <c r="E32" s="210">
        <f t="shared" si="0"/>
        <v>0</v>
      </c>
      <c r="F32" s="213">
        <f t="shared" si="1"/>
        <v>2.0407999999999999</v>
      </c>
      <c r="G32" s="308"/>
      <c r="H32" s="308"/>
      <c r="I32" s="305"/>
    </row>
    <row r="33" spans="1:9" x14ac:dyDescent="0.25">
      <c r="A33" s="205" t="s">
        <v>18</v>
      </c>
      <c r="B33" s="206"/>
      <c r="C33" s="32">
        <v>4.0999999999999996</v>
      </c>
      <c r="D33" s="11"/>
      <c r="E33" s="210">
        <f t="shared" si="0"/>
        <v>0</v>
      </c>
      <c r="F33" s="213">
        <f t="shared" si="1"/>
        <v>2.0407999999999999</v>
      </c>
      <c r="G33" s="308"/>
      <c r="H33" s="308"/>
      <c r="I33" s="305"/>
    </row>
    <row r="34" spans="1:9" x14ac:dyDescent="0.25">
      <c r="A34" s="205" t="s">
        <v>19</v>
      </c>
      <c r="B34" s="206"/>
      <c r="C34" s="32">
        <v>5</v>
      </c>
      <c r="D34" s="11"/>
      <c r="E34" s="210">
        <f t="shared" si="0"/>
        <v>0</v>
      </c>
      <c r="F34" s="213">
        <f t="shared" si="1"/>
        <v>2.0407999999999999</v>
      </c>
      <c r="G34" s="308"/>
      <c r="H34" s="308"/>
      <c r="I34" s="305"/>
    </row>
    <row r="35" spans="1:9" x14ac:dyDescent="0.25">
      <c r="A35" s="205" t="s">
        <v>20</v>
      </c>
      <c r="B35" s="206"/>
      <c r="C35" s="32">
        <v>4</v>
      </c>
      <c r="D35" s="11"/>
      <c r="E35" s="210">
        <f t="shared" si="0"/>
        <v>0</v>
      </c>
      <c r="F35" s="213">
        <f t="shared" si="1"/>
        <v>2.0407999999999999</v>
      </c>
      <c r="G35" s="308"/>
      <c r="H35" s="308"/>
      <c r="I35" s="305"/>
    </row>
    <row r="36" spans="1:9" x14ac:dyDescent="0.25">
      <c r="A36" s="205" t="s">
        <v>21</v>
      </c>
      <c r="B36" s="206"/>
      <c r="C36" s="32">
        <v>4</v>
      </c>
      <c r="D36" s="11"/>
      <c r="E36" s="210">
        <f t="shared" si="0"/>
        <v>0</v>
      </c>
      <c r="F36" s="213">
        <f t="shared" si="1"/>
        <v>2.0407999999999999</v>
      </c>
      <c r="G36" s="308"/>
      <c r="H36" s="308"/>
      <c r="I36" s="305"/>
    </row>
    <row r="37" spans="1:9" x14ac:dyDescent="0.25">
      <c r="A37" s="301" t="s">
        <v>22</v>
      </c>
      <c r="B37" s="206" t="s">
        <v>54</v>
      </c>
      <c r="C37" s="32">
        <v>5</v>
      </c>
      <c r="D37" s="11"/>
      <c r="E37" s="210">
        <f t="shared" si="0"/>
        <v>0</v>
      </c>
      <c r="F37" s="213">
        <f>2.0408/3</f>
        <v>0.68026666666666669</v>
      </c>
      <c r="G37" s="308"/>
      <c r="H37" s="308"/>
      <c r="I37" s="305"/>
    </row>
    <row r="38" spans="1:9" x14ac:dyDescent="0.25">
      <c r="A38" s="303"/>
      <c r="B38" s="206" t="s">
        <v>56</v>
      </c>
      <c r="C38" s="32">
        <v>1</v>
      </c>
      <c r="D38" s="11"/>
      <c r="E38" s="210">
        <f t="shared" si="0"/>
        <v>0</v>
      </c>
      <c r="F38" s="213">
        <f t="shared" ref="F38:F39" si="5">2.0408/3</f>
        <v>0.68026666666666669</v>
      </c>
      <c r="G38" s="308"/>
      <c r="H38" s="308"/>
      <c r="I38" s="305"/>
    </row>
    <row r="39" spans="1:9" x14ac:dyDescent="0.25">
      <c r="A39" s="302"/>
      <c r="B39" s="206" t="s">
        <v>57</v>
      </c>
      <c r="C39" s="32">
        <v>3</v>
      </c>
      <c r="D39" s="11"/>
      <c r="E39" s="210">
        <f t="shared" si="0"/>
        <v>0</v>
      </c>
      <c r="F39" s="213">
        <f t="shared" si="5"/>
        <v>0.68026666666666669</v>
      </c>
      <c r="G39" s="308"/>
      <c r="H39" s="308"/>
      <c r="I39" s="305"/>
    </row>
    <row r="40" spans="1:9" x14ac:dyDescent="0.25">
      <c r="A40" s="205" t="s">
        <v>23</v>
      </c>
      <c r="B40" s="206"/>
      <c r="C40" s="32">
        <v>2</v>
      </c>
      <c r="D40" s="11"/>
      <c r="E40" s="210">
        <f t="shared" si="0"/>
        <v>0</v>
      </c>
      <c r="F40" s="213">
        <f t="shared" si="1"/>
        <v>2.0407999999999999</v>
      </c>
      <c r="G40" s="308"/>
      <c r="H40" s="308"/>
      <c r="I40" s="305"/>
    </row>
    <row r="41" spans="1:9" x14ac:dyDescent="0.25">
      <c r="A41" s="205" t="s">
        <v>24</v>
      </c>
      <c r="B41" s="206"/>
      <c r="C41" s="32">
        <v>2</v>
      </c>
      <c r="D41" s="11"/>
      <c r="E41" s="210">
        <f t="shared" si="0"/>
        <v>0</v>
      </c>
      <c r="F41" s="213">
        <f t="shared" si="1"/>
        <v>2.0407999999999999</v>
      </c>
      <c r="G41" s="308"/>
      <c r="H41" s="308"/>
      <c r="I41" s="305"/>
    </row>
    <row r="42" spans="1:9" x14ac:dyDescent="0.25">
      <c r="A42" s="301" t="s">
        <v>25</v>
      </c>
      <c r="B42" s="206" t="s">
        <v>54</v>
      </c>
      <c r="C42" s="32">
        <v>4</v>
      </c>
      <c r="D42" s="11"/>
      <c r="E42" s="210">
        <f t="shared" si="0"/>
        <v>0</v>
      </c>
      <c r="F42" s="213">
        <f>2.0408/4</f>
        <v>0.51019999999999999</v>
      </c>
      <c r="G42" s="308"/>
      <c r="H42" s="308"/>
      <c r="I42" s="305"/>
    </row>
    <row r="43" spans="1:9" x14ac:dyDescent="0.25">
      <c r="A43" s="303"/>
      <c r="B43" s="206" t="s">
        <v>56</v>
      </c>
      <c r="C43" s="32">
        <v>3</v>
      </c>
      <c r="D43" s="11"/>
      <c r="E43" s="210">
        <f t="shared" si="0"/>
        <v>0</v>
      </c>
      <c r="F43" s="213">
        <f t="shared" ref="F43:F45" si="6">2.0408/4</f>
        <v>0.51019999999999999</v>
      </c>
      <c r="G43" s="308"/>
      <c r="H43" s="308"/>
      <c r="I43" s="305"/>
    </row>
    <row r="44" spans="1:9" x14ac:dyDescent="0.25">
      <c r="A44" s="303"/>
      <c r="B44" s="206" t="s">
        <v>57</v>
      </c>
      <c r="C44" s="32">
        <v>2</v>
      </c>
      <c r="D44" s="11"/>
      <c r="E44" s="210">
        <f t="shared" si="0"/>
        <v>0</v>
      </c>
      <c r="F44" s="213">
        <f t="shared" si="6"/>
        <v>0.51019999999999999</v>
      </c>
      <c r="G44" s="308"/>
      <c r="H44" s="308"/>
      <c r="I44" s="305"/>
    </row>
    <row r="45" spans="1:9" x14ac:dyDescent="0.25">
      <c r="A45" s="302"/>
      <c r="B45" s="206" t="s">
        <v>58</v>
      </c>
      <c r="C45" s="32">
        <v>5</v>
      </c>
      <c r="D45" s="11"/>
      <c r="E45" s="210">
        <f t="shared" si="0"/>
        <v>0</v>
      </c>
      <c r="F45" s="213">
        <f t="shared" si="6"/>
        <v>0.51019999999999999</v>
      </c>
      <c r="G45" s="308"/>
      <c r="H45" s="308"/>
      <c r="I45" s="305"/>
    </row>
    <row r="46" spans="1:9" x14ac:dyDescent="0.25">
      <c r="A46" s="205" t="s">
        <v>26</v>
      </c>
      <c r="B46" s="206"/>
      <c r="C46" s="32">
        <v>551.88</v>
      </c>
      <c r="D46" s="11"/>
      <c r="E46" s="210">
        <f t="shared" si="0"/>
        <v>0</v>
      </c>
      <c r="F46" s="213">
        <f t="shared" si="1"/>
        <v>2.0407999999999999</v>
      </c>
      <c r="G46" s="308"/>
      <c r="H46" s="308"/>
      <c r="I46" s="305"/>
    </row>
    <row r="47" spans="1:9" ht="15.75" thickBot="1" x14ac:dyDescent="0.3">
      <c r="A47" s="208" t="s">
        <v>27</v>
      </c>
      <c r="B47" s="211"/>
      <c r="C47" s="36">
        <v>3</v>
      </c>
      <c r="D47" s="12"/>
      <c r="E47" s="44">
        <f t="shared" si="0"/>
        <v>0</v>
      </c>
      <c r="F47" s="45">
        <f t="shared" si="1"/>
        <v>2.0407999999999999</v>
      </c>
      <c r="G47" s="309"/>
      <c r="H47" s="309"/>
      <c r="I47" s="306"/>
    </row>
    <row r="48" spans="1:9" x14ac:dyDescent="0.25">
      <c r="A48" s="207" t="s">
        <v>32</v>
      </c>
      <c r="B48" s="209"/>
      <c r="C48" s="29">
        <v>4</v>
      </c>
      <c r="D48" s="7"/>
      <c r="E48" s="212">
        <f t="shared" si="0"/>
        <v>0</v>
      </c>
      <c r="F48" s="214">
        <f t="shared" si="1"/>
        <v>2.0407999999999999</v>
      </c>
      <c r="G48" s="307">
        <f>SUM(E48:E58)</f>
        <v>0</v>
      </c>
      <c r="H48" s="307">
        <f>SUM(F48:F58)</f>
        <v>22.448800000000006</v>
      </c>
      <c r="I48" s="304">
        <f>G48/H48</f>
        <v>0</v>
      </c>
    </row>
    <row r="49" spans="1:9" x14ac:dyDescent="0.25">
      <c r="A49" s="205" t="s">
        <v>33</v>
      </c>
      <c r="B49" s="206"/>
      <c r="C49" s="32">
        <v>2</v>
      </c>
      <c r="D49" s="11"/>
      <c r="E49" s="210">
        <f t="shared" si="0"/>
        <v>0</v>
      </c>
      <c r="F49" s="213">
        <f t="shared" si="1"/>
        <v>2.0407999999999999</v>
      </c>
      <c r="G49" s="308"/>
      <c r="H49" s="308"/>
      <c r="I49" s="305"/>
    </row>
    <row r="50" spans="1:9" x14ac:dyDescent="0.25">
      <c r="A50" s="205" t="s">
        <v>34</v>
      </c>
      <c r="B50" s="206"/>
      <c r="C50" s="32">
        <v>1</v>
      </c>
      <c r="D50" s="11"/>
      <c r="E50" s="210">
        <f t="shared" si="0"/>
        <v>0</v>
      </c>
      <c r="F50" s="213">
        <f t="shared" si="1"/>
        <v>2.0407999999999999</v>
      </c>
      <c r="G50" s="308"/>
      <c r="H50" s="308"/>
      <c r="I50" s="305"/>
    </row>
    <row r="51" spans="1:9" x14ac:dyDescent="0.25">
      <c r="A51" s="205" t="s">
        <v>35</v>
      </c>
      <c r="B51" s="206"/>
      <c r="C51" s="32">
        <v>2</v>
      </c>
      <c r="D51" s="11"/>
      <c r="E51" s="210">
        <f t="shared" si="0"/>
        <v>0</v>
      </c>
      <c r="F51" s="213">
        <f t="shared" si="1"/>
        <v>2.0407999999999999</v>
      </c>
      <c r="G51" s="308"/>
      <c r="H51" s="308"/>
      <c r="I51" s="305"/>
    </row>
    <row r="52" spans="1:9" x14ac:dyDescent="0.25">
      <c r="A52" s="205" t="s">
        <v>36</v>
      </c>
      <c r="B52" s="206"/>
      <c r="C52" s="32">
        <v>4</v>
      </c>
      <c r="D52" s="11"/>
      <c r="E52" s="210">
        <f t="shared" si="0"/>
        <v>0</v>
      </c>
      <c r="F52" s="213">
        <f t="shared" si="1"/>
        <v>2.0407999999999999</v>
      </c>
      <c r="G52" s="308"/>
      <c r="H52" s="308"/>
      <c r="I52" s="305"/>
    </row>
    <row r="53" spans="1:9" x14ac:dyDescent="0.25">
      <c r="A53" s="205" t="s">
        <v>37</v>
      </c>
      <c r="B53" s="206"/>
      <c r="C53" s="32">
        <v>3</v>
      </c>
      <c r="D53" s="11"/>
      <c r="E53" s="210">
        <f t="shared" si="0"/>
        <v>0</v>
      </c>
      <c r="F53" s="213">
        <f t="shared" si="1"/>
        <v>2.0407999999999999</v>
      </c>
      <c r="G53" s="308"/>
      <c r="H53" s="308"/>
      <c r="I53" s="305"/>
    </row>
    <row r="54" spans="1:9" x14ac:dyDescent="0.25">
      <c r="A54" s="205" t="s">
        <v>38</v>
      </c>
      <c r="B54" s="206"/>
      <c r="C54" s="32">
        <v>5</v>
      </c>
      <c r="D54" s="11"/>
      <c r="E54" s="210">
        <f t="shared" si="0"/>
        <v>0</v>
      </c>
      <c r="F54" s="213">
        <f t="shared" si="1"/>
        <v>2.0407999999999999</v>
      </c>
      <c r="G54" s="308"/>
      <c r="H54" s="308"/>
      <c r="I54" s="305"/>
    </row>
    <row r="55" spans="1:9" x14ac:dyDescent="0.25">
      <c r="A55" s="205" t="s">
        <v>39</v>
      </c>
      <c r="B55" s="206"/>
      <c r="C55" s="131">
        <v>4250</v>
      </c>
      <c r="D55" s="127"/>
      <c r="E55" s="210">
        <f t="shared" si="0"/>
        <v>0</v>
      </c>
      <c r="F55" s="213">
        <f t="shared" si="1"/>
        <v>2.0407999999999999</v>
      </c>
      <c r="G55" s="308"/>
      <c r="H55" s="308"/>
      <c r="I55" s="305"/>
    </row>
    <row r="56" spans="1:9" x14ac:dyDescent="0.25">
      <c r="A56" s="205" t="s">
        <v>40</v>
      </c>
      <c r="B56" s="206"/>
      <c r="C56" s="32">
        <v>1</v>
      </c>
      <c r="D56" s="11"/>
      <c r="E56" s="210">
        <f t="shared" si="0"/>
        <v>0</v>
      </c>
      <c r="F56" s="213">
        <f t="shared" si="1"/>
        <v>2.0407999999999999</v>
      </c>
      <c r="G56" s="308"/>
      <c r="H56" s="308"/>
      <c r="I56" s="305"/>
    </row>
    <row r="57" spans="1:9" x14ac:dyDescent="0.25">
      <c r="A57" s="205" t="s">
        <v>64</v>
      </c>
      <c r="B57" s="206"/>
      <c r="C57" s="32">
        <v>2</v>
      </c>
      <c r="D57" s="11"/>
      <c r="E57" s="210">
        <f t="shared" si="0"/>
        <v>0</v>
      </c>
      <c r="F57" s="213">
        <f t="shared" si="1"/>
        <v>2.0407999999999999</v>
      </c>
      <c r="G57" s="308"/>
      <c r="H57" s="308"/>
      <c r="I57" s="305"/>
    </row>
    <row r="58" spans="1:9" ht="15.75" thickBot="1" x14ac:dyDescent="0.3">
      <c r="A58" s="208" t="s">
        <v>149</v>
      </c>
      <c r="B58" s="211"/>
      <c r="C58" s="36">
        <v>3</v>
      </c>
      <c r="D58" s="12"/>
      <c r="E58" s="44">
        <f t="shared" si="0"/>
        <v>0</v>
      </c>
      <c r="F58" s="45">
        <f t="shared" si="1"/>
        <v>2.0407999999999999</v>
      </c>
      <c r="G58" s="309"/>
      <c r="H58" s="309"/>
      <c r="I58" s="306"/>
    </row>
    <row r="59" spans="1:9" x14ac:dyDescent="0.25">
      <c r="A59" s="207" t="s">
        <v>41</v>
      </c>
      <c r="B59" s="209"/>
      <c r="C59" s="29">
        <v>1</v>
      </c>
      <c r="D59" s="7"/>
      <c r="E59" s="212">
        <f t="shared" si="0"/>
        <v>0</v>
      </c>
      <c r="F59" s="214">
        <f t="shared" si="1"/>
        <v>2.0407999999999999</v>
      </c>
      <c r="G59" s="307">
        <f>SUM(E59:E82)</f>
        <v>0</v>
      </c>
      <c r="H59" s="307">
        <f>SUM(F59:F82)</f>
        <v>18.367200000000008</v>
      </c>
      <c r="I59" s="304">
        <f>G59/H59</f>
        <v>0</v>
      </c>
    </row>
    <row r="60" spans="1:9" x14ac:dyDescent="0.25">
      <c r="A60" s="205" t="s">
        <v>42</v>
      </c>
      <c r="B60" s="206"/>
      <c r="C60" s="32">
        <v>1</v>
      </c>
      <c r="D60" s="11"/>
      <c r="E60" s="210">
        <f t="shared" si="0"/>
        <v>0</v>
      </c>
      <c r="F60" s="213">
        <f t="shared" si="1"/>
        <v>2.0407999999999999</v>
      </c>
      <c r="G60" s="308"/>
      <c r="H60" s="308"/>
      <c r="I60" s="305"/>
    </row>
    <row r="61" spans="1:9" x14ac:dyDescent="0.25">
      <c r="A61" s="301" t="s">
        <v>43</v>
      </c>
      <c r="B61" s="297"/>
      <c r="C61" s="32">
        <v>3</v>
      </c>
      <c r="D61" s="11"/>
      <c r="E61" s="210">
        <f t="shared" si="0"/>
        <v>0</v>
      </c>
      <c r="F61" s="213">
        <f>2.0408/2</f>
        <v>1.0204</v>
      </c>
      <c r="G61" s="308"/>
      <c r="H61" s="308"/>
      <c r="I61" s="305"/>
    </row>
    <row r="62" spans="1:9" x14ac:dyDescent="0.25">
      <c r="A62" s="302"/>
      <c r="B62" s="299"/>
      <c r="C62" s="32">
        <v>6</v>
      </c>
      <c r="D62" s="11"/>
      <c r="E62" s="210">
        <f t="shared" si="0"/>
        <v>0</v>
      </c>
      <c r="F62" s="213">
        <f>2.0408/2</f>
        <v>1.0204</v>
      </c>
      <c r="G62" s="308"/>
      <c r="H62" s="308"/>
      <c r="I62" s="305"/>
    </row>
    <row r="63" spans="1:9" x14ac:dyDescent="0.25">
      <c r="A63" s="301" t="s">
        <v>44</v>
      </c>
      <c r="B63" s="206" t="s">
        <v>54</v>
      </c>
      <c r="C63" s="32">
        <v>3</v>
      </c>
      <c r="D63" s="11"/>
      <c r="E63" s="210">
        <f t="shared" si="0"/>
        <v>0</v>
      </c>
      <c r="F63" s="213">
        <f>2.0408/5</f>
        <v>0.40815999999999997</v>
      </c>
      <c r="G63" s="308"/>
      <c r="H63" s="308"/>
      <c r="I63" s="305"/>
    </row>
    <row r="64" spans="1:9" x14ac:dyDescent="0.25">
      <c r="A64" s="303"/>
      <c r="B64" s="206" t="s">
        <v>56</v>
      </c>
      <c r="C64" s="32">
        <v>4</v>
      </c>
      <c r="D64" s="11"/>
      <c r="E64" s="210">
        <f t="shared" si="0"/>
        <v>0</v>
      </c>
      <c r="F64" s="213">
        <f t="shared" ref="F64:F67" si="7">2.0408/5</f>
        <v>0.40815999999999997</v>
      </c>
      <c r="G64" s="308"/>
      <c r="H64" s="308"/>
      <c r="I64" s="305"/>
    </row>
    <row r="65" spans="1:9" x14ac:dyDescent="0.25">
      <c r="A65" s="303"/>
      <c r="B65" s="206" t="s">
        <v>57</v>
      </c>
      <c r="C65" s="32">
        <v>5</v>
      </c>
      <c r="D65" s="11"/>
      <c r="E65" s="210">
        <f t="shared" si="0"/>
        <v>0</v>
      </c>
      <c r="F65" s="213">
        <f t="shared" si="7"/>
        <v>0.40815999999999997</v>
      </c>
      <c r="G65" s="308"/>
      <c r="H65" s="308"/>
      <c r="I65" s="305"/>
    </row>
    <row r="66" spans="1:9" x14ac:dyDescent="0.25">
      <c r="A66" s="303"/>
      <c r="B66" s="206" t="s">
        <v>58</v>
      </c>
      <c r="C66" s="32">
        <v>2</v>
      </c>
      <c r="D66" s="11"/>
      <c r="E66" s="210">
        <f t="shared" si="0"/>
        <v>0</v>
      </c>
      <c r="F66" s="213">
        <f t="shared" si="7"/>
        <v>0.40815999999999997</v>
      </c>
      <c r="G66" s="308"/>
      <c r="H66" s="308"/>
      <c r="I66" s="305"/>
    </row>
    <row r="67" spans="1:9" x14ac:dyDescent="0.25">
      <c r="A67" s="302"/>
      <c r="B67" s="206" t="s">
        <v>59</v>
      </c>
      <c r="C67" s="32">
        <v>1</v>
      </c>
      <c r="D67" s="11"/>
      <c r="E67" s="210">
        <f t="shared" ref="E67:E82" si="8">IF(C67=D67,F67,0)</f>
        <v>0</v>
      </c>
      <c r="F67" s="213">
        <f t="shared" si="7"/>
        <v>0.40815999999999997</v>
      </c>
      <c r="G67" s="308"/>
      <c r="H67" s="308"/>
      <c r="I67" s="305"/>
    </row>
    <row r="68" spans="1:9" x14ac:dyDescent="0.25">
      <c r="A68" s="301" t="s">
        <v>45</v>
      </c>
      <c r="B68" s="206" t="s">
        <v>54</v>
      </c>
      <c r="C68" s="32">
        <v>4</v>
      </c>
      <c r="D68" s="11"/>
      <c r="E68" s="210">
        <f t="shared" si="8"/>
        <v>0</v>
      </c>
      <c r="F68" s="213">
        <f>2.0408/6</f>
        <v>0.34013333333333334</v>
      </c>
      <c r="G68" s="308"/>
      <c r="H68" s="308"/>
      <c r="I68" s="305"/>
    </row>
    <row r="69" spans="1:9" x14ac:dyDescent="0.25">
      <c r="A69" s="303"/>
      <c r="B69" s="206" t="s">
        <v>56</v>
      </c>
      <c r="C69" s="32">
        <v>6</v>
      </c>
      <c r="D69" s="11"/>
      <c r="E69" s="210">
        <f t="shared" si="8"/>
        <v>0</v>
      </c>
      <c r="F69" s="213">
        <f t="shared" ref="F69:F73" si="9">2.0408/6</f>
        <v>0.34013333333333334</v>
      </c>
      <c r="G69" s="308"/>
      <c r="H69" s="308"/>
      <c r="I69" s="305"/>
    </row>
    <row r="70" spans="1:9" x14ac:dyDescent="0.25">
      <c r="A70" s="303"/>
      <c r="B70" s="206" t="s">
        <v>57</v>
      </c>
      <c r="C70" s="32">
        <v>1</v>
      </c>
      <c r="D70" s="11"/>
      <c r="E70" s="210">
        <f t="shared" si="8"/>
        <v>0</v>
      </c>
      <c r="F70" s="213">
        <f t="shared" si="9"/>
        <v>0.34013333333333334</v>
      </c>
      <c r="G70" s="308"/>
      <c r="H70" s="308"/>
      <c r="I70" s="305"/>
    </row>
    <row r="71" spans="1:9" x14ac:dyDescent="0.25">
      <c r="A71" s="303"/>
      <c r="B71" s="206" t="s">
        <v>58</v>
      </c>
      <c r="C71" s="32">
        <v>3</v>
      </c>
      <c r="D71" s="11"/>
      <c r="E71" s="210">
        <f t="shared" si="8"/>
        <v>0</v>
      </c>
      <c r="F71" s="213">
        <f t="shared" si="9"/>
        <v>0.34013333333333334</v>
      </c>
      <c r="G71" s="308"/>
      <c r="H71" s="308"/>
      <c r="I71" s="305"/>
    </row>
    <row r="72" spans="1:9" x14ac:dyDescent="0.25">
      <c r="A72" s="303"/>
      <c r="B72" s="206" t="s">
        <v>59</v>
      </c>
      <c r="C72" s="32">
        <v>5</v>
      </c>
      <c r="D72" s="11"/>
      <c r="E72" s="210">
        <f t="shared" si="8"/>
        <v>0</v>
      </c>
      <c r="F72" s="213">
        <f t="shared" si="9"/>
        <v>0.34013333333333334</v>
      </c>
      <c r="G72" s="308"/>
      <c r="H72" s="308"/>
      <c r="I72" s="305"/>
    </row>
    <row r="73" spans="1:9" x14ac:dyDescent="0.25">
      <c r="A73" s="302"/>
      <c r="B73" s="206" t="s">
        <v>62</v>
      </c>
      <c r="C73" s="32">
        <v>2</v>
      </c>
      <c r="D73" s="11"/>
      <c r="E73" s="210">
        <f t="shared" si="8"/>
        <v>0</v>
      </c>
      <c r="F73" s="213">
        <f t="shared" si="9"/>
        <v>0.34013333333333334</v>
      </c>
      <c r="G73" s="308"/>
      <c r="H73" s="308"/>
      <c r="I73" s="305"/>
    </row>
    <row r="74" spans="1:9" x14ac:dyDescent="0.25">
      <c r="A74" s="301" t="s">
        <v>46</v>
      </c>
      <c r="B74" s="206" t="s">
        <v>54</v>
      </c>
      <c r="C74" s="32">
        <v>2</v>
      </c>
      <c r="D74" s="11"/>
      <c r="E74" s="210">
        <f t="shared" si="8"/>
        <v>0</v>
      </c>
      <c r="F74" s="213">
        <f>2.0408/5</f>
        <v>0.40815999999999997</v>
      </c>
      <c r="G74" s="308"/>
      <c r="H74" s="308"/>
      <c r="I74" s="305"/>
    </row>
    <row r="75" spans="1:9" x14ac:dyDescent="0.25">
      <c r="A75" s="303"/>
      <c r="B75" s="206" t="s">
        <v>56</v>
      </c>
      <c r="C75" s="32">
        <v>1</v>
      </c>
      <c r="D75" s="11"/>
      <c r="E75" s="210">
        <f t="shared" si="8"/>
        <v>0</v>
      </c>
      <c r="F75" s="213">
        <f t="shared" ref="F75:F78" si="10">2.0408/5</f>
        <v>0.40815999999999997</v>
      </c>
      <c r="G75" s="308"/>
      <c r="H75" s="308"/>
      <c r="I75" s="305"/>
    </row>
    <row r="76" spans="1:9" x14ac:dyDescent="0.25">
      <c r="A76" s="303"/>
      <c r="B76" s="206" t="s">
        <v>57</v>
      </c>
      <c r="C76" s="32">
        <v>3</v>
      </c>
      <c r="D76" s="11"/>
      <c r="E76" s="210">
        <f t="shared" si="8"/>
        <v>0</v>
      </c>
      <c r="F76" s="213">
        <f t="shared" si="10"/>
        <v>0.40815999999999997</v>
      </c>
      <c r="G76" s="308"/>
      <c r="H76" s="308"/>
      <c r="I76" s="305"/>
    </row>
    <row r="77" spans="1:9" x14ac:dyDescent="0.25">
      <c r="A77" s="303"/>
      <c r="B77" s="206" t="s">
        <v>58</v>
      </c>
      <c r="C77" s="32">
        <v>5</v>
      </c>
      <c r="D77" s="11"/>
      <c r="E77" s="210">
        <f t="shared" si="8"/>
        <v>0</v>
      </c>
      <c r="F77" s="213">
        <f t="shared" si="10"/>
        <v>0.40815999999999997</v>
      </c>
      <c r="G77" s="308"/>
      <c r="H77" s="308"/>
      <c r="I77" s="305"/>
    </row>
    <row r="78" spans="1:9" x14ac:dyDescent="0.25">
      <c r="A78" s="302"/>
      <c r="B78" s="206" t="s">
        <v>59</v>
      </c>
      <c r="C78" s="32">
        <v>4</v>
      </c>
      <c r="D78" s="11"/>
      <c r="E78" s="210">
        <f t="shared" si="8"/>
        <v>0</v>
      </c>
      <c r="F78" s="213">
        <f t="shared" si="10"/>
        <v>0.40815999999999997</v>
      </c>
      <c r="G78" s="308"/>
      <c r="H78" s="308"/>
      <c r="I78" s="305"/>
    </row>
    <row r="79" spans="1:9" x14ac:dyDescent="0.25">
      <c r="A79" s="301" t="s">
        <v>47</v>
      </c>
      <c r="B79" s="297"/>
      <c r="C79" s="32">
        <v>2</v>
      </c>
      <c r="D79" s="11"/>
      <c r="E79" s="210">
        <f t="shared" si="8"/>
        <v>0</v>
      </c>
      <c r="F79" s="213">
        <f>2.0408/2</f>
        <v>1.0204</v>
      </c>
      <c r="G79" s="308"/>
      <c r="H79" s="308"/>
      <c r="I79" s="305"/>
    </row>
    <row r="80" spans="1:9" x14ac:dyDescent="0.25">
      <c r="A80" s="302"/>
      <c r="B80" s="299"/>
      <c r="C80" s="32">
        <v>4</v>
      </c>
      <c r="D80" s="11"/>
      <c r="E80" s="210">
        <f t="shared" si="8"/>
        <v>0</v>
      </c>
      <c r="F80" s="213">
        <f>2.0408/2</f>
        <v>1.0204</v>
      </c>
      <c r="G80" s="308"/>
      <c r="H80" s="308"/>
      <c r="I80" s="305"/>
    </row>
    <row r="81" spans="1:9" x14ac:dyDescent="0.25">
      <c r="A81" s="205" t="s">
        <v>48</v>
      </c>
      <c r="B81" s="206"/>
      <c r="C81" s="32">
        <v>3</v>
      </c>
      <c r="D81" s="11"/>
      <c r="E81" s="210">
        <f t="shared" si="8"/>
        <v>0</v>
      </c>
      <c r="F81" s="213">
        <f t="shared" ref="F81:F82" si="11">2.0408</f>
        <v>2.0407999999999999</v>
      </c>
      <c r="G81" s="308"/>
      <c r="H81" s="308"/>
      <c r="I81" s="305"/>
    </row>
    <row r="82" spans="1:9" ht="15.75" thickBot="1" x14ac:dyDescent="0.3">
      <c r="A82" s="208" t="s">
        <v>49</v>
      </c>
      <c r="B82" s="211"/>
      <c r="C82" s="36">
        <v>4</v>
      </c>
      <c r="D82" s="12"/>
      <c r="E82" s="44">
        <f t="shared" si="8"/>
        <v>0</v>
      </c>
      <c r="F82" s="45">
        <f t="shared" si="11"/>
        <v>2.0407999999999999</v>
      </c>
      <c r="G82" s="309"/>
      <c r="H82" s="309"/>
      <c r="I82" s="306"/>
    </row>
    <row r="83" spans="1:9" ht="27" thickBot="1" x14ac:dyDescent="0.3">
      <c r="A83" s="13"/>
      <c r="B83" s="13"/>
      <c r="C83" s="101"/>
      <c r="D83" s="101"/>
      <c r="E83" s="142"/>
      <c r="F83" s="142"/>
      <c r="G83" s="90">
        <f>SUM(G2:G82)</f>
        <v>0</v>
      </c>
      <c r="H83" s="90">
        <f>SUM(H2:H82)</f>
        <v>99.999200000000044</v>
      </c>
    </row>
    <row r="84" spans="1:9" ht="15" customHeight="1" x14ac:dyDescent="0.25">
      <c r="A84" s="13"/>
      <c r="B84" s="13"/>
      <c r="C84" s="101"/>
      <c r="D84" s="101"/>
      <c r="E84" s="142"/>
      <c r="F84" s="142"/>
      <c r="G84" s="143"/>
      <c r="H84" s="144"/>
    </row>
    <row r="85" spans="1:9" ht="15" customHeight="1" x14ac:dyDescent="0.25">
      <c r="A85" s="13"/>
      <c r="B85" s="13"/>
      <c r="C85" s="101"/>
      <c r="D85" s="101"/>
      <c r="E85" s="142"/>
      <c r="F85" s="142"/>
      <c r="G85" s="143"/>
      <c r="H85" s="144"/>
    </row>
    <row r="86" spans="1:9" ht="15" customHeight="1" x14ac:dyDescent="0.25">
      <c r="A86" s="13"/>
      <c r="B86" s="13"/>
      <c r="C86" s="101"/>
      <c r="D86" s="101"/>
      <c r="E86" s="142"/>
      <c r="F86" s="142"/>
      <c r="G86" s="143"/>
      <c r="H86" s="144"/>
    </row>
    <row r="87" spans="1:9" ht="15" customHeight="1" x14ac:dyDescent="0.25">
      <c r="A87" s="13"/>
      <c r="B87" s="13"/>
      <c r="C87" s="101"/>
      <c r="D87" s="101"/>
      <c r="E87" s="142"/>
      <c r="F87" s="142"/>
      <c r="G87" s="143"/>
      <c r="H87" s="144"/>
    </row>
    <row r="88" spans="1:9" ht="15" customHeight="1" x14ac:dyDescent="0.25">
      <c r="A88" s="13"/>
      <c r="B88" s="13"/>
      <c r="C88" s="101"/>
      <c r="D88" s="101"/>
      <c r="E88" s="142"/>
      <c r="F88" s="142"/>
      <c r="G88" s="143"/>
      <c r="H88" s="144"/>
    </row>
    <row r="89" spans="1:9" ht="15" customHeight="1" x14ac:dyDescent="0.25">
      <c r="A89" s="13"/>
      <c r="B89" s="13"/>
      <c r="C89" s="101"/>
      <c r="D89" s="101"/>
      <c r="E89" s="142"/>
      <c r="F89" s="142"/>
      <c r="G89" s="143"/>
      <c r="H89" s="144"/>
    </row>
    <row r="90" spans="1:9" ht="15" customHeight="1" x14ac:dyDescent="0.25">
      <c r="A90" s="13"/>
      <c r="B90" s="13"/>
      <c r="C90" s="101"/>
      <c r="D90" s="101"/>
      <c r="E90" s="142"/>
      <c r="F90" s="142"/>
      <c r="G90" s="143"/>
      <c r="H90" s="144"/>
    </row>
    <row r="91" spans="1:9" ht="15" customHeight="1" x14ac:dyDescent="0.25">
      <c r="A91" s="13"/>
      <c r="B91" s="13"/>
      <c r="C91" s="101"/>
      <c r="D91" s="101"/>
      <c r="E91" s="142"/>
      <c r="F91" s="142"/>
      <c r="G91" s="143"/>
      <c r="H91" s="144"/>
    </row>
    <row r="92" spans="1:9" ht="15" customHeight="1" x14ac:dyDescent="0.25">
      <c r="A92" s="13"/>
      <c r="B92" s="13"/>
      <c r="C92" s="101"/>
      <c r="D92" s="101"/>
      <c r="E92" s="142"/>
      <c r="F92" s="142"/>
      <c r="G92" s="143"/>
      <c r="H92" s="144"/>
    </row>
    <row r="93" spans="1:9" ht="15" customHeight="1" x14ac:dyDescent="0.25">
      <c r="A93" s="13"/>
      <c r="B93" s="13"/>
      <c r="C93" s="101"/>
      <c r="D93" s="101"/>
      <c r="E93" s="142"/>
      <c r="F93" s="142"/>
      <c r="G93" s="143"/>
      <c r="H93" s="144"/>
    </row>
    <row r="94" spans="1:9" ht="15" customHeight="1" x14ac:dyDescent="0.25">
      <c r="A94" s="13"/>
      <c r="B94" s="13"/>
      <c r="C94" s="101"/>
      <c r="D94" s="101"/>
      <c r="E94" s="142"/>
      <c r="F94" s="142"/>
      <c r="G94" s="143"/>
      <c r="H94" s="144"/>
    </row>
    <row r="95" spans="1:9" ht="15" customHeight="1" x14ac:dyDescent="0.25">
      <c r="A95" s="13"/>
      <c r="B95" s="13"/>
      <c r="C95" s="101"/>
      <c r="D95" s="101"/>
      <c r="E95" s="142"/>
      <c r="F95" s="142"/>
      <c r="G95" s="144"/>
      <c r="H95" s="144"/>
    </row>
    <row r="96" spans="1:9" ht="15" customHeight="1" x14ac:dyDescent="0.25">
      <c r="A96" s="13"/>
      <c r="B96" s="13"/>
      <c r="C96" s="101"/>
      <c r="D96" s="101"/>
      <c r="E96" s="142"/>
      <c r="F96" s="145"/>
      <c r="G96" s="144"/>
      <c r="H96" s="144"/>
    </row>
    <row r="97" spans="1:8" ht="15" customHeight="1" x14ac:dyDescent="0.25">
      <c r="A97" s="13"/>
      <c r="B97" s="13"/>
      <c r="C97" s="101"/>
      <c r="D97" s="101"/>
      <c r="E97" s="142"/>
      <c r="F97" s="142"/>
      <c r="G97" s="144"/>
      <c r="H97" s="144"/>
    </row>
  </sheetData>
  <sheetProtection password="CF7A" sheet="1" objects="1" scenarios="1"/>
  <mergeCells count="24">
    <mergeCell ref="I59:I82"/>
    <mergeCell ref="H59:H82"/>
    <mergeCell ref="G59:G82"/>
    <mergeCell ref="I48:I58"/>
    <mergeCell ref="H48:H58"/>
    <mergeCell ref="G48:G58"/>
    <mergeCell ref="I20:I47"/>
    <mergeCell ref="H20:H47"/>
    <mergeCell ref="G20:G47"/>
    <mergeCell ref="I2:I19"/>
    <mergeCell ref="H2:H19"/>
    <mergeCell ref="G2:G19"/>
    <mergeCell ref="B61:B62"/>
    <mergeCell ref="A61:A62"/>
    <mergeCell ref="A68:A73"/>
    <mergeCell ref="A74:A78"/>
    <mergeCell ref="B79:B80"/>
    <mergeCell ref="A79:A80"/>
    <mergeCell ref="A63:A67"/>
    <mergeCell ref="A20:A25"/>
    <mergeCell ref="A6:A9"/>
    <mergeCell ref="A26:A30"/>
    <mergeCell ref="A37:A39"/>
    <mergeCell ref="A42:A45"/>
  </mergeCells>
  <conditionalFormatting sqref="E2:E82">
    <cfRule type="cellIs" dxfId="1" priority="1" operator="equal">
      <formula>0</formula>
    </cfRule>
  </conditionalFormatting>
  <conditionalFormatting sqref="I48 I2 I20 I59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92"/>
  <sheetViews>
    <sheetView workbookViewId="0">
      <selection activeCell="D2" sqref="D2"/>
    </sheetView>
  </sheetViews>
  <sheetFormatPr baseColWidth="10" defaultRowHeight="15" customHeight="1" x14ac:dyDescent="0.25"/>
  <cols>
    <col min="1" max="1" width="5.7109375" style="146" bestFit="1" customWidth="1"/>
    <col min="2" max="2" width="5.42578125" style="146" bestFit="1" customWidth="1"/>
    <col min="3" max="3" width="7.140625" style="106" bestFit="1" customWidth="1"/>
    <col min="4" max="4" width="8.28515625" style="106" bestFit="1" customWidth="1"/>
    <col min="5" max="5" width="11.28515625" style="148" bestFit="1" customWidth="1"/>
    <col min="6" max="6" width="13.42578125" style="148" bestFit="1" customWidth="1"/>
    <col min="7" max="7" width="11.28515625" style="149" bestFit="1" customWidth="1"/>
    <col min="8" max="8" width="13.42578125" style="149" bestFit="1" customWidth="1"/>
    <col min="9" max="9" width="5.5703125" style="50" bestFit="1" customWidth="1"/>
    <col min="10" max="10" width="11.42578125" style="78"/>
    <col min="11" max="11" width="16.140625" style="94" customWidth="1"/>
    <col min="12" max="12" width="14.28515625" style="126" customWidth="1"/>
    <col min="13" max="16384" width="11.42578125" style="78"/>
  </cols>
  <sheetData>
    <row r="1" spans="1:9" s="73" customFormat="1" ht="30.75" thickBot="1" x14ac:dyDescent="0.3">
      <c r="A1" s="153" t="s">
        <v>75</v>
      </c>
      <c r="B1" s="154" t="s">
        <v>76</v>
      </c>
      <c r="C1" s="155" t="s">
        <v>51</v>
      </c>
      <c r="D1" s="155" t="s">
        <v>52</v>
      </c>
      <c r="E1" s="156" t="s">
        <v>71</v>
      </c>
      <c r="F1" s="156" t="s">
        <v>72</v>
      </c>
      <c r="G1" s="157" t="s">
        <v>97</v>
      </c>
      <c r="H1" s="157" t="s">
        <v>98</v>
      </c>
      <c r="I1" s="159" t="s">
        <v>68</v>
      </c>
    </row>
    <row r="2" spans="1:9" ht="15" customHeight="1" x14ac:dyDescent="0.25">
      <c r="A2" s="207" t="s">
        <v>0</v>
      </c>
      <c r="B2" s="209"/>
      <c r="C2" s="29">
        <v>1</v>
      </c>
      <c r="D2" s="7"/>
      <c r="E2" s="212">
        <f>IF(C2=D2,F2,0)</f>
        <v>0</v>
      </c>
      <c r="F2" s="214">
        <f>2.2727</f>
        <v>2.2726999999999999</v>
      </c>
      <c r="G2" s="307">
        <f>SUM(E2:E22)</f>
        <v>0</v>
      </c>
      <c r="H2" s="307">
        <f>SUM(F2:F22)</f>
        <v>29.545100000000009</v>
      </c>
      <c r="I2" s="304">
        <f>G2/H2</f>
        <v>0</v>
      </c>
    </row>
    <row r="3" spans="1:9" ht="15" customHeight="1" x14ac:dyDescent="0.25">
      <c r="A3" s="301" t="s">
        <v>1</v>
      </c>
      <c r="B3" s="206" t="s">
        <v>54</v>
      </c>
      <c r="C3" s="32">
        <v>4</v>
      </c>
      <c r="D3" s="11"/>
      <c r="E3" s="210">
        <f t="shared" ref="E3:E66" si="0">IF(C3=D3,F3,0)</f>
        <v>0</v>
      </c>
      <c r="F3" s="213">
        <f>2.2727/4</f>
        <v>0.56817499999999999</v>
      </c>
      <c r="G3" s="308"/>
      <c r="H3" s="308"/>
      <c r="I3" s="305"/>
    </row>
    <row r="4" spans="1:9" ht="15" customHeight="1" x14ac:dyDescent="0.25">
      <c r="A4" s="303"/>
      <c r="B4" s="206" t="s">
        <v>56</v>
      </c>
      <c r="C4" s="32">
        <v>2</v>
      </c>
      <c r="D4" s="11"/>
      <c r="E4" s="210">
        <f t="shared" si="0"/>
        <v>0</v>
      </c>
      <c r="F4" s="213">
        <f t="shared" ref="F4:F6" si="1">2.2727/4</f>
        <v>0.56817499999999999</v>
      </c>
      <c r="G4" s="308"/>
      <c r="H4" s="308"/>
      <c r="I4" s="305"/>
    </row>
    <row r="5" spans="1:9" ht="15" customHeight="1" x14ac:dyDescent="0.25">
      <c r="A5" s="303"/>
      <c r="B5" s="206" t="s">
        <v>57</v>
      </c>
      <c r="C5" s="32">
        <v>1</v>
      </c>
      <c r="D5" s="11"/>
      <c r="E5" s="210">
        <f t="shared" si="0"/>
        <v>0</v>
      </c>
      <c r="F5" s="213">
        <f t="shared" si="1"/>
        <v>0.56817499999999999</v>
      </c>
      <c r="G5" s="308"/>
      <c r="H5" s="308"/>
      <c r="I5" s="305"/>
    </row>
    <row r="6" spans="1:9" ht="15" customHeight="1" x14ac:dyDescent="0.25">
      <c r="A6" s="302"/>
      <c r="B6" s="206" t="s">
        <v>58</v>
      </c>
      <c r="C6" s="32">
        <v>3</v>
      </c>
      <c r="D6" s="11"/>
      <c r="E6" s="210">
        <f t="shared" si="0"/>
        <v>0</v>
      </c>
      <c r="F6" s="213">
        <f t="shared" si="1"/>
        <v>0.56817499999999999</v>
      </c>
      <c r="G6" s="308"/>
      <c r="H6" s="308"/>
      <c r="I6" s="305"/>
    </row>
    <row r="7" spans="1:9" ht="15" customHeight="1" x14ac:dyDescent="0.25">
      <c r="A7" s="205" t="s">
        <v>2</v>
      </c>
      <c r="B7" s="206"/>
      <c r="C7" s="32">
        <v>2</v>
      </c>
      <c r="D7" s="11"/>
      <c r="E7" s="210">
        <f t="shared" si="0"/>
        <v>0</v>
      </c>
      <c r="F7" s="213">
        <f t="shared" ref="F7:F66" si="2">2.2727</f>
        <v>2.2726999999999999</v>
      </c>
      <c r="G7" s="308"/>
      <c r="H7" s="308"/>
      <c r="I7" s="305"/>
    </row>
    <row r="8" spans="1:9" ht="15" customHeight="1" x14ac:dyDescent="0.25">
      <c r="A8" s="205" t="s">
        <v>3</v>
      </c>
      <c r="B8" s="206"/>
      <c r="C8" s="32">
        <v>1</v>
      </c>
      <c r="D8" s="11"/>
      <c r="E8" s="210">
        <f t="shared" si="0"/>
        <v>0</v>
      </c>
      <c r="F8" s="213">
        <f t="shared" si="2"/>
        <v>2.2726999999999999</v>
      </c>
      <c r="G8" s="308"/>
      <c r="H8" s="308"/>
      <c r="I8" s="305"/>
    </row>
    <row r="9" spans="1:9" ht="15" customHeight="1" x14ac:dyDescent="0.25">
      <c r="A9" s="205" t="s">
        <v>4</v>
      </c>
      <c r="B9" s="206"/>
      <c r="C9" s="32">
        <v>5</v>
      </c>
      <c r="D9" s="11"/>
      <c r="E9" s="210">
        <f t="shared" si="0"/>
        <v>0</v>
      </c>
      <c r="F9" s="213">
        <f t="shared" si="2"/>
        <v>2.2726999999999999</v>
      </c>
      <c r="G9" s="308"/>
      <c r="H9" s="308"/>
      <c r="I9" s="305"/>
    </row>
    <row r="10" spans="1:9" ht="15" customHeight="1" x14ac:dyDescent="0.25">
      <c r="A10" s="205" t="s">
        <v>5</v>
      </c>
      <c r="B10" s="206"/>
      <c r="C10" s="32">
        <v>2</v>
      </c>
      <c r="D10" s="11"/>
      <c r="E10" s="210">
        <f t="shared" si="0"/>
        <v>0</v>
      </c>
      <c r="F10" s="213">
        <f t="shared" si="2"/>
        <v>2.2726999999999999</v>
      </c>
      <c r="G10" s="308"/>
      <c r="H10" s="308"/>
      <c r="I10" s="305"/>
    </row>
    <row r="11" spans="1:9" ht="15" customHeight="1" x14ac:dyDescent="0.25">
      <c r="A11" s="301" t="s">
        <v>6</v>
      </c>
      <c r="B11" s="297"/>
      <c r="C11" s="32">
        <v>2</v>
      </c>
      <c r="D11" s="11"/>
      <c r="E11" s="210">
        <f t="shared" si="0"/>
        <v>0</v>
      </c>
      <c r="F11" s="213">
        <f>2.2727/2</f>
        <v>1.13635</v>
      </c>
      <c r="G11" s="308"/>
      <c r="H11" s="308"/>
      <c r="I11" s="305"/>
    </row>
    <row r="12" spans="1:9" ht="15" customHeight="1" x14ac:dyDescent="0.25">
      <c r="A12" s="302"/>
      <c r="B12" s="299"/>
      <c r="C12" s="32">
        <v>6</v>
      </c>
      <c r="D12" s="11"/>
      <c r="E12" s="210">
        <f t="shared" si="0"/>
        <v>0</v>
      </c>
      <c r="F12" s="213">
        <f>2.2727/2</f>
        <v>1.13635</v>
      </c>
      <c r="G12" s="308"/>
      <c r="H12" s="308"/>
      <c r="I12" s="305"/>
    </row>
    <row r="13" spans="1:9" ht="15" customHeight="1" x14ac:dyDescent="0.25">
      <c r="A13" s="205" t="s">
        <v>7</v>
      </c>
      <c r="B13" s="206"/>
      <c r="C13" s="32">
        <v>1</v>
      </c>
      <c r="D13" s="11"/>
      <c r="E13" s="210">
        <f t="shared" si="0"/>
        <v>0</v>
      </c>
      <c r="F13" s="213">
        <f t="shared" si="2"/>
        <v>2.2726999999999999</v>
      </c>
      <c r="G13" s="308"/>
      <c r="H13" s="308"/>
      <c r="I13" s="305"/>
    </row>
    <row r="14" spans="1:9" ht="15" customHeight="1" x14ac:dyDescent="0.25">
      <c r="A14" s="205" t="s">
        <v>8</v>
      </c>
      <c r="B14" s="206"/>
      <c r="C14" s="32">
        <v>3</v>
      </c>
      <c r="D14" s="11"/>
      <c r="E14" s="210">
        <f t="shared" si="0"/>
        <v>0</v>
      </c>
      <c r="F14" s="213">
        <f t="shared" si="2"/>
        <v>2.2726999999999999</v>
      </c>
      <c r="G14" s="308"/>
      <c r="H14" s="308"/>
      <c r="I14" s="305"/>
    </row>
    <row r="15" spans="1:9" ht="15" customHeight="1" x14ac:dyDescent="0.25">
      <c r="A15" s="205" t="s">
        <v>9</v>
      </c>
      <c r="B15" s="206"/>
      <c r="C15" s="32">
        <v>2</v>
      </c>
      <c r="D15" s="11"/>
      <c r="E15" s="210">
        <f t="shared" si="0"/>
        <v>0</v>
      </c>
      <c r="F15" s="213">
        <f t="shared" si="2"/>
        <v>2.2726999999999999</v>
      </c>
      <c r="G15" s="308"/>
      <c r="H15" s="308"/>
      <c r="I15" s="305"/>
    </row>
    <row r="16" spans="1:9" ht="15" customHeight="1" x14ac:dyDescent="0.25">
      <c r="A16" s="205" t="s">
        <v>10</v>
      </c>
      <c r="B16" s="206"/>
      <c r="C16" s="32">
        <v>5</v>
      </c>
      <c r="D16" s="11"/>
      <c r="E16" s="210">
        <f t="shared" si="0"/>
        <v>0</v>
      </c>
      <c r="F16" s="213">
        <f t="shared" si="2"/>
        <v>2.2726999999999999</v>
      </c>
      <c r="G16" s="308"/>
      <c r="H16" s="308"/>
      <c r="I16" s="305"/>
    </row>
    <row r="17" spans="1:9" ht="15" customHeight="1" x14ac:dyDescent="0.25">
      <c r="A17" s="301" t="s">
        <v>11</v>
      </c>
      <c r="B17" s="206" t="s">
        <v>54</v>
      </c>
      <c r="C17" s="32">
        <v>2</v>
      </c>
      <c r="D17" s="11"/>
      <c r="E17" s="210">
        <f t="shared" si="0"/>
        <v>0</v>
      </c>
      <c r="F17" s="213">
        <f>2.2727/5</f>
        <v>0.45454</v>
      </c>
      <c r="G17" s="308"/>
      <c r="H17" s="308"/>
      <c r="I17" s="305"/>
    </row>
    <row r="18" spans="1:9" ht="15" customHeight="1" x14ac:dyDescent="0.25">
      <c r="A18" s="303"/>
      <c r="B18" s="206" t="s">
        <v>56</v>
      </c>
      <c r="C18" s="32">
        <v>5</v>
      </c>
      <c r="D18" s="11"/>
      <c r="E18" s="210">
        <f t="shared" si="0"/>
        <v>0</v>
      </c>
      <c r="F18" s="213">
        <f t="shared" ref="F18:F21" si="3">2.2727/5</f>
        <v>0.45454</v>
      </c>
      <c r="G18" s="308"/>
      <c r="H18" s="308"/>
      <c r="I18" s="305"/>
    </row>
    <row r="19" spans="1:9" ht="15" customHeight="1" x14ac:dyDescent="0.25">
      <c r="A19" s="303"/>
      <c r="B19" s="206" t="s">
        <v>57</v>
      </c>
      <c r="C19" s="32">
        <v>3</v>
      </c>
      <c r="D19" s="11"/>
      <c r="E19" s="210">
        <f t="shared" si="0"/>
        <v>0</v>
      </c>
      <c r="F19" s="213">
        <f t="shared" si="3"/>
        <v>0.45454</v>
      </c>
      <c r="G19" s="308"/>
      <c r="H19" s="308"/>
      <c r="I19" s="305"/>
    </row>
    <row r="20" spans="1:9" ht="15" customHeight="1" x14ac:dyDescent="0.25">
      <c r="A20" s="303"/>
      <c r="B20" s="206" t="s">
        <v>58</v>
      </c>
      <c r="C20" s="32">
        <v>1</v>
      </c>
      <c r="D20" s="11"/>
      <c r="E20" s="210">
        <f t="shared" si="0"/>
        <v>0</v>
      </c>
      <c r="F20" s="213">
        <f t="shared" si="3"/>
        <v>0.45454</v>
      </c>
      <c r="G20" s="308"/>
      <c r="H20" s="308"/>
      <c r="I20" s="305"/>
    </row>
    <row r="21" spans="1:9" ht="15" customHeight="1" x14ac:dyDescent="0.25">
      <c r="A21" s="302"/>
      <c r="B21" s="206" t="s">
        <v>59</v>
      </c>
      <c r="C21" s="32">
        <v>4</v>
      </c>
      <c r="D21" s="11"/>
      <c r="E21" s="210">
        <f t="shared" si="0"/>
        <v>0</v>
      </c>
      <c r="F21" s="213">
        <f t="shared" si="3"/>
        <v>0.45454</v>
      </c>
      <c r="G21" s="308"/>
      <c r="H21" s="308"/>
      <c r="I21" s="305"/>
    </row>
    <row r="22" spans="1:9" ht="15" customHeight="1" thickBot="1" x14ac:dyDescent="0.3">
      <c r="A22" s="208" t="s">
        <v>12</v>
      </c>
      <c r="B22" s="211"/>
      <c r="C22" s="36">
        <v>5</v>
      </c>
      <c r="D22" s="12"/>
      <c r="E22" s="44">
        <f t="shared" si="0"/>
        <v>0</v>
      </c>
      <c r="F22" s="45">
        <f t="shared" si="2"/>
        <v>2.2726999999999999</v>
      </c>
      <c r="G22" s="309"/>
      <c r="H22" s="309"/>
      <c r="I22" s="306"/>
    </row>
    <row r="23" spans="1:9" ht="15" customHeight="1" x14ac:dyDescent="0.25">
      <c r="A23" s="207" t="s">
        <v>14</v>
      </c>
      <c r="B23" s="209"/>
      <c r="C23" s="29">
        <v>2</v>
      </c>
      <c r="D23" s="7"/>
      <c r="E23" s="212">
        <f t="shared" si="0"/>
        <v>0</v>
      </c>
      <c r="F23" s="214">
        <f t="shared" si="2"/>
        <v>2.2726999999999999</v>
      </c>
      <c r="G23" s="307">
        <f>SUM(E23:E47)</f>
        <v>1.13635</v>
      </c>
      <c r="H23" s="307">
        <f>SUM(F23:F47)</f>
        <v>29.545100000000001</v>
      </c>
      <c r="I23" s="304">
        <f>G23/H23</f>
        <v>3.8461538461538457E-2</v>
      </c>
    </row>
    <row r="24" spans="1:9" ht="15" customHeight="1" x14ac:dyDescent="0.25">
      <c r="A24" s="301" t="s">
        <v>15</v>
      </c>
      <c r="B24" s="206" t="s">
        <v>54</v>
      </c>
      <c r="C24" s="32"/>
      <c r="D24" s="11"/>
      <c r="E24" s="210">
        <f>2.2727/2</f>
        <v>1.13635</v>
      </c>
      <c r="F24" s="213">
        <f>2.2727/2</f>
        <v>1.13635</v>
      </c>
      <c r="G24" s="308"/>
      <c r="H24" s="308"/>
      <c r="I24" s="305"/>
    </row>
    <row r="25" spans="1:9" ht="15" customHeight="1" x14ac:dyDescent="0.25">
      <c r="A25" s="302"/>
      <c r="B25" s="206" t="s">
        <v>56</v>
      </c>
      <c r="C25" s="32">
        <v>690</v>
      </c>
      <c r="D25" s="11"/>
      <c r="E25" s="210">
        <f t="shared" si="0"/>
        <v>0</v>
      </c>
      <c r="F25" s="213">
        <f>2.2727/2</f>
        <v>1.13635</v>
      </c>
      <c r="G25" s="308"/>
      <c r="H25" s="308"/>
      <c r="I25" s="305"/>
    </row>
    <row r="26" spans="1:9" ht="15" customHeight="1" x14ac:dyDescent="0.25">
      <c r="A26" s="205" t="s">
        <v>16</v>
      </c>
      <c r="B26" s="206"/>
      <c r="C26" s="32">
        <v>3</v>
      </c>
      <c r="D26" s="11"/>
      <c r="E26" s="210">
        <f t="shared" si="0"/>
        <v>0</v>
      </c>
      <c r="F26" s="213">
        <f t="shared" si="2"/>
        <v>2.2726999999999999</v>
      </c>
      <c r="G26" s="308"/>
      <c r="H26" s="308"/>
      <c r="I26" s="305"/>
    </row>
    <row r="27" spans="1:9" ht="15" customHeight="1" x14ac:dyDescent="0.25">
      <c r="A27" s="205" t="s">
        <v>17</v>
      </c>
      <c r="B27" s="206"/>
      <c r="C27" s="32">
        <v>4</v>
      </c>
      <c r="D27" s="11"/>
      <c r="E27" s="210">
        <f t="shared" si="0"/>
        <v>0</v>
      </c>
      <c r="F27" s="213">
        <f t="shared" si="2"/>
        <v>2.2726999999999999</v>
      </c>
      <c r="G27" s="308"/>
      <c r="H27" s="308"/>
      <c r="I27" s="305"/>
    </row>
    <row r="28" spans="1:9" ht="15" customHeight="1" x14ac:dyDescent="0.25">
      <c r="A28" s="301" t="s">
        <v>18</v>
      </c>
      <c r="B28" s="206" t="s">
        <v>54</v>
      </c>
      <c r="C28" s="32">
        <v>4</v>
      </c>
      <c r="D28" s="11"/>
      <c r="E28" s="210">
        <f t="shared" si="0"/>
        <v>0</v>
      </c>
      <c r="F28" s="213">
        <f>2.2727/5</f>
        <v>0.45454</v>
      </c>
      <c r="G28" s="308"/>
      <c r="H28" s="308"/>
      <c r="I28" s="305"/>
    </row>
    <row r="29" spans="1:9" ht="15" customHeight="1" x14ac:dyDescent="0.25">
      <c r="A29" s="303"/>
      <c r="B29" s="206" t="s">
        <v>56</v>
      </c>
      <c r="C29" s="32">
        <v>5</v>
      </c>
      <c r="D29" s="11"/>
      <c r="E29" s="210">
        <f t="shared" si="0"/>
        <v>0</v>
      </c>
      <c r="F29" s="213">
        <f t="shared" ref="F29:F32" si="4">2.2727/5</f>
        <v>0.45454</v>
      </c>
      <c r="G29" s="308"/>
      <c r="H29" s="308"/>
      <c r="I29" s="305"/>
    </row>
    <row r="30" spans="1:9" ht="15" customHeight="1" x14ac:dyDescent="0.25">
      <c r="A30" s="303"/>
      <c r="B30" s="206" t="s">
        <v>57</v>
      </c>
      <c r="C30" s="32">
        <v>1</v>
      </c>
      <c r="D30" s="11"/>
      <c r="E30" s="210">
        <f t="shared" si="0"/>
        <v>0</v>
      </c>
      <c r="F30" s="213">
        <f t="shared" si="4"/>
        <v>0.45454</v>
      </c>
      <c r="G30" s="308"/>
      <c r="H30" s="308"/>
      <c r="I30" s="305"/>
    </row>
    <row r="31" spans="1:9" ht="15" customHeight="1" x14ac:dyDescent="0.25">
      <c r="A31" s="303"/>
      <c r="B31" s="206" t="s">
        <v>58</v>
      </c>
      <c r="C31" s="32">
        <v>3</v>
      </c>
      <c r="D31" s="11"/>
      <c r="E31" s="210">
        <f t="shared" si="0"/>
        <v>0</v>
      </c>
      <c r="F31" s="213">
        <f t="shared" si="4"/>
        <v>0.45454</v>
      </c>
      <c r="G31" s="308"/>
      <c r="H31" s="308"/>
      <c r="I31" s="305"/>
    </row>
    <row r="32" spans="1:9" ht="15" customHeight="1" x14ac:dyDescent="0.25">
      <c r="A32" s="302"/>
      <c r="B32" s="206" t="s">
        <v>59</v>
      </c>
      <c r="C32" s="32">
        <v>2</v>
      </c>
      <c r="D32" s="11"/>
      <c r="E32" s="210">
        <f t="shared" si="0"/>
        <v>0</v>
      </c>
      <c r="F32" s="213">
        <f t="shared" si="4"/>
        <v>0.45454</v>
      </c>
      <c r="G32" s="308"/>
      <c r="H32" s="308"/>
      <c r="I32" s="305"/>
    </row>
    <row r="33" spans="1:9" ht="15" customHeight="1" x14ac:dyDescent="0.25">
      <c r="A33" s="205" t="s">
        <v>19</v>
      </c>
      <c r="B33" s="206"/>
      <c r="C33" s="32">
        <v>3</v>
      </c>
      <c r="D33" s="11"/>
      <c r="E33" s="210">
        <f t="shared" si="0"/>
        <v>0</v>
      </c>
      <c r="F33" s="213">
        <f t="shared" si="2"/>
        <v>2.2726999999999999</v>
      </c>
      <c r="G33" s="308"/>
      <c r="H33" s="308"/>
      <c r="I33" s="305"/>
    </row>
    <row r="34" spans="1:9" ht="15" customHeight="1" x14ac:dyDescent="0.25">
      <c r="A34" s="301" t="s">
        <v>20</v>
      </c>
      <c r="B34" s="206" t="s">
        <v>54</v>
      </c>
      <c r="C34" s="32">
        <v>2</v>
      </c>
      <c r="D34" s="11"/>
      <c r="E34" s="210">
        <f t="shared" si="0"/>
        <v>0</v>
      </c>
      <c r="F34" s="213">
        <f>2.2727/2</f>
        <v>1.13635</v>
      </c>
      <c r="G34" s="308"/>
      <c r="H34" s="308"/>
      <c r="I34" s="305"/>
    </row>
    <row r="35" spans="1:9" ht="15" customHeight="1" x14ac:dyDescent="0.25">
      <c r="A35" s="302"/>
      <c r="B35" s="206" t="s">
        <v>56</v>
      </c>
      <c r="C35" s="32">
        <v>6</v>
      </c>
      <c r="D35" s="11"/>
      <c r="E35" s="210">
        <f t="shared" si="0"/>
        <v>0</v>
      </c>
      <c r="F35" s="213">
        <f>2.2727/2</f>
        <v>1.13635</v>
      </c>
      <c r="G35" s="308"/>
      <c r="H35" s="308"/>
      <c r="I35" s="305"/>
    </row>
    <row r="36" spans="1:9" ht="15" customHeight="1" x14ac:dyDescent="0.25">
      <c r="A36" s="205" t="s">
        <v>21</v>
      </c>
      <c r="B36" s="206"/>
      <c r="C36" s="32">
        <v>3</v>
      </c>
      <c r="D36" s="11"/>
      <c r="E36" s="210">
        <f t="shared" si="0"/>
        <v>0</v>
      </c>
      <c r="F36" s="213">
        <f t="shared" si="2"/>
        <v>2.2726999999999999</v>
      </c>
      <c r="G36" s="308"/>
      <c r="H36" s="308"/>
      <c r="I36" s="305"/>
    </row>
    <row r="37" spans="1:9" ht="15" customHeight="1" x14ac:dyDescent="0.25">
      <c r="A37" s="205" t="s">
        <v>22</v>
      </c>
      <c r="B37" s="206"/>
      <c r="C37" s="32">
        <v>2</v>
      </c>
      <c r="D37" s="11"/>
      <c r="E37" s="210">
        <f t="shared" si="0"/>
        <v>0</v>
      </c>
      <c r="F37" s="213">
        <f t="shared" si="2"/>
        <v>2.2726999999999999</v>
      </c>
      <c r="G37" s="308"/>
      <c r="H37" s="308"/>
      <c r="I37" s="305"/>
    </row>
    <row r="38" spans="1:9" ht="15" customHeight="1" x14ac:dyDescent="0.25">
      <c r="A38" s="301" t="s">
        <v>23</v>
      </c>
      <c r="B38" s="206" t="s">
        <v>54</v>
      </c>
      <c r="C38" s="32">
        <v>4</v>
      </c>
      <c r="D38" s="11"/>
      <c r="E38" s="210">
        <f t="shared" si="0"/>
        <v>0</v>
      </c>
      <c r="F38" s="213">
        <f>2.2727/4</f>
        <v>0.56817499999999999</v>
      </c>
      <c r="G38" s="308"/>
      <c r="H38" s="308"/>
      <c r="I38" s="305"/>
    </row>
    <row r="39" spans="1:9" ht="15" customHeight="1" x14ac:dyDescent="0.25">
      <c r="A39" s="303"/>
      <c r="B39" s="206" t="s">
        <v>56</v>
      </c>
      <c r="C39" s="32">
        <v>2</v>
      </c>
      <c r="D39" s="11"/>
      <c r="E39" s="210">
        <f t="shared" si="0"/>
        <v>0</v>
      </c>
      <c r="F39" s="213">
        <f t="shared" ref="F39:F45" si="5">2.2727/4</f>
        <v>0.56817499999999999</v>
      </c>
      <c r="G39" s="308"/>
      <c r="H39" s="308"/>
      <c r="I39" s="305"/>
    </row>
    <row r="40" spans="1:9" ht="15" customHeight="1" x14ac:dyDescent="0.25">
      <c r="A40" s="303"/>
      <c r="B40" s="206" t="s">
        <v>57</v>
      </c>
      <c r="C40" s="32">
        <v>1</v>
      </c>
      <c r="D40" s="11"/>
      <c r="E40" s="210">
        <f t="shared" si="0"/>
        <v>0</v>
      </c>
      <c r="F40" s="213">
        <f t="shared" si="5"/>
        <v>0.56817499999999999</v>
      </c>
      <c r="G40" s="308"/>
      <c r="H40" s="308"/>
      <c r="I40" s="305"/>
    </row>
    <row r="41" spans="1:9" ht="15" customHeight="1" x14ac:dyDescent="0.25">
      <c r="A41" s="302"/>
      <c r="B41" s="206" t="s">
        <v>58</v>
      </c>
      <c r="C41" s="32">
        <v>3</v>
      </c>
      <c r="D41" s="11"/>
      <c r="E41" s="210">
        <f t="shared" si="0"/>
        <v>0</v>
      </c>
      <c r="F41" s="213">
        <f t="shared" si="5"/>
        <v>0.56817499999999999</v>
      </c>
      <c r="G41" s="308"/>
      <c r="H41" s="308"/>
      <c r="I41" s="305"/>
    </row>
    <row r="42" spans="1:9" ht="15" customHeight="1" x14ac:dyDescent="0.25">
      <c r="A42" s="301" t="s">
        <v>24</v>
      </c>
      <c r="B42" s="206" t="s">
        <v>54</v>
      </c>
      <c r="C42" s="32">
        <v>6</v>
      </c>
      <c r="D42" s="11"/>
      <c r="E42" s="210">
        <f t="shared" si="0"/>
        <v>0</v>
      </c>
      <c r="F42" s="213">
        <f t="shared" si="5"/>
        <v>0.56817499999999999</v>
      </c>
      <c r="G42" s="308"/>
      <c r="H42" s="308"/>
      <c r="I42" s="305"/>
    </row>
    <row r="43" spans="1:9" ht="15" customHeight="1" x14ac:dyDescent="0.25">
      <c r="A43" s="303"/>
      <c r="B43" s="206" t="s">
        <v>56</v>
      </c>
      <c r="C43" s="32">
        <v>3</v>
      </c>
      <c r="D43" s="11"/>
      <c r="E43" s="210">
        <f t="shared" si="0"/>
        <v>0</v>
      </c>
      <c r="F43" s="213">
        <f t="shared" si="5"/>
        <v>0.56817499999999999</v>
      </c>
      <c r="G43" s="308"/>
      <c r="H43" s="308"/>
      <c r="I43" s="305"/>
    </row>
    <row r="44" spans="1:9" ht="15" customHeight="1" x14ac:dyDescent="0.25">
      <c r="A44" s="303"/>
      <c r="B44" s="206" t="s">
        <v>57</v>
      </c>
      <c r="C44" s="32">
        <v>5</v>
      </c>
      <c r="D44" s="11"/>
      <c r="E44" s="210">
        <f t="shared" si="0"/>
        <v>0</v>
      </c>
      <c r="F44" s="213">
        <f t="shared" si="5"/>
        <v>0.56817499999999999</v>
      </c>
      <c r="G44" s="308"/>
      <c r="H44" s="308"/>
      <c r="I44" s="305"/>
    </row>
    <row r="45" spans="1:9" ht="15" customHeight="1" x14ac:dyDescent="0.25">
      <c r="A45" s="302"/>
      <c r="B45" s="206" t="s">
        <v>58</v>
      </c>
      <c r="C45" s="32">
        <v>1</v>
      </c>
      <c r="D45" s="11"/>
      <c r="E45" s="210">
        <f t="shared" si="0"/>
        <v>0</v>
      </c>
      <c r="F45" s="213">
        <f t="shared" si="5"/>
        <v>0.56817499999999999</v>
      </c>
      <c r="G45" s="308"/>
      <c r="H45" s="308"/>
      <c r="I45" s="305"/>
    </row>
    <row r="46" spans="1:9" ht="15" customHeight="1" x14ac:dyDescent="0.25">
      <c r="A46" s="205" t="s">
        <v>25</v>
      </c>
      <c r="B46" s="206"/>
      <c r="C46" s="32">
        <v>7</v>
      </c>
      <c r="D46" s="11"/>
      <c r="E46" s="210">
        <f t="shared" si="0"/>
        <v>0</v>
      </c>
      <c r="F46" s="213">
        <f t="shared" si="2"/>
        <v>2.2726999999999999</v>
      </c>
      <c r="G46" s="308"/>
      <c r="H46" s="308"/>
      <c r="I46" s="305"/>
    </row>
    <row r="47" spans="1:9" ht="15" customHeight="1" thickBot="1" x14ac:dyDescent="0.3">
      <c r="A47" s="208" t="s">
        <v>26</v>
      </c>
      <c r="B47" s="211"/>
      <c r="C47" s="36">
        <v>21.6</v>
      </c>
      <c r="D47" s="12"/>
      <c r="E47" s="44">
        <f t="shared" si="0"/>
        <v>0</v>
      </c>
      <c r="F47" s="45">
        <f t="shared" si="2"/>
        <v>2.2726999999999999</v>
      </c>
      <c r="G47" s="309"/>
      <c r="H47" s="309"/>
      <c r="I47" s="306"/>
    </row>
    <row r="48" spans="1:9" ht="15" customHeight="1" x14ac:dyDescent="0.25">
      <c r="A48" s="207" t="s">
        <v>32</v>
      </c>
      <c r="B48" s="209"/>
      <c r="C48" s="29">
        <v>4</v>
      </c>
      <c r="D48" s="7"/>
      <c r="E48" s="212">
        <f t="shared" si="0"/>
        <v>0</v>
      </c>
      <c r="F48" s="214">
        <f t="shared" si="2"/>
        <v>2.2726999999999999</v>
      </c>
      <c r="G48" s="307">
        <f>SUM(E48:E62)</f>
        <v>0</v>
      </c>
      <c r="H48" s="307">
        <f>SUM(F48:F62)</f>
        <v>18.1816</v>
      </c>
      <c r="I48" s="304">
        <f>G48/H48</f>
        <v>0</v>
      </c>
    </row>
    <row r="49" spans="1:9" ht="15" customHeight="1" x14ac:dyDescent="0.25">
      <c r="A49" s="205" t="s">
        <v>33</v>
      </c>
      <c r="B49" s="206"/>
      <c r="C49" s="32">
        <v>4</v>
      </c>
      <c r="D49" s="11"/>
      <c r="E49" s="210">
        <f t="shared" si="0"/>
        <v>0</v>
      </c>
      <c r="F49" s="213">
        <f t="shared" si="2"/>
        <v>2.2726999999999999</v>
      </c>
      <c r="G49" s="308"/>
      <c r="H49" s="308"/>
      <c r="I49" s="305"/>
    </row>
    <row r="50" spans="1:9" ht="15" customHeight="1" x14ac:dyDescent="0.25">
      <c r="A50" s="301" t="s">
        <v>34</v>
      </c>
      <c r="B50" s="206" t="s">
        <v>54</v>
      </c>
      <c r="C50" s="32">
        <v>4</v>
      </c>
      <c r="D50" s="11"/>
      <c r="E50" s="210">
        <f t="shared" si="0"/>
        <v>0</v>
      </c>
      <c r="F50" s="213">
        <f>2.2727/3</f>
        <v>0.75756666666666661</v>
      </c>
      <c r="G50" s="308"/>
      <c r="H50" s="308"/>
      <c r="I50" s="305"/>
    </row>
    <row r="51" spans="1:9" ht="15" customHeight="1" x14ac:dyDescent="0.25">
      <c r="A51" s="303"/>
      <c r="B51" s="206" t="s">
        <v>56</v>
      </c>
      <c r="C51" s="32">
        <v>6</v>
      </c>
      <c r="D51" s="11"/>
      <c r="E51" s="210">
        <f t="shared" si="0"/>
        <v>0</v>
      </c>
      <c r="F51" s="213">
        <f t="shared" ref="F51:F52" si="6">2.2727/3</f>
        <v>0.75756666666666661</v>
      </c>
      <c r="G51" s="308"/>
      <c r="H51" s="308"/>
      <c r="I51" s="305"/>
    </row>
    <row r="52" spans="1:9" ht="15" customHeight="1" x14ac:dyDescent="0.25">
      <c r="A52" s="302"/>
      <c r="B52" s="206" t="s">
        <v>57</v>
      </c>
      <c r="C52" s="32">
        <v>1</v>
      </c>
      <c r="D52" s="11"/>
      <c r="E52" s="210">
        <f t="shared" si="0"/>
        <v>0</v>
      </c>
      <c r="F52" s="213">
        <f t="shared" si="6"/>
        <v>0.75756666666666661</v>
      </c>
      <c r="G52" s="308"/>
      <c r="H52" s="308"/>
      <c r="I52" s="305"/>
    </row>
    <row r="53" spans="1:9" ht="15" customHeight="1" x14ac:dyDescent="0.25">
      <c r="A53" s="205" t="s">
        <v>35</v>
      </c>
      <c r="B53" s="206"/>
      <c r="C53" s="32">
        <v>5</v>
      </c>
      <c r="D53" s="11"/>
      <c r="E53" s="210">
        <f t="shared" si="0"/>
        <v>0</v>
      </c>
      <c r="F53" s="213">
        <f t="shared" si="2"/>
        <v>2.2726999999999999</v>
      </c>
      <c r="G53" s="308"/>
      <c r="H53" s="308"/>
      <c r="I53" s="305"/>
    </row>
    <row r="54" spans="1:9" ht="15" customHeight="1" x14ac:dyDescent="0.25">
      <c r="A54" s="205" t="s">
        <v>36</v>
      </c>
      <c r="B54" s="206"/>
      <c r="C54" s="32">
        <v>1</v>
      </c>
      <c r="D54" s="11"/>
      <c r="E54" s="210">
        <f t="shared" si="0"/>
        <v>0</v>
      </c>
      <c r="F54" s="213">
        <f t="shared" si="2"/>
        <v>2.2726999999999999</v>
      </c>
      <c r="G54" s="308"/>
      <c r="H54" s="308"/>
      <c r="I54" s="305"/>
    </row>
    <row r="55" spans="1:9" ht="15" customHeight="1" x14ac:dyDescent="0.25">
      <c r="A55" s="205" t="s">
        <v>37</v>
      </c>
      <c r="B55" s="206"/>
      <c r="C55" s="32">
        <v>2</v>
      </c>
      <c r="D55" s="11"/>
      <c r="E55" s="210">
        <f t="shared" si="0"/>
        <v>0</v>
      </c>
      <c r="F55" s="213">
        <f t="shared" si="2"/>
        <v>2.2726999999999999</v>
      </c>
      <c r="G55" s="308"/>
      <c r="H55" s="308"/>
      <c r="I55" s="305"/>
    </row>
    <row r="56" spans="1:9" ht="15" customHeight="1" x14ac:dyDescent="0.25">
      <c r="A56" s="301" t="s">
        <v>38</v>
      </c>
      <c r="B56" s="206" t="s">
        <v>54</v>
      </c>
      <c r="C56" s="32">
        <v>3</v>
      </c>
      <c r="D56" s="11"/>
      <c r="E56" s="210">
        <f t="shared" si="0"/>
        <v>0</v>
      </c>
      <c r="F56" s="213">
        <f>2.2727/4</f>
        <v>0.56817499999999999</v>
      </c>
      <c r="G56" s="308"/>
      <c r="H56" s="308"/>
      <c r="I56" s="305"/>
    </row>
    <row r="57" spans="1:9" ht="15" customHeight="1" x14ac:dyDescent="0.25">
      <c r="A57" s="303"/>
      <c r="B57" s="206" t="s">
        <v>56</v>
      </c>
      <c r="C57" s="32">
        <v>4</v>
      </c>
      <c r="D57" s="11"/>
      <c r="E57" s="210">
        <f t="shared" si="0"/>
        <v>0</v>
      </c>
      <c r="F57" s="213">
        <f t="shared" ref="F57:F59" si="7">2.2727/4</f>
        <v>0.56817499999999999</v>
      </c>
      <c r="G57" s="308"/>
      <c r="H57" s="308"/>
      <c r="I57" s="305"/>
    </row>
    <row r="58" spans="1:9" ht="15" customHeight="1" x14ac:dyDescent="0.25">
      <c r="A58" s="303"/>
      <c r="B58" s="206" t="s">
        <v>57</v>
      </c>
      <c r="C58" s="32">
        <v>1</v>
      </c>
      <c r="D58" s="11"/>
      <c r="E58" s="210">
        <f t="shared" si="0"/>
        <v>0</v>
      </c>
      <c r="F58" s="213">
        <f t="shared" si="7"/>
        <v>0.56817499999999999</v>
      </c>
      <c r="G58" s="308"/>
      <c r="H58" s="308"/>
      <c r="I58" s="305"/>
    </row>
    <row r="59" spans="1:9" ht="15" customHeight="1" x14ac:dyDescent="0.25">
      <c r="A59" s="302"/>
      <c r="B59" s="206" t="s">
        <v>58</v>
      </c>
      <c r="C59" s="32">
        <v>2</v>
      </c>
      <c r="D59" s="11"/>
      <c r="E59" s="210">
        <f t="shared" si="0"/>
        <v>0</v>
      </c>
      <c r="F59" s="213">
        <f t="shared" si="7"/>
        <v>0.56817499999999999</v>
      </c>
      <c r="G59" s="308"/>
      <c r="H59" s="308"/>
      <c r="I59" s="305"/>
    </row>
    <row r="60" spans="1:9" ht="15" customHeight="1" x14ac:dyDescent="0.25">
      <c r="A60" s="301" t="s">
        <v>39</v>
      </c>
      <c r="B60" s="206" t="s">
        <v>54</v>
      </c>
      <c r="C60" s="32">
        <v>1</v>
      </c>
      <c r="D60" s="11"/>
      <c r="E60" s="210">
        <f t="shared" si="0"/>
        <v>0</v>
      </c>
      <c r="F60" s="213">
        <f>2.2727/3</f>
        <v>0.75756666666666661</v>
      </c>
      <c r="G60" s="308"/>
      <c r="H60" s="308"/>
      <c r="I60" s="305"/>
    </row>
    <row r="61" spans="1:9" ht="15" customHeight="1" x14ac:dyDescent="0.25">
      <c r="A61" s="303"/>
      <c r="B61" s="206" t="s">
        <v>56</v>
      </c>
      <c r="C61" s="32">
        <v>5</v>
      </c>
      <c r="D61" s="11"/>
      <c r="E61" s="210">
        <f t="shared" si="0"/>
        <v>0</v>
      </c>
      <c r="F61" s="213">
        <f t="shared" ref="F61:F62" si="8">2.2727/3</f>
        <v>0.75756666666666661</v>
      </c>
      <c r="G61" s="308"/>
      <c r="H61" s="308"/>
      <c r="I61" s="305"/>
    </row>
    <row r="62" spans="1:9" ht="15" customHeight="1" thickBot="1" x14ac:dyDescent="0.3">
      <c r="A62" s="311"/>
      <c r="B62" s="211" t="s">
        <v>57</v>
      </c>
      <c r="C62" s="36">
        <v>3</v>
      </c>
      <c r="D62" s="12"/>
      <c r="E62" s="44">
        <f t="shared" si="0"/>
        <v>0</v>
      </c>
      <c r="F62" s="45">
        <f t="shared" si="8"/>
        <v>0.75756666666666661</v>
      </c>
      <c r="G62" s="309"/>
      <c r="H62" s="309"/>
      <c r="I62" s="306"/>
    </row>
    <row r="63" spans="1:9" ht="15" customHeight="1" x14ac:dyDescent="0.25">
      <c r="A63" s="207" t="s">
        <v>41</v>
      </c>
      <c r="B63" s="209"/>
      <c r="C63" s="29">
        <v>4</v>
      </c>
      <c r="D63" s="7"/>
      <c r="E63" s="212">
        <f t="shared" si="0"/>
        <v>0</v>
      </c>
      <c r="F63" s="214">
        <f t="shared" si="2"/>
        <v>2.2726999999999999</v>
      </c>
      <c r="G63" s="307">
        <f>SUM(E63:E77)</f>
        <v>0</v>
      </c>
      <c r="H63" s="307">
        <f>SUM(F63:F77)</f>
        <v>22.727000000000007</v>
      </c>
      <c r="I63" s="304">
        <f>G63/H63</f>
        <v>0</v>
      </c>
    </row>
    <row r="64" spans="1:9" ht="15" customHeight="1" x14ac:dyDescent="0.25">
      <c r="A64" s="205" t="s">
        <v>42</v>
      </c>
      <c r="B64" s="206"/>
      <c r="C64" s="32">
        <v>1.5</v>
      </c>
      <c r="D64" s="11"/>
      <c r="E64" s="210">
        <f t="shared" si="0"/>
        <v>0</v>
      </c>
      <c r="F64" s="213">
        <f t="shared" si="2"/>
        <v>2.2726999999999999</v>
      </c>
      <c r="G64" s="308"/>
      <c r="H64" s="308"/>
      <c r="I64" s="305"/>
    </row>
    <row r="65" spans="1:9" ht="15" customHeight="1" x14ac:dyDescent="0.25">
      <c r="A65" s="205" t="s">
        <v>43</v>
      </c>
      <c r="B65" s="206"/>
      <c r="C65" s="228">
        <v>0.41666666666666669</v>
      </c>
      <c r="D65" s="227"/>
      <c r="E65" s="210">
        <f t="shared" si="0"/>
        <v>0</v>
      </c>
      <c r="F65" s="213">
        <f t="shared" si="2"/>
        <v>2.2726999999999999</v>
      </c>
      <c r="G65" s="308"/>
      <c r="H65" s="308"/>
      <c r="I65" s="305"/>
    </row>
    <row r="66" spans="1:9" ht="15" customHeight="1" x14ac:dyDescent="0.25">
      <c r="A66" s="205" t="s">
        <v>44</v>
      </c>
      <c r="B66" s="206"/>
      <c r="C66" s="32">
        <v>3</v>
      </c>
      <c r="D66" s="11"/>
      <c r="E66" s="210">
        <f t="shared" si="0"/>
        <v>0</v>
      </c>
      <c r="F66" s="213">
        <f t="shared" si="2"/>
        <v>2.2726999999999999</v>
      </c>
      <c r="G66" s="308"/>
      <c r="H66" s="308"/>
      <c r="I66" s="305"/>
    </row>
    <row r="67" spans="1:9" ht="15" customHeight="1" x14ac:dyDescent="0.25">
      <c r="A67" s="205" t="s">
        <v>45</v>
      </c>
      <c r="B67" s="206"/>
      <c r="C67" s="32">
        <v>1</v>
      </c>
      <c r="D67" s="11"/>
      <c r="E67" s="210">
        <f t="shared" ref="E67:E76" si="9">IF(C67=D67,F67,0)</f>
        <v>0</v>
      </c>
      <c r="F67" s="213">
        <f t="shared" ref="F67:F72" si="10">2.2727</f>
        <v>2.2726999999999999</v>
      </c>
      <c r="G67" s="308"/>
      <c r="H67" s="308"/>
      <c r="I67" s="305"/>
    </row>
    <row r="68" spans="1:9" ht="15" customHeight="1" x14ac:dyDescent="0.25">
      <c r="A68" s="301" t="s">
        <v>46</v>
      </c>
      <c r="B68" s="206"/>
      <c r="C68" s="32">
        <v>2</v>
      </c>
      <c r="D68" s="11"/>
      <c r="E68" s="210">
        <f t="shared" si="9"/>
        <v>0</v>
      </c>
      <c r="F68" s="213">
        <f>2.2727/2</f>
        <v>1.13635</v>
      </c>
      <c r="G68" s="308"/>
      <c r="H68" s="308"/>
      <c r="I68" s="305"/>
    </row>
    <row r="69" spans="1:9" ht="15" customHeight="1" x14ac:dyDescent="0.25">
      <c r="A69" s="302"/>
      <c r="B69" s="206"/>
      <c r="C69" s="32">
        <v>5</v>
      </c>
      <c r="D69" s="11"/>
      <c r="E69" s="210">
        <f t="shared" si="9"/>
        <v>0</v>
      </c>
      <c r="F69" s="213">
        <f>2.2727/2</f>
        <v>1.13635</v>
      </c>
      <c r="G69" s="308"/>
      <c r="H69" s="308"/>
      <c r="I69" s="305"/>
    </row>
    <row r="70" spans="1:9" ht="15" customHeight="1" x14ac:dyDescent="0.25">
      <c r="A70" s="205" t="s">
        <v>47</v>
      </c>
      <c r="B70" s="206"/>
      <c r="C70" s="32">
        <v>4</v>
      </c>
      <c r="D70" s="11"/>
      <c r="E70" s="210">
        <f t="shared" si="9"/>
        <v>0</v>
      </c>
      <c r="F70" s="213">
        <f t="shared" si="10"/>
        <v>2.2726999999999999</v>
      </c>
      <c r="G70" s="308"/>
      <c r="H70" s="308"/>
      <c r="I70" s="305"/>
    </row>
    <row r="71" spans="1:9" ht="15" customHeight="1" x14ac:dyDescent="0.25">
      <c r="A71" s="205" t="s">
        <v>48</v>
      </c>
      <c r="B71" s="206"/>
      <c r="C71" s="32">
        <v>2</v>
      </c>
      <c r="D71" s="11"/>
      <c r="E71" s="210">
        <f t="shared" si="9"/>
        <v>0</v>
      </c>
      <c r="F71" s="213">
        <f t="shared" si="10"/>
        <v>2.2726999999999999</v>
      </c>
      <c r="G71" s="308"/>
      <c r="H71" s="308"/>
      <c r="I71" s="305"/>
    </row>
    <row r="72" spans="1:9" ht="15" customHeight="1" x14ac:dyDescent="0.25">
      <c r="A72" s="205" t="s">
        <v>49</v>
      </c>
      <c r="B72" s="206"/>
      <c r="C72" s="32">
        <v>5</v>
      </c>
      <c r="D72" s="11"/>
      <c r="E72" s="210">
        <f t="shared" si="9"/>
        <v>0</v>
      </c>
      <c r="F72" s="213">
        <f t="shared" si="10"/>
        <v>2.2726999999999999</v>
      </c>
      <c r="G72" s="308"/>
      <c r="H72" s="308"/>
      <c r="I72" s="305"/>
    </row>
    <row r="73" spans="1:9" ht="15" customHeight="1" x14ac:dyDescent="0.25">
      <c r="A73" s="301" t="s">
        <v>104</v>
      </c>
      <c r="B73" s="206" t="s">
        <v>54</v>
      </c>
      <c r="C73" s="32">
        <v>2</v>
      </c>
      <c r="D73" s="11"/>
      <c r="E73" s="210">
        <f t="shared" si="9"/>
        <v>0</v>
      </c>
      <c r="F73" s="213">
        <f>2.2727/5</f>
        <v>0.45454</v>
      </c>
      <c r="G73" s="308"/>
      <c r="H73" s="308"/>
      <c r="I73" s="305"/>
    </row>
    <row r="74" spans="1:9" ht="15" customHeight="1" x14ac:dyDescent="0.25">
      <c r="A74" s="303"/>
      <c r="B74" s="206" t="s">
        <v>56</v>
      </c>
      <c r="C74" s="32">
        <v>5</v>
      </c>
      <c r="D74" s="11"/>
      <c r="E74" s="210">
        <f t="shared" si="9"/>
        <v>0</v>
      </c>
      <c r="F74" s="213">
        <f t="shared" ref="F74:F77" si="11">2.2727/5</f>
        <v>0.45454</v>
      </c>
      <c r="G74" s="308"/>
      <c r="H74" s="308"/>
      <c r="I74" s="305"/>
    </row>
    <row r="75" spans="1:9" ht="15" customHeight="1" x14ac:dyDescent="0.25">
      <c r="A75" s="303"/>
      <c r="B75" s="206" t="s">
        <v>57</v>
      </c>
      <c r="C75" s="32">
        <v>3</v>
      </c>
      <c r="D75" s="11"/>
      <c r="E75" s="210">
        <f t="shared" si="9"/>
        <v>0</v>
      </c>
      <c r="F75" s="213">
        <f t="shared" si="11"/>
        <v>0.45454</v>
      </c>
      <c r="G75" s="308"/>
      <c r="H75" s="308"/>
      <c r="I75" s="305"/>
    </row>
    <row r="76" spans="1:9" ht="15" customHeight="1" x14ac:dyDescent="0.25">
      <c r="A76" s="303"/>
      <c r="B76" s="206" t="s">
        <v>58</v>
      </c>
      <c r="C76" s="32">
        <v>1</v>
      </c>
      <c r="D76" s="11"/>
      <c r="E76" s="210">
        <f t="shared" si="9"/>
        <v>0</v>
      </c>
      <c r="F76" s="213">
        <f t="shared" si="11"/>
        <v>0.45454</v>
      </c>
      <c r="G76" s="308"/>
      <c r="H76" s="308"/>
      <c r="I76" s="305"/>
    </row>
    <row r="77" spans="1:9" ht="15" customHeight="1" thickBot="1" x14ac:dyDescent="0.3">
      <c r="A77" s="311"/>
      <c r="B77" s="211" t="s">
        <v>59</v>
      </c>
      <c r="C77" s="36">
        <v>4</v>
      </c>
      <c r="D77" s="12"/>
      <c r="E77" s="44">
        <f>IF(C77=D77,F77,0)</f>
        <v>0</v>
      </c>
      <c r="F77" s="45">
        <f t="shared" si="11"/>
        <v>0.45454</v>
      </c>
      <c r="G77" s="309"/>
      <c r="H77" s="309"/>
      <c r="I77" s="306"/>
    </row>
    <row r="78" spans="1:9" ht="27" thickBot="1" x14ac:dyDescent="0.3">
      <c r="A78" s="13"/>
      <c r="B78" s="13"/>
      <c r="C78" s="101"/>
      <c r="D78" s="101"/>
      <c r="E78" s="142"/>
      <c r="F78" s="142"/>
      <c r="G78" s="90">
        <f>SUM(G2:G77)</f>
        <v>1.13635</v>
      </c>
      <c r="H78" s="90">
        <f>SUM(H2:H77)</f>
        <v>99.998800000000017</v>
      </c>
    </row>
    <row r="79" spans="1:9" ht="15" customHeight="1" x14ac:dyDescent="0.25">
      <c r="A79" s="13"/>
      <c r="B79" s="13"/>
      <c r="C79" s="101"/>
      <c r="D79" s="101"/>
      <c r="E79" s="142"/>
      <c r="F79" s="142"/>
      <c r="G79" s="143"/>
      <c r="H79" s="144"/>
    </row>
    <row r="80" spans="1:9" ht="15" customHeight="1" x14ac:dyDescent="0.25">
      <c r="A80" s="13"/>
      <c r="B80" s="13"/>
      <c r="C80" s="101"/>
      <c r="D80" s="101"/>
      <c r="E80" s="142"/>
      <c r="F80" s="142"/>
      <c r="G80" s="143"/>
      <c r="H80" s="144"/>
    </row>
    <row r="81" spans="1:8" ht="15" customHeight="1" x14ac:dyDescent="0.25">
      <c r="A81" s="13"/>
      <c r="B81" s="13"/>
      <c r="C81" s="101"/>
      <c r="D81" s="101"/>
      <c r="E81" s="142"/>
      <c r="F81" s="142"/>
      <c r="G81" s="143"/>
      <c r="H81" s="144"/>
    </row>
    <row r="82" spans="1:8" ht="15" customHeight="1" x14ac:dyDescent="0.25">
      <c r="A82" s="13"/>
      <c r="B82" s="13"/>
      <c r="C82" s="101"/>
      <c r="D82" s="101"/>
      <c r="E82" s="142"/>
      <c r="F82" s="142"/>
      <c r="G82" s="143"/>
      <c r="H82" s="144"/>
    </row>
    <row r="83" spans="1:8" ht="15" customHeight="1" x14ac:dyDescent="0.25">
      <c r="A83" s="13"/>
      <c r="B83" s="13"/>
      <c r="C83" s="101"/>
      <c r="D83" s="101"/>
      <c r="E83" s="142"/>
      <c r="F83" s="142"/>
      <c r="G83" s="143"/>
      <c r="H83" s="144"/>
    </row>
    <row r="84" spans="1:8" ht="15" customHeight="1" x14ac:dyDescent="0.25">
      <c r="A84" s="13"/>
      <c r="B84" s="13"/>
      <c r="C84" s="101"/>
      <c r="D84" s="101"/>
      <c r="E84" s="142"/>
      <c r="F84" s="142"/>
      <c r="G84" s="143"/>
      <c r="H84" s="144"/>
    </row>
    <row r="85" spans="1:8" ht="15" customHeight="1" x14ac:dyDescent="0.25">
      <c r="A85" s="13"/>
      <c r="B85" s="13"/>
      <c r="C85" s="101"/>
      <c r="D85" s="101"/>
      <c r="E85" s="142"/>
      <c r="F85" s="142"/>
      <c r="G85" s="143"/>
      <c r="H85" s="144"/>
    </row>
    <row r="86" spans="1:8" ht="15" customHeight="1" x14ac:dyDescent="0.25">
      <c r="A86" s="13"/>
      <c r="B86" s="13"/>
      <c r="C86" s="101"/>
      <c r="D86" s="101"/>
      <c r="E86" s="142"/>
      <c r="F86" s="142"/>
      <c r="G86" s="143"/>
      <c r="H86" s="144"/>
    </row>
    <row r="87" spans="1:8" ht="15" customHeight="1" x14ac:dyDescent="0.25">
      <c r="A87" s="13"/>
      <c r="B87" s="13"/>
      <c r="C87" s="101"/>
      <c r="D87" s="101"/>
      <c r="E87" s="142"/>
      <c r="F87" s="142"/>
      <c r="G87" s="143"/>
      <c r="H87" s="144"/>
    </row>
    <row r="88" spans="1:8" ht="15" customHeight="1" x14ac:dyDescent="0.25">
      <c r="A88" s="13"/>
      <c r="B88" s="13"/>
      <c r="C88" s="101"/>
      <c r="D88" s="101"/>
      <c r="E88" s="142"/>
      <c r="F88" s="142"/>
      <c r="G88" s="143"/>
      <c r="H88" s="144"/>
    </row>
    <row r="89" spans="1:8" ht="15" customHeight="1" x14ac:dyDescent="0.25">
      <c r="A89" s="13"/>
      <c r="B89" s="13"/>
      <c r="C89" s="101"/>
      <c r="D89" s="101"/>
      <c r="E89" s="142"/>
      <c r="F89" s="142"/>
      <c r="G89" s="143"/>
      <c r="H89" s="144"/>
    </row>
    <row r="90" spans="1:8" ht="15" customHeight="1" x14ac:dyDescent="0.25">
      <c r="A90" s="13"/>
      <c r="B90" s="13"/>
      <c r="C90" s="101"/>
      <c r="D90" s="101"/>
      <c r="E90" s="142"/>
      <c r="F90" s="142"/>
      <c r="G90" s="144"/>
      <c r="H90" s="144"/>
    </row>
    <row r="91" spans="1:8" ht="15" customHeight="1" x14ac:dyDescent="0.25">
      <c r="A91" s="13"/>
      <c r="B91" s="13"/>
      <c r="C91" s="101"/>
      <c r="D91" s="101"/>
      <c r="E91" s="142"/>
      <c r="F91" s="145"/>
      <c r="G91" s="144"/>
      <c r="H91" s="144"/>
    </row>
    <row r="92" spans="1:8" ht="15" customHeight="1" x14ac:dyDescent="0.25">
      <c r="A92" s="13"/>
      <c r="B92" s="13"/>
      <c r="C92" s="101"/>
      <c r="D92" s="101"/>
      <c r="E92" s="142"/>
      <c r="F92" s="142"/>
      <c r="G92" s="144"/>
      <c r="H92" s="144"/>
    </row>
  </sheetData>
  <sheetProtection password="CF7A" sheet="1" objects="1" scenarios="1"/>
  <mergeCells count="26">
    <mergeCell ref="G48:G62"/>
    <mergeCell ref="I63:I77"/>
    <mergeCell ref="H63:H77"/>
    <mergeCell ref="G63:G77"/>
    <mergeCell ref="A73:A77"/>
    <mergeCell ref="A68:A69"/>
    <mergeCell ref="I48:I62"/>
    <mergeCell ref="H48:H62"/>
    <mergeCell ref="A60:A62"/>
    <mergeCell ref="A56:A59"/>
    <mergeCell ref="I2:I22"/>
    <mergeCell ref="H2:H22"/>
    <mergeCell ref="G2:G22"/>
    <mergeCell ref="G23:G47"/>
    <mergeCell ref="I23:I47"/>
    <mergeCell ref="H23:H47"/>
    <mergeCell ref="B11:B12"/>
    <mergeCell ref="A11:A12"/>
    <mergeCell ref="A3:A6"/>
    <mergeCell ref="A17:A21"/>
    <mergeCell ref="A50:A52"/>
    <mergeCell ref="A42:A45"/>
    <mergeCell ref="A38:A41"/>
    <mergeCell ref="A34:A35"/>
    <mergeCell ref="A28:A32"/>
    <mergeCell ref="A24:A25"/>
  </mergeCells>
  <conditionalFormatting sqref="E2:E23 E25:E77">
    <cfRule type="cellIs" dxfId="0" priority="1" operator="equal">
      <formula>0</formula>
    </cfRule>
  </conditionalFormatting>
  <conditionalFormatting sqref="I23 I2 I48 I63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zoomScaleNormal="100" workbookViewId="0">
      <selection activeCell="D2" sqref="D2"/>
    </sheetView>
  </sheetViews>
  <sheetFormatPr baseColWidth="10" defaultRowHeight="15" x14ac:dyDescent="0.25"/>
  <cols>
    <col min="1" max="1" width="6.140625" style="25" customWidth="1"/>
    <col min="2" max="2" width="5.42578125" style="25" customWidth="1"/>
    <col min="3" max="3" width="7.42578125" style="26" bestFit="1" customWidth="1"/>
    <col min="4" max="4" width="8.28515625" style="26" bestFit="1" customWidth="1"/>
    <col min="5" max="5" width="11.28515625" style="10" bestFit="1" customWidth="1"/>
    <col min="6" max="6" width="13.42578125" style="10" customWidth="1"/>
    <col min="7" max="7" width="11.28515625" style="10" bestFit="1" customWidth="1"/>
    <col min="8" max="8" width="13.140625" style="10" customWidth="1"/>
    <col min="9" max="9" width="5.5703125" style="21" bestFit="1" customWidth="1"/>
    <col min="10" max="10" width="11.42578125" style="8"/>
    <col min="11" max="11" width="16.140625" style="9" customWidth="1"/>
    <col min="12" max="12" width="14.28515625" style="10" customWidth="1"/>
    <col min="13" max="16384" width="11.42578125" style="8"/>
  </cols>
  <sheetData>
    <row r="1" spans="1:9" s="6" customFormat="1" ht="30.75" thickBot="1" x14ac:dyDescent="0.3">
      <c r="A1" s="91" t="s">
        <v>75</v>
      </c>
      <c r="B1" s="92" t="s">
        <v>77</v>
      </c>
      <c r="C1" s="93" t="s">
        <v>51</v>
      </c>
      <c r="D1" s="93" t="s">
        <v>52</v>
      </c>
      <c r="E1" s="124" t="s">
        <v>71</v>
      </c>
      <c r="F1" s="124" t="s">
        <v>72</v>
      </c>
      <c r="G1" s="71" t="s">
        <v>69</v>
      </c>
      <c r="H1" s="71" t="s">
        <v>70</v>
      </c>
      <c r="I1" s="72" t="s">
        <v>68</v>
      </c>
    </row>
    <row r="2" spans="1:9" ht="15" customHeight="1" x14ac:dyDescent="0.25">
      <c r="A2" s="27" t="s">
        <v>0</v>
      </c>
      <c r="B2" s="28"/>
      <c r="C2" s="29" t="s">
        <v>91</v>
      </c>
      <c r="D2" s="7"/>
      <c r="E2" s="40">
        <f>IF(OR(D2=2,D2=3),F2,0)</f>
        <v>0</v>
      </c>
      <c r="F2" s="41">
        <v>2.0832999999999999</v>
      </c>
      <c r="G2" s="280">
        <f>SUM(E2:E18)</f>
        <v>0</v>
      </c>
      <c r="H2" s="280">
        <f>SUM(F2:F18)</f>
        <v>24.999600000000012</v>
      </c>
      <c r="I2" s="277">
        <f>G2/H2</f>
        <v>0</v>
      </c>
    </row>
    <row r="3" spans="1:9" ht="15" customHeight="1" x14ac:dyDescent="0.25">
      <c r="A3" s="30" t="s">
        <v>1</v>
      </c>
      <c r="B3" s="31"/>
      <c r="C3" s="32">
        <v>4</v>
      </c>
      <c r="D3" s="11"/>
      <c r="E3" s="42">
        <f t="shared" ref="E3:E42" si="0">IF(C3=D3,F3,0)</f>
        <v>0</v>
      </c>
      <c r="F3" s="43">
        <v>2.0832999999999999</v>
      </c>
      <c r="G3" s="266"/>
      <c r="H3" s="266"/>
      <c r="I3" s="278"/>
    </row>
    <row r="4" spans="1:9" ht="15" customHeight="1" x14ac:dyDescent="0.25">
      <c r="A4" s="30" t="s">
        <v>2</v>
      </c>
      <c r="B4" s="31"/>
      <c r="C4" s="32">
        <v>3</v>
      </c>
      <c r="D4" s="11"/>
      <c r="E4" s="42">
        <f t="shared" si="0"/>
        <v>0</v>
      </c>
      <c r="F4" s="43">
        <v>2.0832999999999999</v>
      </c>
      <c r="G4" s="266"/>
      <c r="H4" s="266"/>
      <c r="I4" s="278"/>
    </row>
    <row r="5" spans="1:9" ht="15" customHeight="1" x14ac:dyDescent="0.25">
      <c r="A5" s="30" t="s">
        <v>3</v>
      </c>
      <c r="B5" s="31"/>
      <c r="C5" s="32">
        <v>2</v>
      </c>
      <c r="D5" s="11"/>
      <c r="E5" s="42">
        <f t="shared" si="0"/>
        <v>0</v>
      </c>
      <c r="F5" s="43">
        <v>2.0832999999999999</v>
      </c>
      <c r="G5" s="266"/>
      <c r="H5" s="266"/>
      <c r="I5" s="278"/>
    </row>
    <row r="6" spans="1:9" ht="15" customHeight="1" x14ac:dyDescent="0.25">
      <c r="A6" s="30" t="s">
        <v>4</v>
      </c>
      <c r="B6" s="31"/>
      <c r="C6" s="32">
        <v>4</v>
      </c>
      <c r="D6" s="11"/>
      <c r="E6" s="42">
        <f t="shared" si="0"/>
        <v>0</v>
      </c>
      <c r="F6" s="43">
        <v>2.0832999999999999</v>
      </c>
      <c r="G6" s="266"/>
      <c r="H6" s="266"/>
      <c r="I6" s="278"/>
    </row>
    <row r="7" spans="1:9" ht="15" customHeight="1" x14ac:dyDescent="0.25">
      <c r="A7" s="30" t="s">
        <v>5</v>
      </c>
      <c r="B7" s="31"/>
      <c r="C7" s="32">
        <v>3</v>
      </c>
      <c r="D7" s="11"/>
      <c r="E7" s="42">
        <f t="shared" si="0"/>
        <v>0</v>
      </c>
      <c r="F7" s="43">
        <v>2.0832999999999999</v>
      </c>
      <c r="G7" s="266"/>
      <c r="H7" s="266"/>
      <c r="I7" s="278"/>
    </row>
    <row r="8" spans="1:9" ht="15" customHeight="1" x14ac:dyDescent="0.25">
      <c r="A8" s="30" t="s">
        <v>6</v>
      </c>
      <c r="B8" s="31"/>
      <c r="C8" s="32">
        <v>2</v>
      </c>
      <c r="D8" s="11"/>
      <c r="E8" s="42">
        <f t="shared" si="0"/>
        <v>0</v>
      </c>
      <c r="F8" s="43">
        <v>2.0832999999999999</v>
      </c>
      <c r="G8" s="266"/>
      <c r="H8" s="266"/>
      <c r="I8" s="278"/>
    </row>
    <row r="9" spans="1:9" ht="15" customHeight="1" x14ac:dyDescent="0.25">
      <c r="A9" s="30" t="s">
        <v>7</v>
      </c>
      <c r="B9" s="31"/>
      <c r="C9" s="32">
        <v>30000</v>
      </c>
      <c r="D9" s="11"/>
      <c r="E9" s="42">
        <f t="shared" si="0"/>
        <v>0</v>
      </c>
      <c r="F9" s="43">
        <v>2.0832999999999999</v>
      </c>
      <c r="G9" s="266"/>
      <c r="H9" s="266"/>
      <c r="I9" s="278"/>
    </row>
    <row r="10" spans="1:9" ht="15" customHeight="1" x14ac:dyDescent="0.25">
      <c r="A10" s="263" t="s">
        <v>8</v>
      </c>
      <c r="B10" s="31" t="s">
        <v>54</v>
      </c>
      <c r="C10" s="32">
        <v>2</v>
      </c>
      <c r="D10" s="11"/>
      <c r="E10" s="42">
        <f t="shared" si="0"/>
        <v>0</v>
      </c>
      <c r="F10" s="43">
        <f>2.0833/6</f>
        <v>0.34721666666666667</v>
      </c>
      <c r="G10" s="266"/>
      <c r="H10" s="266"/>
      <c r="I10" s="278"/>
    </row>
    <row r="11" spans="1:9" ht="15" customHeight="1" x14ac:dyDescent="0.25">
      <c r="A11" s="263"/>
      <c r="B11" s="31" t="s">
        <v>56</v>
      </c>
      <c r="C11" s="32">
        <v>6</v>
      </c>
      <c r="D11" s="11"/>
      <c r="E11" s="42">
        <f t="shared" si="0"/>
        <v>0</v>
      </c>
      <c r="F11" s="43">
        <f t="shared" ref="F11:F15" si="1">2.0833/6</f>
        <v>0.34721666666666667</v>
      </c>
      <c r="G11" s="266"/>
      <c r="H11" s="266"/>
      <c r="I11" s="278"/>
    </row>
    <row r="12" spans="1:9" ht="15" customHeight="1" x14ac:dyDescent="0.25">
      <c r="A12" s="263"/>
      <c r="B12" s="31" t="s">
        <v>57</v>
      </c>
      <c r="C12" s="32">
        <v>3</v>
      </c>
      <c r="D12" s="11"/>
      <c r="E12" s="42">
        <f t="shared" si="0"/>
        <v>0</v>
      </c>
      <c r="F12" s="43">
        <f t="shared" si="1"/>
        <v>0.34721666666666667</v>
      </c>
      <c r="G12" s="266"/>
      <c r="H12" s="266"/>
      <c r="I12" s="278"/>
    </row>
    <row r="13" spans="1:9" ht="15" customHeight="1" x14ac:dyDescent="0.25">
      <c r="A13" s="263"/>
      <c r="B13" s="31" t="s">
        <v>58</v>
      </c>
      <c r="C13" s="32">
        <v>4</v>
      </c>
      <c r="D13" s="11"/>
      <c r="E13" s="42">
        <f t="shared" si="0"/>
        <v>0</v>
      </c>
      <c r="F13" s="43">
        <f t="shared" si="1"/>
        <v>0.34721666666666667</v>
      </c>
      <c r="G13" s="266"/>
      <c r="H13" s="266"/>
      <c r="I13" s="278"/>
    </row>
    <row r="14" spans="1:9" ht="15" customHeight="1" x14ac:dyDescent="0.25">
      <c r="A14" s="263"/>
      <c r="B14" s="31" t="s">
        <v>59</v>
      </c>
      <c r="C14" s="32">
        <v>1</v>
      </c>
      <c r="D14" s="11"/>
      <c r="E14" s="42">
        <f t="shared" si="0"/>
        <v>0</v>
      </c>
      <c r="F14" s="43">
        <f t="shared" si="1"/>
        <v>0.34721666666666667</v>
      </c>
      <c r="G14" s="266"/>
      <c r="H14" s="266"/>
      <c r="I14" s="278"/>
    </row>
    <row r="15" spans="1:9" ht="15" customHeight="1" x14ac:dyDescent="0.25">
      <c r="A15" s="263"/>
      <c r="B15" s="31" t="s">
        <v>62</v>
      </c>
      <c r="C15" s="32">
        <v>5</v>
      </c>
      <c r="D15" s="11"/>
      <c r="E15" s="42">
        <f t="shared" si="0"/>
        <v>0</v>
      </c>
      <c r="F15" s="43">
        <f t="shared" si="1"/>
        <v>0.34721666666666667</v>
      </c>
      <c r="G15" s="266"/>
      <c r="H15" s="266"/>
      <c r="I15" s="278"/>
    </row>
    <row r="16" spans="1:9" ht="15" customHeight="1" x14ac:dyDescent="0.25">
      <c r="A16" s="30" t="s">
        <v>9</v>
      </c>
      <c r="B16" s="31"/>
      <c r="C16" s="32">
        <v>4</v>
      </c>
      <c r="D16" s="11"/>
      <c r="E16" s="42">
        <f t="shared" si="0"/>
        <v>0</v>
      </c>
      <c r="F16" s="43">
        <v>2.0832999999999999</v>
      </c>
      <c r="G16" s="266"/>
      <c r="H16" s="266"/>
      <c r="I16" s="278"/>
    </row>
    <row r="17" spans="1:9" ht="15" customHeight="1" x14ac:dyDescent="0.25">
      <c r="A17" s="30" t="s">
        <v>10</v>
      </c>
      <c r="B17" s="31"/>
      <c r="C17" s="32" t="s">
        <v>85</v>
      </c>
      <c r="D17" s="11"/>
      <c r="E17" s="42">
        <f t="shared" si="0"/>
        <v>0</v>
      </c>
      <c r="F17" s="43">
        <v>2.0832999999999999</v>
      </c>
      <c r="G17" s="266"/>
      <c r="H17" s="266"/>
      <c r="I17" s="278"/>
    </row>
    <row r="18" spans="1:9" ht="15" customHeight="1" thickBot="1" x14ac:dyDescent="0.3">
      <c r="A18" s="34" t="s">
        <v>11</v>
      </c>
      <c r="B18" s="35"/>
      <c r="C18" s="36">
        <v>2</v>
      </c>
      <c r="D18" s="12"/>
      <c r="E18" s="44">
        <f t="shared" si="0"/>
        <v>0</v>
      </c>
      <c r="F18" s="45">
        <v>2.0832999999999999</v>
      </c>
      <c r="G18" s="267"/>
      <c r="H18" s="267"/>
      <c r="I18" s="283"/>
    </row>
    <row r="19" spans="1:9" ht="15" customHeight="1" x14ac:dyDescent="0.25">
      <c r="A19" s="27" t="s">
        <v>14</v>
      </c>
      <c r="B19" s="28"/>
      <c r="C19" s="29">
        <v>53</v>
      </c>
      <c r="D19" s="7"/>
      <c r="E19" s="40">
        <f t="shared" si="0"/>
        <v>0</v>
      </c>
      <c r="F19" s="41">
        <v>2.1053000000000002</v>
      </c>
      <c r="G19" s="280">
        <f>SUM(E19:E58)</f>
        <v>0</v>
      </c>
      <c r="H19" s="280">
        <f>SUM(F19:F58)</f>
        <v>40.000699999999981</v>
      </c>
      <c r="I19" s="277">
        <f>G19/H19</f>
        <v>0</v>
      </c>
    </row>
    <row r="20" spans="1:9" ht="15" customHeight="1" x14ac:dyDescent="0.25">
      <c r="A20" s="263" t="s">
        <v>15</v>
      </c>
      <c r="B20" s="31" t="s">
        <v>54</v>
      </c>
      <c r="C20" s="32">
        <v>3</v>
      </c>
      <c r="D20" s="11"/>
      <c r="E20" s="42">
        <f t="shared" si="0"/>
        <v>0</v>
      </c>
      <c r="F20" s="43">
        <f>2.1053/5</f>
        <v>0.42106000000000005</v>
      </c>
      <c r="G20" s="266"/>
      <c r="H20" s="266"/>
      <c r="I20" s="278"/>
    </row>
    <row r="21" spans="1:9" ht="15" customHeight="1" x14ac:dyDescent="0.25">
      <c r="A21" s="263"/>
      <c r="B21" s="31" t="s">
        <v>56</v>
      </c>
      <c r="C21" s="32">
        <v>4</v>
      </c>
      <c r="D21" s="11"/>
      <c r="E21" s="42">
        <f t="shared" si="0"/>
        <v>0</v>
      </c>
      <c r="F21" s="43">
        <f t="shared" ref="F21:F24" si="2">2.1053/5</f>
        <v>0.42106000000000005</v>
      </c>
      <c r="G21" s="266"/>
      <c r="H21" s="266"/>
      <c r="I21" s="278"/>
    </row>
    <row r="22" spans="1:9" ht="15" customHeight="1" x14ac:dyDescent="0.25">
      <c r="A22" s="263"/>
      <c r="B22" s="31" t="s">
        <v>57</v>
      </c>
      <c r="C22" s="32">
        <v>2</v>
      </c>
      <c r="D22" s="11"/>
      <c r="E22" s="42">
        <f t="shared" si="0"/>
        <v>0</v>
      </c>
      <c r="F22" s="43">
        <f t="shared" si="2"/>
        <v>0.42106000000000005</v>
      </c>
      <c r="G22" s="266"/>
      <c r="H22" s="266"/>
      <c r="I22" s="278"/>
    </row>
    <row r="23" spans="1:9" ht="15" customHeight="1" x14ac:dyDescent="0.25">
      <c r="A23" s="263"/>
      <c r="B23" s="31" t="s">
        <v>58</v>
      </c>
      <c r="C23" s="32">
        <v>5</v>
      </c>
      <c r="D23" s="11"/>
      <c r="E23" s="42">
        <f t="shared" si="0"/>
        <v>0</v>
      </c>
      <c r="F23" s="43">
        <f t="shared" si="2"/>
        <v>0.42106000000000005</v>
      </c>
      <c r="G23" s="266"/>
      <c r="H23" s="266"/>
      <c r="I23" s="278"/>
    </row>
    <row r="24" spans="1:9" ht="15" customHeight="1" x14ac:dyDescent="0.25">
      <c r="A24" s="263"/>
      <c r="B24" s="31" t="s">
        <v>59</v>
      </c>
      <c r="C24" s="32">
        <v>1</v>
      </c>
      <c r="D24" s="11"/>
      <c r="E24" s="42">
        <f t="shared" si="0"/>
        <v>0</v>
      </c>
      <c r="F24" s="43">
        <f t="shared" si="2"/>
        <v>0.42106000000000005</v>
      </c>
      <c r="G24" s="266"/>
      <c r="H24" s="266"/>
      <c r="I24" s="278"/>
    </row>
    <row r="25" spans="1:9" ht="15" customHeight="1" x14ac:dyDescent="0.25">
      <c r="A25" s="30" t="s">
        <v>16</v>
      </c>
      <c r="B25" s="31"/>
      <c r="C25" s="32">
        <v>0.66</v>
      </c>
      <c r="D25" s="11"/>
      <c r="E25" s="42">
        <f t="shared" si="0"/>
        <v>0</v>
      </c>
      <c r="F25" s="43">
        <v>2.1053000000000002</v>
      </c>
      <c r="G25" s="266"/>
      <c r="H25" s="266"/>
      <c r="I25" s="278"/>
    </row>
    <row r="26" spans="1:9" ht="15" customHeight="1" x14ac:dyDescent="0.25">
      <c r="A26" s="30" t="s">
        <v>17</v>
      </c>
      <c r="B26" s="31"/>
      <c r="C26" s="32">
        <v>4</v>
      </c>
      <c r="D26" s="11"/>
      <c r="E26" s="42">
        <f t="shared" si="0"/>
        <v>0</v>
      </c>
      <c r="F26" s="43">
        <v>2.1053000000000002</v>
      </c>
      <c r="G26" s="266"/>
      <c r="H26" s="266"/>
      <c r="I26" s="278"/>
    </row>
    <row r="27" spans="1:9" ht="15" customHeight="1" x14ac:dyDescent="0.25">
      <c r="A27" s="263" t="s">
        <v>18</v>
      </c>
      <c r="B27" s="270"/>
      <c r="C27" s="32">
        <v>3</v>
      </c>
      <c r="D27" s="11"/>
      <c r="E27" s="42">
        <f t="shared" si="0"/>
        <v>0</v>
      </c>
      <c r="F27" s="43">
        <f>2.1053/2</f>
        <v>1.0526500000000001</v>
      </c>
      <c r="G27" s="266"/>
      <c r="H27" s="266"/>
      <c r="I27" s="278"/>
    </row>
    <row r="28" spans="1:9" ht="15" customHeight="1" x14ac:dyDescent="0.25">
      <c r="A28" s="263"/>
      <c r="B28" s="270"/>
      <c r="C28" s="32">
        <v>5</v>
      </c>
      <c r="D28" s="11"/>
      <c r="E28" s="42">
        <f t="shared" si="0"/>
        <v>0</v>
      </c>
      <c r="F28" s="43">
        <f>2.1053/2</f>
        <v>1.0526500000000001</v>
      </c>
      <c r="G28" s="266"/>
      <c r="H28" s="266"/>
      <c r="I28" s="278"/>
    </row>
    <row r="29" spans="1:9" ht="15" customHeight="1" x14ac:dyDescent="0.25">
      <c r="A29" s="30" t="s">
        <v>19</v>
      </c>
      <c r="B29" s="31"/>
      <c r="C29" s="32">
        <v>4</v>
      </c>
      <c r="D29" s="11"/>
      <c r="E29" s="42">
        <f t="shared" si="0"/>
        <v>0</v>
      </c>
      <c r="F29" s="43">
        <v>2.1053000000000002</v>
      </c>
      <c r="G29" s="266"/>
      <c r="H29" s="266"/>
      <c r="I29" s="278"/>
    </row>
    <row r="30" spans="1:9" ht="15" customHeight="1" x14ac:dyDescent="0.25">
      <c r="A30" s="263" t="s">
        <v>20</v>
      </c>
      <c r="B30" s="31" t="s">
        <v>54</v>
      </c>
      <c r="C30" s="32">
        <v>2</v>
      </c>
      <c r="D30" s="11"/>
      <c r="E30" s="42">
        <f t="shared" si="0"/>
        <v>0</v>
      </c>
      <c r="F30" s="43">
        <f>2.1053/3</f>
        <v>0.70176666666666676</v>
      </c>
      <c r="G30" s="266"/>
      <c r="H30" s="266"/>
      <c r="I30" s="278"/>
    </row>
    <row r="31" spans="1:9" ht="15" customHeight="1" x14ac:dyDescent="0.25">
      <c r="A31" s="263"/>
      <c r="B31" s="31" t="s">
        <v>56</v>
      </c>
      <c r="C31" s="32">
        <v>4</v>
      </c>
      <c r="D31" s="11"/>
      <c r="E31" s="42">
        <f t="shared" si="0"/>
        <v>0</v>
      </c>
      <c r="F31" s="43">
        <f t="shared" ref="F31:F32" si="3">2.1053/3</f>
        <v>0.70176666666666676</v>
      </c>
      <c r="G31" s="266"/>
      <c r="H31" s="266"/>
      <c r="I31" s="278"/>
    </row>
    <row r="32" spans="1:9" ht="15" customHeight="1" x14ac:dyDescent="0.25">
      <c r="A32" s="263"/>
      <c r="B32" s="31" t="s">
        <v>57</v>
      </c>
      <c r="C32" s="32">
        <v>7</v>
      </c>
      <c r="D32" s="11"/>
      <c r="E32" s="42">
        <f t="shared" si="0"/>
        <v>0</v>
      </c>
      <c r="F32" s="43">
        <f t="shared" si="3"/>
        <v>0.70176666666666676</v>
      </c>
      <c r="G32" s="266"/>
      <c r="H32" s="266"/>
      <c r="I32" s="278"/>
    </row>
    <row r="33" spans="1:9" ht="15" customHeight="1" x14ac:dyDescent="0.25">
      <c r="A33" s="263" t="s">
        <v>21</v>
      </c>
      <c r="B33" s="31" t="s">
        <v>54</v>
      </c>
      <c r="C33" s="32">
        <v>3</v>
      </c>
      <c r="D33" s="11"/>
      <c r="E33" s="42">
        <f t="shared" si="0"/>
        <v>0</v>
      </c>
      <c r="F33" s="43">
        <f>2.1053/4</f>
        <v>0.52632500000000004</v>
      </c>
      <c r="G33" s="266"/>
      <c r="H33" s="266"/>
      <c r="I33" s="278"/>
    </row>
    <row r="34" spans="1:9" ht="15" customHeight="1" x14ac:dyDescent="0.25">
      <c r="A34" s="263"/>
      <c r="B34" s="31" t="s">
        <v>56</v>
      </c>
      <c r="C34" s="32">
        <v>1</v>
      </c>
      <c r="D34" s="11"/>
      <c r="E34" s="42">
        <f t="shared" si="0"/>
        <v>0</v>
      </c>
      <c r="F34" s="43">
        <f t="shared" ref="F34:F36" si="4">2.1053/4</f>
        <v>0.52632500000000004</v>
      </c>
      <c r="G34" s="266"/>
      <c r="H34" s="266"/>
      <c r="I34" s="278"/>
    </row>
    <row r="35" spans="1:9" ht="15" customHeight="1" x14ac:dyDescent="0.25">
      <c r="A35" s="263"/>
      <c r="B35" s="31" t="s">
        <v>57</v>
      </c>
      <c r="C35" s="32">
        <v>4</v>
      </c>
      <c r="D35" s="11"/>
      <c r="E35" s="42">
        <f t="shared" si="0"/>
        <v>0</v>
      </c>
      <c r="F35" s="43">
        <f t="shared" si="4"/>
        <v>0.52632500000000004</v>
      </c>
      <c r="G35" s="266"/>
      <c r="H35" s="266"/>
      <c r="I35" s="278"/>
    </row>
    <row r="36" spans="1:9" ht="15" customHeight="1" x14ac:dyDescent="0.25">
      <c r="A36" s="263"/>
      <c r="B36" s="31" t="s">
        <v>58</v>
      </c>
      <c r="C36" s="32">
        <v>2</v>
      </c>
      <c r="D36" s="11"/>
      <c r="E36" s="42">
        <f t="shared" si="0"/>
        <v>0</v>
      </c>
      <c r="F36" s="43">
        <f t="shared" si="4"/>
        <v>0.52632500000000004</v>
      </c>
      <c r="G36" s="266"/>
      <c r="H36" s="266"/>
      <c r="I36" s="278"/>
    </row>
    <row r="37" spans="1:9" ht="15" customHeight="1" x14ac:dyDescent="0.25">
      <c r="A37" s="30" t="s">
        <v>22</v>
      </c>
      <c r="B37" s="31"/>
      <c r="C37" s="32">
        <v>2</v>
      </c>
      <c r="D37" s="11"/>
      <c r="E37" s="42">
        <f t="shared" si="0"/>
        <v>0</v>
      </c>
      <c r="F37" s="43">
        <v>2.1053000000000002</v>
      </c>
      <c r="G37" s="266"/>
      <c r="H37" s="266"/>
      <c r="I37" s="278"/>
    </row>
    <row r="38" spans="1:9" ht="15" customHeight="1" x14ac:dyDescent="0.25">
      <c r="A38" s="263" t="s">
        <v>23</v>
      </c>
      <c r="B38" s="31" t="s">
        <v>54</v>
      </c>
      <c r="C38" s="32">
        <v>5</v>
      </c>
      <c r="D38" s="11"/>
      <c r="E38" s="42">
        <f t="shared" si="0"/>
        <v>0</v>
      </c>
      <c r="F38" s="43">
        <f>2.1053/4</f>
        <v>0.52632500000000004</v>
      </c>
      <c r="G38" s="266"/>
      <c r="H38" s="266"/>
      <c r="I38" s="278"/>
    </row>
    <row r="39" spans="1:9" ht="15" customHeight="1" x14ac:dyDescent="0.25">
      <c r="A39" s="263"/>
      <c r="B39" s="31" t="s">
        <v>56</v>
      </c>
      <c r="C39" s="32">
        <v>4</v>
      </c>
      <c r="D39" s="11"/>
      <c r="E39" s="42">
        <f t="shared" si="0"/>
        <v>0</v>
      </c>
      <c r="F39" s="43">
        <f t="shared" ref="F39:F41" si="5">2.1053/4</f>
        <v>0.52632500000000004</v>
      </c>
      <c r="G39" s="266"/>
      <c r="H39" s="266"/>
      <c r="I39" s="278"/>
    </row>
    <row r="40" spans="1:9" ht="15" customHeight="1" x14ac:dyDescent="0.25">
      <c r="A40" s="263"/>
      <c r="B40" s="31" t="s">
        <v>57</v>
      </c>
      <c r="C40" s="32">
        <v>3</v>
      </c>
      <c r="D40" s="11"/>
      <c r="E40" s="42">
        <f t="shared" si="0"/>
        <v>0</v>
      </c>
      <c r="F40" s="43">
        <f t="shared" si="5"/>
        <v>0.52632500000000004</v>
      </c>
      <c r="G40" s="266"/>
      <c r="H40" s="266"/>
      <c r="I40" s="278"/>
    </row>
    <row r="41" spans="1:9" ht="15" customHeight="1" x14ac:dyDescent="0.25">
      <c r="A41" s="263"/>
      <c r="B41" s="31" t="s">
        <v>58</v>
      </c>
      <c r="C41" s="32">
        <v>2</v>
      </c>
      <c r="D41" s="11"/>
      <c r="E41" s="42">
        <f t="shared" si="0"/>
        <v>0</v>
      </c>
      <c r="F41" s="43">
        <f t="shared" si="5"/>
        <v>0.52632500000000004</v>
      </c>
      <c r="G41" s="266"/>
      <c r="H41" s="266"/>
      <c r="I41" s="278"/>
    </row>
    <row r="42" spans="1:9" ht="15.75" customHeight="1" x14ac:dyDescent="0.25">
      <c r="A42" s="30" t="s">
        <v>24</v>
      </c>
      <c r="B42" s="31"/>
      <c r="C42" s="32">
        <v>12</v>
      </c>
      <c r="D42" s="11"/>
      <c r="E42" s="42">
        <f t="shared" si="0"/>
        <v>0</v>
      </c>
      <c r="F42" s="43">
        <v>2.1053000000000002</v>
      </c>
      <c r="G42" s="266"/>
      <c r="H42" s="266"/>
      <c r="I42" s="278"/>
    </row>
    <row r="43" spans="1:9" ht="15" customHeight="1" x14ac:dyDescent="0.25">
      <c r="A43" s="263" t="s">
        <v>25</v>
      </c>
      <c r="B43" s="270" t="s">
        <v>54</v>
      </c>
      <c r="C43" s="32">
        <v>3</v>
      </c>
      <c r="D43" s="11"/>
      <c r="E43" s="286">
        <f>IF(AND(C43=D43,C44=D44),F43,0)</f>
        <v>0</v>
      </c>
      <c r="F43" s="284">
        <f>2.1053/2</f>
        <v>1.0526500000000001</v>
      </c>
      <c r="G43" s="266"/>
      <c r="H43" s="266"/>
      <c r="I43" s="278"/>
    </row>
    <row r="44" spans="1:9" ht="15" customHeight="1" x14ac:dyDescent="0.25">
      <c r="A44" s="263"/>
      <c r="B44" s="270"/>
      <c r="C44" s="32">
        <v>4</v>
      </c>
      <c r="D44" s="11"/>
      <c r="E44" s="287"/>
      <c r="F44" s="285"/>
      <c r="G44" s="266"/>
      <c r="H44" s="266"/>
      <c r="I44" s="278"/>
    </row>
    <row r="45" spans="1:9" ht="15" customHeight="1" x14ac:dyDescent="0.25">
      <c r="A45" s="263"/>
      <c r="B45" s="270" t="s">
        <v>56</v>
      </c>
      <c r="C45" s="32">
        <v>1</v>
      </c>
      <c r="D45" s="11"/>
      <c r="E45" s="286">
        <f>IF(AND(C45=D45,C46=D46),F45,0)</f>
        <v>0</v>
      </c>
      <c r="F45" s="284">
        <f>2.1053/2</f>
        <v>1.0526500000000001</v>
      </c>
      <c r="G45" s="266"/>
      <c r="H45" s="266"/>
      <c r="I45" s="278"/>
    </row>
    <row r="46" spans="1:9" ht="15" customHeight="1" x14ac:dyDescent="0.25">
      <c r="A46" s="263"/>
      <c r="B46" s="270"/>
      <c r="C46" s="32">
        <v>2</v>
      </c>
      <c r="D46" s="11"/>
      <c r="E46" s="287"/>
      <c r="F46" s="285"/>
      <c r="G46" s="266"/>
      <c r="H46" s="266"/>
      <c r="I46" s="278"/>
    </row>
    <row r="47" spans="1:9" ht="15" customHeight="1" x14ac:dyDescent="0.25">
      <c r="A47" s="30" t="s">
        <v>26</v>
      </c>
      <c r="B47" s="31"/>
      <c r="C47" s="32">
        <v>4</v>
      </c>
      <c r="D47" s="11"/>
      <c r="E47" s="42">
        <f t="shared" ref="E47:E81" si="6">IF(C47=D47,F47,0)</f>
        <v>0</v>
      </c>
      <c r="F47" s="43">
        <v>2.1053000000000002</v>
      </c>
      <c r="G47" s="266"/>
      <c r="H47" s="266"/>
      <c r="I47" s="278"/>
    </row>
    <row r="48" spans="1:9" ht="15" customHeight="1" x14ac:dyDescent="0.25">
      <c r="A48" s="30" t="s">
        <v>27</v>
      </c>
      <c r="B48" s="31"/>
      <c r="C48" s="32">
        <v>3</v>
      </c>
      <c r="D48" s="11"/>
      <c r="E48" s="42">
        <f t="shared" si="6"/>
        <v>0</v>
      </c>
      <c r="F48" s="43">
        <v>2.1053000000000002</v>
      </c>
      <c r="G48" s="266"/>
      <c r="H48" s="266"/>
      <c r="I48" s="278"/>
    </row>
    <row r="49" spans="1:9" ht="15" customHeight="1" x14ac:dyDescent="0.25">
      <c r="A49" s="30" t="s">
        <v>28</v>
      </c>
      <c r="B49" s="31"/>
      <c r="C49" s="32">
        <v>2</v>
      </c>
      <c r="D49" s="11"/>
      <c r="E49" s="42">
        <f t="shared" si="6"/>
        <v>0</v>
      </c>
      <c r="F49" s="43">
        <v>2.1053000000000002</v>
      </c>
      <c r="G49" s="266"/>
      <c r="H49" s="266"/>
      <c r="I49" s="278"/>
    </row>
    <row r="50" spans="1:9" ht="15" customHeight="1" x14ac:dyDescent="0.25">
      <c r="A50" s="30" t="s">
        <v>29</v>
      </c>
      <c r="B50" s="31"/>
      <c r="C50" s="32">
        <v>2</v>
      </c>
      <c r="D50" s="11"/>
      <c r="E50" s="42">
        <f t="shared" si="6"/>
        <v>0</v>
      </c>
      <c r="F50" s="43">
        <v>2.1053000000000002</v>
      </c>
      <c r="G50" s="266"/>
      <c r="H50" s="266"/>
      <c r="I50" s="278"/>
    </row>
    <row r="51" spans="1:9" ht="15" customHeight="1" x14ac:dyDescent="0.25">
      <c r="A51" s="30" t="s">
        <v>30</v>
      </c>
      <c r="B51" s="31"/>
      <c r="C51" s="32">
        <v>4</v>
      </c>
      <c r="D51" s="11"/>
      <c r="E51" s="42">
        <f t="shared" si="6"/>
        <v>0</v>
      </c>
      <c r="F51" s="43">
        <v>2.1053000000000002</v>
      </c>
      <c r="G51" s="266"/>
      <c r="H51" s="266"/>
      <c r="I51" s="278"/>
    </row>
    <row r="52" spans="1:9" ht="15" customHeight="1" x14ac:dyDescent="0.25">
      <c r="A52" s="263" t="s">
        <v>31</v>
      </c>
      <c r="B52" s="270"/>
      <c r="C52" s="32">
        <v>2</v>
      </c>
      <c r="D52" s="11"/>
      <c r="E52" s="42">
        <f t="shared" si="6"/>
        <v>0</v>
      </c>
      <c r="F52" s="43">
        <f>2.1053/2</f>
        <v>1.0526500000000001</v>
      </c>
      <c r="G52" s="266"/>
      <c r="H52" s="266"/>
      <c r="I52" s="278"/>
    </row>
    <row r="53" spans="1:9" ht="15" customHeight="1" x14ac:dyDescent="0.25">
      <c r="A53" s="263"/>
      <c r="B53" s="270"/>
      <c r="C53" s="32">
        <v>4</v>
      </c>
      <c r="D53" s="11"/>
      <c r="E53" s="42">
        <f t="shared" si="6"/>
        <v>0</v>
      </c>
      <c r="F53" s="43">
        <f>2.1053/2</f>
        <v>1.0526500000000001</v>
      </c>
      <c r="G53" s="266"/>
      <c r="H53" s="266"/>
      <c r="I53" s="278"/>
    </row>
    <row r="54" spans="1:9" ht="15" customHeight="1" x14ac:dyDescent="0.25">
      <c r="A54" s="263" t="s">
        <v>73</v>
      </c>
      <c r="B54" s="31" t="s">
        <v>54</v>
      </c>
      <c r="C54" s="32">
        <v>4</v>
      </c>
      <c r="D54" s="11"/>
      <c r="E54" s="42">
        <f t="shared" si="6"/>
        <v>0</v>
      </c>
      <c r="F54" s="43">
        <f>2.1053/5</f>
        <v>0.42106000000000005</v>
      </c>
      <c r="G54" s="266"/>
      <c r="H54" s="266"/>
      <c r="I54" s="278"/>
    </row>
    <row r="55" spans="1:9" ht="15" customHeight="1" x14ac:dyDescent="0.25">
      <c r="A55" s="263"/>
      <c r="B55" s="31" t="s">
        <v>56</v>
      </c>
      <c r="C55" s="32">
        <v>3</v>
      </c>
      <c r="D55" s="11"/>
      <c r="E55" s="42">
        <f t="shared" si="6"/>
        <v>0</v>
      </c>
      <c r="F55" s="43">
        <f t="shared" ref="F55:F58" si="7">2.1053/5</f>
        <v>0.42106000000000005</v>
      </c>
      <c r="G55" s="266"/>
      <c r="H55" s="266"/>
      <c r="I55" s="278"/>
    </row>
    <row r="56" spans="1:9" ht="15" customHeight="1" x14ac:dyDescent="0.25">
      <c r="A56" s="263"/>
      <c r="B56" s="31" t="s">
        <v>57</v>
      </c>
      <c r="C56" s="32">
        <v>1</v>
      </c>
      <c r="D56" s="11"/>
      <c r="E56" s="42">
        <f t="shared" si="6"/>
        <v>0</v>
      </c>
      <c r="F56" s="43">
        <f t="shared" si="7"/>
        <v>0.42106000000000005</v>
      </c>
      <c r="G56" s="266"/>
      <c r="H56" s="266"/>
      <c r="I56" s="278"/>
    </row>
    <row r="57" spans="1:9" ht="15" customHeight="1" x14ac:dyDescent="0.25">
      <c r="A57" s="263"/>
      <c r="B57" s="31" t="s">
        <v>58</v>
      </c>
      <c r="C57" s="32">
        <v>5</v>
      </c>
      <c r="D57" s="11"/>
      <c r="E57" s="42">
        <f t="shared" si="6"/>
        <v>0</v>
      </c>
      <c r="F57" s="43">
        <f t="shared" si="7"/>
        <v>0.42106000000000005</v>
      </c>
      <c r="G57" s="266"/>
      <c r="H57" s="266"/>
      <c r="I57" s="278"/>
    </row>
    <row r="58" spans="1:9" ht="15" customHeight="1" thickBot="1" x14ac:dyDescent="0.3">
      <c r="A58" s="264"/>
      <c r="B58" s="35" t="s">
        <v>59</v>
      </c>
      <c r="C58" s="36">
        <v>2</v>
      </c>
      <c r="D58" s="12"/>
      <c r="E58" s="44">
        <f t="shared" si="6"/>
        <v>0</v>
      </c>
      <c r="F58" s="45">
        <f t="shared" si="7"/>
        <v>0.42106000000000005</v>
      </c>
      <c r="G58" s="267"/>
      <c r="H58" s="267"/>
      <c r="I58" s="283"/>
    </row>
    <row r="59" spans="1:9" ht="15" customHeight="1" x14ac:dyDescent="0.25">
      <c r="A59" s="274" t="s">
        <v>32</v>
      </c>
      <c r="B59" s="28" t="s">
        <v>54</v>
      </c>
      <c r="C59" s="29">
        <v>4</v>
      </c>
      <c r="D59" s="7"/>
      <c r="E59" s="40">
        <f t="shared" si="6"/>
        <v>0</v>
      </c>
      <c r="F59" s="41">
        <f>2/5</f>
        <v>0.4</v>
      </c>
      <c r="G59" s="280">
        <f>SUM(E59:E73)</f>
        <v>0</v>
      </c>
      <c r="H59" s="280">
        <f>SUM(F59:F73)</f>
        <v>20</v>
      </c>
      <c r="I59" s="277">
        <f>G59/H59</f>
        <v>0</v>
      </c>
    </row>
    <row r="60" spans="1:9" ht="15" customHeight="1" x14ac:dyDescent="0.25">
      <c r="A60" s="263"/>
      <c r="B60" s="31" t="s">
        <v>56</v>
      </c>
      <c r="C60" s="32">
        <v>3</v>
      </c>
      <c r="D60" s="11"/>
      <c r="E60" s="42">
        <f t="shared" si="6"/>
        <v>0</v>
      </c>
      <c r="F60" s="43">
        <f t="shared" ref="F60:F63" si="8">2/5</f>
        <v>0.4</v>
      </c>
      <c r="G60" s="266"/>
      <c r="H60" s="266"/>
      <c r="I60" s="278"/>
    </row>
    <row r="61" spans="1:9" ht="15" customHeight="1" x14ac:dyDescent="0.25">
      <c r="A61" s="263"/>
      <c r="B61" s="31" t="s">
        <v>57</v>
      </c>
      <c r="C61" s="32">
        <v>2</v>
      </c>
      <c r="D61" s="11"/>
      <c r="E61" s="42">
        <f t="shared" si="6"/>
        <v>0</v>
      </c>
      <c r="F61" s="43">
        <f t="shared" si="8"/>
        <v>0.4</v>
      </c>
      <c r="G61" s="266"/>
      <c r="H61" s="266"/>
      <c r="I61" s="278"/>
    </row>
    <row r="62" spans="1:9" ht="15" customHeight="1" x14ac:dyDescent="0.25">
      <c r="A62" s="263"/>
      <c r="B62" s="31" t="s">
        <v>58</v>
      </c>
      <c r="C62" s="32">
        <v>5</v>
      </c>
      <c r="D62" s="11"/>
      <c r="E62" s="42">
        <f t="shared" si="6"/>
        <v>0</v>
      </c>
      <c r="F62" s="43">
        <f t="shared" si="8"/>
        <v>0.4</v>
      </c>
      <c r="G62" s="266"/>
      <c r="H62" s="266"/>
      <c r="I62" s="278"/>
    </row>
    <row r="63" spans="1:9" ht="15" customHeight="1" x14ac:dyDescent="0.25">
      <c r="A63" s="263"/>
      <c r="B63" s="31" t="s">
        <v>59</v>
      </c>
      <c r="C63" s="32">
        <v>1</v>
      </c>
      <c r="D63" s="11"/>
      <c r="E63" s="42">
        <f t="shared" si="6"/>
        <v>0</v>
      </c>
      <c r="F63" s="43">
        <f t="shared" si="8"/>
        <v>0.4</v>
      </c>
      <c r="G63" s="266"/>
      <c r="H63" s="266"/>
      <c r="I63" s="278"/>
    </row>
    <row r="64" spans="1:9" ht="15" customHeight="1" x14ac:dyDescent="0.25">
      <c r="A64" s="263" t="s">
        <v>33</v>
      </c>
      <c r="B64" s="270"/>
      <c r="C64" s="32">
        <v>3</v>
      </c>
      <c r="D64" s="11"/>
      <c r="E64" s="42">
        <f t="shared" si="6"/>
        <v>0</v>
      </c>
      <c r="F64" s="43">
        <f>2/2</f>
        <v>1</v>
      </c>
      <c r="G64" s="266"/>
      <c r="H64" s="266"/>
      <c r="I64" s="278"/>
    </row>
    <row r="65" spans="1:9" ht="15" customHeight="1" x14ac:dyDescent="0.25">
      <c r="A65" s="263"/>
      <c r="B65" s="270"/>
      <c r="C65" s="32">
        <v>4</v>
      </c>
      <c r="D65" s="11"/>
      <c r="E65" s="42">
        <f t="shared" si="6"/>
        <v>0</v>
      </c>
      <c r="F65" s="43">
        <f>2/2</f>
        <v>1</v>
      </c>
      <c r="G65" s="266"/>
      <c r="H65" s="266"/>
      <c r="I65" s="278"/>
    </row>
    <row r="66" spans="1:9" ht="15" customHeight="1" x14ac:dyDescent="0.25">
      <c r="A66" s="30" t="s">
        <v>34</v>
      </c>
      <c r="B66" s="31"/>
      <c r="C66" s="32">
        <v>5</v>
      </c>
      <c r="D66" s="11"/>
      <c r="E66" s="42">
        <f t="shared" si="6"/>
        <v>0</v>
      </c>
      <c r="F66" s="43">
        <v>2</v>
      </c>
      <c r="G66" s="266"/>
      <c r="H66" s="266"/>
      <c r="I66" s="278"/>
    </row>
    <row r="67" spans="1:9" ht="15" customHeight="1" x14ac:dyDescent="0.25">
      <c r="A67" s="30" t="s">
        <v>35</v>
      </c>
      <c r="B67" s="31"/>
      <c r="C67" s="32">
        <v>2</v>
      </c>
      <c r="D67" s="11"/>
      <c r="E67" s="42">
        <f t="shared" si="6"/>
        <v>0</v>
      </c>
      <c r="F67" s="43">
        <v>2</v>
      </c>
      <c r="G67" s="266"/>
      <c r="H67" s="266"/>
      <c r="I67" s="278"/>
    </row>
    <row r="68" spans="1:9" ht="15" customHeight="1" x14ac:dyDescent="0.25">
      <c r="A68" s="30" t="s">
        <v>36</v>
      </c>
      <c r="B68" s="31"/>
      <c r="C68" s="32">
        <v>4</v>
      </c>
      <c r="D68" s="11"/>
      <c r="E68" s="42">
        <f t="shared" si="6"/>
        <v>0</v>
      </c>
      <c r="F68" s="43">
        <v>2</v>
      </c>
      <c r="G68" s="266"/>
      <c r="H68" s="266"/>
      <c r="I68" s="278"/>
    </row>
    <row r="69" spans="1:9" ht="15" customHeight="1" x14ac:dyDescent="0.25">
      <c r="A69" s="30" t="s">
        <v>37</v>
      </c>
      <c r="B69" s="31"/>
      <c r="C69" s="32">
        <v>1</v>
      </c>
      <c r="D69" s="11"/>
      <c r="E69" s="42">
        <f t="shared" si="6"/>
        <v>0</v>
      </c>
      <c r="F69" s="43">
        <v>2</v>
      </c>
      <c r="G69" s="266"/>
      <c r="H69" s="266"/>
      <c r="I69" s="278"/>
    </row>
    <row r="70" spans="1:9" ht="15" customHeight="1" x14ac:dyDescent="0.25">
      <c r="A70" s="30" t="s">
        <v>38</v>
      </c>
      <c r="B70" s="31"/>
      <c r="C70" s="32">
        <v>1</v>
      </c>
      <c r="D70" s="11"/>
      <c r="E70" s="42">
        <f t="shared" si="6"/>
        <v>0</v>
      </c>
      <c r="F70" s="43">
        <v>2</v>
      </c>
      <c r="G70" s="266"/>
      <c r="H70" s="266"/>
      <c r="I70" s="278"/>
    </row>
    <row r="71" spans="1:9" ht="15" customHeight="1" x14ac:dyDescent="0.25">
      <c r="A71" s="30" t="s">
        <v>39</v>
      </c>
      <c r="B71" s="31"/>
      <c r="C71" s="32">
        <v>2</v>
      </c>
      <c r="D71" s="11"/>
      <c r="E71" s="42">
        <f t="shared" si="6"/>
        <v>0</v>
      </c>
      <c r="F71" s="43">
        <v>2</v>
      </c>
      <c r="G71" s="266"/>
      <c r="H71" s="266"/>
      <c r="I71" s="278"/>
    </row>
    <row r="72" spans="1:9" ht="15" customHeight="1" x14ac:dyDescent="0.25">
      <c r="A72" s="30" t="s">
        <v>40</v>
      </c>
      <c r="B72" s="31"/>
      <c r="C72" s="32">
        <v>5</v>
      </c>
      <c r="D72" s="11"/>
      <c r="E72" s="42">
        <f t="shared" si="6"/>
        <v>0</v>
      </c>
      <c r="F72" s="43">
        <v>2</v>
      </c>
      <c r="G72" s="266"/>
      <c r="H72" s="266"/>
      <c r="I72" s="278"/>
    </row>
    <row r="73" spans="1:9" ht="15" customHeight="1" thickBot="1" x14ac:dyDescent="0.3">
      <c r="A73" s="34" t="s">
        <v>64</v>
      </c>
      <c r="B73" s="35"/>
      <c r="C73" s="36">
        <v>2</v>
      </c>
      <c r="D73" s="12"/>
      <c r="E73" s="44">
        <f t="shared" si="6"/>
        <v>0</v>
      </c>
      <c r="F73" s="45">
        <v>2</v>
      </c>
      <c r="G73" s="281"/>
      <c r="H73" s="281"/>
      <c r="I73" s="279"/>
    </row>
    <row r="74" spans="1:9" ht="15" customHeight="1" x14ac:dyDescent="0.25">
      <c r="A74" s="27" t="s">
        <v>41</v>
      </c>
      <c r="B74" s="28"/>
      <c r="C74" s="29">
        <v>4</v>
      </c>
      <c r="D74" s="7"/>
      <c r="E74" s="40">
        <f t="shared" si="6"/>
        <v>0</v>
      </c>
      <c r="F74" s="41">
        <v>1.875</v>
      </c>
      <c r="G74" s="265">
        <f>SUM(E74:E87)</f>
        <v>0</v>
      </c>
      <c r="H74" s="265">
        <f>SUM(F74:F87)</f>
        <v>15</v>
      </c>
      <c r="I74" s="282">
        <f>G74/H74</f>
        <v>0</v>
      </c>
    </row>
    <row r="75" spans="1:9" ht="15" customHeight="1" x14ac:dyDescent="0.25">
      <c r="A75" s="30" t="s">
        <v>42</v>
      </c>
      <c r="B75" s="31"/>
      <c r="C75" s="32">
        <v>3</v>
      </c>
      <c r="D75" s="11"/>
      <c r="E75" s="42">
        <f t="shared" si="6"/>
        <v>0</v>
      </c>
      <c r="F75" s="43">
        <v>1.875</v>
      </c>
      <c r="G75" s="266"/>
      <c r="H75" s="266"/>
      <c r="I75" s="278"/>
    </row>
    <row r="76" spans="1:9" ht="15" customHeight="1" x14ac:dyDescent="0.25">
      <c r="A76" s="30" t="s">
        <v>43</v>
      </c>
      <c r="B76" s="31"/>
      <c r="C76" s="32">
        <v>2</v>
      </c>
      <c r="D76" s="11"/>
      <c r="E76" s="42">
        <f t="shared" si="6"/>
        <v>0</v>
      </c>
      <c r="F76" s="43">
        <v>1.875</v>
      </c>
      <c r="G76" s="266"/>
      <c r="H76" s="266"/>
      <c r="I76" s="278"/>
    </row>
    <row r="77" spans="1:9" ht="15" customHeight="1" x14ac:dyDescent="0.25">
      <c r="A77" s="263" t="s">
        <v>44</v>
      </c>
      <c r="B77" s="31" t="s">
        <v>54</v>
      </c>
      <c r="C77" s="32">
        <v>4</v>
      </c>
      <c r="D77" s="11"/>
      <c r="E77" s="42">
        <f t="shared" si="6"/>
        <v>0</v>
      </c>
      <c r="F77" s="43">
        <f>1.875/4</f>
        <v>0.46875</v>
      </c>
      <c r="G77" s="266"/>
      <c r="H77" s="266"/>
      <c r="I77" s="278"/>
    </row>
    <row r="78" spans="1:9" ht="15" customHeight="1" x14ac:dyDescent="0.25">
      <c r="A78" s="263"/>
      <c r="B78" s="31" t="s">
        <v>56</v>
      </c>
      <c r="C78" s="32">
        <v>1</v>
      </c>
      <c r="D78" s="11"/>
      <c r="E78" s="42">
        <f t="shared" si="6"/>
        <v>0</v>
      </c>
      <c r="F78" s="43">
        <f t="shared" ref="F78:F80" si="9">1.875/4</f>
        <v>0.46875</v>
      </c>
      <c r="G78" s="266"/>
      <c r="H78" s="266"/>
      <c r="I78" s="278"/>
    </row>
    <row r="79" spans="1:9" ht="15" customHeight="1" x14ac:dyDescent="0.25">
      <c r="A79" s="263"/>
      <c r="B79" s="31" t="s">
        <v>57</v>
      </c>
      <c r="C79" s="32">
        <v>3</v>
      </c>
      <c r="D79" s="11"/>
      <c r="E79" s="42">
        <f t="shared" si="6"/>
        <v>0</v>
      </c>
      <c r="F79" s="43">
        <f t="shared" si="9"/>
        <v>0.46875</v>
      </c>
      <c r="G79" s="266"/>
      <c r="H79" s="266"/>
      <c r="I79" s="278"/>
    </row>
    <row r="80" spans="1:9" ht="15" customHeight="1" x14ac:dyDescent="0.25">
      <c r="A80" s="263"/>
      <c r="B80" s="31" t="s">
        <v>58</v>
      </c>
      <c r="C80" s="32">
        <v>2</v>
      </c>
      <c r="D80" s="11"/>
      <c r="E80" s="42">
        <f t="shared" si="6"/>
        <v>0</v>
      </c>
      <c r="F80" s="43">
        <f t="shared" si="9"/>
        <v>0.46875</v>
      </c>
      <c r="G80" s="266"/>
      <c r="H80" s="266"/>
      <c r="I80" s="278"/>
    </row>
    <row r="81" spans="1:9" ht="15" customHeight="1" x14ac:dyDescent="0.25">
      <c r="A81" s="30" t="s">
        <v>45</v>
      </c>
      <c r="B81" s="31"/>
      <c r="C81" s="32">
        <v>4</v>
      </c>
      <c r="D81" s="11"/>
      <c r="E81" s="42">
        <f t="shared" si="6"/>
        <v>0</v>
      </c>
      <c r="F81" s="43">
        <v>1.875</v>
      </c>
      <c r="G81" s="266"/>
      <c r="H81" s="266"/>
      <c r="I81" s="278"/>
    </row>
    <row r="82" spans="1:9" ht="15" customHeight="1" x14ac:dyDescent="0.25">
      <c r="A82" s="263" t="s">
        <v>46</v>
      </c>
      <c r="B82" s="270" t="s">
        <v>54</v>
      </c>
      <c r="C82" s="32">
        <v>1</v>
      </c>
      <c r="D82" s="11"/>
      <c r="E82" s="286">
        <f>IF(AND(C82=D82,C83=D83),F82,0)</f>
        <v>0</v>
      </c>
      <c r="F82" s="284">
        <f>1.875/2</f>
        <v>0.9375</v>
      </c>
      <c r="G82" s="266"/>
      <c r="H82" s="266"/>
      <c r="I82" s="278"/>
    </row>
    <row r="83" spans="1:9" ht="15" customHeight="1" x14ac:dyDescent="0.25">
      <c r="A83" s="263"/>
      <c r="B83" s="270"/>
      <c r="C83" s="32">
        <v>5</v>
      </c>
      <c r="D83" s="11"/>
      <c r="E83" s="287"/>
      <c r="F83" s="285"/>
      <c r="G83" s="266"/>
      <c r="H83" s="266"/>
      <c r="I83" s="278"/>
    </row>
    <row r="84" spans="1:9" ht="15" customHeight="1" x14ac:dyDescent="0.25">
      <c r="A84" s="263"/>
      <c r="B84" s="270" t="s">
        <v>56</v>
      </c>
      <c r="C84" s="32">
        <v>2</v>
      </c>
      <c r="D84" s="11"/>
      <c r="E84" s="286">
        <f>IF(AND(C84=D84,C85=D85),F84,0)</f>
        <v>0</v>
      </c>
      <c r="F84" s="284">
        <f>1.875/2</f>
        <v>0.9375</v>
      </c>
      <c r="G84" s="266"/>
      <c r="H84" s="266"/>
      <c r="I84" s="278"/>
    </row>
    <row r="85" spans="1:9" ht="15" customHeight="1" x14ac:dyDescent="0.25">
      <c r="A85" s="263"/>
      <c r="B85" s="270"/>
      <c r="C85" s="32">
        <v>3</v>
      </c>
      <c r="D85" s="11"/>
      <c r="E85" s="287"/>
      <c r="F85" s="285"/>
      <c r="G85" s="266"/>
      <c r="H85" s="266"/>
      <c r="I85" s="278"/>
    </row>
    <row r="86" spans="1:9" ht="15" customHeight="1" x14ac:dyDescent="0.25">
      <c r="A86" s="30" t="s">
        <v>47</v>
      </c>
      <c r="B86" s="31"/>
      <c r="C86" s="32">
        <v>619.46</v>
      </c>
      <c r="D86" s="11"/>
      <c r="E86" s="42">
        <f>IF(C86=D86,F86,0)</f>
        <v>0</v>
      </c>
      <c r="F86" s="43">
        <v>1.875</v>
      </c>
      <c r="G86" s="266"/>
      <c r="H86" s="266"/>
      <c r="I86" s="278"/>
    </row>
    <row r="87" spans="1:9" ht="15" customHeight="1" thickBot="1" x14ac:dyDescent="0.3">
      <c r="A87" s="34" t="s">
        <v>48</v>
      </c>
      <c r="B87" s="35"/>
      <c r="C87" s="36">
        <v>5</v>
      </c>
      <c r="D87" s="12"/>
      <c r="E87" s="44">
        <f>IF(C87=D87,F87,0)</f>
        <v>0</v>
      </c>
      <c r="F87" s="45">
        <v>1.875</v>
      </c>
      <c r="G87" s="267"/>
      <c r="H87" s="267"/>
      <c r="I87" s="283"/>
    </row>
    <row r="88" spans="1:9" ht="27" thickBot="1" x14ac:dyDescent="0.3">
      <c r="A88" s="13"/>
      <c r="B88" s="13"/>
      <c r="C88" s="14"/>
      <c r="D88" s="14"/>
      <c r="E88" s="15"/>
      <c r="F88" s="15"/>
      <c r="G88" s="47">
        <f>SUM(G2:G87)</f>
        <v>0</v>
      </c>
      <c r="H88" s="47">
        <f>SUM(H2:H87)</f>
        <v>100.0003</v>
      </c>
      <c r="I88" s="16"/>
    </row>
    <row r="89" spans="1:9" ht="15" customHeight="1" x14ac:dyDescent="0.25">
      <c r="A89" s="17"/>
      <c r="B89" s="17"/>
      <c r="C89" s="18"/>
      <c r="D89" s="18"/>
      <c r="E89" s="19"/>
      <c r="F89" s="19"/>
      <c r="G89" s="20"/>
      <c r="H89" s="19"/>
    </row>
    <row r="90" spans="1:9" ht="15" customHeight="1" x14ac:dyDescent="0.25">
      <c r="A90" s="17"/>
      <c r="B90" s="17"/>
      <c r="C90" s="18"/>
      <c r="D90" s="18"/>
      <c r="E90" s="19"/>
      <c r="F90" s="19"/>
      <c r="G90" s="20"/>
      <c r="H90" s="19"/>
    </row>
    <row r="91" spans="1:9" ht="15" customHeight="1" x14ac:dyDescent="0.25">
      <c r="A91" s="17"/>
      <c r="B91" s="17"/>
      <c r="C91" s="18"/>
      <c r="D91" s="18"/>
      <c r="E91" s="19"/>
      <c r="F91" s="19"/>
      <c r="G91" s="20"/>
      <c r="H91" s="19"/>
    </row>
    <row r="92" spans="1:9" ht="15" customHeight="1" x14ac:dyDescent="0.25">
      <c r="A92" s="17"/>
      <c r="B92" s="17"/>
      <c r="C92" s="18"/>
      <c r="D92" s="18"/>
      <c r="E92" s="19"/>
      <c r="F92" s="19"/>
      <c r="G92" s="20"/>
      <c r="H92" s="19"/>
    </row>
    <row r="93" spans="1:9" ht="15" customHeight="1" x14ac:dyDescent="0.25">
      <c r="A93" s="17"/>
      <c r="B93" s="17"/>
      <c r="C93" s="18"/>
      <c r="D93" s="18"/>
      <c r="E93" s="19"/>
      <c r="F93" s="19"/>
      <c r="G93" s="20"/>
      <c r="H93" s="19"/>
    </row>
    <row r="94" spans="1:9" ht="15" customHeight="1" x14ac:dyDescent="0.25">
      <c r="A94" s="17"/>
      <c r="B94" s="17"/>
      <c r="C94" s="18"/>
      <c r="D94" s="18"/>
      <c r="E94" s="19"/>
      <c r="F94" s="19"/>
      <c r="G94" s="20"/>
      <c r="H94" s="19"/>
    </row>
    <row r="95" spans="1:9" ht="15" customHeight="1" x14ac:dyDescent="0.25">
      <c r="A95" s="17"/>
      <c r="B95" s="17"/>
      <c r="C95" s="18"/>
      <c r="D95" s="18"/>
      <c r="E95" s="19"/>
      <c r="F95" s="19"/>
      <c r="G95" s="20"/>
      <c r="H95" s="19"/>
    </row>
    <row r="96" spans="1:9" ht="15" customHeight="1" x14ac:dyDescent="0.25">
      <c r="A96" s="17"/>
      <c r="B96" s="17"/>
      <c r="C96" s="18"/>
      <c r="D96" s="18"/>
      <c r="E96" s="19"/>
      <c r="F96" s="19"/>
      <c r="G96" s="20"/>
      <c r="H96" s="19"/>
    </row>
    <row r="97" spans="1:12" ht="15" customHeight="1" x14ac:dyDescent="0.25">
      <c r="A97" s="17"/>
      <c r="B97" s="17"/>
      <c r="C97" s="18"/>
      <c r="D97" s="18"/>
      <c r="E97" s="19"/>
      <c r="F97" s="19"/>
      <c r="G97" s="20"/>
      <c r="H97" s="19"/>
    </row>
    <row r="98" spans="1:12" ht="15.75" customHeight="1" x14ac:dyDescent="0.25">
      <c r="A98" s="17"/>
      <c r="B98" s="17"/>
      <c r="C98" s="18"/>
      <c r="D98" s="18"/>
      <c r="E98" s="19"/>
      <c r="F98" s="19"/>
      <c r="G98" s="20"/>
      <c r="H98" s="19"/>
    </row>
    <row r="99" spans="1:12" s="21" customFormat="1" x14ac:dyDescent="0.25">
      <c r="A99" s="17"/>
      <c r="B99" s="17"/>
      <c r="C99" s="18"/>
      <c r="D99" s="18"/>
      <c r="E99" s="19"/>
      <c r="F99" s="19"/>
      <c r="G99" s="19"/>
      <c r="H99" s="19"/>
      <c r="J99" s="8"/>
      <c r="K99" s="9"/>
      <c r="L99" s="10"/>
    </row>
    <row r="100" spans="1:12" s="21" customFormat="1" x14ac:dyDescent="0.25">
      <c r="A100" s="17"/>
      <c r="B100" s="22"/>
      <c r="C100" s="23"/>
      <c r="D100" s="23"/>
      <c r="E100" s="19"/>
      <c r="F100" s="24"/>
      <c r="G100" s="19"/>
      <c r="H100" s="19"/>
      <c r="J100" s="8"/>
      <c r="K100" s="9"/>
      <c r="L100" s="10"/>
    </row>
    <row r="101" spans="1:12" s="21" customFormat="1" x14ac:dyDescent="0.25">
      <c r="A101" s="17"/>
      <c r="B101" s="22"/>
      <c r="C101" s="23"/>
      <c r="D101" s="23"/>
      <c r="E101" s="19"/>
      <c r="F101" s="19"/>
      <c r="G101" s="19"/>
      <c r="H101" s="19"/>
      <c r="J101" s="8"/>
      <c r="K101" s="9"/>
      <c r="L101" s="10"/>
    </row>
  </sheetData>
  <sheetProtection password="CF7A" sheet="1" objects="1" scenarios="1"/>
  <mergeCells count="40">
    <mergeCell ref="F43:F44"/>
    <mergeCell ref="F45:F46"/>
    <mergeCell ref="E45:E46"/>
    <mergeCell ref="E43:E44"/>
    <mergeCell ref="F84:F85"/>
    <mergeCell ref="E84:E85"/>
    <mergeCell ref="F82:F83"/>
    <mergeCell ref="E82:E83"/>
    <mergeCell ref="A10:A15"/>
    <mergeCell ref="A20:A24"/>
    <mergeCell ref="B27:B28"/>
    <mergeCell ref="A27:A28"/>
    <mergeCell ref="A33:A36"/>
    <mergeCell ref="A30:A32"/>
    <mergeCell ref="B84:B85"/>
    <mergeCell ref="B82:B83"/>
    <mergeCell ref="A38:A41"/>
    <mergeCell ref="B52:B53"/>
    <mergeCell ref="A52:A53"/>
    <mergeCell ref="A82:A85"/>
    <mergeCell ref="A77:A80"/>
    <mergeCell ref="B64:B65"/>
    <mergeCell ref="A64:A65"/>
    <mergeCell ref="A59:A63"/>
    <mergeCell ref="A54:A58"/>
    <mergeCell ref="B45:B46"/>
    <mergeCell ref="B43:B44"/>
    <mergeCell ref="A43:A46"/>
    <mergeCell ref="I2:I18"/>
    <mergeCell ref="H2:H18"/>
    <mergeCell ref="G2:G18"/>
    <mergeCell ref="I19:I58"/>
    <mergeCell ref="H19:H58"/>
    <mergeCell ref="G19:G58"/>
    <mergeCell ref="I59:I73"/>
    <mergeCell ref="H59:H73"/>
    <mergeCell ref="G59:G73"/>
    <mergeCell ref="I74:I87"/>
    <mergeCell ref="H74:H87"/>
    <mergeCell ref="G74:G87"/>
  </mergeCells>
  <conditionalFormatting sqref="I2:I8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3 E47:E82 E45 E86:E87 E84">
    <cfRule type="cellIs" dxfId="18" priority="1" operator="equal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9"/>
  <sheetViews>
    <sheetView workbookViewId="0">
      <selection activeCell="D2" sqref="D2"/>
    </sheetView>
  </sheetViews>
  <sheetFormatPr baseColWidth="10" defaultRowHeight="15" x14ac:dyDescent="0.25"/>
  <cols>
    <col min="1" max="1" width="5.7109375" style="25" bestFit="1" customWidth="1"/>
    <col min="2" max="2" width="5.42578125" style="25" bestFit="1" customWidth="1"/>
    <col min="3" max="3" width="9.140625" style="26" bestFit="1" customWidth="1"/>
    <col min="4" max="4" width="8.28515625" style="26" bestFit="1" customWidth="1"/>
    <col min="5" max="5" width="11.28515625" style="10" bestFit="1" customWidth="1"/>
    <col min="6" max="6" width="13.42578125" style="10" customWidth="1"/>
    <col min="7" max="7" width="11.28515625" style="10" bestFit="1" customWidth="1"/>
    <col min="8" max="8" width="13.140625" style="10" bestFit="1" customWidth="1"/>
    <col min="9" max="9" width="5.5703125" style="21" bestFit="1" customWidth="1"/>
    <col min="10" max="10" width="11.42578125" style="8"/>
    <col min="11" max="11" width="16.140625" style="9" customWidth="1"/>
    <col min="12" max="12" width="14.28515625" style="10" customWidth="1"/>
    <col min="13" max="16384" width="11.42578125" style="8"/>
  </cols>
  <sheetData>
    <row r="1" spans="1:9" s="73" customFormat="1" ht="30.75" thickBot="1" x14ac:dyDescent="0.3">
      <c r="A1" s="63" t="s">
        <v>75</v>
      </c>
      <c r="B1" s="64" t="s">
        <v>77</v>
      </c>
      <c r="C1" s="65" t="s">
        <v>51</v>
      </c>
      <c r="D1" s="65" t="s">
        <v>52</v>
      </c>
      <c r="E1" s="71" t="s">
        <v>71</v>
      </c>
      <c r="F1" s="71" t="s">
        <v>72</v>
      </c>
      <c r="G1" s="71" t="s">
        <v>69</v>
      </c>
      <c r="H1" s="71" t="s">
        <v>70</v>
      </c>
      <c r="I1" s="72" t="s">
        <v>68</v>
      </c>
    </row>
    <row r="2" spans="1:9" ht="15" customHeight="1" x14ac:dyDescent="0.25">
      <c r="A2" s="274" t="s">
        <v>0</v>
      </c>
      <c r="B2" s="294"/>
      <c r="C2" s="29">
        <v>1</v>
      </c>
      <c r="D2" s="7"/>
      <c r="E2" s="52">
        <f>IF(C2=D2,F2,0)</f>
        <v>0</v>
      </c>
      <c r="F2" s="53">
        <f>1.9231/2</f>
        <v>0.96155000000000002</v>
      </c>
      <c r="G2" s="265">
        <f>SUM(E2:E19)</f>
        <v>0</v>
      </c>
      <c r="H2" s="265">
        <f>SUM(F2:F19)</f>
        <v>25.000300000000014</v>
      </c>
      <c r="I2" s="271">
        <f>G2/H2</f>
        <v>0</v>
      </c>
    </row>
    <row r="3" spans="1:9" ht="15" customHeight="1" x14ac:dyDescent="0.25">
      <c r="A3" s="263"/>
      <c r="B3" s="270"/>
      <c r="C3" s="32">
        <v>3</v>
      </c>
      <c r="D3" s="11"/>
      <c r="E3" s="54">
        <f t="shared" ref="E3:E66" si="0">IF(C3=D3,F3,0)</f>
        <v>0</v>
      </c>
      <c r="F3" s="55">
        <f>1.9231/2</f>
        <v>0.96155000000000002</v>
      </c>
      <c r="G3" s="266"/>
      <c r="H3" s="266"/>
      <c r="I3" s="272"/>
    </row>
    <row r="4" spans="1:9" ht="15" customHeight="1" x14ac:dyDescent="0.25">
      <c r="A4" s="30" t="s">
        <v>1</v>
      </c>
      <c r="B4" s="31"/>
      <c r="C4" s="32">
        <v>5</v>
      </c>
      <c r="D4" s="11"/>
      <c r="E4" s="54">
        <f t="shared" si="0"/>
        <v>0</v>
      </c>
      <c r="F4" s="55">
        <v>1.9231</v>
      </c>
      <c r="G4" s="266"/>
      <c r="H4" s="266"/>
      <c r="I4" s="272"/>
    </row>
    <row r="5" spans="1:9" ht="15" customHeight="1" x14ac:dyDescent="0.25">
      <c r="A5" s="30" t="s">
        <v>2</v>
      </c>
      <c r="B5" s="31"/>
      <c r="C5" s="32">
        <v>3</v>
      </c>
      <c r="D5" s="11"/>
      <c r="E5" s="54">
        <f t="shared" si="0"/>
        <v>0</v>
      </c>
      <c r="F5" s="55">
        <v>1.9231</v>
      </c>
      <c r="G5" s="266"/>
      <c r="H5" s="266"/>
      <c r="I5" s="272"/>
    </row>
    <row r="6" spans="1:9" ht="15" customHeight="1" x14ac:dyDescent="0.25">
      <c r="A6" s="30" t="s">
        <v>3</v>
      </c>
      <c r="B6" s="31"/>
      <c r="C6" s="32">
        <v>2</v>
      </c>
      <c r="D6" s="11"/>
      <c r="E6" s="54">
        <f t="shared" si="0"/>
        <v>0</v>
      </c>
      <c r="F6" s="55">
        <v>1.9231</v>
      </c>
      <c r="G6" s="266"/>
      <c r="H6" s="266"/>
      <c r="I6" s="272"/>
    </row>
    <row r="7" spans="1:9" ht="15" customHeight="1" x14ac:dyDescent="0.25">
      <c r="A7" s="30" t="s">
        <v>4</v>
      </c>
      <c r="B7" s="31"/>
      <c r="C7" s="32">
        <v>5</v>
      </c>
      <c r="D7" s="11"/>
      <c r="E7" s="54">
        <f t="shared" si="0"/>
        <v>0</v>
      </c>
      <c r="F7" s="55">
        <v>1.9231</v>
      </c>
      <c r="G7" s="266"/>
      <c r="H7" s="266"/>
      <c r="I7" s="272"/>
    </row>
    <row r="8" spans="1:9" ht="15" customHeight="1" x14ac:dyDescent="0.25">
      <c r="A8" s="30" t="s">
        <v>5</v>
      </c>
      <c r="B8" s="31"/>
      <c r="C8" s="32">
        <v>3</v>
      </c>
      <c r="D8" s="11"/>
      <c r="E8" s="54">
        <f t="shared" si="0"/>
        <v>0</v>
      </c>
      <c r="F8" s="55">
        <v>1.9231</v>
      </c>
      <c r="G8" s="266"/>
      <c r="H8" s="266"/>
      <c r="I8" s="272"/>
    </row>
    <row r="9" spans="1:9" ht="15" customHeight="1" x14ac:dyDescent="0.25">
      <c r="A9" s="30" t="s">
        <v>6</v>
      </c>
      <c r="B9" s="31"/>
      <c r="C9" s="32">
        <v>3</v>
      </c>
      <c r="D9" s="11"/>
      <c r="E9" s="54">
        <f t="shared" si="0"/>
        <v>0</v>
      </c>
      <c r="F9" s="55">
        <v>1.9231</v>
      </c>
      <c r="G9" s="266"/>
      <c r="H9" s="266"/>
      <c r="I9" s="272"/>
    </row>
    <row r="10" spans="1:9" ht="15" customHeight="1" x14ac:dyDescent="0.25">
      <c r="A10" s="30" t="s">
        <v>7</v>
      </c>
      <c r="B10" s="31"/>
      <c r="C10" s="32">
        <v>2</v>
      </c>
      <c r="D10" s="11"/>
      <c r="E10" s="54">
        <f t="shared" si="0"/>
        <v>0</v>
      </c>
      <c r="F10" s="55">
        <v>1.9231</v>
      </c>
      <c r="G10" s="266"/>
      <c r="H10" s="266"/>
      <c r="I10" s="272"/>
    </row>
    <row r="11" spans="1:9" ht="15" customHeight="1" x14ac:dyDescent="0.25">
      <c r="A11" s="30" t="s">
        <v>8</v>
      </c>
      <c r="B11" s="31"/>
      <c r="C11" s="32">
        <v>1</v>
      </c>
      <c r="D11" s="11"/>
      <c r="E11" s="54">
        <f t="shared" si="0"/>
        <v>0</v>
      </c>
      <c r="F11" s="55">
        <v>1.9231</v>
      </c>
      <c r="G11" s="266"/>
      <c r="H11" s="266"/>
      <c r="I11" s="272"/>
    </row>
    <row r="12" spans="1:9" ht="15" customHeight="1" x14ac:dyDescent="0.25">
      <c r="A12" s="30" t="s">
        <v>9</v>
      </c>
      <c r="B12" s="31"/>
      <c r="C12" s="32">
        <v>4</v>
      </c>
      <c r="D12" s="11"/>
      <c r="E12" s="54">
        <f t="shared" si="0"/>
        <v>0</v>
      </c>
      <c r="F12" s="55">
        <v>1.9231</v>
      </c>
      <c r="G12" s="266"/>
      <c r="H12" s="266"/>
      <c r="I12" s="272"/>
    </row>
    <row r="13" spans="1:9" ht="15" customHeight="1" x14ac:dyDescent="0.25">
      <c r="A13" s="263" t="s">
        <v>10</v>
      </c>
      <c r="B13" s="31" t="s">
        <v>54</v>
      </c>
      <c r="C13" s="32">
        <v>2</v>
      </c>
      <c r="D13" s="11"/>
      <c r="E13" s="54">
        <f t="shared" si="0"/>
        <v>0</v>
      </c>
      <c r="F13" s="55">
        <f>1.9231/5</f>
        <v>0.38462000000000002</v>
      </c>
      <c r="G13" s="266"/>
      <c r="H13" s="266"/>
      <c r="I13" s="272"/>
    </row>
    <row r="14" spans="1:9" ht="15" customHeight="1" x14ac:dyDescent="0.25">
      <c r="A14" s="263"/>
      <c r="B14" s="31" t="s">
        <v>56</v>
      </c>
      <c r="C14" s="32">
        <v>3</v>
      </c>
      <c r="D14" s="11"/>
      <c r="E14" s="54">
        <f t="shared" si="0"/>
        <v>0</v>
      </c>
      <c r="F14" s="55">
        <f t="shared" ref="F14:F17" si="1">1.9231/5</f>
        <v>0.38462000000000002</v>
      </c>
      <c r="G14" s="266"/>
      <c r="H14" s="266"/>
      <c r="I14" s="272"/>
    </row>
    <row r="15" spans="1:9" ht="15" customHeight="1" x14ac:dyDescent="0.25">
      <c r="A15" s="263"/>
      <c r="B15" s="31" t="s">
        <v>57</v>
      </c>
      <c r="C15" s="32">
        <v>5</v>
      </c>
      <c r="D15" s="11"/>
      <c r="E15" s="54">
        <f t="shared" si="0"/>
        <v>0</v>
      </c>
      <c r="F15" s="55">
        <f t="shared" si="1"/>
        <v>0.38462000000000002</v>
      </c>
      <c r="G15" s="266"/>
      <c r="H15" s="266"/>
      <c r="I15" s="272"/>
    </row>
    <row r="16" spans="1:9" ht="15" customHeight="1" x14ac:dyDescent="0.25">
      <c r="A16" s="263"/>
      <c r="B16" s="31" t="s">
        <v>58</v>
      </c>
      <c r="C16" s="32">
        <v>4</v>
      </c>
      <c r="D16" s="11"/>
      <c r="E16" s="54">
        <f t="shared" si="0"/>
        <v>0</v>
      </c>
      <c r="F16" s="55">
        <f t="shared" si="1"/>
        <v>0.38462000000000002</v>
      </c>
      <c r="G16" s="266"/>
      <c r="H16" s="266"/>
      <c r="I16" s="272"/>
    </row>
    <row r="17" spans="1:9" ht="15" customHeight="1" x14ac:dyDescent="0.25">
      <c r="A17" s="263"/>
      <c r="B17" s="31" t="s">
        <v>59</v>
      </c>
      <c r="C17" s="32">
        <v>1</v>
      </c>
      <c r="D17" s="11"/>
      <c r="E17" s="54">
        <f t="shared" si="0"/>
        <v>0</v>
      </c>
      <c r="F17" s="55">
        <f t="shared" si="1"/>
        <v>0.38462000000000002</v>
      </c>
      <c r="G17" s="266"/>
      <c r="H17" s="266"/>
      <c r="I17" s="272"/>
    </row>
    <row r="18" spans="1:9" ht="15" customHeight="1" x14ac:dyDescent="0.25">
      <c r="A18" s="30" t="s">
        <v>11</v>
      </c>
      <c r="B18" s="31"/>
      <c r="C18" s="32">
        <v>5</v>
      </c>
      <c r="D18" s="11"/>
      <c r="E18" s="54">
        <f t="shared" si="0"/>
        <v>0</v>
      </c>
      <c r="F18" s="55">
        <v>1.9231</v>
      </c>
      <c r="G18" s="266"/>
      <c r="H18" s="266"/>
      <c r="I18" s="272"/>
    </row>
    <row r="19" spans="1:9" ht="15" customHeight="1" thickBot="1" x14ac:dyDescent="0.3">
      <c r="A19" s="34" t="s">
        <v>12</v>
      </c>
      <c r="B19" s="35"/>
      <c r="C19" s="36">
        <v>3</v>
      </c>
      <c r="D19" s="12"/>
      <c r="E19" s="56">
        <f t="shared" si="0"/>
        <v>0</v>
      </c>
      <c r="F19" s="57">
        <v>1.9231</v>
      </c>
      <c r="G19" s="267"/>
      <c r="H19" s="267"/>
      <c r="I19" s="273"/>
    </row>
    <row r="20" spans="1:9" ht="15" customHeight="1" x14ac:dyDescent="0.25">
      <c r="A20" s="274" t="s">
        <v>14</v>
      </c>
      <c r="B20" s="294" t="s">
        <v>54</v>
      </c>
      <c r="C20" s="29">
        <v>5</v>
      </c>
      <c r="D20" s="7"/>
      <c r="E20" s="288">
        <f>IF(AND(C20=D20,C21=D21),F20,0)</f>
        <v>0</v>
      </c>
      <c r="F20" s="289">
        <f>2/5</f>
        <v>0.4</v>
      </c>
      <c r="G20" s="265">
        <f>SUM(E20:E86)</f>
        <v>0</v>
      </c>
      <c r="H20" s="265">
        <f>SUM(F20:F86)</f>
        <v>40.000000000000014</v>
      </c>
      <c r="I20" s="271">
        <f>G20/H20</f>
        <v>0</v>
      </c>
    </row>
    <row r="21" spans="1:9" ht="15" customHeight="1" x14ac:dyDescent="0.25">
      <c r="A21" s="263"/>
      <c r="B21" s="270"/>
      <c r="C21" s="32">
        <v>7</v>
      </c>
      <c r="D21" s="11"/>
      <c r="E21" s="287"/>
      <c r="F21" s="290"/>
      <c r="G21" s="266"/>
      <c r="H21" s="266"/>
      <c r="I21" s="272"/>
    </row>
    <row r="22" spans="1:9" ht="15" customHeight="1" x14ac:dyDescent="0.25">
      <c r="A22" s="263"/>
      <c r="B22" s="270" t="s">
        <v>56</v>
      </c>
      <c r="C22" s="32">
        <v>4</v>
      </c>
      <c r="D22" s="11"/>
      <c r="E22" s="286">
        <f t="shared" ref="E22" si="2">IF(AND(C22=D22,C23=D23),F22,0)</f>
        <v>0</v>
      </c>
      <c r="F22" s="293">
        <f t="shared" ref="F22" si="3">2/5</f>
        <v>0.4</v>
      </c>
      <c r="G22" s="266"/>
      <c r="H22" s="266"/>
      <c r="I22" s="272"/>
    </row>
    <row r="23" spans="1:9" ht="15" customHeight="1" x14ac:dyDescent="0.25">
      <c r="A23" s="263"/>
      <c r="B23" s="270"/>
      <c r="C23" s="32">
        <v>7</v>
      </c>
      <c r="D23" s="11"/>
      <c r="E23" s="287"/>
      <c r="F23" s="290"/>
      <c r="G23" s="266"/>
      <c r="H23" s="266"/>
      <c r="I23" s="272"/>
    </row>
    <row r="24" spans="1:9" ht="15" customHeight="1" x14ac:dyDescent="0.25">
      <c r="A24" s="263"/>
      <c r="B24" s="270" t="s">
        <v>57</v>
      </c>
      <c r="C24" s="32">
        <v>1</v>
      </c>
      <c r="D24" s="11"/>
      <c r="E24" s="286">
        <f t="shared" ref="E24" si="4">IF(AND(C24=D24,C25=D25),F24,0)</f>
        <v>0</v>
      </c>
      <c r="F24" s="293">
        <f t="shared" ref="F24" si="5">2/5</f>
        <v>0.4</v>
      </c>
      <c r="G24" s="266"/>
      <c r="H24" s="266"/>
      <c r="I24" s="272"/>
    </row>
    <row r="25" spans="1:9" ht="15" customHeight="1" x14ac:dyDescent="0.25">
      <c r="A25" s="263"/>
      <c r="B25" s="270"/>
      <c r="C25" s="32">
        <v>6</v>
      </c>
      <c r="D25" s="11"/>
      <c r="E25" s="287"/>
      <c r="F25" s="290"/>
      <c r="G25" s="266"/>
      <c r="H25" s="266"/>
      <c r="I25" s="272"/>
    </row>
    <row r="26" spans="1:9" ht="15" customHeight="1" x14ac:dyDescent="0.25">
      <c r="A26" s="263"/>
      <c r="B26" s="270" t="s">
        <v>58</v>
      </c>
      <c r="C26" s="32">
        <v>2</v>
      </c>
      <c r="D26" s="11"/>
      <c r="E26" s="286">
        <f t="shared" ref="E26" si="6">IF(AND(C26=D26,C27=D27),F26,0)</f>
        <v>0</v>
      </c>
      <c r="F26" s="293">
        <f t="shared" ref="F26" si="7">2/5</f>
        <v>0.4</v>
      </c>
      <c r="G26" s="266"/>
      <c r="H26" s="266"/>
      <c r="I26" s="272"/>
    </row>
    <row r="27" spans="1:9" ht="15" customHeight="1" x14ac:dyDescent="0.25">
      <c r="A27" s="263"/>
      <c r="B27" s="270"/>
      <c r="C27" s="32">
        <v>7</v>
      </c>
      <c r="D27" s="11"/>
      <c r="E27" s="287"/>
      <c r="F27" s="290"/>
      <c r="G27" s="266"/>
      <c r="H27" s="266"/>
      <c r="I27" s="272"/>
    </row>
    <row r="28" spans="1:9" ht="15" customHeight="1" x14ac:dyDescent="0.25">
      <c r="A28" s="263"/>
      <c r="B28" s="270" t="s">
        <v>59</v>
      </c>
      <c r="C28" s="32">
        <v>1</v>
      </c>
      <c r="D28" s="11"/>
      <c r="E28" s="286">
        <f t="shared" ref="E28" si="8">IF(AND(C28=D28,C29=D29),F28,0)</f>
        <v>0</v>
      </c>
      <c r="F28" s="293">
        <f t="shared" ref="F28" si="9">2/5</f>
        <v>0.4</v>
      </c>
      <c r="G28" s="266"/>
      <c r="H28" s="266"/>
      <c r="I28" s="272"/>
    </row>
    <row r="29" spans="1:9" ht="15" customHeight="1" x14ac:dyDescent="0.25">
      <c r="A29" s="263"/>
      <c r="B29" s="270"/>
      <c r="C29" s="32">
        <v>3</v>
      </c>
      <c r="D29" s="11"/>
      <c r="E29" s="287"/>
      <c r="F29" s="290"/>
      <c r="G29" s="266"/>
      <c r="H29" s="266"/>
      <c r="I29" s="272"/>
    </row>
    <row r="30" spans="1:9" ht="15" customHeight="1" x14ac:dyDescent="0.25">
      <c r="A30" s="30" t="s">
        <v>15</v>
      </c>
      <c r="B30" s="31"/>
      <c r="C30" s="32">
        <v>5</v>
      </c>
      <c r="D30" s="11"/>
      <c r="E30" s="54">
        <f t="shared" si="0"/>
        <v>0</v>
      </c>
      <c r="F30" s="55">
        <v>2</v>
      </c>
      <c r="G30" s="266"/>
      <c r="H30" s="266"/>
      <c r="I30" s="272"/>
    </row>
    <row r="31" spans="1:9" ht="15" customHeight="1" x14ac:dyDescent="0.25">
      <c r="A31" s="263" t="s">
        <v>16</v>
      </c>
      <c r="B31" s="31" t="s">
        <v>54</v>
      </c>
      <c r="C31" s="32">
        <v>2</v>
      </c>
      <c r="D31" s="11"/>
      <c r="E31" s="54">
        <f t="shared" si="0"/>
        <v>0</v>
      </c>
      <c r="F31" s="55">
        <f>2/5</f>
        <v>0.4</v>
      </c>
      <c r="G31" s="266"/>
      <c r="H31" s="266"/>
      <c r="I31" s="272"/>
    </row>
    <row r="32" spans="1:9" ht="15" customHeight="1" x14ac:dyDescent="0.25">
      <c r="A32" s="263"/>
      <c r="B32" s="31" t="s">
        <v>56</v>
      </c>
      <c r="C32" s="32">
        <v>1</v>
      </c>
      <c r="D32" s="11"/>
      <c r="E32" s="54">
        <f t="shared" si="0"/>
        <v>0</v>
      </c>
      <c r="F32" s="55">
        <f t="shared" ref="F32:F35" si="10">2/5</f>
        <v>0.4</v>
      </c>
      <c r="G32" s="266"/>
      <c r="H32" s="266"/>
      <c r="I32" s="272"/>
    </row>
    <row r="33" spans="1:9" ht="15" customHeight="1" x14ac:dyDescent="0.25">
      <c r="A33" s="263"/>
      <c r="B33" s="31" t="s">
        <v>57</v>
      </c>
      <c r="C33" s="32" t="s">
        <v>92</v>
      </c>
      <c r="D33" s="11"/>
      <c r="E33" s="54">
        <f>IF(OR(D33=3,D33=4,D33=5),F33,0)</f>
        <v>0</v>
      </c>
      <c r="F33" s="55">
        <f t="shared" si="10"/>
        <v>0.4</v>
      </c>
      <c r="G33" s="266"/>
      <c r="H33" s="266"/>
      <c r="I33" s="272"/>
    </row>
    <row r="34" spans="1:9" ht="15" customHeight="1" x14ac:dyDescent="0.25">
      <c r="A34" s="263"/>
      <c r="B34" s="31" t="s">
        <v>58</v>
      </c>
      <c r="C34" s="32" t="s">
        <v>93</v>
      </c>
      <c r="D34" s="11"/>
      <c r="E34" s="54">
        <f t="shared" ref="E34:E35" si="11">IF(OR(D34=3,D34=4,D34=5),F34,0)</f>
        <v>0</v>
      </c>
      <c r="F34" s="55">
        <f t="shared" si="10"/>
        <v>0.4</v>
      </c>
      <c r="G34" s="266"/>
      <c r="H34" s="266"/>
      <c r="I34" s="272"/>
    </row>
    <row r="35" spans="1:9" ht="15" customHeight="1" x14ac:dyDescent="0.25">
      <c r="A35" s="263"/>
      <c r="B35" s="31" t="s">
        <v>59</v>
      </c>
      <c r="C35" s="32" t="s">
        <v>94</v>
      </c>
      <c r="D35" s="11"/>
      <c r="E35" s="54">
        <f t="shared" si="11"/>
        <v>0</v>
      </c>
      <c r="F35" s="55">
        <f t="shared" si="10"/>
        <v>0.4</v>
      </c>
      <c r="G35" s="266"/>
      <c r="H35" s="266"/>
      <c r="I35" s="272"/>
    </row>
    <row r="36" spans="1:9" ht="15" customHeight="1" x14ac:dyDescent="0.25">
      <c r="A36" s="263" t="s">
        <v>17</v>
      </c>
      <c r="B36" s="31" t="s">
        <v>54</v>
      </c>
      <c r="C36" s="32">
        <v>5</v>
      </c>
      <c r="D36" s="11"/>
      <c r="E36" s="54">
        <f t="shared" si="0"/>
        <v>0</v>
      </c>
      <c r="F36" s="55">
        <f>2/6</f>
        <v>0.33333333333333331</v>
      </c>
      <c r="G36" s="266"/>
      <c r="H36" s="266"/>
      <c r="I36" s="272"/>
    </row>
    <row r="37" spans="1:9" ht="15" customHeight="1" x14ac:dyDescent="0.25">
      <c r="A37" s="263"/>
      <c r="B37" s="31" t="s">
        <v>56</v>
      </c>
      <c r="C37" s="32">
        <v>3</v>
      </c>
      <c r="D37" s="11"/>
      <c r="E37" s="54">
        <f t="shared" si="0"/>
        <v>0</v>
      </c>
      <c r="F37" s="55">
        <f t="shared" ref="F37:F41" si="12">2/6</f>
        <v>0.33333333333333331</v>
      </c>
      <c r="G37" s="266"/>
      <c r="H37" s="266"/>
      <c r="I37" s="272"/>
    </row>
    <row r="38" spans="1:9" ht="15" customHeight="1" x14ac:dyDescent="0.25">
      <c r="A38" s="263"/>
      <c r="B38" s="31" t="s">
        <v>57</v>
      </c>
      <c r="C38" s="32">
        <v>4</v>
      </c>
      <c r="D38" s="11"/>
      <c r="E38" s="54">
        <f t="shared" si="0"/>
        <v>0</v>
      </c>
      <c r="F38" s="55">
        <f t="shared" si="12"/>
        <v>0.33333333333333331</v>
      </c>
      <c r="G38" s="266"/>
      <c r="H38" s="266"/>
      <c r="I38" s="272"/>
    </row>
    <row r="39" spans="1:9" ht="15" customHeight="1" x14ac:dyDescent="0.25">
      <c r="A39" s="263"/>
      <c r="B39" s="31" t="s">
        <v>58</v>
      </c>
      <c r="C39" s="32">
        <v>6</v>
      </c>
      <c r="D39" s="11"/>
      <c r="E39" s="54">
        <f t="shared" si="0"/>
        <v>0</v>
      </c>
      <c r="F39" s="55">
        <f t="shared" si="12"/>
        <v>0.33333333333333331</v>
      </c>
      <c r="G39" s="266"/>
      <c r="H39" s="266"/>
      <c r="I39" s="272"/>
    </row>
    <row r="40" spans="1:9" ht="15" customHeight="1" x14ac:dyDescent="0.25">
      <c r="A40" s="263"/>
      <c r="B40" s="31" t="s">
        <v>59</v>
      </c>
      <c r="C40" s="32">
        <v>1</v>
      </c>
      <c r="D40" s="11"/>
      <c r="E40" s="54">
        <f t="shared" si="0"/>
        <v>0</v>
      </c>
      <c r="F40" s="55">
        <f t="shared" si="12"/>
        <v>0.33333333333333331</v>
      </c>
      <c r="G40" s="266"/>
      <c r="H40" s="266"/>
      <c r="I40" s="272"/>
    </row>
    <row r="41" spans="1:9" ht="15" customHeight="1" x14ac:dyDescent="0.25">
      <c r="A41" s="263"/>
      <c r="B41" s="31" t="s">
        <v>62</v>
      </c>
      <c r="C41" s="32">
        <v>2</v>
      </c>
      <c r="D41" s="11"/>
      <c r="E41" s="54">
        <f t="shared" si="0"/>
        <v>0</v>
      </c>
      <c r="F41" s="55">
        <f t="shared" si="12"/>
        <v>0.33333333333333331</v>
      </c>
      <c r="G41" s="266"/>
      <c r="H41" s="266"/>
      <c r="I41" s="272"/>
    </row>
    <row r="42" spans="1:9" ht="15" customHeight="1" x14ac:dyDescent="0.25">
      <c r="A42" s="263" t="s">
        <v>18</v>
      </c>
      <c r="B42" s="31" t="s">
        <v>54</v>
      </c>
      <c r="C42" s="32">
        <v>3</v>
      </c>
      <c r="D42" s="11"/>
      <c r="E42" s="54">
        <f t="shared" si="0"/>
        <v>0</v>
      </c>
      <c r="F42" s="55">
        <f>2/8</f>
        <v>0.25</v>
      </c>
      <c r="G42" s="266"/>
      <c r="H42" s="266"/>
      <c r="I42" s="272"/>
    </row>
    <row r="43" spans="1:9" ht="15" customHeight="1" x14ac:dyDescent="0.25">
      <c r="A43" s="263"/>
      <c r="B43" s="31" t="s">
        <v>56</v>
      </c>
      <c r="C43" s="32">
        <v>2</v>
      </c>
      <c r="D43" s="11"/>
      <c r="E43" s="54">
        <f t="shared" si="0"/>
        <v>0</v>
      </c>
      <c r="F43" s="55">
        <f t="shared" ref="F43:F49" si="13">2/8</f>
        <v>0.25</v>
      </c>
      <c r="G43" s="266"/>
      <c r="H43" s="266"/>
      <c r="I43" s="272"/>
    </row>
    <row r="44" spans="1:9" ht="15" customHeight="1" x14ac:dyDescent="0.25">
      <c r="A44" s="263"/>
      <c r="B44" s="31" t="s">
        <v>57</v>
      </c>
      <c r="C44" s="32">
        <v>1</v>
      </c>
      <c r="D44" s="11"/>
      <c r="E44" s="54">
        <f t="shared" si="0"/>
        <v>0</v>
      </c>
      <c r="F44" s="55">
        <f t="shared" si="13"/>
        <v>0.25</v>
      </c>
      <c r="G44" s="266"/>
      <c r="H44" s="266"/>
      <c r="I44" s="272"/>
    </row>
    <row r="45" spans="1:9" ht="15" customHeight="1" x14ac:dyDescent="0.25">
      <c r="A45" s="263"/>
      <c r="B45" s="31" t="s">
        <v>58</v>
      </c>
      <c r="C45" s="32">
        <v>3</v>
      </c>
      <c r="D45" s="11"/>
      <c r="E45" s="54">
        <f t="shared" si="0"/>
        <v>0</v>
      </c>
      <c r="F45" s="55">
        <f t="shared" si="13"/>
        <v>0.25</v>
      </c>
      <c r="G45" s="266"/>
      <c r="H45" s="266"/>
      <c r="I45" s="272"/>
    </row>
    <row r="46" spans="1:9" ht="15" customHeight="1" x14ac:dyDescent="0.25">
      <c r="A46" s="263"/>
      <c r="B46" s="31" t="s">
        <v>59</v>
      </c>
      <c r="C46" s="32">
        <v>3</v>
      </c>
      <c r="D46" s="11"/>
      <c r="E46" s="54">
        <f t="shared" si="0"/>
        <v>0</v>
      </c>
      <c r="F46" s="55">
        <f t="shared" si="13"/>
        <v>0.25</v>
      </c>
      <c r="G46" s="266"/>
      <c r="H46" s="266"/>
      <c r="I46" s="272"/>
    </row>
    <row r="47" spans="1:9" ht="15" customHeight="1" x14ac:dyDescent="0.25">
      <c r="A47" s="263"/>
      <c r="B47" s="31" t="s">
        <v>62</v>
      </c>
      <c r="C47" s="32">
        <v>2</v>
      </c>
      <c r="D47" s="11"/>
      <c r="E47" s="54">
        <f t="shared" si="0"/>
        <v>0</v>
      </c>
      <c r="F47" s="55">
        <f t="shared" si="13"/>
        <v>0.25</v>
      </c>
      <c r="G47" s="266"/>
      <c r="H47" s="266"/>
      <c r="I47" s="272"/>
    </row>
    <row r="48" spans="1:9" ht="15" customHeight="1" x14ac:dyDescent="0.25">
      <c r="A48" s="263"/>
      <c r="B48" s="31" t="s">
        <v>63</v>
      </c>
      <c r="C48" s="32">
        <v>4</v>
      </c>
      <c r="D48" s="11"/>
      <c r="E48" s="54">
        <f t="shared" si="0"/>
        <v>0</v>
      </c>
      <c r="F48" s="55">
        <f t="shared" si="13"/>
        <v>0.25</v>
      </c>
      <c r="G48" s="266"/>
      <c r="H48" s="266"/>
      <c r="I48" s="272"/>
    </row>
    <row r="49" spans="1:9" ht="15" customHeight="1" x14ac:dyDescent="0.25">
      <c r="A49" s="263"/>
      <c r="B49" s="31" t="s">
        <v>66</v>
      </c>
      <c r="C49" s="32">
        <v>1</v>
      </c>
      <c r="D49" s="11"/>
      <c r="E49" s="54">
        <f t="shared" si="0"/>
        <v>0</v>
      </c>
      <c r="F49" s="55">
        <f t="shared" si="13"/>
        <v>0.25</v>
      </c>
      <c r="G49" s="266"/>
      <c r="H49" s="266"/>
      <c r="I49" s="272"/>
    </row>
    <row r="50" spans="1:9" ht="15" customHeight="1" x14ac:dyDescent="0.25">
      <c r="A50" s="263" t="s">
        <v>19</v>
      </c>
      <c r="B50" s="31" t="s">
        <v>54</v>
      </c>
      <c r="C50" s="32">
        <v>2</v>
      </c>
      <c r="D50" s="11"/>
      <c r="E50" s="54">
        <f t="shared" si="0"/>
        <v>0</v>
      </c>
      <c r="F50" s="55">
        <f>2/2</f>
        <v>1</v>
      </c>
      <c r="G50" s="266"/>
      <c r="H50" s="266"/>
      <c r="I50" s="272"/>
    </row>
    <row r="51" spans="1:9" ht="15" customHeight="1" x14ac:dyDescent="0.25">
      <c r="A51" s="263"/>
      <c r="B51" s="31" t="s">
        <v>56</v>
      </c>
      <c r="C51" s="32">
        <v>3</v>
      </c>
      <c r="D51" s="11"/>
      <c r="E51" s="54">
        <f t="shared" si="0"/>
        <v>0</v>
      </c>
      <c r="F51" s="55">
        <f>2/2</f>
        <v>1</v>
      </c>
      <c r="G51" s="266"/>
      <c r="H51" s="266"/>
      <c r="I51" s="272"/>
    </row>
    <row r="52" spans="1:9" ht="15" customHeight="1" x14ac:dyDescent="0.25">
      <c r="A52" s="263" t="s">
        <v>20</v>
      </c>
      <c r="B52" s="31" t="s">
        <v>54</v>
      </c>
      <c r="C52" s="32">
        <v>3</v>
      </c>
      <c r="D52" s="11"/>
      <c r="E52" s="54">
        <f t="shared" si="0"/>
        <v>0</v>
      </c>
      <c r="F52" s="55">
        <f>2/3</f>
        <v>0.66666666666666663</v>
      </c>
      <c r="G52" s="266"/>
      <c r="H52" s="266"/>
      <c r="I52" s="272"/>
    </row>
    <row r="53" spans="1:9" ht="15" customHeight="1" x14ac:dyDescent="0.25">
      <c r="A53" s="263"/>
      <c r="B53" s="31" t="s">
        <v>56</v>
      </c>
      <c r="C53" s="32">
        <v>4</v>
      </c>
      <c r="D53" s="11"/>
      <c r="E53" s="54">
        <f t="shared" si="0"/>
        <v>0</v>
      </c>
      <c r="F53" s="55">
        <f t="shared" ref="F53:F54" si="14">2/3</f>
        <v>0.66666666666666663</v>
      </c>
      <c r="G53" s="266"/>
      <c r="H53" s="266"/>
      <c r="I53" s="272"/>
    </row>
    <row r="54" spans="1:9" ht="15" customHeight="1" x14ac:dyDescent="0.25">
      <c r="A54" s="263"/>
      <c r="B54" s="31" t="s">
        <v>57</v>
      </c>
      <c r="C54" s="32">
        <v>5</v>
      </c>
      <c r="D54" s="11"/>
      <c r="E54" s="54">
        <f t="shared" si="0"/>
        <v>0</v>
      </c>
      <c r="F54" s="55">
        <f t="shared" si="14"/>
        <v>0.66666666666666663</v>
      </c>
      <c r="G54" s="266"/>
      <c r="H54" s="266"/>
      <c r="I54" s="272"/>
    </row>
    <row r="55" spans="1:9" ht="15" customHeight="1" x14ac:dyDescent="0.25">
      <c r="A55" s="263" t="s">
        <v>21</v>
      </c>
      <c r="B55" s="270" t="s">
        <v>54</v>
      </c>
      <c r="C55" s="32">
        <v>2</v>
      </c>
      <c r="D55" s="11"/>
      <c r="E55" s="54">
        <f t="shared" si="0"/>
        <v>0</v>
      </c>
      <c r="F55" s="55">
        <f>2/6</f>
        <v>0.33333333333333331</v>
      </c>
      <c r="G55" s="266"/>
      <c r="H55" s="266"/>
      <c r="I55" s="272"/>
    </row>
    <row r="56" spans="1:9" ht="15" customHeight="1" x14ac:dyDescent="0.25">
      <c r="A56" s="263"/>
      <c r="B56" s="270"/>
      <c r="C56" s="32">
        <v>3</v>
      </c>
      <c r="D56" s="11"/>
      <c r="E56" s="54">
        <f t="shared" si="0"/>
        <v>0</v>
      </c>
      <c r="F56" s="55">
        <f t="shared" ref="F56:F60" si="15">2/6</f>
        <v>0.33333333333333331</v>
      </c>
      <c r="G56" s="266"/>
      <c r="H56" s="266"/>
      <c r="I56" s="272"/>
    </row>
    <row r="57" spans="1:9" ht="15" customHeight="1" x14ac:dyDescent="0.25">
      <c r="A57" s="263"/>
      <c r="B57" s="270"/>
      <c r="C57" s="32">
        <v>6</v>
      </c>
      <c r="D57" s="11"/>
      <c r="E57" s="54">
        <f t="shared" si="0"/>
        <v>0</v>
      </c>
      <c r="F57" s="55">
        <f t="shared" si="15"/>
        <v>0.33333333333333331</v>
      </c>
      <c r="G57" s="266"/>
      <c r="H57" s="266"/>
      <c r="I57" s="272"/>
    </row>
    <row r="58" spans="1:9" ht="15" customHeight="1" x14ac:dyDescent="0.25">
      <c r="A58" s="263"/>
      <c r="B58" s="270" t="s">
        <v>56</v>
      </c>
      <c r="C58" s="32">
        <v>1</v>
      </c>
      <c r="D58" s="11"/>
      <c r="E58" s="54">
        <f t="shared" si="0"/>
        <v>0</v>
      </c>
      <c r="F58" s="55">
        <f t="shared" si="15"/>
        <v>0.33333333333333331</v>
      </c>
      <c r="G58" s="266"/>
      <c r="H58" s="266"/>
      <c r="I58" s="272"/>
    </row>
    <row r="59" spans="1:9" ht="15" customHeight="1" x14ac:dyDescent="0.25">
      <c r="A59" s="263"/>
      <c r="B59" s="270"/>
      <c r="C59" s="32">
        <v>4</v>
      </c>
      <c r="D59" s="11"/>
      <c r="E59" s="54">
        <f t="shared" si="0"/>
        <v>0</v>
      </c>
      <c r="F59" s="55">
        <f t="shared" si="15"/>
        <v>0.33333333333333331</v>
      </c>
      <c r="G59" s="266"/>
      <c r="H59" s="266"/>
      <c r="I59" s="272"/>
    </row>
    <row r="60" spans="1:9" ht="15" customHeight="1" x14ac:dyDescent="0.25">
      <c r="A60" s="263"/>
      <c r="B60" s="270"/>
      <c r="C60" s="32">
        <v>5</v>
      </c>
      <c r="D60" s="11"/>
      <c r="E60" s="54">
        <f t="shared" si="0"/>
        <v>0</v>
      </c>
      <c r="F60" s="55">
        <f t="shared" si="15"/>
        <v>0.33333333333333331</v>
      </c>
      <c r="G60" s="266"/>
      <c r="H60" s="266"/>
      <c r="I60" s="272"/>
    </row>
    <row r="61" spans="1:9" ht="15" customHeight="1" x14ac:dyDescent="0.25">
      <c r="A61" s="30" t="s">
        <v>22</v>
      </c>
      <c r="B61" s="31"/>
      <c r="C61" s="32">
        <v>2</v>
      </c>
      <c r="D61" s="11"/>
      <c r="E61" s="54">
        <f t="shared" si="0"/>
        <v>0</v>
      </c>
      <c r="F61" s="55">
        <v>2</v>
      </c>
      <c r="G61" s="266"/>
      <c r="H61" s="266"/>
      <c r="I61" s="272"/>
    </row>
    <row r="62" spans="1:9" ht="15" customHeight="1" x14ac:dyDescent="0.25">
      <c r="A62" s="263" t="s">
        <v>23</v>
      </c>
      <c r="B62" s="31" t="s">
        <v>54</v>
      </c>
      <c r="C62" s="32">
        <v>3</v>
      </c>
      <c r="D62" s="11"/>
      <c r="E62" s="54">
        <f t="shared" si="0"/>
        <v>0</v>
      </c>
      <c r="F62" s="55">
        <f>2/3</f>
        <v>0.66666666666666663</v>
      </c>
      <c r="G62" s="266"/>
      <c r="H62" s="266"/>
      <c r="I62" s="272"/>
    </row>
    <row r="63" spans="1:9" ht="15" customHeight="1" x14ac:dyDescent="0.25">
      <c r="A63" s="263"/>
      <c r="B63" s="31" t="s">
        <v>56</v>
      </c>
      <c r="C63" s="32">
        <v>5</v>
      </c>
      <c r="D63" s="11"/>
      <c r="E63" s="54">
        <f t="shared" si="0"/>
        <v>0</v>
      </c>
      <c r="F63" s="55">
        <f t="shared" ref="F63:F64" si="16">2/3</f>
        <v>0.66666666666666663</v>
      </c>
      <c r="G63" s="266"/>
      <c r="H63" s="266"/>
      <c r="I63" s="272"/>
    </row>
    <row r="64" spans="1:9" ht="15" customHeight="1" x14ac:dyDescent="0.25">
      <c r="A64" s="263"/>
      <c r="B64" s="31" t="s">
        <v>57</v>
      </c>
      <c r="C64" s="32">
        <v>4</v>
      </c>
      <c r="D64" s="11"/>
      <c r="E64" s="54">
        <f t="shared" si="0"/>
        <v>0</v>
      </c>
      <c r="F64" s="55">
        <f t="shared" si="16"/>
        <v>0.66666666666666663</v>
      </c>
      <c r="G64" s="266"/>
      <c r="H64" s="266"/>
      <c r="I64" s="272"/>
    </row>
    <row r="65" spans="1:9" ht="15.75" customHeight="1" x14ac:dyDescent="0.25">
      <c r="A65" s="30" t="s">
        <v>24</v>
      </c>
      <c r="B65" s="31"/>
      <c r="C65" s="32">
        <v>2</v>
      </c>
      <c r="D65" s="11"/>
      <c r="E65" s="54">
        <f t="shared" si="0"/>
        <v>0</v>
      </c>
      <c r="F65" s="55">
        <v>2</v>
      </c>
      <c r="G65" s="266"/>
      <c r="H65" s="266"/>
      <c r="I65" s="272"/>
    </row>
    <row r="66" spans="1:9" ht="15" customHeight="1" x14ac:dyDescent="0.25">
      <c r="A66" s="30" t="s">
        <v>25</v>
      </c>
      <c r="B66" s="31"/>
      <c r="C66" s="32">
        <v>4</v>
      </c>
      <c r="D66" s="11"/>
      <c r="E66" s="54">
        <f t="shared" si="0"/>
        <v>0</v>
      </c>
      <c r="F66" s="55">
        <v>2</v>
      </c>
      <c r="G66" s="266"/>
      <c r="H66" s="266"/>
      <c r="I66" s="272"/>
    </row>
    <row r="67" spans="1:9" ht="15" customHeight="1" x14ac:dyDescent="0.25">
      <c r="A67" s="263" t="s">
        <v>26</v>
      </c>
      <c r="B67" s="270" t="s">
        <v>54</v>
      </c>
      <c r="C67" s="32">
        <v>1</v>
      </c>
      <c r="D67" s="11"/>
      <c r="E67" s="292">
        <f>IF(AND(D67=C67,D68=C68,D69=C69,D70=C70),F67,0)</f>
        <v>0</v>
      </c>
      <c r="F67" s="291">
        <v>2</v>
      </c>
      <c r="G67" s="266"/>
      <c r="H67" s="266"/>
      <c r="I67" s="272"/>
    </row>
    <row r="68" spans="1:9" ht="15" customHeight="1" x14ac:dyDescent="0.25">
      <c r="A68" s="263"/>
      <c r="B68" s="270"/>
      <c r="C68" s="32">
        <v>3</v>
      </c>
      <c r="D68" s="11"/>
      <c r="E68" s="292"/>
      <c r="F68" s="291"/>
      <c r="G68" s="266"/>
      <c r="H68" s="266"/>
      <c r="I68" s="272"/>
    </row>
    <row r="69" spans="1:9" ht="15" customHeight="1" x14ac:dyDescent="0.25">
      <c r="A69" s="263"/>
      <c r="B69" s="270" t="s">
        <v>56</v>
      </c>
      <c r="C69" s="32">
        <v>2</v>
      </c>
      <c r="D69" s="11"/>
      <c r="E69" s="292"/>
      <c r="F69" s="291"/>
      <c r="G69" s="266"/>
      <c r="H69" s="266"/>
      <c r="I69" s="272"/>
    </row>
    <row r="70" spans="1:9" ht="15" customHeight="1" x14ac:dyDescent="0.25">
      <c r="A70" s="263"/>
      <c r="B70" s="270"/>
      <c r="C70" s="32">
        <v>4</v>
      </c>
      <c r="D70" s="11"/>
      <c r="E70" s="292"/>
      <c r="F70" s="291"/>
      <c r="G70" s="266"/>
      <c r="H70" s="266"/>
      <c r="I70" s="272"/>
    </row>
    <row r="71" spans="1:9" ht="15" customHeight="1" x14ac:dyDescent="0.25">
      <c r="A71" s="30" t="s">
        <v>27</v>
      </c>
      <c r="B71" s="31"/>
      <c r="C71" s="32">
        <v>2</v>
      </c>
      <c r="D71" s="11"/>
      <c r="E71" s="54">
        <f>IF(C71=D71,F71,0)</f>
        <v>0</v>
      </c>
      <c r="F71" s="55">
        <v>2</v>
      </c>
      <c r="G71" s="266"/>
      <c r="H71" s="266"/>
      <c r="I71" s="272"/>
    </row>
    <row r="72" spans="1:9" ht="15" customHeight="1" x14ac:dyDescent="0.25">
      <c r="A72" s="263" t="s">
        <v>28</v>
      </c>
      <c r="B72" s="31" t="s">
        <v>54</v>
      </c>
      <c r="C72" s="32">
        <v>2</v>
      </c>
      <c r="D72" s="11"/>
      <c r="E72" s="292">
        <f>IF(AND(C72=D72,C73=D73,C74=D74,C75=D75,C76=D76),F72,0)</f>
        <v>0</v>
      </c>
      <c r="F72" s="291">
        <v>2</v>
      </c>
      <c r="G72" s="266"/>
      <c r="H72" s="266"/>
      <c r="I72" s="272"/>
    </row>
    <row r="73" spans="1:9" ht="15" customHeight="1" x14ac:dyDescent="0.25">
      <c r="A73" s="263"/>
      <c r="B73" s="31" t="s">
        <v>56</v>
      </c>
      <c r="C73" s="32">
        <v>3</v>
      </c>
      <c r="D73" s="11"/>
      <c r="E73" s="292"/>
      <c r="F73" s="291"/>
      <c r="G73" s="266"/>
      <c r="H73" s="266"/>
      <c r="I73" s="272"/>
    </row>
    <row r="74" spans="1:9" ht="15" customHeight="1" x14ac:dyDescent="0.25">
      <c r="A74" s="263"/>
      <c r="B74" s="31" t="s">
        <v>57</v>
      </c>
      <c r="C74" s="32">
        <v>5</v>
      </c>
      <c r="D74" s="11"/>
      <c r="E74" s="292"/>
      <c r="F74" s="291"/>
      <c r="G74" s="266"/>
      <c r="H74" s="266"/>
      <c r="I74" s="272"/>
    </row>
    <row r="75" spans="1:9" ht="15" customHeight="1" x14ac:dyDescent="0.25">
      <c r="A75" s="263"/>
      <c r="B75" s="31" t="s">
        <v>58</v>
      </c>
      <c r="C75" s="32">
        <v>4</v>
      </c>
      <c r="D75" s="11"/>
      <c r="E75" s="292"/>
      <c r="F75" s="291"/>
      <c r="G75" s="266"/>
      <c r="H75" s="266"/>
      <c r="I75" s="272"/>
    </row>
    <row r="76" spans="1:9" ht="15" customHeight="1" x14ac:dyDescent="0.25">
      <c r="A76" s="263"/>
      <c r="B76" s="31" t="s">
        <v>59</v>
      </c>
      <c r="C76" s="32">
        <v>1</v>
      </c>
      <c r="D76" s="11"/>
      <c r="E76" s="292"/>
      <c r="F76" s="291"/>
      <c r="G76" s="266"/>
      <c r="H76" s="266"/>
      <c r="I76" s="272"/>
    </row>
    <row r="77" spans="1:9" ht="15" customHeight="1" x14ac:dyDescent="0.25">
      <c r="A77" s="30" t="s">
        <v>29</v>
      </c>
      <c r="B77" s="31"/>
      <c r="C77" s="32">
        <v>3</v>
      </c>
      <c r="D77" s="11"/>
      <c r="E77" s="54">
        <f>IF(C77=D77,F77,0)</f>
        <v>0</v>
      </c>
      <c r="F77" s="55">
        <v>2</v>
      </c>
      <c r="G77" s="266"/>
      <c r="H77" s="266"/>
      <c r="I77" s="272"/>
    </row>
    <row r="78" spans="1:9" ht="15" customHeight="1" x14ac:dyDescent="0.25">
      <c r="A78" s="263" t="s">
        <v>30</v>
      </c>
      <c r="B78" s="270" t="s">
        <v>54</v>
      </c>
      <c r="C78" s="32">
        <v>2</v>
      </c>
      <c r="D78" s="11"/>
      <c r="E78" s="54">
        <f t="shared" ref="E78:E114" si="17">IF(C78=D78,F78,0)</f>
        <v>0</v>
      </c>
      <c r="F78" s="55">
        <f>2/6</f>
        <v>0.33333333333333331</v>
      </c>
      <c r="G78" s="266"/>
      <c r="H78" s="266"/>
      <c r="I78" s="272"/>
    </row>
    <row r="79" spans="1:9" ht="15" customHeight="1" x14ac:dyDescent="0.25">
      <c r="A79" s="263"/>
      <c r="B79" s="270"/>
      <c r="C79" s="32">
        <v>3</v>
      </c>
      <c r="D79" s="11"/>
      <c r="E79" s="54">
        <f t="shared" si="17"/>
        <v>0</v>
      </c>
      <c r="F79" s="55">
        <f t="shared" ref="F79:F83" si="18">2/6</f>
        <v>0.33333333333333331</v>
      </c>
      <c r="G79" s="266"/>
      <c r="H79" s="266"/>
      <c r="I79" s="272"/>
    </row>
    <row r="80" spans="1:9" ht="15" customHeight="1" x14ac:dyDescent="0.25">
      <c r="A80" s="263"/>
      <c r="B80" s="270"/>
      <c r="C80" s="32">
        <v>5</v>
      </c>
      <c r="D80" s="11"/>
      <c r="E80" s="54">
        <f t="shared" si="17"/>
        <v>0</v>
      </c>
      <c r="F80" s="55">
        <f t="shared" si="18"/>
        <v>0.33333333333333331</v>
      </c>
      <c r="G80" s="266"/>
      <c r="H80" s="266"/>
      <c r="I80" s="272"/>
    </row>
    <row r="81" spans="1:9" ht="15" customHeight="1" x14ac:dyDescent="0.25">
      <c r="A81" s="263"/>
      <c r="B81" s="270" t="s">
        <v>56</v>
      </c>
      <c r="C81" s="32">
        <v>1</v>
      </c>
      <c r="D81" s="11"/>
      <c r="E81" s="54">
        <f t="shared" si="17"/>
        <v>0</v>
      </c>
      <c r="F81" s="55">
        <f t="shared" si="18"/>
        <v>0.33333333333333331</v>
      </c>
      <c r="G81" s="266"/>
      <c r="H81" s="266"/>
      <c r="I81" s="272"/>
    </row>
    <row r="82" spans="1:9" ht="15" customHeight="1" x14ac:dyDescent="0.25">
      <c r="A82" s="263"/>
      <c r="B82" s="270"/>
      <c r="C82" s="32">
        <v>4</v>
      </c>
      <c r="D82" s="11"/>
      <c r="E82" s="54">
        <f t="shared" si="17"/>
        <v>0</v>
      </c>
      <c r="F82" s="55">
        <f t="shared" si="18"/>
        <v>0.33333333333333331</v>
      </c>
      <c r="G82" s="266"/>
      <c r="H82" s="266"/>
      <c r="I82" s="272"/>
    </row>
    <row r="83" spans="1:9" ht="15" customHeight="1" x14ac:dyDescent="0.25">
      <c r="A83" s="263"/>
      <c r="B83" s="270"/>
      <c r="C83" s="32">
        <v>6</v>
      </c>
      <c r="D83" s="11"/>
      <c r="E83" s="54">
        <f t="shared" si="17"/>
        <v>0</v>
      </c>
      <c r="F83" s="55">
        <f t="shared" si="18"/>
        <v>0.33333333333333331</v>
      </c>
      <c r="G83" s="266"/>
      <c r="H83" s="266"/>
      <c r="I83" s="272"/>
    </row>
    <row r="84" spans="1:9" ht="15" customHeight="1" x14ac:dyDescent="0.25">
      <c r="A84" s="30" t="s">
        <v>31</v>
      </c>
      <c r="B84" s="31"/>
      <c r="C84" s="32">
        <v>4</v>
      </c>
      <c r="D84" s="11"/>
      <c r="E84" s="54">
        <f t="shared" si="17"/>
        <v>0</v>
      </c>
      <c r="F84" s="55">
        <v>2</v>
      </c>
      <c r="G84" s="266"/>
      <c r="H84" s="266"/>
      <c r="I84" s="272"/>
    </row>
    <row r="85" spans="1:9" ht="15" customHeight="1" x14ac:dyDescent="0.25">
      <c r="A85" s="30" t="s">
        <v>73</v>
      </c>
      <c r="B85" s="31"/>
      <c r="C85" s="32">
        <v>1</v>
      </c>
      <c r="D85" s="11"/>
      <c r="E85" s="54">
        <f t="shared" si="17"/>
        <v>0</v>
      </c>
      <c r="F85" s="55">
        <v>2</v>
      </c>
      <c r="G85" s="266"/>
      <c r="H85" s="266"/>
      <c r="I85" s="272"/>
    </row>
    <row r="86" spans="1:9" ht="15" customHeight="1" thickBot="1" x14ac:dyDescent="0.3">
      <c r="A86" s="34" t="s">
        <v>74</v>
      </c>
      <c r="B86" s="35"/>
      <c r="C86" s="36">
        <v>1</v>
      </c>
      <c r="D86" s="12"/>
      <c r="E86" s="56">
        <f t="shared" si="17"/>
        <v>0</v>
      </c>
      <c r="F86" s="57">
        <v>2</v>
      </c>
      <c r="G86" s="267"/>
      <c r="H86" s="267"/>
      <c r="I86" s="273"/>
    </row>
    <row r="87" spans="1:9" ht="15" customHeight="1" x14ac:dyDescent="0.25">
      <c r="A87" s="27" t="s">
        <v>32</v>
      </c>
      <c r="B87" s="28"/>
      <c r="C87" s="29">
        <v>2</v>
      </c>
      <c r="D87" s="7"/>
      <c r="E87" s="52">
        <f t="shared" si="17"/>
        <v>0</v>
      </c>
      <c r="F87" s="53">
        <v>2</v>
      </c>
      <c r="G87" s="265">
        <f>SUM(E87:E96)</f>
        <v>0</v>
      </c>
      <c r="H87" s="265">
        <f>SUM(F87:F96)</f>
        <v>20</v>
      </c>
      <c r="I87" s="271">
        <f>G87/H87</f>
        <v>0</v>
      </c>
    </row>
    <row r="88" spans="1:9" ht="15" customHeight="1" x14ac:dyDescent="0.25">
      <c r="A88" s="30" t="s">
        <v>33</v>
      </c>
      <c r="B88" s="31"/>
      <c r="C88" s="32">
        <v>2</v>
      </c>
      <c r="D88" s="11"/>
      <c r="E88" s="54">
        <f t="shared" si="17"/>
        <v>0</v>
      </c>
      <c r="F88" s="55">
        <v>2</v>
      </c>
      <c r="G88" s="266"/>
      <c r="H88" s="266"/>
      <c r="I88" s="272"/>
    </row>
    <row r="89" spans="1:9" ht="15" customHeight="1" x14ac:dyDescent="0.25">
      <c r="A89" s="30" t="s">
        <v>34</v>
      </c>
      <c r="B89" s="31"/>
      <c r="C89" s="32">
        <v>4</v>
      </c>
      <c r="D89" s="11"/>
      <c r="E89" s="54">
        <f t="shared" si="17"/>
        <v>0</v>
      </c>
      <c r="F89" s="55">
        <v>2</v>
      </c>
      <c r="G89" s="266"/>
      <c r="H89" s="266"/>
      <c r="I89" s="272"/>
    </row>
    <row r="90" spans="1:9" ht="15" customHeight="1" x14ac:dyDescent="0.25">
      <c r="A90" s="30" t="s">
        <v>35</v>
      </c>
      <c r="B90" s="31"/>
      <c r="C90" s="32">
        <v>4</v>
      </c>
      <c r="D90" s="11"/>
      <c r="E90" s="54">
        <f t="shared" si="17"/>
        <v>0</v>
      </c>
      <c r="F90" s="55">
        <v>2</v>
      </c>
      <c r="G90" s="266"/>
      <c r="H90" s="266"/>
      <c r="I90" s="272"/>
    </row>
    <row r="91" spans="1:9" ht="15" customHeight="1" x14ac:dyDescent="0.25">
      <c r="A91" s="30" t="s">
        <v>36</v>
      </c>
      <c r="B91" s="31"/>
      <c r="C91" s="32">
        <v>5</v>
      </c>
      <c r="D91" s="11"/>
      <c r="E91" s="54">
        <f t="shared" si="17"/>
        <v>0</v>
      </c>
      <c r="F91" s="55">
        <v>2</v>
      </c>
      <c r="G91" s="266"/>
      <c r="H91" s="266"/>
      <c r="I91" s="272"/>
    </row>
    <row r="92" spans="1:9" ht="15" customHeight="1" x14ac:dyDescent="0.25">
      <c r="A92" s="30" t="s">
        <v>37</v>
      </c>
      <c r="B92" s="31"/>
      <c r="C92" s="32">
        <v>3</v>
      </c>
      <c r="D92" s="11"/>
      <c r="E92" s="54">
        <f t="shared" si="17"/>
        <v>0</v>
      </c>
      <c r="F92" s="55">
        <v>2</v>
      </c>
      <c r="G92" s="266"/>
      <c r="H92" s="266"/>
      <c r="I92" s="272"/>
    </row>
    <row r="93" spans="1:9" ht="15" customHeight="1" x14ac:dyDescent="0.25">
      <c r="A93" s="30" t="s">
        <v>38</v>
      </c>
      <c r="B93" s="31"/>
      <c r="C93" s="32">
        <v>1</v>
      </c>
      <c r="D93" s="11"/>
      <c r="E93" s="54">
        <f t="shared" si="17"/>
        <v>0</v>
      </c>
      <c r="F93" s="55">
        <v>2</v>
      </c>
      <c r="G93" s="266"/>
      <c r="H93" s="266"/>
      <c r="I93" s="272"/>
    </row>
    <row r="94" spans="1:9" ht="15" customHeight="1" x14ac:dyDescent="0.25">
      <c r="A94" s="30" t="s">
        <v>39</v>
      </c>
      <c r="B94" s="31"/>
      <c r="C94" s="32">
        <v>3</v>
      </c>
      <c r="D94" s="11"/>
      <c r="E94" s="54">
        <f t="shared" si="17"/>
        <v>0</v>
      </c>
      <c r="F94" s="55">
        <v>2</v>
      </c>
      <c r="G94" s="266"/>
      <c r="H94" s="266"/>
      <c r="I94" s="272"/>
    </row>
    <row r="95" spans="1:9" ht="15" customHeight="1" x14ac:dyDescent="0.25">
      <c r="A95" s="30" t="s">
        <v>40</v>
      </c>
      <c r="B95" s="31"/>
      <c r="C95" s="32">
        <v>4</v>
      </c>
      <c r="D95" s="11"/>
      <c r="E95" s="54">
        <f t="shared" si="17"/>
        <v>0</v>
      </c>
      <c r="F95" s="55">
        <v>2</v>
      </c>
      <c r="G95" s="266"/>
      <c r="H95" s="266"/>
      <c r="I95" s="272"/>
    </row>
    <row r="96" spans="1:9" ht="15" customHeight="1" thickBot="1" x14ac:dyDescent="0.3">
      <c r="A96" s="34" t="s">
        <v>64</v>
      </c>
      <c r="B96" s="35"/>
      <c r="C96" s="36">
        <v>3</v>
      </c>
      <c r="D96" s="12"/>
      <c r="E96" s="56">
        <f t="shared" si="17"/>
        <v>0</v>
      </c>
      <c r="F96" s="57">
        <v>2</v>
      </c>
      <c r="G96" s="267"/>
      <c r="H96" s="267"/>
      <c r="I96" s="273"/>
    </row>
    <row r="97" spans="1:9" ht="15" customHeight="1" x14ac:dyDescent="0.25">
      <c r="A97" s="27" t="s">
        <v>41</v>
      </c>
      <c r="B97" s="28"/>
      <c r="C97" s="29">
        <v>2</v>
      </c>
      <c r="D97" s="7"/>
      <c r="E97" s="52">
        <f t="shared" si="17"/>
        <v>0</v>
      </c>
      <c r="F97" s="53">
        <v>1.6667000000000001</v>
      </c>
      <c r="G97" s="265">
        <f>SUM(E97:E114)</f>
        <v>0</v>
      </c>
      <c r="H97" s="265">
        <f>SUM(F97:F114)</f>
        <v>15.000299999999998</v>
      </c>
      <c r="I97" s="271">
        <f>G97/H97</f>
        <v>0</v>
      </c>
    </row>
    <row r="98" spans="1:9" ht="15" customHeight="1" x14ac:dyDescent="0.25">
      <c r="A98" s="30" t="s">
        <v>42</v>
      </c>
      <c r="B98" s="31"/>
      <c r="C98" s="32">
        <v>3</v>
      </c>
      <c r="D98" s="11"/>
      <c r="E98" s="54">
        <f t="shared" si="17"/>
        <v>0</v>
      </c>
      <c r="F98" s="55">
        <v>1.6667000000000001</v>
      </c>
      <c r="G98" s="266"/>
      <c r="H98" s="266"/>
      <c r="I98" s="272"/>
    </row>
    <row r="99" spans="1:9" ht="15" customHeight="1" x14ac:dyDescent="0.25">
      <c r="A99" s="30" t="s">
        <v>43</v>
      </c>
      <c r="B99" s="31"/>
      <c r="C99" s="32">
        <v>5</v>
      </c>
      <c r="D99" s="11"/>
      <c r="E99" s="54">
        <f t="shared" si="17"/>
        <v>0</v>
      </c>
      <c r="F99" s="55">
        <v>1.6667000000000001</v>
      </c>
      <c r="G99" s="266"/>
      <c r="H99" s="266"/>
      <c r="I99" s="272"/>
    </row>
    <row r="100" spans="1:9" ht="15" customHeight="1" x14ac:dyDescent="0.25">
      <c r="A100" s="30" t="s">
        <v>44</v>
      </c>
      <c r="B100" s="31"/>
      <c r="C100" s="32">
        <v>1</v>
      </c>
      <c r="D100" s="11"/>
      <c r="E100" s="54">
        <f t="shared" si="17"/>
        <v>0</v>
      </c>
      <c r="F100" s="55">
        <v>1.6667000000000001</v>
      </c>
      <c r="G100" s="266"/>
      <c r="H100" s="266"/>
      <c r="I100" s="272"/>
    </row>
    <row r="101" spans="1:9" ht="15" customHeight="1" x14ac:dyDescent="0.25">
      <c r="A101" s="263" t="s">
        <v>45</v>
      </c>
      <c r="B101" s="31" t="s">
        <v>54</v>
      </c>
      <c r="C101" s="32">
        <v>4</v>
      </c>
      <c r="D101" s="11"/>
      <c r="E101" s="54">
        <f>IF(C101=D101,F101,0)</f>
        <v>0</v>
      </c>
      <c r="F101" s="55">
        <f>1.6667/5</f>
        <v>0.33334000000000003</v>
      </c>
      <c r="G101" s="266"/>
      <c r="H101" s="266"/>
      <c r="I101" s="272"/>
    </row>
    <row r="102" spans="1:9" ht="15" customHeight="1" x14ac:dyDescent="0.25">
      <c r="A102" s="263"/>
      <c r="B102" s="31" t="s">
        <v>56</v>
      </c>
      <c r="C102" s="32">
        <v>2</v>
      </c>
      <c r="D102" s="11"/>
      <c r="E102" s="54">
        <f t="shared" si="17"/>
        <v>0</v>
      </c>
      <c r="F102" s="55">
        <f t="shared" ref="F102:F105" si="19">1.6667/5</f>
        <v>0.33334000000000003</v>
      </c>
      <c r="G102" s="266"/>
      <c r="H102" s="266"/>
      <c r="I102" s="272"/>
    </row>
    <row r="103" spans="1:9" ht="15" customHeight="1" x14ac:dyDescent="0.25">
      <c r="A103" s="263"/>
      <c r="B103" s="31" t="s">
        <v>57</v>
      </c>
      <c r="C103" s="32">
        <v>1</v>
      </c>
      <c r="D103" s="11"/>
      <c r="E103" s="54">
        <f t="shared" si="17"/>
        <v>0</v>
      </c>
      <c r="F103" s="55">
        <f t="shared" si="19"/>
        <v>0.33334000000000003</v>
      </c>
      <c r="G103" s="266"/>
      <c r="H103" s="266"/>
      <c r="I103" s="272"/>
    </row>
    <row r="104" spans="1:9" ht="15" customHeight="1" x14ac:dyDescent="0.25">
      <c r="A104" s="263"/>
      <c r="B104" s="31" t="s">
        <v>58</v>
      </c>
      <c r="C104" s="32">
        <v>5</v>
      </c>
      <c r="D104" s="11"/>
      <c r="E104" s="54">
        <f t="shared" si="17"/>
        <v>0</v>
      </c>
      <c r="F104" s="55">
        <f t="shared" si="19"/>
        <v>0.33334000000000003</v>
      </c>
      <c r="G104" s="266"/>
      <c r="H104" s="266"/>
      <c r="I104" s="272"/>
    </row>
    <row r="105" spans="1:9" ht="15" customHeight="1" x14ac:dyDescent="0.25">
      <c r="A105" s="263"/>
      <c r="B105" s="31" t="s">
        <v>59</v>
      </c>
      <c r="C105" s="32">
        <v>3</v>
      </c>
      <c r="D105" s="11"/>
      <c r="E105" s="54">
        <f t="shared" si="17"/>
        <v>0</v>
      </c>
      <c r="F105" s="55">
        <f t="shared" si="19"/>
        <v>0.33334000000000003</v>
      </c>
      <c r="G105" s="266"/>
      <c r="H105" s="266"/>
      <c r="I105" s="272"/>
    </row>
    <row r="106" spans="1:9" ht="15" customHeight="1" x14ac:dyDescent="0.25">
      <c r="A106" s="30" t="s">
        <v>46</v>
      </c>
      <c r="B106" s="31"/>
      <c r="C106" s="32">
        <v>4</v>
      </c>
      <c r="D106" s="11"/>
      <c r="E106" s="54">
        <f t="shared" si="17"/>
        <v>0</v>
      </c>
      <c r="F106" s="55">
        <v>1.6667000000000001</v>
      </c>
      <c r="G106" s="266"/>
      <c r="H106" s="266"/>
      <c r="I106" s="272"/>
    </row>
    <row r="107" spans="1:9" ht="15" customHeight="1" x14ac:dyDescent="0.25">
      <c r="A107" s="263" t="s">
        <v>47</v>
      </c>
      <c r="B107" s="270"/>
      <c r="C107" s="32">
        <v>1</v>
      </c>
      <c r="D107" s="11"/>
      <c r="E107" s="54">
        <f t="shared" si="17"/>
        <v>0</v>
      </c>
      <c r="F107" s="55">
        <f>1.6667/2</f>
        <v>0.83335000000000004</v>
      </c>
      <c r="G107" s="266"/>
      <c r="H107" s="266"/>
      <c r="I107" s="272"/>
    </row>
    <row r="108" spans="1:9" ht="15" customHeight="1" x14ac:dyDescent="0.25">
      <c r="A108" s="263"/>
      <c r="B108" s="270"/>
      <c r="C108" s="32">
        <v>3</v>
      </c>
      <c r="D108" s="11"/>
      <c r="E108" s="54">
        <f t="shared" si="17"/>
        <v>0</v>
      </c>
      <c r="F108" s="55">
        <f>1.6667/2</f>
        <v>0.83335000000000004</v>
      </c>
      <c r="G108" s="266"/>
      <c r="H108" s="266"/>
      <c r="I108" s="272"/>
    </row>
    <row r="109" spans="1:9" ht="15" customHeight="1" x14ac:dyDescent="0.25">
      <c r="A109" s="30" t="s">
        <v>48</v>
      </c>
      <c r="B109" s="31"/>
      <c r="C109" s="32">
        <v>3</v>
      </c>
      <c r="D109" s="11"/>
      <c r="E109" s="54">
        <f t="shared" si="17"/>
        <v>0</v>
      </c>
      <c r="F109" s="55">
        <v>1.6667000000000001</v>
      </c>
      <c r="G109" s="266"/>
      <c r="H109" s="266"/>
      <c r="I109" s="272"/>
    </row>
    <row r="110" spans="1:9" ht="15" customHeight="1" x14ac:dyDescent="0.25">
      <c r="A110" s="263" t="s">
        <v>49</v>
      </c>
      <c r="B110" s="31" t="s">
        <v>54</v>
      </c>
      <c r="C110" s="32">
        <v>1</v>
      </c>
      <c r="D110" s="11"/>
      <c r="E110" s="54">
        <f t="shared" si="17"/>
        <v>0</v>
      </c>
      <c r="F110" s="55">
        <f>1.6667/5</f>
        <v>0.33334000000000003</v>
      </c>
      <c r="G110" s="266"/>
      <c r="H110" s="266"/>
      <c r="I110" s="272"/>
    </row>
    <row r="111" spans="1:9" ht="15" customHeight="1" x14ac:dyDescent="0.25">
      <c r="A111" s="263"/>
      <c r="B111" s="31" t="s">
        <v>56</v>
      </c>
      <c r="C111" s="32">
        <v>3</v>
      </c>
      <c r="D111" s="11"/>
      <c r="E111" s="54">
        <f t="shared" si="17"/>
        <v>0</v>
      </c>
      <c r="F111" s="55">
        <f t="shared" ref="F111:F114" si="20">1.6667/5</f>
        <v>0.33334000000000003</v>
      </c>
      <c r="G111" s="266"/>
      <c r="H111" s="266"/>
      <c r="I111" s="272"/>
    </row>
    <row r="112" spans="1:9" ht="15" customHeight="1" x14ac:dyDescent="0.25">
      <c r="A112" s="263"/>
      <c r="B112" s="31" t="s">
        <v>57</v>
      </c>
      <c r="C112" s="32">
        <v>5</v>
      </c>
      <c r="D112" s="11"/>
      <c r="E112" s="54">
        <f t="shared" si="17"/>
        <v>0</v>
      </c>
      <c r="F112" s="55">
        <f t="shared" si="20"/>
        <v>0.33334000000000003</v>
      </c>
      <c r="G112" s="266"/>
      <c r="H112" s="266"/>
      <c r="I112" s="272"/>
    </row>
    <row r="113" spans="1:12" ht="15" customHeight="1" x14ac:dyDescent="0.25">
      <c r="A113" s="263"/>
      <c r="B113" s="31" t="s">
        <v>58</v>
      </c>
      <c r="C113" s="32">
        <v>4</v>
      </c>
      <c r="D113" s="11"/>
      <c r="E113" s="54">
        <f t="shared" si="17"/>
        <v>0</v>
      </c>
      <c r="F113" s="55">
        <f t="shared" si="20"/>
        <v>0.33334000000000003</v>
      </c>
      <c r="G113" s="266"/>
      <c r="H113" s="266"/>
      <c r="I113" s="272"/>
    </row>
    <row r="114" spans="1:12" ht="15" customHeight="1" thickBot="1" x14ac:dyDescent="0.3">
      <c r="A114" s="264"/>
      <c r="B114" s="35" t="s">
        <v>59</v>
      </c>
      <c r="C114" s="36">
        <v>2</v>
      </c>
      <c r="D114" s="12"/>
      <c r="E114" s="56">
        <f t="shared" si="17"/>
        <v>0</v>
      </c>
      <c r="F114" s="57">
        <f t="shared" si="20"/>
        <v>0.33334000000000003</v>
      </c>
      <c r="G114" s="267"/>
      <c r="H114" s="267"/>
      <c r="I114" s="273"/>
    </row>
    <row r="115" spans="1:12" ht="27" thickBot="1" x14ac:dyDescent="0.3">
      <c r="A115" s="48"/>
      <c r="B115" s="48"/>
      <c r="C115" s="14"/>
      <c r="D115" s="14"/>
      <c r="E115" s="49"/>
      <c r="F115" s="49"/>
      <c r="G115" s="59">
        <f>SUM(G2:G114)</f>
        <v>0</v>
      </c>
      <c r="H115" s="59">
        <f>SUM(H2:H114)</f>
        <v>100.00060000000002</v>
      </c>
      <c r="I115" s="50"/>
    </row>
    <row r="116" spans="1:12" ht="15" customHeight="1" x14ac:dyDescent="0.25">
      <c r="A116" s="17"/>
      <c r="B116" s="17"/>
      <c r="C116" s="18"/>
      <c r="D116" s="18"/>
      <c r="E116" s="19"/>
      <c r="F116" s="19"/>
      <c r="G116" s="20"/>
      <c r="H116" s="19"/>
    </row>
    <row r="117" spans="1:12" ht="15" customHeight="1" x14ac:dyDescent="0.25">
      <c r="A117" s="17"/>
      <c r="B117" s="17"/>
      <c r="C117" s="18"/>
      <c r="D117" s="18"/>
      <c r="E117" s="19"/>
      <c r="F117" s="19"/>
      <c r="G117" s="20"/>
      <c r="H117" s="19"/>
    </row>
    <row r="118" spans="1:12" ht="15" customHeight="1" x14ac:dyDescent="0.25">
      <c r="A118" s="17"/>
      <c r="B118" s="17"/>
      <c r="C118" s="18"/>
      <c r="D118" s="18"/>
      <c r="E118" s="19"/>
      <c r="F118" s="19"/>
      <c r="G118" s="20"/>
      <c r="H118" s="19"/>
    </row>
    <row r="119" spans="1:12" ht="15" customHeight="1" x14ac:dyDescent="0.25">
      <c r="A119" s="17"/>
      <c r="B119" s="17"/>
      <c r="C119" s="18"/>
      <c r="D119" s="18"/>
      <c r="E119" s="19"/>
      <c r="F119" s="19"/>
      <c r="G119" s="20"/>
      <c r="H119" s="19"/>
    </row>
    <row r="120" spans="1:12" ht="15" customHeight="1" x14ac:dyDescent="0.25">
      <c r="A120" s="17"/>
      <c r="B120" s="17"/>
      <c r="C120" s="18"/>
      <c r="D120" s="18"/>
      <c r="E120" s="19"/>
      <c r="F120" s="19"/>
      <c r="G120" s="20"/>
      <c r="H120" s="19"/>
    </row>
    <row r="121" spans="1:12" ht="15" customHeight="1" x14ac:dyDescent="0.25">
      <c r="A121" s="17"/>
      <c r="B121" s="17"/>
      <c r="C121" s="18"/>
      <c r="D121" s="18"/>
      <c r="E121" s="19"/>
      <c r="F121" s="19"/>
      <c r="G121" s="20"/>
      <c r="H121" s="19"/>
    </row>
    <row r="122" spans="1:12" ht="15" customHeight="1" x14ac:dyDescent="0.25">
      <c r="A122" s="17"/>
      <c r="B122" s="17"/>
      <c r="C122" s="18"/>
      <c r="D122" s="18"/>
      <c r="E122" s="19"/>
      <c r="F122" s="19"/>
      <c r="G122" s="20"/>
      <c r="H122" s="19"/>
    </row>
    <row r="123" spans="1:12" ht="15" customHeight="1" x14ac:dyDescent="0.25">
      <c r="A123" s="17"/>
      <c r="B123" s="17"/>
      <c r="C123" s="18"/>
      <c r="D123" s="18"/>
      <c r="E123" s="19"/>
      <c r="F123" s="19"/>
      <c r="G123" s="20"/>
      <c r="H123" s="19"/>
    </row>
    <row r="124" spans="1:12" ht="15" customHeight="1" x14ac:dyDescent="0.25">
      <c r="A124" s="17"/>
      <c r="B124" s="17"/>
      <c r="C124" s="18"/>
      <c r="D124" s="18"/>
      <c r="E124" s="19"/>
      <c r="F124" s="19"/>
      <c r="G124" s="20"/>
      <c r="H124" s="19"/>
    </row>
    <row r="125" spans="1:12" ht="15" customHeight="1" x14ac:dyDescent="0.25">
      <c r="A125" s="17"/>
      <c r="B125" s="17"/>
      <c r="C125" s="18"/>
      <c r="D125" s="18"/>
      <c r="E125" s="19"/>
      <c r="F125" s="19"/>
      <c r="G125" s="20"/>
      <c r="H125" s="19"/>
    </row>
    <row r="126" spans="1:12" ht="15.75" customHeight="1" x14ac:dyDescent="0.25">
      <c r="A126" s="17"/>
      <c r="B126" s="17"/>
      <c r="C126" s="18"/>
      <c r="D126" s="18"/>
      <c r="E126" s="19"/>
      <c r="F126" s="19"/>
      <c r="G126" s="20"/>
      <c r="H126" s="19"/>
    </row>
    <row r="127" spans="1:12" s="21" customFormat="1" x14ac:dyDescent="0.25">
      <c r="A127" s="17"/>
      <c r="B127" s="17"/>
      <c r="C127" s="18"/>
      <c r="D127" s="18"/>
      <c r="E127" s="19"/>
      <c r="F127" s="19"/>
      <c r="G127" s="19"/>
      <c r="H127" s="19"/>
      <c r="J127" s="8"/>
      <c r="K127" s="9"/>
      <c r="L127" s="10"/>
    </row>
    <row r="128" spans="1:12" s="21" customFormat="1" x14ac:dyDescent="0.25">
      <c r="A128" s="17"/>
      <c r="B128" s="22"/>
      <c r="C128" s="23"/>
      <c r="D128" s="23"/>
      <c r="E128" s="19"/>
      <c r="F128" s="24"/>
      <c r="G128" s="19"/>
      <c r="H128" s="19"/>
      <c r="J128" s="8"/>
      <c r="K128" s="9"/>
      <c r="L128" s="10"/>
    </row>
    <row r="129" spans="1:12" s="21" customFormat="1" x14ac:dyDescent="0.25">
      <c r="A129" s="17"/>
      <c r="B129" s="22"/>
      <c r="C129" s="23"/>
      <c r="D129" s="23"/>
      <c r="E129" s="19"/>
      <c r="F129" s="19"/>
      <c r="G129" s="19"/>
      <c r="H129" s="19"/>
      <c r="J129" s="8"/>
      <c r="K129" s="9"/>
      <c r="L129" s="10"/>
    </row>
  </sheetData>
  <sheetProtection password="CF7A" sheet="1" objects="1" scenarios="1"/>
  <mergeCells count="55">
    <mergeCell ref="B67:B68"/>
    <mergeCell ref="A67:A70"/>
    <mergeCell ref="A62:A64"/>
    <mergeCell ref="A110:A114"/>
    <mergeCell ref="B107:B108"/>
    <mergeCell ref="A107:A108"/>
    <mergeCell ref="A101:A105"/>
    <mergeCell ref="B81:B83"/>
    <mergeCell ref="B78:B80"/>
    <mergeCell ref="A78:A83"/>
    <mergeCell ref="A72:A76"/>
    <mergeCell ref="B69:B70"/>
    <mergeCell ref="A42:A49"/>
    <mergeCell ref="A36:A41"/>
    <mergeCell ref="A31:A35"/>
    <mergeCell ref="B58:B60"/>
    <mergeCell ref="B55:B57"/>
    <mergeCell ref="A55:A60"/>
    <mergeCell ref="A52:A54"/>
    <mergeCell ref="A50:A51"/>
    <mergeCell ref="A2:A3"/>
    <mergeCell ref="A13:A17"/>
    <mergeCell ref="B2:B3"/>
    <mergeCell ref="A20:A29"/>
    <mergeCell ref="B28:B29"/>
    <mergeCell ref="B26:B27"/>
    <mergeCell ref="B24:B25"/>
    <mergeCell ref="B22:B23"/>
    <mergeCell ref="B20:B21"/>
    <mergeCell ref="I97:I114"/>
    <mergeCell ref="H97:H114"/>
    <mergeCell ref="G97:G114"/>
    <mergeCell ref="I87:I96"/>
    <mergeCell ref="H87:H96"/>
    <mergeCell ref="G87:G96"/>
    <mergeCell ref="I20:I86"/>
    <mergeCell ref="H20:H86"/>
    <mergeCell ref="G20:G86"/>
    <mergeCell ref="I2:I19"/>
    <mergeCell ref="H2:H19"/>
    <mergeCell ref="G2:G19"/>
    <mergeCell ref="E20:E21"/>
    <mergeCell ref="F20:F21"/>
    <mergeCell ref="F72:F76"/>
    <mergeCell ref="E72:E76"/>
    <mergeCell ref="F24:F25"/>
    <mergeCell ref="E24:E25"/>
    <mergeCell ref="F22:F23"/>
    <mergeCell ref="E22:E23"/>
    <mergeCell ref="F67:F70"/>
    <mergeCell ref="E67:E70"/>
    <mergeCell ref="F28:F29"/>
    <mergeCell ref="E28:E29"/>
    <mergeCell ref="F26:F27"/>
    <mergeCell ref="E26:E27"/>
  </mergeCells>
  <conditionalFormatting sqref="E2:E114">
    <cfRule type="cellIs" dxfId="17" priority="2" operator="equal">
      <formula>0</formula>
    </cfRule>
  </conditionalFormatting>
  <conditionalFormatting sqref="I2:I1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"/>
  <sheetViews>
    <sheetView zoomScaleNormal="100" workbookViewId="0">
      <selection activeCell="D2" sqref="D2"/>
    </sheetView>
  </sheetViews>
  <sheetFormatPr baseColWidth="10" defaultRowHeight="15" x14ac:dyDescent="0.25"/>
  <cols>
    <col min="1" max="1" width="5.7109375" style="25" bestFit="1" customWidth="1"/>
    <col min="2" max="2" width="5.42578125" style="25" bestFit="1" customWidth="1"/>
    <col min="3" max="3" width="8.28515625" style="26" bestFit="1" customWidth="1"/>
    <col min="4" max="4" width="8.28515625" style="26" customWidth="1"/>
    <col min="5" max="5" width="11.28515625" style="10" bestFit="1" customWidth="1"/>
    <col min="6" max="6" width="11.28515625" style="10" customWidth="1"/>
    <col min="7" max="7" width="11.28515625" style="10" bestFit="1" customWidth="1"/>
    <col min="8" max="8" width="13.42578125" style="10" customWidth="1"/>
    <col min="9" max="9" width="5.5703125" style="21" bestFit="1" customWidth="1"/>
    <col min="10" max="10" width="11.42578125" style="8"/>
    <col min="11" max="11" width="16.140625" style="9" customWidth="1"/>
    <col min="12" max="12" width="14.28515625" style="10" customWidth="1"/>
    <col min="13" max="16384" width="11.42578125" style="8"/>
  </cols>
  <sheetData>
    <row r="1" spans="1:9" s="6" customFormat="1" ht="30.75" thickBot="1" x14ac:dyDescent="0.3">
      <c r="A1" s="63" t="s">
        <v>75</v>
      </c>
      <c r="B1" s="64" t="s">
        <v>77</v>
      </c>
      <c r="C1" s="65" t="s">
        <v>51</v>
      </c>
      <c r="D1" s="65" t="s">
        <v>52</v>
      </c>
      <c r="E1" s="71" t="s">
        <v>71</v>
      </c>
      <c r="F1" s="71" t="s">
        <v>72</v>
      </c>
      <c r="G1" s="71" t="s">
        <v>69</v>
      </c>
      <c r="H1" s="71" t="s">
        <v>70</v>
      </c>
      <c r="I1" s="72" t="s">
        <v>68</v>
      </c>
    </row>
    <row r="2" spans="1:9" ht="15" customHeight="1" x14ac:dyDescent="0.25">
      <c r="A2" s="274" t="s">
        <v>0</v>
      </c>
      <c r="B2" s="294"/>
      <c r="C2" s="66">
        <v>3</v>
      </c>
      <c r="D2" s="61"/>
      <c r="E2" s="52">
        <f>IF(D2=C2,F2,0)</f>
        <v>0</v>
      </c>
      <c r="F2" s="53">
        <f>1.9231/2</f>
        <v>0.96155000000000002</v>
      </c>
      <c r="G2" s="265">
        <f>SUM(E2:E19)</f>
        <v>0</v>
      </c>
      <c r="H2" s="265">
        <f>SUM(F2:F19)</f>
        <v>25.000300000000003</v>
      </c>
      <c r="I2" s="271">
        <f>G2/H2</f>
        <v>0</v>
      </c>
    </row>
    <row r="3" spans="1:9" ht="15" customHeight="1" x14ac:dyDescent="0.25">
      <c r="A3" s="263"/>
      <c r="B3" s="270"/>
      <c r="C3" s="67">
        <v>6</v>
      </c>
      <c r="D3" s="60"/>
      <c r="E3" s="54">
        <f t="shared" ref="E3:E41" si="0">IF(D3=C3,F3,0)</f>
        <v>0</v>
      </c>
      <c r="F3" s="55">
        <f>1.9231/2</f>
        <v>0.96155000000000002</v>
      </c>
      <c r="G3" s="266"/>
      <c r="H3" s="266"/>
      <c r="I3" s="272"/>
    </row>
    <row r="4" spans="1:9" ht="15" customHeight="1" x14ac:dyDescent="0.25">
      <c r="A4" s="30" t="s">
        <v>1</v>
      </c>
      <c r="B4" s="31"/>
      <c r="C4" s="67">
        <v>4</v>
      </c>
      <c r="D4" s="60"/>
      <c r="E4" s="54">
        <f t="shared" si="0"/>
        <v>0</v>
      </c>
      <c r="F4" s="55">
        <f t="shared" ref="F4:F17" si="1">1.9231</f>
        <v>1.9231</v>
      </c>
      <c r="G4" s="266"/>
      <c r="H4" s="266"/>
      <c r="I4" s="272"/>
    </row>
    <row r="5" spans="1:9" ht="15" customHeight="1" x14ac:dyDescent="0.25">
      <c r="A5" s="30" t="s">
        <v>2</v>
      </c>
      <c r="B5" s="31"/>
      <c r="C5" s="67">
        <v>2</v>
      </c>
      <c r="D5" s="60"/>
      <c r="E5" s="54">
        <f t="shared" si="0"/>
        <v>0</v>
      </c>
      <c r="F5" s="55">
        <f t="shared" si="1"/>
        <v>1.9231</v>
      </c>
      <c r="G5" s="266"/>
      <c r="H5" s="266"/>
      <c r="I5" s="272"/>
    </row>
    <row r="6" spans="1:9" ht="15" customHeight="1" x14ac:dyDescent="0.25">
      <c r="A6" s="30" t="s">
        <v>3</v>
      </c>
      <c r="B6" s="31"/>
      <c r="C6" s="67">
        <v>3</v>
      </c>
      <c r="D6" s="60"/>
      <c r="E6" s="54">
        <f t="shared" si="0"/>
        <v>0</v>
      </c>
      <c r="F6" s="55">
        <f t="shared" si="1"/>
        <v>1.9231</v>
      </c>
      <c r="G6" s="266"/>
      <c r="H6" s="266"/>
      <c r="I6" s="272"/>
    </row>
    <row r="7" spans="1:9" ht="15" customHeight="1" x14ac:dyDescent="0.25">
      <c r="A7" s="30" t="s">
        <v>4</v>
      </c>
      <c r="B7" s="31"/>
      <c r="C7" s="67">
        <v>3</v>
      </c>
      <c r="D7" s="60"/>
      <c r="E7" s="54">
        <f t="shared" si="0"/>
        <v>0</v>
      </c>
      <c r="F7" s="55">
        <f t="shared" si="1"/>
        <v>1.9231</v>
      </c>
      <c r="G7" s="266"/>
      <c r="H7" s="266"/>
      <c r="I7" s="272"/>
    </row>
    <row r="8" spans="1:9" ht="15" customHeight="1" x14ac:dyDescent="0.25">
      <c r="A8" s="263" t="s">
        <v>5</v>
      </c>
      <c r="B8" s="31" t="s">
        <v>54</v>
      </c>
      <c r="C8" s="67">
        <v>2</v>
      </c>
      <c r="D8" s="60"/>
      <c r="E8" s="54">
        <f t="shared" si="0"/>
        <v>0</v>
      </c>
      <c r="F8" s="55">
        <f>1.9231/4</f>
        <v>0.48077500000000001</v>
      </c>
      <c r="G8" s="266"/>
      <c r="H8" s="266"/>
      <c r="I8" s="272"/>
    </row>
    <row r="9" spans="1:9" ht="15" customHeight="1" x14ac:dyDescent="0.25">
      <c r="A9" s="263"/>
      <c r="B9" s="31" t="s">
        <v>56</v>
      </c>
      <c r="C9" s="67">
        <v>1</v>
      </c>
      <c r="D9" s="60"/>
      <c r="E9" s="54">
        <f t="shared" si="0"/>
        <v>0</v>
      </c>
      <c r="F9" s="55">
        <f t="shared" ref="F9:F11" si="2">1.9231/4</f>
        <v>0.48077500000000001</v>
      </c>
      <c r="G9" s="266"/>
      <c r="H9" s="266"/>
      <c r="I9" s="272"/>
    </row>
    <row r="10" spans="1:9" ht="15" customHeight="1" x14ac:dyDescent="0.25">
      <c r="A10" s="263"/>
      <c r="B10" s="31" t="s">
        <v>57</v>
      </c>
      <c r="C10" s="67">
        <v>3</v>
      </c>
      <c r="D10" s="60"/>
      <c r="E10" s="54">
        <f t="shared" si="0"/>
        <v>0</v>
      </c>
      <c r="F10" s="55">
        <f t="shared" si="2"/>
        <v>0.48077500000000001</v>
      </c>
      <c r="G10" s="266"/>
      <c r="H10" s="266"/>
      <c r="I10" s="272"/>
    </row>
    <row r="11" spans="1:9" ht="15" customHeight="1" x14ac:dyDescent="0.25">
      <c r="A11" s="263"/>
      <c r="B11" s="31" t="s">
        <v>58</v>
      </c>
      <c r="C11" s="67">
        <v>4</v>
      </c>
      <c r="D11" s="60"/>
      <c r="E11" s="54">
        <f t="shared" si="0"/>
        <v>0</v>
      </c>
      <c r="F11" s="55">
        <f t="shared" si="2"/>
        <v>0.48077500000000001</v>
      </c>
      <c r="G11" s="266"/>
      <c r="H11" s="266"/>
      <c r="I11" s="272"/>
    </row>
    <row r="12" spans="1:9" ht="15" customHeight="1" x14ac:dyDescent="0.25">
      <c r="A12" s="30" t="s">
        <v>6</v>
      </c>
      <c r="B12" s="31"/>
      <c r="C12" s="67">
        <v>3</v>
      </c>
      <c r="D12" s="60"/>
      <c r="E12" s="54">
        <f t="shared" si="0"/>
        <v>0</v>
      </c>
      <c r="F12" s="55">
        <f t="shared" si="1"/>
        <v>1.9231</v>
      </c>
      <c r="G12" s="266"/>
      <c r="H12" s="266"/>
      <c r="I12" s="272"/>
    </row>
    <row r="13" spans="1:9" ht="15" customHeight="1" x14ac:dyDescent="0.25">
      <c r="A13" s="30" t="s">
        <v>7</v>
      </c>
      <c r="B13" s="31"/>
      <c r="C13" s="67">
        <v>4</v>
      </c>
      <c r="D13" s="60"/>
      <c r="E13" s="54">
        <f t="shared" si="0"/>
        <v>0</v>
      </c>
      <c r="F13" s="55">
        <f t="shared" si="1"/>
        <v>1.9231</v>
      </c>
      <c r="G13" s="266"/>
      <c r="H13" s="266"/>
      <c r="I13" s="272"/>
    </row>
    <row r="14" spans="1:9" ht="15" customHeight="1" x14ac:dyDescent="0.25">
      <c r="A14" s="30" t="s">
        <v>8</v>
      </c>
      <c r="B14" s="31"/>
      <c r="C14" s="67">
        <v>5</v>
      </c>
      <c r="D14" s="60"/>
      <c r="E14" s="54">
        <f t="shared" si="0"/>
        <v>0</v>
      </c>
      <c r="F14" s="55">
        <f t="shared" si="1"/>
        <v>1.9231</v>
      </c>
      <c r="G14" s="266"/>
      <c r="H14" s="266"/>
      <c r="I14" s="272"/>
    </row>
    <row r="15" spans="1:9" ht="30" x14ac:dyDescent="0.25">
      <c r="A15" s="30" t="s">
        <v>9</v>
      </c>
      <c r="B15" s="31"/>
      <c r="C15" s="68" t="s">
        <v>95</v>
      </c>
      <c r="D15" s="60"/>
      <c r="E15" s="54">
        <f>IF(OR(D15="12.10.",D15="09.10."),F15,0)</f>
        <v>0</v>
      </c>
      <c r="F15" s="55">
        <f t="shared" si="1"/>
        <v>1.9231</v>
      </c>
      <c r="G15" s="266"/>
      <c r="H15" s="266"/>
      <c r="I15" s="272"/>
    </row>
    <row r="16" spans="1:9" ht="15" customHeight="1" x14ac:dyDescent="0.25">
      <c r="A16" s="30" t="s">
        <v>10</v>
      </c>
      <c r="B16" s="31"/>
      <c r="C16" s="67">
        <v>5</v>
      </c>
      <c r="D16" s="60"/>
      <c r="E16" s="54">
        <f t="shared" si="0"/>
        <v>0</v>
      </c>
      <c r="F16" s="55">
        <f t="shared" si="1"/>
        <v>1.9231</v>
      </c>
      <c r="G16" s="266"/>
      <c r="H16" s="266"/>
      <c r="I16" s="272"/>
    </row>
    <row r="17" spans="1:9" ht="15" customHeight="1" x14ac:dyDescent="0.25">
      <c r="A17" s="30" t="s">
        <v>11</v>
      </c>
      <c r="B17" s="31"/>
      <c r="C17" s="67">
        <v>4</v>
      </c>
      <c r="D17" s="60"/>
      <c r="E17" s="54">
        <f t="shared" si="0"/>
        <v>0</v>
      </c>
      <c r="F17" s="55">
        <f t="shared" si="1"/>
        <v>1.9231</v>
      </c>
      <c r="G17" s="266"/>
      <c r="H17" s="266"/>
      <c r="I17" s="272"/>
    </row>
    <row r="18" spans="1:9" ht="15" customHeight="1" x14ac:dyDescent="0.25">
      <c r="A18" s="263" t="s">
        <v>12</v>
      </c>
      <c r="B18" s="270"/>
      <c r="C18" s="67">
        <v>2</v>
      </c>
      <c r="D18" s="60"/>
      <c r="E18" s="54">
        <f t="shared" si="0"/>
        <v>0</v>
      </c>
      <c r="F18" s="55">
        <f>1.9231/2</f>
        <v>0.96155000000000002</v>
      </c>
      <c r="G18" s="266"/>
      <c r="H18" s="266"/>
      <c r="I18" s="272"/>
    </row>
    <row r="19" spans="1:9" ht="15" customHeight="1" thickBot="1" x14ac:dyDescent="0.3">
      <c r="A19" s="264"/>
      <c r="B19" s="296"/>
      <c r="C19" s="70">
        <v>4</v>
      </c>
      <c r="D19" s="62"/>
      <c r="E19" s="56">
        <f t="shared" si="0"/>
        <v>0</v>
      </c>
      <c r="F19" s="57">
        <f>1.9231/2</f>
        <v>0.96155000000000002</v>
      </c>
      <c r="G19" s="267"/>
      <c r="H19" s="267"/>
      <c r="I19" s="273"/>
    </row>
    <row r="20" spans="1:9" ht="15" customHeight="1" x14ac:dyDescent="0.25">
      <c r="A20" s="27" t="s">
        <v>14</v>
      </c>
      <c r="B20" s="28"/>
      <c r="C20" s="66">
        <v>1</v>
      </c>
      <c r="D20" s="61"/>
      <c r="E20" s="52">
        <f t="shared" si="0"/>
        <v>0</v>
      </c>
      <c r="F20" s="53">
        <f>2.1053</f>
        <v>2.1053000000000002</v>
      </c>
      <c r="G20" s="265">
        <f>SUM(E20:E54)</f>
        <v>0</v>
      </c>
      <c r="H20" s="265">
        <f>SUM(F20:F54)</f>
        <v>40.000699999999995</v>
      </c>
      <c r="I20" s="271">
        <f>G20/H20</f>
        <v>0</v>
      </c>
    </row>
    <row r="21" spans="1:9" ht="15" customHeight="1" x14ac:dyDescent="0.25">
      <c r="A21" s="30" t="s">
        <v>15</v>
      </c>
      <c r="B21" s="31"/>
      <c r="C21" s="67">
        <v>367.92</v>
      </c>
      <c r="D21" s="60"/>
      <c r="E21" s="54">
        <f t="shared" si="0"/>
        <v>0</v>
      </c>
      <c r="F21" s="55">
        <f t="shared" ref="F21:F54" si="3">2.1053</f>
        <v>2.1053000000000002</v>
      </c>
      <c r="G21" s="266"/>
      <c r="H21" s="266"/>
      <c r="I21" s="272"/>
    </row>
    <row r="22" spans="1:9" ht="15" customHeight="1" x14ac:dyDescent="0.25">
      <c r="A22" s="30" t="s">
        <v>16</v>
      </c>
      <c r="B22" s="31"/>
      <c r="C22" s="67">
        <v>2</v>
      </c>
      <c r="D22" s="60"/>
      <c r="E22" s="54">
        <f t="shared" si="0"/>
        <v>0</v>
      </c>
      <c r="F22" s="55">
        <f t="shared" si="3"/>
        <v>2.1053000000000002</v>
      </c>
      <c r="G22" s="266"/>
      <c r="H22" s="266"/>
      <c r="I22" s="272"/>
    </row>
    <row r="23" spans="1:9" ht="15" customHeight="1" x14ac:dyDescent="0.25">
      <c r="A23" s="263" t="s">
        <v>17</v>
      </c>
      <c r="B23" s="270"/>
      <c r="C23" s="67">
        <v>5</v>
      </c>
      <c r="D23" s="60"/>
      <c r="E23" s="54">
        <f t="shared" si="0"/>
        <v>0</v>
      </c>
      <c r="F23" s="55">
        <f>2.1053/4</f>
        <v>0.52632500000000004</v>
      </c>
      <c r="G23" s="266"/>
      <c r="H23" s="266"/>
      <c r="I23" s="272"/>
    </row>
    <row r="24" spans="1:9" ht="15" customHeight="1" x14ac:dyDescent="0.25">
      <c r="A24" s="263"/>
      <c r="B24" s="270"/>
      <c r="C24" s="67">
        <v>6</v>
      </c>
      <c r="D24" s="60"/>
      <c r="E24" s="54">
        <f t="shared" si="0"/>
        <v>0</v>
      </c>
      <c r="F24" s="55">
        <f t="shared" ref="F24:F30" si="4">2.1053/4</f>
        <v>0.52632500000000004</v>
      </c>
      <c r="G24" s="266"/>
      <c r="H24" s="266"/>
      <c r="I24" s="272"/>
    </row>
    <row r="25" spans="1:9" ht="15" customHeight="1" x14ac:dyDescent="0.25">
      <c r="A25" s="263"/>
      <c r="B25" s="270"/>
      <c r="C25" s="67">
        <v>7</v>
      </c>
      <c r="D25" s="60"/>
      <c r="E25" s="54">
        <f t="shared" si="0"/>
        <v>0</v>
      </c>
      <c r="F25" s="55">
        <f t="shared" si="4"/>
        <v>0.52632500000000004</v>
      </c>
      <c r="G25" s="266"/>
      <c r="H25" s="266"/>
      <c r="I25" s="272"/>
    </row>
    <row r="26" spans="1:9" ht="15" customHeight="1" x14ac:dyDescent="0.25">
      <c r="A26" s="263"/>
      <c r="B26" s="270"/>
      <c r="C26" s="67">
        <v>9</v>
      </c>
      <c r="D26" s="60"/>
      <c r="E26" s="54">
        <f t="shared" si="0"/>
        <v>0</v>
      </c>
      <c r="F26" s="55">
        <f t="shared" si="4"/>
        <v>0.52632500000000004</v>
      </c>
      <c r="G26" s="266"/>
      <c r="H26" s="266"/>
      <c r="I26" s="272"/>
    </row>
    <row r="27" spans="1:9" ht="15" customHeight="1" x14ac:dyDescent="0.25">
      <c r="A27" s="263" t="s">
        <v>18</v>
      </c>
      <c r="B27" s="31" t="s">
        <v>54</v>
      </c>
      <c r="C27" s="67">
        <v>3</v>
      </c>
      <c r="D27" s="60"/>
      <c r="E27" s="54">
        <f t="shared" si="0"/>
        <v>0</v>
      </c>
      <c r="F27" s="55">
        <f t="shared" si="4"/>
        <v>0.52632500000000004</v>
      </c>
      <c r="G27" s="266"/>
      <c r="H27" s="266"/>
      <c r="I27" s="272"/>
    </row>
    <row r="28" spans="1:9" ht="15" customHeight="1" x14ac:dyDescent="0.25">
      <c r="A28" s="263"/>
      <c r="B28" s="31" t="s">
        <v>56</v>
      </c>
      <c r="C28" s="67">
        <v>1</v>
      </c>
      <c r="D28" s="60"/>
      <c r="E28" s="54">
        <f t="shared" si="0"/>
        <v>0</v>
      </c>
      <c r="F28" s="55">
        <f t="shared" si="4"/>
        <v>0.52632500000000004</v>
      </c>
      <c r="G28" s="266"/>
      <c r="H28" s="266"/>
      <c r="I28" s="272"/>
    </row>
    <row r="29" spans="1:9" ht="15" customHeight="1" x14ac:dyDescent="0.25">
      <c r="A29" s="263"/>
      <c r="B29" s="31" t="s">
        <v>57</v>
      </c>
      <c r="C29" s="67">
        <v>4</v>
      </c>
      <c r="D29" s="60"/>
      <c r="E29" s="54">
        <f t="shared" si="0"/>
        <v>0</v>
      </c>
      <c r="F29" s="55">
        <f t="shared" si="4"/>
        <v>0.52632500000000004</v>
      </c>
      <c r="G29" s="266"/>
      <c r="H29" s="266"/>
      <c r="I29" s="272"/>
    </row>
    <row r="30" spans="1:9" ht="15" customHeight="1" x14ac:dyDescent="0.25">
      <c r="A30" s="263"/>
      <c r="B30" s="31" t="s">
        <v>58</v>
      </c>
      <c r="C30" s="67">
        <v>2</v>
      </c>
      <c r="D30" s="60"/>
      <c r="E30" s="54">
        <f t="shared" si="0"/>
        <v>0</v>
      </c>
      <c r="F30" s="55">
        <f t="shared" si="4"/>
        <v>0.52632500000000004</v>
      </c>
      <c r="G30" s="266"/>
      <c r="H30" s="266"/>
      <c r="I30" s="272"/>
    </row>
    <row r="31" spans="1:9" ht="15" customHeight="1" x14ac:dyDescent="0.25">
      <c r="A31" s="263" t="s">
        <v>19</v>
      </c>
      <c r="B31" s="31" t="s">
        <v>54</v>
      </c>
      <c r="C31" s="67">
        <v>5</v>
      </c>
      <c r="D31" s="60"/>
      <c r="E31" s="54">
        <f t="shared" si="0"/>
        <v>0</v>
      </c>
      <c r="F31" s="55">
        <f>2.1053/7</f>
        <v>0.30075714285714289</v>
      </c>
      <c r="G31" s="266"/>
      <c r="H31" s="266"/>
      <c r="I31" s="272"/>
    </row>
    <row r="32" spans="1:9" ht="15" customHeight="1" x14ac:dyDescent="0.25">
      <c r="A32" s="263"/>
      <c r="B32" s="31" t="s">
        <v>56</v>
      </c>
      <c r="C32" s="67">
        <v>3</v>
      </c>
      <c r="D32" s="60"/>
      <c r="E32" s="54">
        <f t="shared" si="0"/>
        <v>0</v>
      </c>
      <c r="F32" s="55">
        <f t="shared" ref="F32:F37" si="5">2.1053/7</f>
        <v>0.30075714285714289</v>
      </c>
      <c r="G32" s="266"/>
      <c r="H32" s="266"/>
      <c r="I32" s="272"/>
    </row>
    <row r="33" spans="1:9" ht="15" customHeight="1" x14ac:dyDescent="0.25">
      <c r="A33" s="263"/>
      <c r="B33" s="31" t="s">
        <v>57</v>
      </c>
      <c r="C33" s="67">
        <v>7</v>
      </c>
      <c r="D33" s="60"/>
      <c r="E33" s="54">
        <f t="shared" si="0"/>
        <v>0</v>
      </c>
      <c r="F33" s="55">
        <f t="shared" si="5"/>
        <v>0.30075714285714289</v>
      </c>
      <c r="G33" s="266"/>
      <c r="H33" s="266"/>
      <c r="I33" s="272"/>
    </row>
    <row r="34" spans="1:9" ht="15" customHeight="1" x14ac:dyDescent="0.25">
      <c r="A34" s="263"/>
      <c r="B34" s="31" t="s">
        <v>58</v>
      </c>
      <c r="C34" s="67">
        <v>1</v>
      </c>
      <c r="D34" s="60"/>
      <c r="E34" s="54">
        <f t="shared" si="0"/>
        <v>0</v>
      </c>
      <c r="F34" s="55">
        <f t="shared" si="5"/>
        <v>0.30075714285714289</v>
      </c>
      <c r="G34" s="266"/>
      <c r="H34" s="266"/>
      <c r="I34" s="272"/>
    </row>
    <row r="35" spans="1:9" ht="15" customHeight="1" x14ac:dyDescent="0.25">
      <c r="A35" s="263"/>
      <c r="B35" s="31" t="s">
        <v>59</v>
      </c>
      <c r="C35" s="67">
        <v>2</v>
      </c>
      <c r="D35" s="60"/>
      <c r="E35" s="54">
        <f t="shared" si="0"/>
        <v>0</v>
      </c>
      <c r="F35" s="55">
        <f t="shared" si="5"/>
        <v>0.30075714285714289</v>
      </c>
      <c r="G35" s="266"/>
      <c r="H35" s="266"/>
      <c r="I35" s="272"/>
    </row>
    <row r="36" spans="1:9" ht="15" customHeight="1" x14ac:dyDescent="0.25">
      <c r="A36" s="263"/>
      <c r="B36" s="31" t="s">
        <v>62</v>
      </c>
      <c r="C36" s="67">
        <v>6</v>
      </c>
      <c r="D36" s="60"/>
      <c r="E36" s="54">
        <f t="shared" si="0"/>
        <v>0</v>
      </c>
      <c r="F36" s="55">
        <f t="shared" si="5"/>
        <v>0.30075714285714289</v>
      </c>
      <c r="G36" s="266"/>
      <c r="H36" s="266"/>
      <c r="I36" s="272"/>
    </row>
    <row r="37" spans="1:9" ht="15" customHeight="1" x14ac:dyDescent="0.25">
      <c r="A37" s="263"/>
      <c r="B37" s="31" t="s">
        <v>63</v>
      </c>
      <c r="C37" s="67">
        <v>4</v>
      </c>
      <c r="D37" s="60"/>
      <c r="E37" s="54">
        <f t="shared" si="0"/>
        <v>0</v>
      </c>
      <c r="F37" s="55">
        <f t="shared" si="5"/>
        <v>0.30075714285714289</v>
      </c>
      <c r="G37" s="266"/>
      <c r="H37" s="266"/>
      <c r="I37" s="272"/>
    </row>
    <row r="38" spans="1:9" ht="15" customHeight="1" x14ac:dyDescent="0.25">
      <c r="A38" s="30" t="s">
        <v>20</v>
      </c>
      <c r="B38" s="31"/>
      <c r="C38" s="67">
        <v>3</v>
      </c>
      <c r="D38" s="60"/>
      <c r="E38" s="54">
        <f t="shared" si="0"/>
        <v>0</v>
      </c>
      <c r="F38" s="55">
        <f t="shared" si="3"/>
        <v>2.1053000000000002</v>
      </c>
      <c r="G38" s="266"/>
      <c r="H38" s="266"/>
      <c r="I38" s="272"/>
    </row>
    <row r="39" spans="1:9" ht="15" customHeight="1" x14ac:dyDescent="0.25">
      <c r="A39" s="30" t="s">
        <v>21</v>
      </c>
      <c r="B39" s="31"/>
      <c r="C39" s="67">
        <v>1</v>
      </c>
      <c r="D39" s="60"/>
      <c r="E39" s="54">
        <f t="shared" si="0"/>
        <v>0</v>
      </c>
      <c r="F39" s="55">
        <f t="shared" si="3"/>
        <v>2.1053000000000002</v>
      </c>
      <c r="G39" s="266"/>
      <c r="H39" s="266"/>
      <c r="I39" s="272"/>
    </row>
    <row r="40" spans="1:9" ht="15" customHeight="1" x14ac:dyDescent="0.25">
      <c r="A40" s="30" t="s">
        <v>22</v>
      </c>
      <c r="B40" s="31"/>
      <c r="C40" s="67">
        <v>5.9</v>
      </c>
      <c r="D40" s="60"/>
      <c r="E40" s="54">
        <f t="shared" si="0"/>
        <v>0</v>
      </c>
      <c r="F40" s="55">
        <f t="shared" si="3"/>
        <v>2.1053000000000002</v>
      </c>
      <c r="G40" s="266"/>
      <c r="H40" s="266"/>
      <c r="I40" s="272"/>
    </row>
    <row r="41" spans="1:9" ht="15" customHeight="1" x14ac:dyDescent="0.25">
      <c r="A41" s="30" t="s">
        <v>23</v>
      </c>
      <c r="B41" s="31"/>
      <c r="C41" s="67">
        <v>5</v>
      </c>
      <c r="D41" s="60"/>
      <c r="E41" s="54">
        <f t="shared" si="0"/>
        <v>0</v>
      </c>
      <c r="F41" s="55">
        <f t="shared" si="3"/>
        <v>2.1053000000000002</v>
      </c>
      <c r="G41" s="266"/>
      <c r="H41" s="266"/>
      <c r="I41" s="272"/>
    </row>
    <row r="42" spans="1:9" ht="15.75" customHeight="1" x14ac:dyDescent="0.25">
      <c r="A42" s="263" t="s">
        <v>24</v>
      </c>
      <c r="B42" s="31" t="s">
        <v>54</v>
      </c>
      <c r="C42" s="67">
        <v>4</v>
      </c>
      <c r="D42" s="60"/>
      <c r="E42" s="286">
        <f>IF(AND(C42=D42,C43=D43,C44=D44,C45=D45,C46=D46),F42,0)</f>
        <v>0</v>
      </c>
      <c r="F42" s="291">
        <f t="shared" si="3"/>
        <v>2.1053000000000002</v>
      </c>
      <c r="G42" s="266"/>
      <c r="H42" s="266"/>
      <c r="I42" s="272"/>
    </row>
    <row r="43" spans="1:9" ht="15.75" customHeight="1" x14ac:dyDescent="0.25">
      <c r="A43" s="263"/>
      <c r="B43" s="31" t="s">
        <v>56</v>
      </c>
      <c r="C43" s="67">
        <v>3</v>
      </c>
      <c r="D43" s="60"/>
      <c r="E43" s="295"/>
      <c r="F43" s="291"/>
      <c r="G43" s="266"/>
      <c r="H43" s="266"/>
      <c r="I43" s="272"/>
    </row>
    <row r="44" spans="1:9" ht="15.75" customHeight="1" x14ac:dyDescent="0.25">
      <c r="A44" s="263"/>
      <c r="B44" s="31" t="s">
        <v>57</v>
      </c>
      <c r="C44" s="67">
        <v>5</v>
      </c>
      <c r="D44" s="60"/>
      <c r="E44" s="295"/>
      <c r="F44" s="291"/>
      <c r="G44" s="266"/>
      <c r="H44" s="266"/>
      <c r="I44" s="272"/>
    </row>
    <row r="45" spans="1:9" ht="15.75" customHeight="1" x14ac:dyDescent="0.25">
      <c r="A45" s="263"/>
      <c r="B45" s="31" t="s">
        <v>58</v>
      </c>
      <c r="C45" s="67">
        <v>1</v>
      </c>
      <c r="D45" s="60"/>
      <c r="E45" s="295"/>
      <c r="F45" s="291"/>
      <c r="G45" s="266"/>
      <c r="H45" s="266"/>
      <c r="I45" s="272"/>
    </row>
    <row r="46" spans="1:9" ht="15.75" customHeight="1" x14ac:dyDescent="0.25">
      <c r="A46" s="263"/>
      <c r="B46" s="31" t="s">
        <v>59</v>
      </c>
      <c r="C46" s="67">
        <v>2</v>
      </c>
      <c r="D46" s="60"/>
      <c r="E46" s="287"/>
      <c r="F46" s="291"/>
      <c r="G46" s="266"/>
      <c r="H46" s="266"/>
      <c r="I46" s="272"/>
    </row>
    <row r="47" spans="1:9" ht="15" customHeight="1" x14ac:dyDescent="0.25">
      <c r="A47" s="30" t="s">
        <v>25</v>
      </c>
      <c r="B47" s="31"/>
      <c r="C47" s="67">
        <v>4</v>
      </c>
      <c r="D47" s="60"/>
      <c r="E47" s="54">
        <f>IF(D47=C47,F47,0)</f>
        <v>0</v>
      </c>
      <c r="F47" s="55">
        <f t="shared" si="3"/>
        <v>2.1053000000000002</v>
      </c>
      <c r="G47" s="266"/>
      <c r="H47" s="266"/>
      <c r="I47" s="272"/>
    </row>
    <row r="48" spans="1:9" ht="15" customHeight="1" x14ac:dyDescent="0.25">
      <c r="A48" s="30" t="s">
        <v>26</v>
      </c>
      <c r="B48" s="31"/>
      <c r="C48" s="67">
        <v>358</v>
      </c>
      <c r="D48" s="60"/>
      <c r="E48" s="54">
        <f t="shared" ref="E48:E83" si="6">IF(D48=C48,F48,0)</f>
        <v>0</v>
      </c>
      <c r="F48" s="55">
        <f t="shared" si="3"/>
        <v>2.1053000000000002</v>
      </c>
      <c r="G48" s="266"/>
      <c r="H48" s="266"/>
      <c r="I48" s="272"/>
    </row>
    <row r="49" spans="1:9" ht="15" customHeight="1" x14ac:dyDescent="0.25">
      <c r="A49" s="30" t="s">
        <v>27</v>
      </c>
      <c r="B49" s="31"/>
      <c r="C49" s="67">
        <v>1</v>
      </c>
      <c r="D49" s="60"/>
      <c r="E49" s="54">
        <f t="shared" si="6"/>
        <v>0</v>
      </c>
      <c r="F49" s="55">
        <f t="shared" si="3"/>
        <v>2.1053000000000002</v>
      </c>
      <c r="G49" s="266"/>
      <c r="H49" s="266"/>
      <c r="I49" s="272"/>
    </row>
    <row r="50" spans="1:9" ht="15" customHeight="1" x14ac:dyDescent="0.25">
      <c r="A50" s="30" t="s">
        <v>28</v>
      </c>
      <c r="B50" s="31"/>
      <c r="C50" s="67">
        <v>1</v>
      </c>
      <c r="D50" s="60"/>
      <c r="E50" s="54">
        <f t="shared" si="6"/>
        <v>0</v>
      </c>
      <c r="F50" s="55">
        <f t="shared" si="3"/>
        <v>2.1053000000000002</v>
      </c>
      <c r="G50" s="266"/>
      <c r="H50" s="266"/>
      <c r="I50" s="272"/>
    </row>
    <row r="51" spans="1:9" ht="15" customHeight="1" x14ac:dyDescent="0.25">
      <c r="A51" s="30" t="s">
        <v>29</v>
      </c>
      <c r="B51" s="31"/>
      <c r="C51" s="67">
        <v>2</v>
      </c>
      <c r="D51" s="60"/>
      <c r="E51" s="54">
        <f t="shared" si="6"/>
        <v>0</v>
      </c>
      <c r="F51" s="55">
        <f t="shared" si="3"/>
        <v>2.1053000000000002</v>
      </c>
      <c r="G51" s="266"/>
      <c r="H51" s="266"/>
      <c r="I51" s="272"/>
    </row>
    <row r="52" spans="1:9" ht="15" customHeight="1" x14ac:dyDescent="0.25">
      <c r="A52" s="30" t="s">
        <v>30</v>
      </c>
      <c r="B52" s="31"/>
      <c r="C52" s="67">
        <v>2</v>
      </c>
      <c r="D52" s="60"/>
      <c r="E52" s="54">
        <f t="shared" si="6"/>
        <v>0</v>
      </c>
      <c r="F52" s="55">
        <f t="shared" si="3"/>
        <v>2.1053000000000002</v>
      </c>
      <c r="G52" s="266"/>
      <c r="H52" s="266"/>
      <c r="I52" s="272"/>
    </row>
    <row r="53" spans="1:9" ht="15" customHeight="1" x14ac:dyDescent="0.25">
      <c r="A53" s="30" t="s">
        <v>31</v>
      </c>
      <c r="B53" s="31"/>
      <c r="C53" s="67">
        <v>1</v>
      </c>
      <c r="D53" s="60"/>
      <c r="E53" s="54">
        <f t="shared" si="6"/>
        <v>0</v>
      </c>
      <c r="F53" s="55">
        <f t="shared" si="3"/>
        <v>2.1053000000000002</v>
      </c>
      <c r="G53" s="266"/>
      <c r="H53" s="266"/>
      <c r="I53" s="272"/>
    </row>
    <row r="54" spans="1:9" ht="15" customHeight="1" thickBot="1" x14ac:dyDescent="0.3">
      <c r="A54" s="34" t="s">
        <v>73</v>
      </c>
      <c r="B54" s="35"/>
      <c r="C54" s="70">
        <v>3</v>
      </c>
      <c r="D54" s="62"/>
      <c r="E54" s="56">
        <f t="shared" si="6"/>
        <v>0</v>
      </c>
      <c r="F54" s="57">
        <f t="shared" si="3"/>
        <v>2.1053000000000002</v>
      </c>
      <c r="G54" s="267"/>
      <c r="H54" s="267"/>
      <c r="I54" s="273"/>
    </row>
    <row r="55" spans="1:9" ht="15" customHeight="1" x14ac:dyDescent="0.25">
      <c r="A55" s="274" t="s">
        <v>32</v>
      </c>
      <c r="B55" s="275"/>
      <c r="C55" s="66">
        <v>2</v>
      </c>
      <c r="D55" s="61"/>
      <c r="E55" s="52">
        <f t="shared" si="6"/>
        <v>0</v>
      </c>
      <c r="F55" s="53">
        <f>2/2</f>
        <v>1</v>
      </c>
      <c r="G55" s="265">
        <f>SUM(E55:E73)</f>
        <v>0</v>
      </c>
      <c r="H55" s="265">
        <f>SUM(F55:F73)</f>
        <v>19.999999999999993</v>
      </c>
      <c r="I55" s="271">
        <f>G55/H55</f>
        <v>0</v>
      </c>
    </row>
    <row r="56" spans="1:9" ht="15" customHeight="1" x14ac:dyDescent="0.25">
      <c r="A56" s="263"/>
      <c r="B56" s="276"/>
      <c r="C56" s="67">
        <v>3</v>
      </c>
      <c r="D56" s="60"/>
      <c r="E56" s="54">
        <f t="shared" si="6"/>
        <v>0</v>
      </c>
      <c r="F56" s="55">
        <f>2/2</f>
        <v>1</v>
      </c>
      <c r="G56" s="266"/>
      <c r="H56" s="266"/>
      <c r="I56" s="272"/>
    </row>
    <row r="57" spans="1:9" ht="15" customHeight="1" x14ac:dyDescent="0.25">
      <c r="A57" s="263" t="s">
        <v>33</v>
      </c>
      <c r="B57" s="31" t="s">
        <v>54</v>
      </c>
      <c r="C57" s="67">
        <v>4</v>
      </c>
      <c r="D57" s="60"/>
      <c r="E57" s="54">
        <f t="shared" si="6"/>
        <v>0</v>
      </c>
      <c r="F57" s="55">
        <f>2/5</f>
        <v>0.4</v>
      </c>
      <c r="G57" s="266"/>
      <c r="H57" s="266"/>
      <c r="I57" s="272"/>
    </row>
    <row r="58" spans="1:9" ht="15" customHeight="1" x14ac:dyDescent="0.25">
      <c r="A58" s="263"/>
      <c r="B58" s="31" t="s">
        <v>56</v>
      </c>
      <c r="C58" s="67">
        <v>3</v>
      </c>
      <c r="D58" s="60"/>
      <c r="E58" s="54">
        <f t="shared" si="6"/>
        <v>0</v>
      </c>
      <c r="F58" s="55">
        <f t="shared" ref="F58:F61" si="7">2/5</f>
        <v>0.4</v>
      </c>
      <c r="G58" s="266"/>
      <c r="H58" s="266"/>
      <c r="I58" s="272"/>
    </row>
    <row r="59" spans="1:9" ht="15" customHeight="1" x14ac:dyDescent="0.25">
      <c r="A59" s="263"/>
      <c r="B59" s="31" t="s">
        <v>57</v>
      </c>
      <c r="C59" s="67">
        <v>2</v>
      </c>
      <c r="D59" s="60"/>
      <c r="E59" s="54">
        <f t="shared" si="6"/>
        <v>0</v>
      </c>
      <c r="F59" s="55">
        <f t="shared" si="7"/>
        <v>0.4</v>
      </c>
      <c r="G59" s="266"/>
      <c r="H59" s="266"/>
      <c r="I59" s="272"/>
    </row>
    <row r="60" spans="1:9" ht="15" customHeight="1" x14ac:dyDescent="0.25">
      <c r="A60" s="263"/>
      <c r="B60" s="31" t="s">
        <v>58</v>
      </c>
      <c r="C60" s="67">
        <v>1</v>
      </c>
      <c r="D60" s="60"/>
      <c r="E60" s="54">
        <f t="shared" si="6"/>
        <v>0</v>
      </c>
      <c r="F60" s="55">
        <f t="shared" si="7"/>
        <v>0.4</v>
      </c>
      <c r="G60" s="266"/>
      <c r="H60" s="266"/>
      <c r="I60" s="272"/>
    </row>
    <row r="61" spans="1:9" ht="15" customHeight="1" x14ac:dyDescent="0.25">
      <c r="A61" s="263"/>
      <c r="B61" s="31" t="s">
        <v>59</v>
      </c>
      <c r="C61" s="67">
        <v>5</v>
      </c>
      <c r="D61" s="60"/>
      <c r="E61" s="54">
        <f t="shared" si="6"/>
        <v>0</v>
      </c>
      <c r="F61" s="55">
        <f t="shared" si="7"/>
        <v>0.4</v>
      </c>
      <c r="G61" s="266"/>
      <c r="H61" s="266"/>
      <c r="I61" s="272"/>
    </row>
    <row r="62" spans="1:9" ht="15" customHeight="1" x14ac:dyDescent="0.25">
      <c r="A62" s="30" t="s">
        <v>34</v>
      </c>
      <c r="B62" s="31"/>
      <c r="C62" s="67">
        <v>2</v>
      </c>
      <c r="D62" s="60"/>
      <c r="E62" s="54">
        <f t="shared" si="6"/>
        <v>0</v>
      </c>
      <c r="F62" s="55">
        <f>2</f>
        <v>2</v>
      </c>
      <c r="G62" s="266"/>
      <c r="H62" s="266"/>
      <c r="I62" s="272"/>
    </row>
    <row r="63" spans="1:9" ht="15" customHeight="1" x14ac:dyDescent="0.25">
      <c r="A63" s="30" t="s">
        <v>35</v>
      </c>
      <c r="B63" s="31"/>
      <c r="C63" s="67">
        <v>3</v>
      </c>
      <c r="D63" s="60"/>
      <c r="E63" s="54">
        <f t="shared" si="6"/>
        <v>0</v>
      </c>
      <c r="F63" s="55">
        <f>2</f>
        <v>2</v>
      </c>
      <c r="G63" s="266"/>
      <c r="H63" s="266"/>
      <c r="I63" s="272"/>
    </row>
    <row r="64" spans="1:9" ht="15" customHeight="1" x14ac:dyDescent="0.25">
      <c r="A64" s="30" t="s">
        <v>36</v>
      </c>
      <c r="B64" s="31"/>
      <c r="C64" s="67">
        <v>4</v>
      </c>
      <c r="D64" s="60"/>
      <c r="E64" s="54">
        <f t="shared" si="6"/>
        <v>0</v>
      </c>
      <c r="F64" s="55">
        <f>2</f>
        <v>2</v>
      </c>
      <c r="G64" s="266"/>
      <c r="H64" s="266"/>
      <c r="I64" s="272"/>
    </row>
    <row r="65" spans="1:9" ht="15" customHeight="1" x14ac:dyDescent="0.25">
      <c r="A65" s="30" t="s">
        <v>37</v>
      </c>
      <c r="B65" s="31"/>
      <c r="C65" s="67">
        <v>4</v>
      </c>
      <c r="D65" s="60"/>
      <c r="E65" s="54">
        <f t="shared" si="6"/>
        <v>0</v>
      </c>
      <c r="F65" s="55">
        <f>2</f>
        <v>2</v>
      </c>
      <c r="G65" s="266"/>
      <c r="H65" s="266"/>
      <c r="I65" s="272"/>
    </row>
    <row r="66" spans="1:9" ht="15" customHeight="1" x14ac:dyDescent="0.25">
      <c r="A66" s="30" t="s">
        <v>38</v>
      </c>
      <c r="B66" s="31"/>
      <c r="C66" s="67">
        <v>2</v>
      </c>
      <c r="D66" s="60"/>
      <c r="E66" s="54">
        <f t="shared" si="6"/>
        <v>0</v>
      </c>
      <c r="F66" s="55">
        <f>2</f>
        <v>2</v>
      </c>
      <c r="G66" s="266"/>
      <c r="H66" s="266"/>
      <c r="I66" s="272"/>
    </row>
    <row r="67" spans="1:9" ht="15" customHeight="1" x14ac:dyDescent="0.25">
      <c r="A67" s="30" t="s">
        <v>39</v>
      </c>
      <c r="B67" s="31"/>
      <c r="C67" s="67">
        <v>1</v>
      </c>
      <c r="D67" s="60"/>
      <c r="E67" s="54">
        <f t="shared" si="6"/>
        <v>0</v>
      </c>
      <c r="F67" s="55">
        <f>2</f>
        <v>2</v>
      </c>
      <c r="G67" s="266"/>
      <c r="H67" s="266"/>
      <c r="I67" s="272"/>
    </row>
    <row r="68" spans="1:9" ht="15" customHeight="1" x14ac:dyDescent="0.25">
      <c r="A68" s="30" t="s">
        <v>40</v>
      </c>
      <c r="B68" s="31"/>
      <c r="C68" s="67">
        <v>3</v>
      </c>
      <c r="D68" s="60"/>
      <c r="E68" s="54">
        <f t="shared" si="6"/>
        <v>0</v>
      </c>
      <c r="F68" s="55">
        <f>2</f>
        <v>2</v>
      </c>
      <c r="G68" s="266"/>
      <c r="H68" s="266"/>
      <c r="I68" s="272"/>
    </row>
    <row r="69" spans="1:9" ht="15" customHeight="1" x14ac:dyDescent="0.25">
      <c r="A69" s="263" t="s">
        <v>64</v>
      </c>
      <c r="B69" s="31" t="s">
        <v>54</v>
      </c>
      <c r="C69" s="67">
        <v>4</v>
      </c>
      <c r="D69" s="60"/>
      <c r="E69" s="54">
        <f t="shared" si="6"/>
        <v>0</v>
      </c>
      <c r="F69" s="55">
        <f>2/5</f>
        <v>0.4</v>
      </c>
      <c r="G69" s="266"/>
      <c r="H69" s="266"/>
      <c r="I69" s="272"/>
    </row>
    <row r="70" spans="1:9" ht="15" customHeight="1" x14ac:dyDescent="0.25">
      <c r="A70" s="263"/>
      <c r="B70" s="31" t="s">
        <v>56</v>
      </c>
      <c r="C70" s="67">
        <v>2</v>
      </c>
      <c r="D70" s="60"/>
      <c r="E70" s="54">
        <f t="shared" si="6"/>
        <v>0</v>
      </c>
      <c r="F70" s="55">
        <f t="shared" ref="F70:F73" si="8">2/5</f>
        <v>0.4</v>
      </c>
      <c r="G70" s="266"/>
      <c r="H70" s="266"/>
      <c r="I70" s="272"/>
    </row>
    <row r="71" spans="1:9" ht="15" customHeight="1" x14ac:dyDescent="0.25">
      <c r="A71" s="263"/>
      <c r="B71" s="31" t="s">
        <v>57</v>
      </c>
      <c r="C71" s="67">
        <v>5</v>
      </c>
      <c r="D71" s="60"/>
      <c r="E71" s="54">
        <f t="shared" si="6"/>
        <v>0</v>
      </c>
      <c r="F71" s="55">
        <f t="shared" si="8"/>
        <v>0.4</v>
      </c>
      <c r="G71" s="266"/>
      <c r="H71" s="266"/>
      <c r="I71" s="272"/>
    </row>
    <row r="72" spans="1:9" ht="15" customHeight="1" x14ac:dyDescent="0.25">
      <c r="A72" s="263"/>
      <c r="B72" s="31" t="s">
        <v>58</v>
      </c>
      <c r="C72" s="67">
        <v>3</v>
      </c>
      <c r="D72" s="60"/>
      <c r="E72" s="54">
        <f t="shared" si="6"/>
        <v>0</v>
      </c>
      <c r="F72" s="55">
        <f t="shared" si="8"/>
        <v>0.4</v>
      </c>
      <c r="G72" s="266"/>
      <c r="H72" s="266"/>
      <c r="I72" s="272"/>
    </row>
    <row r="73" spans="1:9" ht="15" customHeight="1" thickBot="1" x14ac:dyDescent="0.3">
      <c r="A73" s="264"/>
      <c r="B73" s="35" t="s">
        <v>59</v>
      </c>
      <c r="C73" s="70">
        <v>1</v>
      </c>
      <c r="D73" s="62"/>
      <c r="E73" s="56">
        <f t="shared" si="6"/>
        <v>0</v>
      </c>
      <c r="F73" s="57">
        <f t="shared" si="8"/>
        <v>0.4</v>
      </c>
      <c r="G73" s="267"/>
      <c r="H73" s="267"/>
      <c r="I73" s="273"/>
    </row>
    <row r="74" spans="1:9" ht="15" customHeight="1" x14ac:dyDescent="0.25">
      <c r="A74" s="27" t="s">
        <v>41</v>
      </c>
      <c r="B74" s="28"/>
      <c r="C74" s="66">
        <v>5</v>
      </c>
      <c r="D74" s="61"/>
      <c r="E74" s="52">
        <f t="shared" si="6"/>
        <v>0</v>
      </c>
      <c r="F74" s="53">
        <f>1.6667</f>
        <v>1.6667000000000001</v>
      </c>
      <c r="G74" s="265">
        <f>SUM(E74:E83)</f>
        <v>0</v>
      </c>
      <c r="H74" s="265">
        <f>SUM(F74:F83)</f>
        <v>15.000300000000001</v>
      </c>
      <c r="I74" s="271">
        <f>G74/H74</f>
        <v>0</v>
      </c>
    </row>
    <row r="75" spans="1:9" ht="15" customHeight="1" x14ac:dyDescent="0.25">
      <c r="A75" s="30" t="s">
        <v>42</v>
      </c>
      <c r="B75" s="31"/>
      <c r="C75" s="67">
        <v>2</v>
      </c>
      <c r="D75" s="60"/>
      <c r="E75" s="54">
        <f t="shared" si="6"/>
        <v>0</v>
      </c>
      <c r="F75" s="55">
        <f t="shared" ref="F75:F83" si="9">1.6667</f>
        <v>1.6667000000000001</v>
      </c>
      <c r="G75" s="266"/>
      <c r="H75" s="266"/>
      <c r="I75" s="272"/>
    </row>
    <row r="76" spans="1:9" ht="15" customHeight="1" x14ac:dyDescent="0.25">
      <c r="A76" s="30" t="s">
        <v>43</v>
      </c>
      <c r="B76" s="31"/>
      <c r="C76" s="67">
        <v>4</v>
      </c>
      <c r="D76" s="60"/>
      <c r="E76" s="54">
        <f t="shared" si="6"/>
        <v>0</v>
      </c>
      <c r="F76" s="55">
        <f t="shared" si="9"/>
        <v>1.6667000000000001</v>
      </c>
      <c r="G76" s="266"/>
      <c r="H76" s="266"/>
      <c r="I76" s="272"/>
    </row>
    <row r="77" spans="1:9" ht="15" customHeight="1" x14ac:dyDescent="0.25">
      <c r="A77" s="30" t="s">
        <v>44</v>
      </c>
      <c r="B77" s="31"/>
      <c r="C77" s="67">
        <v>4</v>
      </c>
      <c r="D77" s="60"/>
      <c r="E77" s="54">
        <f t="shared" si="6"/>
        <v>0</v>
      </c>
      <c r="F77" s="55">
        <f t="shared" si="9"/>
        <v>1.6667000000000001</v>
      </c>
      <c r="G77" s="266"/>
      <c r="H77" s="266"/>
      <c r="I77" s="272"/>
    </row>
    <row r="78" spans="1:9" ht="15" customHeight="1" x14ac:dyDescent="0.25">
      <c r="A78" s="30" t="s">
        <v>45</v>
      </c>
      <c r="B78" s="31"/>
      <c r="C78" s="67">
        <v>3</v>
      </c>
      <c r="D78" s="60"/>
      <c r="E78" s="54">
        <f t="shared" si="6"/>
        <v>0</v>
      </c>
      <c r="F78" s="55">
        <f t="shared" si="9"/>
        <v>1.6667000000000001</v>
      </c>
      <c r="G78" s="266"/>
      <c r="H78" s="266"/>
      <c r="I78" s="272"/>
    </row>
    <row r="79" spans="1:9" ht="15" customHeight="1" x14ac:dyDescent="0.25">
      <c r="A79" s="30" t="s">
        <v>46</v>
      </c>
      <c r="B79" s="31"/>
      <c r="C79" s="67">
        <v>3</v>
      </c>
      <c r="D79" s="60"/>
      <c r="E79" s="54">
        <f t="shared" si="6"/>
        <v>0</v>
      </c>
      <c r="F79" s="55">
        <f t="shared" si="9"/>
        <v>1.6667000000000001</v>
      </c>
      <c r="G79" s="266"/>
      <c r="H79" s="266"/>
      <c r="I79" s="272"/>
    </row>
    <row r="80" spans="1:9" ht="15" customHeight="1" x14ac:dyDescent="0.25">
      <c r="A80" s="263" t="s">
        <v>47</v>
      </c>
      <c r="B80" s="276"/>
      <c r="C80" s="67">
        <v>2</v>
      </c>
      <c r="D80" s="60"/>
      <c r="E80" s="54">
        <f t="shared" si="6"/>
        <v>0</v>
      </c>
      <c r="F80" s="55">
        <f>1.6667/2</f>
        <v>0.83335000000000004</v>
      </c>
      <c r="G80" s="266"/>
      <c r="H80" s="266"/>
      <c r="I80" s="272"/>
    </row>
    <row r="81" spans="1:12" ht="15" customHeight="1" x14ac:dyDescent="0.25">
      <c r="A81" s="263"/>
      <c r="B81" s="276"/>
      <c r="C81" s="67">
        <v>3</v>
      </c>
      <c r="D81" s="60"/>
      <c r="E81" s="54">
        <f t="shared" si="6"/>
        <v>0</v>
      </c>
      <c r="F81" s="55">
        <f>1.6667/2</f>
        <v>0.83335000000000004</v>
      </c>
      <c r="G81" s="266"/>
      <c r="H81" s="266"/>
      <c r="I81" s="272"/>
    </row>
    <row r="82" spans="1:12" ht="15" customHeight="1" x14ac:dyDescent="0.25">
      <c r="A82" s="30" t="s">
        <v>48</v>
      </c>
      <c r="B82" s="31"/>
      <c r="C82" s="67">
        <v>5</v>
      </c>
      <c r="D82" s="60"/>
      <c r="E82" s="54">
        <f t="shared" si="6"/>
        <v>0</v>
      </c>
      <c r="F82" s="55">
        <f t="shared" si="9"/>
        <v>1.6667000000000001</v>
      </c>
      <c r="G82" s="266"/>
      <c r="H82" s="266"/>
      <c r="I82" s="272"/>
    </row>
    <row r="83" spans="1:12" ht="15" customHeight="1" thickBot="1" x14ac:dyDescent="0.3">
      <c r="A83" s="34" t="s">
        <v>49</v>
      </c>
      <c r="B83" s="35"/>
      <c r="C83" s="70">
        <v>3</v>
      </c>
      <c r="D83" s="62"/>
      <c r="E83" s="56">
        <f t="shared" si="6"/>
        <v>0</v>
      </c>
      <c r="F83" s="57">
        <f t="shared" si="9"/>
        <v>1.6667000000000001</v>
      </c>
      <c r="G83" s="267"/>
      <c r="H83" s="267"/>
      <c r="I83" s="273"/>
    </row>
    <row r="84" spans="1:12" ht="27" thickBot="1" x14ac:dyDescent="0.3">
      <c r="A84" s="48"/>
      <c r="B84" s="48"/>
      <c r="C84" s="14"/>
      <c r="D84" s="14"/>
      <c r="E84" s="49"/>
      <c r="F84" s="49"/>
      <c r="G84" s="47">
        <f>SUM(G2:G83)</f>
        <v>0</v>
      </c>
      <c r="H84" s="47">
        <f>SUM(H2:H83)</f>
        <v>100.0013</v>
      </c>
      <c r="I84" s="50"/>
    </row>
    <row r="85" spans="1:12" ht="15" customHeight="1" x14ac:dyDescent="0.25">
      <c r="A85" s="17"/>
      <c r="B85" s="17"/>
      <c r="C85" s="18"/>
      <c r="D85" s="18"/>
      <c r="E85" s="19"/>
      <c r="F85" s="19"/>
      <c r="G85" s="20"/>
      <c r="H85" s="19"/>
    </row>
    <row r="86" spans="1:12" ht="15" customHeight="1" x14ac:dyDescent="0.25">
      <c r="A86" s="17"/>
      <c r="B86" s="17"/>
      <c r="C86" s="18"/>
      <c r="D86" s="18"/>
      <c r="E86" s="19"/>
      <c r="F86" s="19"/>
      <c r="G86" s="20"/>
      <c r="H86" s="19"/>
    </row>
    <row r="87" spans="1:12" ht="15" customHeight="1" x14ac:dyDescent="0.25">
      <c r="A87" s="17"/>
      <c r="B87" s="17"/>
      <c r="C87" s="18"/>
      <c r="D87" s="18"/>
      <c r="E87" s="19"/>
      <c r="F87" s="19"/>
      <c r="G87" s="20"/>
      <c r="H87" s="19"/>
    </row>
    <row r="88" spans="1:12" ht="15" customHeight="1" x14ac:dyDescent="0.25">
      <c r="A88" s="17"/>
      <c r="B88" s="17"/>
      <c r="C88" s="18"/>
      <c r="D88" s="18"/>
      <c r="E88" s="19"/>
      <c r="F88" s="19"/>
      <c r="G88" s="20"/>
      <c r="H88" s="19"/>
    </row>
    <row r="89" spans="1:12" ht="15" customHeight="1" x14ac:dyDescent="0.25">
      <c r="A89" s="17"/>
      <c r="B89" s="17"/>
      <c r="C89" s="18"/>
      <c r="D89" s="18"/>
      <c r="E89" s="19"/>
      <c r="F89" s="19"/>
      <c r="G89" s="20"/>
      <c r="H89" s="19"/>
    </row>
    <row r="90" spans="1:12" ht="15" customHeight="1" x14ac:dyDescent="0.25">
      <c r="A90" s="17"/>
      <c r="B90" s="17"/>
      <c r="C90" s="18"/>
      <c r="D90" s="18"/>
      <c r="E90" s="19"/>
      <c r="F90" s="19"/>
      <c r="G90" s="20"/>
      <c r="H90" s="19"/>
    </row>
    <row r="91" spans="1:12" ht="15" customHeight="1" x14ac:dyDescent="0.25">
      <c r="A91" s="17"/>
      <c r="B91" s="17"/>
      <c r="C91" s="18"/>
      <c r="D91" s="18"/>
      <c r="E91" s="19"/>
      <c r="F91" s="19"/>
      <c r="G91" s="20"/>
      <c r="H91" s="19"/>
    </row>
    <row r="92" spans="1:12" ht="15" customHeight="1" x14ac:dyDescent="0.25">
      <c r="A92" s="17"/>
      <c r="B92" s="17"/>
      <c r="C92" s="18"/>
      <c r="D92" s="18"/>
      <c r="E92" s="19"/>
      <c r="F92" s="19"/>
      <c r="G92" s="20"/>
      <c r="H92" s="19"/>
    </row>
    <row r="93" spans="1:12" ht="15" customHeight="1" x14ac:dyDescent="0.25">
      <c r="A93" s="17"/>
      <c r="B93" s="17"/>
      <c r="C93" s="18"/>
      <c r="D93" s="18"/>
      <c r="E93" s="19"/>
      <c r="F93" s="19"/>
      <c r="G93" s="20"/>
      <c r="H93" s="19"/>
    </row>
    <row r="94" spans="1:12" ht="15" customHeight="1" x14ac:dyDescent="0.25">
      <c r="A94" s="17"/>
      <c r="B94" s="17"/>
      <c r="C94" s="18"/>
      <c r="D94" s="18"/>
      <c r="E94" s="19"/>
      <c r="F94" s="19"/>
      <c r="G94" s="20"/>
      <c r="H94" s="19"/>
    </row>
    <row r="95" spans="1:12" ht="15.75" customHeight="1" x14ac:dyDescent="0.25">
      <c r="A95" s="17"/>
      <c r="B95" s="17"/>
      <c r="C95" s="18"/>
      <c r="D95" s="18"/>
      <c r="E95" s="19"/>
      <c r="F95" s="19"/>
      <c r="G95" s="20"/>
      <c r="H95" s="19"/>
    </row>
    <row r="96" spans="1:12" s="21" customFormat="1" x14ac:dyDescent="0.25">
      <c r="A96" s="17"/>
      <c r="B96" s="17"/>
      <c r="C96" s="18"/>
      <c r="D96" s="18"/>
      <c r="E96" s="19"/>
      <c r="F96" s="19"/>
      <c r="G96" s="19"/>
      <c r="H96" s="19"/>
      <c r="J96" s="8"/>
      <c r="K96" s="9"/>
      <c r="L96" s="10"/>
    </row>
    <row r="97" spans="1:12" s="21" customFormat="1" x14ac:dyDescent="0.25">
      <c r="A97" s="17"/>
      <c r="B97" s="22"/>
      <c r="C97" s="23"/>
      <c r="D97" s="23"/>
      <c r="E97" s="19"/>
      <c r="F97" s="24"/>
      <c r="G97" s="19"/>
      <c r="H97" s="19"/>
      <c r="J97" s="8"/>
      <c r="K97" s="9"/>
      <c r="L97" s="10"/>
    </row>
    <row r="98" spans="1:12" s="21" customFormat="1" x14ac:dyDescent="0.25">
      <c r="A98" s="17"/>
      <c r="B98" s="22"/>
      <c r="C98" s="23"/>
      <c r="D98" s="23"/>
      <c r="E98" s="19"/>
      <c r="F98" s="19"/>
      <c r="G98" s="19"/>
      <c r="H98" s="19"/>
      <c r="J98" s="8"/>
      <c r="K98" s="9"/>
      <c r="L98" s="10"/>
    </row>
  </sheetData>
  <sheetProtection password="CF7A" sheet="1" objects="1" scenarios="1"/>
  <mergeCells count="30">
    <mergeCell ref="A8:A11"/>
    <mergeCell ref="B2:B3"/>
    <mergeCell ref="A2:A3"/>
    <mergeCell ref="B55:B56"/>
    <mergeCell ref="B80:B81"/>
    <mergeCell ref="A31:A37"/>
    <mergeCell ref="A27:A30"/>
    <mergeCell ref="B23:B26"/>
    <mergeCell ref="A23:A26"/>
    <mergeCell ref="B18:B19"/>
    <mergeCell ref="A18:A19"/>
    <mergeCell ref="A80:A81"/>
    <mergeCell ref="A69:A73"/>
    <mergeCell ref="A57:A61"/>
    <mergeCell ref="A55:A56"/>
    <mergeCell ref="A42:A46"/>
    <mergeCell ref="I74:I83"/>
    <mergeCell ref="H74:H83"/>
    <mergeCell ref="G74:G83"/>
    <mergeCell ref="I2:I19"/>
    <mergeCell ref="H2:H19"/>
    <mergeCell ref="G2:G19"/>
    <mergeCell ref="I20:I54"/>
    <mergeCell ref="G20:G54"/>
    <mergeCell ref="H20:H54"/>
    <mergeCell ref="F42:F46"/>
    <mergeCell ref="E42:E46"/>
    <mergeCell ref="I55:I73"/>
    <mergeCell ref="H55:H73"/>
    <mergeCell ref="G55:G73"/>
  </mergeCells>
  <conditionalFormatting sqref="I2:I8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83">
    <cfRule type="cellIs" dxfId="16" priority="1" operator="equal">
      <formula>0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05"/>
  <sheetViews>
    <sheetView workbookViewId="0"/>
  </sheetViews>
  <sheetFormatPr baseColWidth="10" defaultRowHeight="15" customHeight="1" x14ac:dyDescent="0.25"/>
  <cols>
    <col min="1" max="1" width="5.7109375" style="146" bestFit="1" customWidth="1"/>
    <col min="2" max="2" width="5.42578125" style="146" bestFit="1" customWidth="1"/>
    <col min="3" max="3" width="7.140625" style="106" bestFit="1" customWidth="1"/>
    <col min="4" max="4" width="8.28515625" style="106" bestFit="1" customWidth="1"/>
    <col min="5" max="5" width="11.28515625" style="148" bestFit="1" customWidth="1"/>
    <col min="6" max="6" width="13.42578125" style="148" bestFit="1" customWidth="1"/>
    <col min="7" max="7" width="11.28515625" style="149" bestFit="1" customWidth="1"/>
    <col min="8" max="8" width="13.42578125" style="149" bestFit="1" customWidth="1"/>
    <col min="9" max="9" width="5.5703125" style="50" bestFit="1" customWidth="1"/>
    <col min="10" max="10" width="11.42578125" style="78"/>
    <col min="11" max="11" width="16.140625" style="94" customWidth="1"/>
    <col min="12" max="12" width="14.28515625" style="126" customWidth="1"/>
    <col min="13" max="16384" width="11.42578125" style="78"/>
  </cols>
  <sheetData>
    <row r="1" spans="1:9" s="73" customFormat="1" ht="30.75" thickBot="1" x14ac:dyDescent="0.3">
      <c r="A1" s="129" t="s">
        <v>75</v>
      </c>
      <c r="B1" s="64" t="s">
        <v>76</v>
      </c>
      <c r="C1" s="130" t="s">
        <v>51</v>
      </c>
      <c r="D1" s="130" t="s">
        <v>52</v>
      </c>
      <c r="E1" s="133" t="s">
        <v>71</v>
      </c>
      <c r="F1" s="133" t="s">
        <v>72</v>
      </c>
      <c r="G1" s="134" t="s">
        <v>97</v>
      </c>
      <c r="H1" s="134" t="s">
        <v>98</v>
      </c>
      <c r="I1" s="135" t="s">
        <v>68</v>
      </c>
    </row>
    <row r="2" spans="1:9" ht="15" customHeight="1" x14ac:dyDescent="0.25">
      <c r="A2" s="183" t="s">
        <v>0</v>
      </c>
      <c r="B2" s="185"/>
      <c r="C2" s="29">
        <v>4</v>
      </c>
      <c r="D2" s="7"/>
      <c r="E2" s="188">
        <f>IF(C2=D2,F2,0)</f>
        <v>0</v>
      </c>
      <c r="F2" s="190">
        <f>1.9231</f>
        <v>1.9231</v>
      </c>
      <c r="G2" s="307">
        <f>SUM(E2:E25)</f>
        <v>1.9231</v>
      </c>
      <c r="H2" s="307">
        <f>SUM(F2:F25)</f>
        <v>25.000300000000006</v>
      </c>
      <c r="I2" s="304">
        <f>G2/H2</f>
        <v>7.69230769230769E-2</v>
      </c>
    </row>
    <row r="3" spans="1:9" ht="15" customHeight="1" x14ac:dyDescent="0.25">
      <c r="A3" s="181" t="s">
        <v>1</v>
      </c>
      <c r="B3" s="182"/>
      <c r="C3" s="32">
        <v>3</v>
      </c>
      <c r="D3" s="11"/>
      <c r="E3" s="186">
        <f t="shared" ref="E3:E66" si="0">IF(C3=D3,F3,0)</f>
        <v>0</v>
      </c>
      <c r="F3" s="189">
        <f t="shared" ref="E3:F25" si="1">1.9231</f>
        <v>1.9231</v>
      </c>
      <c r="G3" s="308"/>
      <c r="H3" s="308"/>
      <c r="I3" s="305"/>
    </row>
    <row r="4" spans="1:9" ht="15" customHeight="1" x14ac:dyDescent="0.25">
      <c r="A4" s="301" t="s">
        <v>2</v>
      </c>
      <c r="B4" s="182" t="s">
        <v>54</v>
      </c>
      <c r="C4" s="32">
        <v>1</v>
      </c>
      <c r="D4" s="11"/>
      <c r="E4" s="186">
        <f t="shared" si="0"/>
        <v>0</v>
      </c>
      <c r="F4" s="189">
        <f>1.9231/4</f>
        <v>0.48077500000000001</v>
      </c>
      <c r="G4" s="308"/>
      <c r="H4" s="308"/>
      <c r="I4" s="305"/>
    </row>
    <row r="5" spans="1:9" ht="15" customHeight="1" x14ac:dyDescent="0.25">
      <c r="A5" s="303"/>
      <c r="B5" s="182" t="s">
        <v>56</v>
      </c>
      <c r="C5" s="32">
        <v>2</v>
      </c>
      <c r="D5" s="11"/>
      <c r="E5" s="186">
        <f t="shared" si="0"/>
        <v>0</v>
      </c>
      <c r="F5" s="189">
        <f t="shared" ref="F5:F7" si="2">1.9231/4</f>
        <v>0.48077500000000001</v>
      </c>
      <c r="G5" s="308"/>
      <c r="H5" s="308"/>
      <c r="I5" s="305"/>
    </row>
    <row r="6" spans="1:9" ht="15" customHeight="1" x14ac:dyDescent="0.25">
      <c r="A6" s="303"/>
      <c r="B6" s="182" t="s">
        <v>57</v>
      </c>
      <c r="C6" s="32">
        <v>4</v>
      </c>
      <c r="D6" s="11"/>
      <c r="E6" s="186">
        <f t="shared" si="0"/>
        <v>0</v>
      </c>
      <c r="F6" s="189">
        <f t="shared" si="2"/>
        <v>0.48077500000000001</v>
      </c>
      <c r="G6" s="308"/>
      <c r="H6" s="308"/>
      <c r="I6" s="305"/>
    </row>
    <row r="7" spans="1:9" ht="15" customHeight="1" x14ac:dyDescent="0.25">
      <c r="A7" s="302"/>
      <c r="B7" s="182" t="s">
        <v>58</v>
      </c>
      <c r="C7" s="32">
        <v>3</v>
      </c>
      <c r="D7" s="11"/>
      <c r="E7" s="186">
        <f t="shared" si="0"/>
        <v>0</v>
      </c>
      <c r="F7" s="189">
        <f t="shared" si="2"/>
        <v>0.48077500000000001</v>
      </c>
      <c r="G7" s="308"/>
      <c r="H7" s="308"/>
      <c r="I7" s="305"/>
    </row>
    <row r="8" spans="1:9" ht="15" customHeight="1" x14ac:dyDescent="0.25">
      <c r="A8" s="301" t="s">
        <v>3</v>
      </c>
      <c r="B8" s="297"/>
      <c r="C8" s="191"/>
      <c r="D8" s="192"/>
      <c r="E8" s="286">
        <f t="shared" si="1"/>
        <v>1.9231</v>
      </c>
      <c r="F8" s="284">
        <f t="shared" si="1"/>
        <v>1.9231</v>
      </c>
      <c r="G8" s="308"/>
      <c r="H8" s="308"/>
      <c r="I8" s="305"/>
    </row>
    <row r="9" spans="1:9" ht="15" customHeight="1" x14ac:dyDescent="0.25">
      <c r="A9" s="302"/>
      <c r="B9" s="299"/>
      <c r="C9" s="191"/>
      <c r="D9" s="192"/>
      <c r="E9" s="287"/>
      <c r="F9" s="285"/>
      <c r="G9" s="308"/>
      <c r="H9" s="308"/>
      <c r="I9" s="305"/>
    </row>
    <row r="10" spans="1:9" ht="15" customHeight="1" x14ac:dyDescent="0.25">
      <c r="A10" s="181" t="s">
        <v>4</v>
      </c>
      <c r="B10" s="182"/>
      <c r="C10" s="32">
        <v>5</v>
      </c>
      <c r="D10" s="11"/>
      <c r="E10" s="186">
        <f t="shared" si="0"/>
        <v>0</v>
      </c>
      <c r="F10" s="189">
        <f t="shared" si="1"/>
        <v>1.9231</v>
      </c>
      <c r="G10" s="308"/>
      <c r="H10" s="308"/>
      <c r="I10" s="305"/>
    </row>
    <row r="11" spans="1:9" ht="15" customHeight="1" x14ac:dyDescent="0.25">
      <c r="A11" s="181" t="s">
        <v>5</v>
      </c>
      <c r="B11" s="182"/>
      <c r="C11" s="32">
        <v>3</v>
      </c>
      <c r="D11" s="11"/>
      <c r="E11" s="186">
        <f t="shared" si="0"/>
        <v>0</v>
      </c>
      <c r="F11" s="189">
        <f t="shared" si="1"/>
        <v>1.9231</v>
      </c>
      <c r="G11" s="308"/>
      <c r="H11" s="308"/>
      <c r="I11" s="305"/>
    </row>
    <row r="12" spans="1:9" ht="15" customHeight="1" x14ac:dyDescent="0.25">
      <c r="A12" s="181" t="s">
        <v>6</v>
      </c>
      <c r="B12" s="182"/>
      <c r="C12" s="32">
        <v>2</v>
      </c>
      <c r="D12" s="11"/>
      <c r="E12" s="186">
        <f t="shared" si="0"/>
        <v>0</v>
      </c>
      <c r="F12" s="189">
        <f t="shared" si="1"/>
        <v>1.9231</v>
      </c>
      <c r="G12" s="308"/>
      <c r="H12" s="308"/>
      <c r="I12" s="305"/>
    </row>
    <row r="13" spans="1:9" ht="15" customHeight="1" x14ac:dyDescent="0.25">
      <c r="A13" s="301" t="s">
        <v>7</v>
      </c>
      <c r="B13" s="182" t="s">
        <v>105</v>
      </c>
      <c r="C13" s="32">
        <v>1</v>
      </c>
      <c r="D13" s="11"/>
      <c r="E13" s="186">
        <f t="shared" si="0"/>
        <v>0</v>
      </c>
      <c r="F13" s="189">
        <f>1.9231/4</f>
        <v>0.48077500000000001</v>
      </c>
      <c r="G13" s="308"/>
      <c r="H13" s="308"/>
      <c r="I13" s="305"/>
    </row>
    <row r="14" spans="1:9" ht="15" customHeight="1" x14ac:dyDescent="0.25">
      <c r="A14" s="303"/>
      <c r="B14" s="182" t="s">
        <v>106</v>
      </c>
      <c r="C14" s="32">
        <v>4</v>
      </c>
      <c r="D14" s="11"/>
      <c r="E14" s="186">
        <f t="shared" si="0"/>
        <v>0</v>
      </c>
      <c r="F14" s="189">
        <f t="shared" ref="F14:F16" si="3">1.9231/4</f>
        <v>0.48077500000000001</v>
      </c>
      <c r="G14" s="308"/>
      <c r="H14" s="308"/>
      <c r="I14" s="305"/>
    </row>
    <row r="15" spans="1:9" ht="15" customHeight="1" x14ac:dyDescent="0.25">
      <c r="A15" s="303"/>
      <c r="B15" s="182" t="s">
        <v>107</v>
      </c>
      <c r="C15" s="32">
        <v>3</v>
      </c>
      <c r="D15" s="11"/>
      <c r="E15" s="186">
        <f t="shared" si="0"/>
        <v>0</v>
      </c>
      <c r="F15" s="189">
        <f t="shared" si="3"/>
        <v>0.48077500000000001</v>
      </c>
      <c r="G15" s="308"/>
      <c r="H15" s="308"/>
      <c r="I15" s="305"/>
    </row>
    <row r="16" spans="1:9" ht="15" customHeight="1" x14ac:dyDescent="0.25">
      <c r="A16" s="302"/>
      <c r="B16" s="182" t="s">
        <v>108</v>
      </c>
      <c r="C16" s="32">
        <v>2</v>
      </c>
      <c r="D16" s="11"/>
      <c r="E16" s="186">
        <f t="shared" si="0"/>
        <v>0</v>
      </c>
      <c r="F16" s="189">
        <f t="shared" si="3"/>
        <v>0.48077500000000001</v>
      </c>
      <c r="G16" s="308"/>
      <c r="H16" s="308"/>
      <c r="I16" s="305"/>
    </row>
    <row r="17" spans="1:9" ht="15" customHeight="1" x14ac:dyDescent="0.25">
      <c r="A17" s="181" t="s">
        <v>8</v>
      </c>
      <c r="B17" s="182"/>
      <c r="C17" s="32">
        <v>5</v>
      </c>
      <c r="D17" s="11"/>
      <c r="E17" s="186">
        <f t="shared" si="0"/>
        <v>0</v>
      </c>
      <c r="F17" s="189">
        <f t="shared" si="1"/>
        <v>1.9231</v>
      </c>
      <c r="G17" s="308"/>
      <c r="H17" s="308"/>
      <c r="I17" s="305"/>
    </row>
    <row r="18" spans="1:9" ht="15" customHeight="1" x14ac:dyDescent="0.25">
      <c r="A18" s="301" t="s">
        <v>9</v>
      </c>
      <c r="B18" s="182" t="s">
        <v>54</v>
      </c>
      <c r="C18" s="32">
        <v>3</v>
      </c>
      <c r="D18" s="11"/>
      <c r="E18" s="186">
        <f t="shared" si="0"/>
        <v>0</v>
      </c>
      <c r="F18" s="189">
        <f>1.9231/4</f>
        <v>0.48077500000000001</v>
      </c>
      <c r="G18" s="308"/>
      <c r="H18" s="308"/>
      <c r="I18" s="305"/>
    </row>
    <row r="19" spans="1:9" ht="15" customHeight="1" x14ac:dyDescent="0.25">
      <c r="A19" s="303"/>
      <c r="B19" s="182" t="s">
        <v>56</v>
      </c>
      <c r="C19" s="32">
        <v>4</v>
      </c>
      <c r="D19" s="11"/>
      <c r="E19" s="186">
        <f t="shared" si="0"/>
        <v>0</v>
      </c>
      <c r="F19" s="189">
        <f t="shared" ref="F19:F21" si="4">1.9231/4</f>
        <v>0.48077500000000001</v>
      </c>
      <c r="G19" s="308"/>
      <c r="H19" s="308"/>
      <c r="I19" s="305"/>
    </row>
    <row r="20" spans="1:9" ht="15" customHeight="1" x14ac:dyDescent="0.25">
      <c r="A20" s="303"/>
      <c r="B20" s="182" t="s">
        <v>57</v>
      </c>
      <c r="C20" s="32">
        <v>1</v>
      </c>
      <c r="D20" s="11"/>
      <c r="E20" s="186">
        <f t="shared" si="0"/>
        <v>0</v>
      </c>
      <c r="F20" s="189">
        <f t="shared" si="4"/>
        <v>0.48077500000000001</v>
      </c>
      <c r="G20" s="308"/>
      <c r="H20" s="308"/>
      <c r="I20" s="305"/>
    </row>
    <row r="21" spans="1:9" ht="15" customHeight="1" x14ac:dyDescent="0.25">
      <c r="A21" s="302"/>
      <c r="B21" s="182" t="s">
        <v>58</v>
      </c>
      <c r="C21" s="32">
        <v>2</v>
      </c>
      <c r="D21" s="11"/>
      <c r="E21" s="186">
        <f t="shared" si="0"/>
        <v>0</v>
      </c>
      <c r="F21" s="189">
        <f t="shared" si="4"/>
        <v>0.48077500000000001</v>
      </c>
      <c r="G21" s="308"/>
      <c r="H21" s="308"/>
      <c r="I21" s="305"/>
    </row>
    <row r="22" spans="1:9" ht="15" customHeight="1" x14ac:dyDescent="0.25">
      <c r="A22" s="301" t="s">
        <v>10</v>
      </c>
      <c r="B22" s="297"/>
      <c r="C22" s="32">
        <v>2</v>
      </c>
      <c r="D22" s="11"/>
      <c r="E22" s="186">
        <f t="shared" si="0"/>
        <v>0</v>
      </c>
      <c r="F22" s="189">
        <f>1.9231/2</f>
        <v>0.96155000000000002</v>
      </c>
      <c r="G22" s="308"/>
      <c r="H22" s="308"/>
      <c r="I22" s="305"/>
    </row>
    <row r="23" spans="1:9" ht="15" customHeight="1" x14ac:dyDescent="0.25">
      <c r="A23" s="302"/>
      <c r="B23" s="299"/>
      <c r="C23" s="32">
        <v>4</v>
      </c>
      <c r="D23" s="11"/>
      <c r="E23" s="186">
        <f t="shared" si="0"/>
        <v>0</v>
      </c>
      <c r="F23" s="189">
        <f>1.9231/2</f>
        <v>0.96155000000000002</v>
      </c>
      <c r="G23" s="308"/>
      <c r="H23" s="308"/>
      <c r="I23" s="305"/>
    </row>
    <row r="24" spans="1:9" ht="15" customHeight="1" x14ac:dyDescent="0.25">
      <c r="A24" s="181" t="s">
        <v>11</v>
      </c>
      <c r="B24" s="182"/>
      <c r="C24" s="32">
        <v>5</v>
      </c>
      <c r="D24" s="11"/>
      <c r="E24" s="186">
        <f t="shared" si="0"/>
        <v>0</v>
      </c>
      <c r="F24" s="189">
        <f t="shared" si="1"/>
        <v>1.9231</v>
      </c>
      <c r="G24" s="308"/>
      <c r="H24" s="308"/>
      <c r="I24" s="305"/>
    </row>
    <row r="25" spans="1:9" ht="15" customHeight="1" thickBot="1" x14ac:dyDescent="0.3">
      <c r="A25" s="184" t="s">
        <v>12</v>
      </c>
      <c r="B25" s="187"/>
      <c r="C25" s="36">
        <v>4</v>
      </c>
      <c r="D25" s="12"/>
      <c r="E25" s="44">
        <f t="shared" si="0"/>
        <v>0</v>
      </c>
      <c r="F25" s="45">
        <f t="shared" si="1"/>
        <v>1.9231</v>
      </c>
      <c r="G25" s="309"/>
      <c r="H25" s="309"/>
      <c r="I25" s="306"/>
    </row>
    <row r="26" spans="1:9" ht="15" customHeight="1" x14ac:dyDescent="0.25">
      <c r="A26" s="310" t="s">
        <v>14</v>
      </c>
      <c r="B26" s="300" t="s">
        <v>54</v>
      </c>
      <c r="C26" s="29">
        <v>1</v>
      </c>
      <c r="D26" s="7"/>
      <c r="E26" s="287">
        <f>IF(AND(C26=D26,C27=D27,C28=D28),F26,0)</f>
        <v>0</v>
      </c>
      <c r="F26" s="313">
        <f>2.2222/2</f>
        <v>1.1111</v>
      </c>
      <c r="G26" s="307">
        <f>SUM(E26:E64)</f>
        <v>0</v>
      </c>
      <c r="H26" s="307">
        <f>SUM(F26:F64)</f>
        <v>39.999599999999994</v>
      </c>
      <c r="I26" s="304">
        <f>G26/H26</f>
        <v>0</v>
      </c>
    </row>
    <row r="27" spans="1:9" ht="15" customHeight="1" x14ac:dyDescent="0.25">
      <c r="A27" s="303"/>
      <c r="B27" s="298"/>
      <c r="C27" s="32">
        <v>3</v>
      </c>
      <c r="D27" s="11"/>
      <c r="E27" s="292"/>
      <c r="F27" s="312"/>
      <c r="G27" s="308"/>
      <c r="H27" s="308"/>
      <c r="I27" s="305"/>
    </row>
    <row r="28" spans="1:9" ht="15" customHeight="1" x14ac:dyDescent="0.25">
      <c r="A28" s="303"/>
      <c r="B28" s="299"/>
      <c r="C28" s="32">
        <v>5</v>
      </c>
      <c r="D28" s="11"/>
      <c r="E28" s="292"/>
      <c r="F28" s="285"/>
      <c r="G28" s="308"/>
      <c r="H28" s="308"/>
      <c r="I28" s="305"/>
    </row>
    <row r="29" spans="1:9" ht="15" customHeight="1" x14ac:dyDescent="0.25">
      <c r="A29" s="303"/>
      <c r="B29" s="297" t="s">
        <v>56</v>
      </c>
      <c r="C29" s="32">
        <v>2</v>
      </c>
      <c r="D29" s="11"/>
      <c r="E29" s="295">
        <f>IF(AND(C29=D29,C30=D30,C31=D31),F29,0)</f>
        <v>0</v>
      </c>
      <c r="F29" s="284">
        <f>2.2222/2</f>
        <v>1.1111</v>
      </c>
      <c r="G29" s="308"/>
      <c r="H29" s="308"/>
      <c r="I29" s="305"/>
    </row>
    <row r="30" spans="1:9" ht="15" customHeight="1" x14ac:dyDescent="0.25">
      <c r="A30" s="303"/>
      <c r="B30" s="298"/>
      <c r="C30" s="32">
        <v>4</v>
      </c>
      <c r="D30" s="11"/>
      <c r="E30" s="295"/>
      <c r="F30" s="312"/>
      <c r="G30" s="308"/>
      <c r="H30" s="308"/>
      <c r="I30" s="305"/>
    </row>
    <row r="31" spans="1:9" ht="15" customHeight="1" x14ac:dyDescent="0.25">
      <c r="A31" s="302"/>
      <c r="B31" s="299"/>
      <c r="C31" s="32">
        <v>5</v>
      </c>
      <c r="D31" s="11"/>
      <c r="E31" s="287"/>
      <c r="F31" s="285"/>
      <c r="G31" s="308"/>
      <c r="H31" s="308"/>
      <c r="I31" s="305"/>
    </row>
    <row r="32" spans="1:9" ht="15" customHeight="1" x14ac:dyDescent="0.25">
      <c r="A32" s="301" t="s">
        <v>15</v>
      </c>
      <c r="B32" s="182" t="s">
        <v>54</v>
      </c>
      <c r="C32" s="32">
        <v>4</v>
      </c>
      <c r="D32" s="11"/>
      <c r="E32" s="286">
        <f>IF(AND(C32=D32,C33=D33,C34=D34,C35=D35,C36=D36,C37=D37,C38=D38),F32,0)</f>
        <v>0</v>
      </c>
      <c r="F32" s="284">
        <f t="shared" ref="F32:F56" si="5">2.2222</f>
        <v>2.2222</v>
      </c>
      <c r="G32" s="308"/>
      <c r="H32" s="308"/>
      <c r="I32" s="305"/>
    </row>
    <row r="33" spans="1:9" ht="15" customHeight="1" x14ac:dyDescent="0.25">
      <c r="A33" s="303"/>
      <c r="B33" s="182" t="s">
        <v>56</v>
      </c>
      <c r="C33" s="32">
        <v>2</v>
      </c>
      <c r="D33" s="11"/>
      <c r="E33" s="295"/>
      <c r="F33" s="312"/>
      <c r="G33" s="308"/>
      <c r="H33" s="308"/>
      <c r="I33" s="305"/>
    </row>
    <row r="34" spans="1:9" ht="15" customHeight="1" x14ac:dyDescent="0.25">
      <c r="A34" s="303"/>
      <c r="B34" s="182" t="s">
        <v>57</v>
      </c>
      <c r="C34" s="32">
        <v>7</v>
      </c>
      <c r="D34" s="11"/>
      <c r="E34" s="295"/>
      <c r="F34" s="312"/>
      <c r="G34" s="308"/>
      <c r="H34" s="308"/>
      <c r="I34" s="305"/>
    </row>
    <row r="35" spans="1:9" ht="15" customHeight="1" x14ac:dyDescent="0.25">
      <c r="A35" s="303"/>
      <c r="B35" s="182" t="s">
        <v>58</v>
      </c>
      <c r="C35" s="32">
        <v>1</v>
      </c>
      <c r="D35" s="11"/>
      <c r="E35" s="295"/>
      <c r="F35" s="312"/>
      <c r="G35" s="308"/>
      <c r="H35" s="308"/>
      <c r="I35" s="305"/>
    </row>
    <row r="36" spans="1:9" ht="15" customHeight="1" x14ac:dyDescent="0.25">
      <c r="A36" s="303"/>
      <c r="B36" s="182" t="s">
        <v>59</v>
      </c>
      <c r="C36" s="32">
        <v>6</v>
      </c>
      <c r="D36" s="11"/>
      <c r="E36" s="295"/>
      <c r="F36" s="312"/>
      <c r="G36" s="308"/>
      <c r="H36" s="308"/>
      <c r="I36" s="305"/>
    </row>
    <row r="37" spans="1:9" ht="15" customHeight="1" x14ac:dyDescent="0.25">
      <c r="A37" s="303"/>
      <c r="B37" s="182" t="s">
        <v>62</v>
      </c>
      <c r="C37" s="32">
        <v>5</v>
      </c>
      <c r="D37" s="11"/>
      <c r="E37" s="295"/>
      <c r="F37" s="312"/>
      <c r="G37" s="308"/>
      <c r="H37" s="308"/>
      <c r="I37" s="305"/>
    </row>
    <row r="38" spans="1:9" ht="15" customHeight="1" x14ac:dyDescent="0.25">
      <c r="A38" s="302"/>
      <c r="B38" s="182" t="s">
        <v>63</v>
      </c>
      <c r="C38" s="32">
        <v>3</v>
      </c>
      <c r="D38" s="11"/>
      <c r="E38" s="287"/>
      <c r="F38" s="285"/>
      <c r="G38" s="308"/>
      <c r="H38" s="308"/>
      <c r="I38" s="305"/>
    </row>
    <row r="39" spans="1:9" ht="15" customHeight="1" x14ac:dyDescent="0.25">
      <c r="A39" s="181" t="s">
        <v>16</v>
      </c>
      <c r="B39" s="182"/>
      <c r="C39" s="32">
        <v>4</v>
      </c>
      <c r="D39" s="11"/>
      <c r="E39" s="186">
        <f t="shared" si="0"/>
        <v>0</v>
      </c>
      <c r="F39" s="189">
        <f t="shared" si="5"/>
        <v>2.2222</v>
      </c>
      <c r="G39" s="308"/>
      <c r="H39" s="308"/>
      <c r="I39" s="305"/>
    </row>
    <row r="40" spans="1:9" ht="15" customHeight="1" x14ac:dyDescent="0.25">
      <c r="A40" s="181" t="s">
        <v>17</v>
      </c>
      <c r="B40" s="182" t="s">
        <v>54</v>
      </c>
      <c r="C40" s="32">
        <v>2100</v>
      </c>
      <c r="D40" s="11"/>
      <c r="E40" s="186">
        <f t="shared" si="0"/>
        <v>0</v>
      </c>
      <c r="F40" s="189">
        <f>2.2222/2</f>
        <v>1.1111</v>
      </c>
      <c r="G40" s="308"/>
      <c r="H40" s="308"/>
      <c r="I40" s="305"/>
    </row>
    <row r="41" spans="1:9" ht="15" customHeight="1" x14ac:dyDescent="0.25">
      <c r="A41" s="181"/>
      <c r="B41" s="182" t="s">
        <v>56</v>
      </c>
      <c r="C41" s="131">
        <v>543.9</v>
      </c>
      <c r="D41" s="127"/>
      <c r="E41" s="186">
        <f t="shared" si="0"/>
        <v>0</v>
      </c>
      <c r="F41" s="189">
        <f>2.2222/2</f>
        <v>1.1111</v>
      </c>
      <c r="G41" s="308"/>
      <c r="H41" s="308"/>
      <c r="I41" s="305"/>
    </row>
    <row r="42" spans="1:9" ht="15" customHeight="1" x14ac:dyDescent="0.25">
      <c r="A42" s="181" t="s">
        <v>18</v>
      </c>
      <c r="B42" s="182"/>
      <c r="C42" s="32">
        <v>5</v>
      </c>
      <c r="D42" s="11"/>
      <c r="E42" s="186">
        <f t="shared" si="0"/>
        <v>0</v>
      </c>
      <c r="F42" s="189">
        <f t="shared" si="5"/>
        <v>2.2222</v>
      </c>
      <c r="G42" s="308"/>
      <c r="H42" s="308"/>
      <c r="I42" s="305"/>
    </row>
    <row r="43" spans="1:9" ht="15" customHeight="1" x14ac:dyDescent="0.25">
      <c r="A43" s="181" t="s">
        <v>19</v>
      </c>
      <c r="B43" s="182"/>
      <c r="C43" s="32">
        <v>1</v>
      </c>
      <c r="D43" s="11"/>
      <c r="E43" s="186">
        <f t="shared" si="0"/>
        <v>0</v>
      </c>
      <c r="F43" s="189">
        <f t="shared" si="5"/>
        <v>2.2222</v>
      </c>
      <c r="G43" s="308"/>
      <c r="H43" s="308"/>
      <c r="I43" s="305"/>
    </row>
    <row r="44" spans="1:9" ht="15" customHeight="1" x14ac:dyDescent="0.25">
      <c r="A44" s="181" t="s">
        <v>20</v>
      </c>
      <c r="B44" s="182"/>
      <c r="C44" s="32">
        <v>4</v>
      </c>
      <c r="D44" s="11"/>
      <c r="E44" s="186">
        <f t="shared" si="0"/>
        <v>0</v>
      </c>
      <c r="F44" s="189">
        <f t="shared" si="5"/>
        <v>2.2222</v>
      </c>
      <c r="G44" s="308"/>
      <c r="H44" s="308"/>
      <c r="I44" s="305"/>
    </row>
    <row r="45" spans="1:9" ht="15" customHeight="1" x14ac:dyDescent="0.25">
      <c r="A45" s="181" t="s">
        <v>21</v>
      </c>
      <c r="B45" s="182"/>
      <c r="C45" s="32">
        <v>4</v>
      </c>
      <c r="D45" s="11"/>
      <c r="E45" s="186">
        <f t="shared" si="0"/>
        <v>0</v>
      </c>
      <c r="F45" s="189">
        <f t="shared" si="5"/>
        <v>2.2222</v>
      </c>
      <c r="G45" s="308"/>
      <c r="H45" s="308"/>
      <c r="I45" s="305"/>
    </row>
    <row r="46" spans="1:9" ht="15" customHeight="1" x14ac:dyDescent="0.25">
      <c r="A46" s="181" t="s">
        <v>22</v>
      </c>
      <c r="B46" s="182"/>
      <c r="C46" s="32">
        <v>4</v>
      </c>
      <c r="D46" s="11"/>
      <c r="E46" s="186">
        <f t="shared" si="0"/>
        <v>0</v>
      </c>
      <c r="F46" s="189">
        <f t="shared" si="5"/>
        <v>2.2222</v>
      </c>
      <c r="G46" s="308"/>
      <c r="H46" s="308"/>
      <c r="I46" s="305"/>
    </row>
    <row r="47" spans="1:9" ht="15" customHeight="1" x14ac:dyDescent="0.25">
      <c r="A47" s="181" t="s">
        <v>23</v>
      </c>
      <c r="B47" s="182"/>
      <c r="C47" s="32">
        <v>3</v>
      </c>
      <c r="D47" s="11"/>
      <c r="E47" s="186">
        <f t="shared" si="0"/>
        <v>0</v>
      </c>
      <c r="F47" s="189">
        <f t="shared" si="5"/>
        <v>2.2222</v>
      </c>
      <c r="G47" s="308"/>
      <c r="H47" s="308"/>
      <c r="I47" s="305"/>
    </row>
    <row r="48" spans="1:9" ht="15" customHeight="1" x14ac:dyDescent="0.25">
      <c r="A48" s="181" t="s">
        <v>24</v>
      </c>
      <c r="B48" s="182"/>
      <c r="C48" s="32">
        <v>3</v>
      </c>
      <c r="D48" s="11"/>
      <c r="E48" s="186">
        <f t="shared" si="0"/>
        <v>0</v>
      </c>
      <c r="F48" s="189">
        <f t="shared" si="5"/>
        <v>2.2222</v>
      </c>
      <c r="G48" s="308"/>
      <c r="H48" s="308"/>
      <c r="I48" s="305"/>
    </row>
    <row r="49" spans="1:9" ht="15" customHeight="1" x14ac:dyDescent="0.25">
      <c r="A49" s="181" t="s">
        <v>25</v>
      </c>
      <c r="B49" s="182"/>
      <c r="C49" s="32">
        <v>4</v>
      </c>
      <c r="D49" s="11"/>
      <c r="E49" s="186">
        <f t="shared" si="0"/>
        <v>0</v>
      </c>
      <c r="F49" s="189">
        <f t="shared" si="5"/>
        <v>2.2222</v>
      </c>
      <c r="G49" s="308"/>
      <c r="H49" s="308"/>
      <c r="I49" s="305"/>
    </row>
    <row r="50" spans="1:9" ht="15" customHeight="1" x14ac:dyDescent="0.25">
      <c r="A50" s="181" t="s">
        <v>26</v>
      </c>
      <c r="B50" s="182"/>
      <c r="C50" s="32">
        <v>3</v>
      </c>
      <c r="D50" s="11"/>
      <c r="E50" s="186">
        <f t="shared" si="0"/>
        <v>0</v>
      </c>
      <c r="F50" s="189">
        <f t="shared" si="5"/>
        <v>2.2222</v>
      </c>
      <c r="G50" s="308"/>
      <c r="H50" s="308"/>
      <c r="I50" s="305"/>
    </row>
    <row r="51" spans="1:9" ht="15" customHeight="1" x14ac:dyDescent="0.25">
      <c r="A51" s="181" t="s">
        <v>27</v>
      </c>
      <c r="B51" s="182"/>
      <c r="C51" s="32">
        <v>2</v>
      </c>
      <c r="D51" s="11"/>
      <c r="E51" s="186">
        <f t="shared" si="0"/>
        <v>0</v>
      </c>
      <c r="F51" s="189">
        <f t="shared" si="5"/>
        <v>2.2222</v>
      </c>
      <c r="G51" s="308"/>
      <c r="H51" s="308"/>
      <c r="I51" s="305"/>
    </row>
    <row r="52" spans="1:9" ht="15" customHeight="1" x14ac:dyDescent="0.25">
      <c r="A52" s="301" t="s">
        <v>28</v>
      </c>
      <c r="B52" s="182" t="s">
        <v>54</v>
      </c>
      <c r="C52" s="32">
        <v>5</v>
      </c>
      <c r="D52" s="11"/>
      <c r="E52" s="186">
        <f t="shared" si="0"/>
        <v>0</v>
      </c>
      <c r="F52" s="189">
        <f>2.2222/3</f>
        <v>0.74073333333333335</v>
      </c>
      <c r="G52" s="308"/>
      <c r="H52" s="308"/>
      <c r="I52" s="305"/>
    </row>
    <row r="53" spans="1:9" ht="15" customHeight="1" x14ac:dyDescent="0.25">
      <c r="A53" s="303"/>
      <c r="B53" s="182" t="s">
        <v>56</v>
      </c>
      <c r="C53" s="32">
        <v>1</v>
      </c>
      <c r="D53" s="11"/>
      <c r="E53" s="186">
        <f t="shared" si="0"/>
        <v>0</v>
      </c>
      <c r="F53" s="189">
        <f t="shared" ref="F53:F54" si="6">2.2222/3</f>
        <v>0.74073333333333335</v>
      </c>
      <c r="G53" s="308"/>
      <c r="H53" s="308"/>
      <c r="I53" s="305"/>
    </row>
    <row r="54" spans="1:9" ht="15" customHeight="1" x14ac:dyDescent="0.25">
      <c r="A54" s="302"/>
      <c r="B54" s="182" t="s">
        <v>57</v>
      </c>
      <c r="C54" s="32">
        <v>3</v>
      </c>
      <c r="D54" s="11"/>
      <c r="E54" s="186">
        <f t="shared" si="0"/>
        <v>0</v>
      </c>
      <c r="F54" s="189">
        <f t="shared" si="6"/>
        <v>0.74073333333333335</v>
      </c>
      <c r="G54" s="308"/>
      <c r="H54" s="308"/>
      <c r="I54" s="305"/>
    </row>
    <row r="55" spans="1:9" ht="15" customHeight="1" x14ac:dyDescent="0.25">
      <c r="A55" s="181" t="s">
        <v>29</v>
      </c>
      <c r="B55" s="182"/>
      <c r="C55" s="32">
        <v>1</v>
      </c>
      <c r="D55" s="11"/>
      <c r="E55" s="186">
        <f t="shared" si="0"/>
        <v>0</v>
      </c>
      <c r="F55" s="189">
        <f t="shared" si="5"/>
        <v>2.2222</v>
      </c>
      <c r="G55" s="308"/>
      <c r="H55" s="308"/>
      <c r="I55" s="305"/>
    </row>
    <row r="56" spans="1:9" ht="15" customHeight="1" x14ac:dyDescent="0.25">
      <c r="A56" s="181" t="s">
        <v>30</v>
      </c>
      <c r="B56" s="182"/>
      <c r="C56" s="32">
        <v>2</v>
      </c>
      <c r="D56" s="11"/>
      <c r="E56" s="186">
        <f t="shared" si="0"/>
        <v>0</v>
      </c>
      <c r="F56" s="189">
        <f t="shared" si="5"/>
        <v>2.2222</v>
      </c>
      <c r="G56" s="308"/>
      <c r="H56" s="308"/>
      <c r="I56" s="305"/>
    </row>
    <row r="57" spans="1:9" ht="15" customHeight="1" x14ac:dyDescent="0.25">
      <c r="A57" s="301" t="s">
        <v>31</v>
      </c>
      <c r="B57" s="182" t="s">
        <v>105</v>
      </c>
      <c r="C57" s="32">
        <v>1</v>
      </c>
      <c r="D57" s="11"/>
      <c r="E57" s="186">
        <f t="shared" si="0"/>
        <v>0</v>
      </c>
      <c r="F57" s="189">
        <f>2.2222/8</f>
        <v>0.27777499999999999</v>
      </c>
      <c r="G57" s="308"/>
      <c r="H57" s="308"/>
      <c r="I57" s="305"/>
    </row>
    <row r="58" spans="1:9" ht="15" customHeight="1" x14ac:dyDescent="0.25">
      <c r="A58" s="303"/>
      <c r="B58" s="182" t="s">
        <v>106</v>
      </c>
      <c r="C58" s="32">
        <v>0</v>
      </c>
      <c r="D58" s="11"/>
      <c r="E58" s="186">
        <f>IF(AND(C58=D58,ISBLANK(D58)=FALSE),F58,0)</f>
        <v>0</v>
      </c>
      <c r="F58" s="189">
        <f t="shared" ref="F58:F64" si="7">2.2222/8</f>
        <v>0.27777499999999999</v>
      </c>
      <c r="G58" s="308"/>
      <c r="H58" s="308"/>
      <c r="I58" s="305"/>
    </row>
    <row r="59" spans="1:9" ht="15" customHeight="1" x14ac:dyDescent="0.25">
      <c r="A59" s="303"/>
      <c r="B59" s="182" t="s">
        <v>109</v>
      </c>
      <c r="C59" s="32">
        <v>0</v>
      </c>
      <c r="D59" s="11"/>
      <c r="E59" s="186">
        <f t="shared" ref="E59:E61" si="8">IF(AND(C59=D59,ISBLANK(D59)=FALSE),F59,0)</f>
        <v>0</v>
      </c>
      <c r="F59" s="189">
        <f t="shared" si="7"/>
        <v>0.27777499999999999</v>
      </c>
      <c r="G59" s="308"/>
      <c r="H59" s="308"/>
      <c r="I59" s="305"/>
    </row>
    <row r="60" spans="1:9" ht="15" customHeight="1" x14ac:dyDescent="0.25">
      <c r="A60" s="303"/>
      <c r="B60" s="182" t="s">
        <v>110</v>
      </c>
      <c r="C60" s="32">
        <v>0</v>
      </c>
      <c r="D60" s="11"/>
      <c r="E60" s="186">
        <f t="shared" si="8"/>
        <v>0</v>
      </c>
      <c r="F60" s="189">
        <f t="shared" si="7"/>
        <v>0.27777499999999999</v>
      </c>
      <c r="G60" s="308"/>
      <c r="H60" s="308"/>
      <c r="I60" s="305"/>
    </row>
    <row r="61" spans="1:9" ht="15" customHeight="1" x14ac:dyDescent="0.25">
      <c r="A61" s="303"/>
      <c r="B61" s="182" t="s">
        <v>107</v>
      </c>
      <c r="C61" s="32">
        <v>0</v>
      </c>
      <c r="D61" s="11"/>
      <c r="E61" s="186">
        <f t="shared" si="8"/>
        <v>0</v>
      </c>
      <c r="F61" s="189">
        <f t="shared" si="7"/>
        <v>0.27777499999999999</v>
      </c>
      <c r="G61" s="308"/>
      <c r="H61" s="308"/>
      <c r="I61" s="305"/>
    </row>
    <row r="62" spans="1:9" ht="15" customHeight="1" x14ac:dyDescent="0.25">
      <c r="A62" s="303"/>
      <c r="B62" s="182" t="s">
        <v>108</v>
      </c>
      <c r="C62" s="32">
        <v>1</v>
      </c>
      <c r="D62" s="11"/>
      <c r="E62" s="186">
        <f t="shared" si="0"/>
        <v>0</v>
      </c>
      <c r="F62" s="189">
        <f t="shared" si="7"/>
        <v>0.27777499999999999</v>
      </c>
      <c r="G62" s="308"/>
      <c r="H62" s="308"/>
      <c r="I62" s="305"/>
    </row>
    <row r="63" spans="1:9" ht="15" customHeight="1" x14ac:dyDescent="0.25">
      <c r="A63" s="303"/>
      <c r="B63" s="182" t="s">
        <v>111</v>
      </c>
      <c r="C63" s="32">
        <v>1</v>
      </c>
      <c r="D63" s="11"/>
      <c r="E63" s="186">
        <f t="shared" si="0"/>
        <v>0</v>
      </c>
      <c r="F63" s="189">
        <f t="shared" si="7"/>
        <v>0.27777499999999999</v>
      </c>
      <c r="G63" s="308"/>
      <c r="H63" s="308"/>
      <c r="I63" s="305"/>
    </row>
    <row r="64" spans="1:9" ht="15" customHeight="1" thickBot="1" x14ac:dyDescent="0.3">
      <c r="A64" s="311"/>
      <c r="B64" s="187" t="s">
        <v>112</v>
      </c>
      <c r="C64" s="36">
        <v>1</v>
      </c>
      <c r="D64" s="12"/>
      <c r="E64" s="44">
        <f t="shared" si="0"/>
        <v>0</v>
      </c>
      <c r="F64" s="45">
        <f t="shared" si="7"/>
        <v>0.27777499999999999</v>
      </c>
      <c r="G64" s="309"/>
      <c r="H64" s="309"/>
      <c r="I64" s="306"/>
    </row>
    <row r="65" spans="1:9" ht="15" customHeight="1" x14ac:dyDescent="0.25">
      <c r="A65" s="310" t="s">
        <v>32</v>
      </c>
      <c r="B65" s="185" t="s">
        <v>54</v>
      </c>
      <c r="C65" s="29">
        <v>1</v>
      </c>
      <c r="D65" s="7"/>
      <c r="E65" s="188">
        <f t="shared" si="0"/>
        <v>0</v>
      </c>
      <c r="F65" s="190">
        <f>2/6</f>
        <v>0.33333333333333331</v>
      </c>
      <c r="G65" s="307">
        <f>SUM(E65:E79)</f>
        <v>0</v>
      </c>
      <c r="H65" s="307">
        <f>SUM(F65:F79)</f>
        <v>20</v>
      </c>
      <c r="I65" s="304">
        <f>G65/H65</f>
        <v>0</v>
      </c>
    </row>
    <row r="66" spans="1:9" ht="15" customHeight="1" x14ac:dyDescent="0.25">
      <c r="A66" s="303"/>
      <c r="B66" s="182" t="s">
        <v>56</v>
      </c>
      <c r="C66" s="32">
        <v>1</v>
      </c>
      <c r="D66" s="11"/>
      <c r="E66" s="186">
        <f t="shared" si="0"/>
        <v>0</v>
      </c>
      <c r="F66" s="189">
        <f t="shared" ref="F66:F70" si="9">2/6</f>
        <v>0.33333333333333331</v>
      </c>
      <c r="G66" s="308"/>
      <c r="H66" s="308"/>
      <c r="I66" s="305"/>
    </row>
    <row r="67" spans="1:9" ht="15" customHeight="1" x14ac:dyDescent="0.25">
      <c r="A67" s="303"/>
      <c r="B67" s="182" t="s">
        <v>57</v>
      </c>
      <c r="C67" s="32">
        <v>2</v>
      </c>
      <c r="D67" s="11"/>
      <c r="E67" s="186">
        <f t="shared" ref="E67:E90" si="10">IF(C67=D67,F67,0)</f>
        <v>0</v>
      </c>
      <c r="F67" s="189">
        <f t="shared" si="9"/>
        <v>0.33333333333333331</v>
      </c>
      <c r="G67" s="308"/>
      <c r="H67" s="308"/>
      <c r="I67" s="305"/>
    </row>
    <row r="68" spans="1:9" ht="15" customHeight="1" x14ac:dyDescent="0.25">
      <c r="A68" s="303"/>
      <c r="B68" s="182" t="s">
        <v>58</v>
      </c>
      <c r="C68" s="32">
        <v>2</v>
      </c>
      <c r="D68" s="11"/>
      <c r="E68" s="186">
        <f t="shared" si="10"/>
        <v>0</v>
      </c>
      <c r="F68" s="189">
        <f t="shared" si="9"/>
        <v>0.33333333333333331</v>
      </c>
      <c r="G68" s="308"/>
      <c r="H68" s="308"/>
      <c r="I68" s="305"/>
    </row>
    <row r="69" spans="1:9" ht="15" customHeight="1" x14ac:dyDescent="0.25">
      <c r="A69" s="303"/>
      <c r="B69" s="182" t="s">
        <v>59</v>
      </c>
      <c r="C69" s="32">
        <v>2</v>
      </c>
      <c r="D69" s="11"/>
      <c r="E69" s="186">
        <f t="shared" si="10"/>
        <v>0</v>
      </c>
      <c r="F69" s="189">
        <f t="shared" si="9"/>
        <v>0.33333333333333331</v>
      </c>
      <c r="G69" s="308"/>
      <c r="H69" s="308"/>
      <c r="I69" s="305"/>
    </row>
    <row r="70" spans="1:9" ht="15" customHeight="1" x14ac:dyDescent="0.25">
      <c r="A70" s="302"/>
      <c r="B70" s="182" t="s">
        <v>62</v>
      </c>
      <c r="C70" s="32">
        <v>4</v>
      </c>
      <c r="D70" s="11"/>
      <c r="E70" s="186">
        <f t="shared" si="10"/>
        <v>0</v>
      </c>
      <c r="F70" s="189">
        <f t="shared" si="9"/>
        <v>0.33333333333333331</v>
      </c>
      <c r="G70" s="308"/>
      <c r="H70" s="308"/>
      <c r="I70" s="305"/>
    </row>
    <row r="71" spans="1:9" ht="15" customHeight="1" x14ac:dyDescent="0.25">
      <c r="A71" s="181" t="s">
        <v>33</v>
      </c>
      <c r="B71" s="182"/>
      <c r="C71" s="32">
        <v>3</v>
      </c>
      <c r="D71" s="11"/>
      <c r="E71" s="186">
        <f t="shared" si="10"/>
        <v>0</v>
      </c>
      <c r="F71" s="189">
        <f>2</f>
        <v>2</v>
      </c>
      <c r="G71" s="308"/>
      <c r="H71" s="308"/>
      <c r="I71" s="305"/>
    </row>
    <row r="72" spans="1:9" ht="15" customHeight="1" x14ac:dyDescent="0.25">
      <c r="A72" s="181" t="s">
        <v>34</v>
      </c>
      <c r="B72" s="182"/>
      <c r="C72" s="32">
        <v>5</v>
      </c>
      <c r="D72" s="11"/>
      <c r="E72" s="186">
        <f t="shared" si="10"/>
        <v>0</v>
      </c>
      <c r="F72" s="189">
        <f>2</f>
        <v>2</v>
      </c>
      <c r="G72" s="308"/>
      <c r="H72" s="308"/>
      <c r="I72" s="305"/>
    </row>
    <row r="73" spans="1:9" ht="15" customHeight="1" x14ac:dyDescent="0.25">
      <c r="A73" s="181" t="s">
        <v>35</v>
      </c>
      <c r="B73" s="182"/>
      <c r="C73" s="32">
        <v>2</v>
      </c>
      <c r="D73" s="11"/>
      <c r="E73" s="186">
        <f t="shared" si="10"/>
        <v>0</v>
      </c>
      <c r="F73" s="189">
        <f>2</f>
        <v>2</v>
      </c>
      <c r="G73" s="308"/>
      <c r="H73" s="308"/>
      <c r="I73" s="305"/>
    </row>
    <row r="74" spans="1:9" ht="15" customHeight="1" x14ac:dyDescent="0.25">
      <c r="A74" s="181" t="s">
        <v>36</v>
      </c>
      <c r="B74" s="182"/>
      <c r="C74" s="32">
        <v>2</v>
      </c>
      <c r="D74" s="11"/>
      <c r="E74" s="186">
        <f t="shared" si="10"/>
        <v>0</v>
      </c>
      <c r="F74" s="189">
        <f>2</f>
        <v>2</v>
      </c>
      <c r="G74" s="308"/>
      <c r="H74" s="308"/>
      <c r="I74" s="305"/>
    </row>
    <row r="75" spans="1:9" ht="15" customHeight="1" x14ac:dyDescent="0.25">
      <c r="A75" s="181" t="s">
        <v>37</v>
      </c>
      <c r="B75" s="182"/>
      <c r="C75" s="32">
        <v>1</v>
      </c>
      <c r="D75" s="11"/>
      <c r="E75" s="186">
        <f t="shared" si="10"/>
        <v>0</v>
      </c>
      <c r="F75" s="189">
        <f>2</f>
        <v>2</v>
      </c>
      <c r="G75" s="308"/>
      <c r="H75" s="308"/>
      <c r="I75" s="305"/>
    </row>
    <row r="76" spans="1:9" ht="15" customHeight="1" x14ac:dyDescent="0.25">
      <c r="A76" s="181" t="s">
        <v>38</v>
      </c>
      <c r="B76" s="182"/>
      <c r="C76" s="32">
        <v>5</v>
      </c>
      <c r="D76" s="11"/>
      <c r="E76" s="186">
        <f t="shared" si="10"/>
        <v>0</v>
      </c>
      <c r="F76" s="189">
        <f>2</f>
        <v>2</v>
      </c>
      <c r="G76" s="308"/>
      <c r="H76" s="308"/>
      <c r="I76" s="305"/>
    </row>
    <row r="77" spans="1:9" ht="15" customHeight="1" x14ac:dyDescent="0.25">
      <c r="A77" s="181" t="s">
        <v>39</v>
      </c>
      <c r="B77" s="182"/>
      <c r="C77" s="32">
        <v>3</v>
      </c>
      <c r="D77" s="11"/>
      <c r="E77" s="186">
        <f t="shared" si="10"/>
        <v>0</v>
      </c>
      <c r="F77" s="189">
        <f>2</f>
        <v>2</v>
      </c>
      <c r="G77" s="308"/>
      <c r="H77" s="308"/>
      <c r="I77" s="305"/>
    </row>
    <row r="78" spans="1:9" ht="15" customHeight="1" x14ac:dyDescent="0.25">
      <c r="A78" s="181" t="s">
        <v>40</v>
      </c>
      <c r="B78" s="182"/>
      <c r="C78" s="32">
        <v>4</v>
      </c>
      <c r="D78" s="11"/>
      <c r="E78" s="186">
        <f t="shared" si="10"/>
        <v>0</v>
      </c>
      <c r="F78" s="189">
        <f>2</f>
        <v>2</v>
      </c>
      <c r="G78" s="308"/>
      <c r="H78" s="308"/>
      <c r="I78" s="305"/>
    </row>
    <row r="79" spans="1:9" ht="15" customHeight="1" thickBot="1" x14ac:dyDescent="0.3">
      <c r="A79" s="184" t="s">
        <v>64</v>
      </c>
      <c r="B79" s="187"/>
      <c r="C79" s="36">
        <v>3</v>
      </c>
      <c r="D79" s="12"/>
      <c r="E79" s="44">
        <f t="shared" si="10"/>
        <v>0</v>
      </c>
      <c r="F79" s="45">
        <f>2</f>
        <v>2</v>
      </c>
      <c r="G79" s="309"/>
      <c r="H79" s="309"/>
      <c r="I79" s="306"/>
    </row>
    <row r="80" spans="1:9" ht="15" customHeight="1" x14ac:dyDescent="0.25">
      <c r="A80" s="183" t="s">
        <v>41</v>
      </c>
      <c r="B80" s="185"/>
      <c r="C80" s="29">
        <v>1</v>
      </c>
      <c r="D80" s="7"/>
      <c r="E80" s="188">
        <f t="shared" si="10"/>
        <v>0</v>
      </c>
      <c r="F80" s="190">
        <f>1.875</f>
        <v>1.875</v>
      </c>
      <c r="G80" s="307">
        <f>SUM(E80:E90)</f>
        <v>0</v>
      </c>
      <c r="H80" s="307">
        <f>SUM(F80:F90)</f>
        <v>15</v>
      </c>
      <c r="I80" s="304">
        <f>G80/H80</f>
        <v>0</v>
      </c>
    </row>
    <row r="81" spans="1:9" ht="15" customHeight="1" x14ac:dyDescent="0.25">
      <c r="A81" s="181" t="s">
        <v>42</v>
      </c>
      <c r="B81" s="182"/>
      <c r="C81" s="32">
        <v>5</v>
      </c>
      <c r="D81" s="11"/>
      <c r="E81" s="186">
        <f t="shared" si="10"/>
        <v>0</v>
      </c>
      <c r="F81" s="189">
        <f t="shared" ref="F81:F90" si="11">1.875</f>
        <v>1.875</v>
      </c>
      <c r="G81" s="308"/>
      <c r="H81" s="308"/>
      <c r="I81" s="305"/>
    </row>
    <row r="82" spans="1:9" ht="15" customHeight="1" x14ac:dyDescent="0.25">
      <c r="A82" s="301" t="s">
        <v>43</v>
      </c>
      <c r="B82" s="182" t="s">
        <v>54</v>
      </c>
      <c r="C82" s="32">
        <v>5</v>
      </c>
      <c r="D82" s="11"/>
      <c r="E82" s="186">
        <f t="shared" si="10"/>
        <v>0</v>
      </c>
      <c r="F82" s="189">
        <f>1.875/4</f>
        <v>0.46875</v>
      </c>
      <c r="G82" s="308"/>
      <c r="H82" s="308"/>
      <c r="I82" s="305"/>
    </row>
    <row r="83" spans="1:9" ht="15" customHeight="1" x14ac:dyDescent="0.25">
      <c r="A83" s="303"/>
      <c r="B83" s="182" t="s">
        <v>56</v>
      </c>
      <c r="C83" s="32">
        <v>2</v>
      </c>
      <c r="D83" s="11"/>
      <c r="E83" s="186">
        <f t="shared" si="10"/>
        <v>0</v>
      </c>
      <c r="F83" s="189">
        <f t="shared" ref="F83:F85" si="12">1.875/4</f>
        <v>0.46875</v>
      </c>
      <c r="G83" s="308"/>
      <c r="H83" s="308"/>
      <c r="I83" s="305"/>
    </row>
    <row r="84" spans="1:9" ht="15" customHeight="1" x14ac:dyDescent="0.25">
      <c r="A84" s="303"/>
      <c r="B84" s="182" t="s">
        <v>57</v>
      </c>
      <c r="C84" s="32">
        <v>1</v>
      </c>
      <c r="D84" s="11"/>
      <c r="E84" s="186">
        <f t="shared" si="10"/>
        <v>0</v>
      </c>
      <c r="F84" s="189">
        <f t="shared" si="12"/>
        <v>0.46875</v>
      </c>
      <c r="G84" s="308"/>
      <c r="H84" s="308"/>
      <c r="I84" s="305"/>
    </row>
    <row r="85" spans="1:9" ht="15" customHeight="1" x14ac:dyDescent="0.25">
      <c r="A85" s="302"/>
      <c r="B85" s="182" t="s">
        <v>58</v>
      </c>
      <c r="C85" s="32">
        <v>3</v>
      </c>
      <c r="D85" s="11"/>
      <c r="E85" s="186">
        <f t="shared" si="10"/>
        <v>0</v>
      </c>
      <c r="F85" s="189">
        <f t="shared" si="12"/>
        <v>0.46875</v>
      </c>
      <c r="G85" s="308"/>
      <c r="H85" s="308"/>
      <c r="I85" s="305"/>
    </row>
    <row r="86" spans="1:9" ht="15" customHeight="1" x14ac:dyDescent="0.25">
      <c r="A86" s="181" t="s">
        <v>44</v>
      </c>
      <c r="B86" s="182"/>
      <c r="C86" s="32">
        <v>3</v>
      </c>
      <c r="D86" s="11"/>
      <c r="E86" s="186">
        <f t="shared" si="10"/>
        <v>0</v>
      </c>
      <c r="F86" s="189">
        <f t="shared" si="11"/>
        <v>1.875</v>
      </c>
      <c r="G86" s="308"/>
      <c r="H86" s="308"/>
      <c r="I86" s="305"/>
    </row>
    <row r="87" spans="1:9" ht="15" customHeight="1" x14ac:dyDescent="0.25">
      <c r="A87" s="181" t="s">
        <v>45</v>
      </c>
      <c r="B87" s="182"/>
      <c r="C87" s="131">
        <v>659.46</v>
      </c>
      <c r="D87" s="127"/>
      <c r="E87" s="186">
        <f t="shared" si="10"/>
        <v>0</v>
      </c>
      <c r="F87" s="189">
        <f t="shared" si="11"/>
        <v>1.875</v>
      </c>
      <c r="G87" s="308"/>
      <c r="H87" s="308"/>
      <c r="I87" s="305"/>
    </row>
    <row r="88" spans="1:9" ht="15" customHeight="1" x14ac:dyDescent="0.25">
      <c r="A88" s="181" t="s">
        <v>46</v>
      </c>
      <c r="B88" s="182"/>
      <c r="C88" s="32">
        <v>2</v>
      </c>
      <c r="D88" s="11"/>
      <c r="E88" s="186">
        <f t="shared" si="10"/>
        <v>0</v>
      </c>
      <c r="F88" s="189">
        <f t="shared" si="11"/>
        <v>1.875</v>
      </c>
      <c r="G88" s="308"/>
      <c r="H88" s="308"/>
      <c r="I88" s="305"/>
    </row>
    <row r="89" spans="1:9" ht="15" customHeight="1" x14ac:dyDescent="0.25">
      <c r="A89" s="181" t="s">
        <v>47</v>
      </c>
      <c r="B89" s="182"/>
      <c r="C89" s="32">
        <v>4</v>
      </c>
      <c r="D89" s="11"/>
      <c r="E89" s="186">
        <f t="shared" si="10"/>
        <v>0</v>
      </c>
      <c r="F89" s="189">
        <f t="shared" si="11"/>
        <v>1.875</v>
      </c>
      <c r="G89" s="308"/>
      <c r="H89" s="308"/>
      <c r="I89" s="305"/>
    </row>
    <row r="90" spans="1:9" ht="15" customHeight="1" thickBot="1" x14ac:dyDescent="0.3">
      <c r="A90" s="184" t="s">
        <v>48</v>
      </c>
      <c r="B90" s="187"/>
      <c r="C90" s="36">
        <v>3</v>
      </c>
      <c r="D90" s="12"/>
      <c r="E90" s="44">
        <f t="shared" si="10"/>
        <v>0</v>
      </c>
      <c r="F90" s="45">
        <f t="shared" si="11"/>
        <v>1.875</v>
      </c>
      <c r="G90" s="309"/>
      <c r="H90" s="309"/>
      <c r="I90" s="306"/>
    </row>
    <row r="91" spans="1:9" ht="27" thickBot="1" x14ac:dyDescent="0.3">
      <c r="A91" s="13"/>
      <c r="B91" s="13"/>
      <c r="C91" s="101"/>
      <c r="D91" s="101"/>
      <c r="E91" s="142"/>
      <c r="F91" s="142"/>
      <c r="G91" s="90">
        <f>SUM(G2:G90)</f>
        <v>1.9231</v>
      </c>
      <c r="H91" s="90">
        <f>SUM(H2:H90)</f>
        <v>99.999899999999997</v>
      </c>
    </row>
    <row r="92" spans="1:9" ht="15" customHeight="1" x14ac:dyDescent="0.25">
      <c r="A92" s="13"/>
      <c r="B92" s="13"/>
      <c r="C92" s="101"/>
      <c r="D92" s="101"/>
      <c r="E92" s="142"/>
      <c r="F92" s="142"/>
      <c r="G92" s="143"/>
      <c r="H92" s="144"/>
    </row>
    <row r="93" spans="1:9" ht="15" customHeight="1" x14ac:dyDescent="0.25">
      <c r="A93" s="13"/>
      <c r="B93" s="13"/>
      <c r="C93" s="101"/>
      <c r="D93" s="101"/>
      <c r="E93" s="142"/>
      <c r="F93" s="142"/>
      <c r="G93" s="143"/>
      <c r="H93" s="144"/>
    </row>
    <row r="94" spans="1:9" ht="15" customHeight="1" x14ac:dyDescent="0.25">
      <c r="A94" s="13"/>
      <c r="B94" s="13"/>
      <c r="C94" s="101"/>
      <c r="D94" s="101"/>
      <c r="E94" s="142"/>
      <c r="F94" s="142"/>
      <c r="G94" s="143"/>
      <c r="H94" s="144"/>
    </row>
    <row r="95" spans="1:9" ht="15" customHeight="1" x14ac:dyDescent="0.25">
      <c r="A95" s="13"/>
      <c r="B95" s="13"/>
      <c r="C95" s="101"/>
      <c r="D95" s="101"/>
      <c r="E95" s="142"/>
      <c r="F95" s="142"/>
      <c r="G95" s="143"/>
      <c r="H95" s="144"/>
    </row>
    <row r="96" spans="1:9" ht="15" customHeight="1" x14ac:dyDescent="0.25">
      <c r="A96" s="13"/>
      <c r="B96" s="13"/>
      <c r="C96" s="101"/>
      <c r="D96" s="101"/>
      <c r="E96" s="142"/>
      <c r="F96" s="142"/>
      <c r="G96" s="143"/>
      <c r="H96" s="144"/>
    </row>
    <row r="97" spans="1:12" ht="15" customHeight="1" x14ac:dyDescent="0.25">
      <c r="A97" s="13"/>
      <c r="B97" s="13"/>
      <c r="C97" s="101"/>
      <c r="D97" s="101"/>
      <c r="E97" s="142"/>
      <c r="F97" s="142"/>
      <c r="G97" s="143"/>
      <c r="H97" s="144"/>
    </row>
    <row r="98" spans="1:12" ht="15" customHeight="1" x14ac:dyDescent="0.25">
      <c r="A98" s="13"/>
      <c r="B98" s="13"/>
      <c r="C98" s="101"/>
      <c r="D98" s="101"/>
      <c r="E98" s="142"/>
      <c r="F98" s="142"/>
      <c r="G98" s="143"/>
      <c r="H98" s="144"/>
    </row>
    <row r="99" spans="1:12" s="50" customFormat="1" ht="15" customHeight="1" x14ac:dyDescent="0.25">
      <c r="A99" s="13"/>
      <c r="B99" s="13"/>
      <c r="C99" s="101"/>
      <c r="D99" s="101"/>
      <c r="E99" s="142"/>
      <c r="F99" s="142"/>
      <c r="G99" s="143"/>
      <c r="H99" s="144"/>
      <c r="J99" s="78"/>
      <c r="K99" s="94"/>
      <c r="L99" s="126"/>
    </row>
    <row r="100" spans="1:12" s="50" customFormat="1" ht="15" customHeight="1" x14ac:dyDescent="0.25">
      <c r="A100" s="13"/>
      <c r="B100" s="13"/>
      <c r="C100" s="101"/>
      <c r="D100" s="101"/>
      <c r="E100" s="142"/>
      <c r="F100" s="142"/>
      <c r="G100" s="143"/>
      <c r="H100" s="144"/>
      <c r="J100" s="78"/>
      <c r="K100" s="94"/>
      <c r="L100" s="126"/>
    </row>
    <row r="101" spans="1:12" s="50" customFormat="1" ht="15" customHeight="1" x14ac:dyDescent="0.25">
      <c r="A101" s="13"/>
      <c r="B101" s="13"/>
      <c r="C101" s="101"/>
      <c r="D101" s="101"/>
      <c r="E101" s="142"/>
      <c r="F101" s="142"/>
      <c r="G101" s="143"/>
      <c r="H101" s="144"/>
      <c r="J101" s="78"/>
      <c r="K101" s="94"/>
      <c r="L101" s="126"/>
    </row>
    <row r="102" spans="1:12" s="50" customFormat="1" ht="15" customHeight="1" x14ac:dyDescent="0.25">
      <c r="A102" s="13"/>
      <c r="B102" s="13"/>
      <c r="C102" s="101"/>
      <c r="D102" s="101"/>
      <c r="E102" s="142"/>
      <c r="F102" s="142"/>
      <c r="G102" s="143"/>
      <c r="H102" s="144"/>
      <c r="J102" s="78"/>
      <c r="K102" s="94"/>
      <c r="L102" s="126"/>
    </row>
    <row r="103" spans="1:12" s="50" customFormat="1" ht="15" customHeight="1" x14ac:dyDescent="0.25">
      <c r="A103" s="13"/>
      <c r="B103" s="13"/>
      <c r="C103" s="101"/>
      <c r="D103" s="101"/>
      <c r="E103" s="142"/>
      <c r="F103" s="142"/>
      <c r="G103" s="144"/>
      <c r="H103" s="144"/>
      <c r="J103" s="78"/>
      <c r="K103" s="94"/>
      <c r="L103" s="126"/>
    </row>
    <row r="104" spans="1:12" s="50" customFormat="1" ht="15" customHeight="1" x14ac:dyDescent="0.25">
      <c r="A104" s="13"/>
      <c r="B104" s="13"/>
      <c r="C104" s="101"/>
      <c r="D104" s="101"/>
      <c r="E104" s="142"/>
      <c r="F104" s="145"/>
      <c r="G104" s="144"/>
      <c r="H104" s="144"/>
      <c r="J104" s="78"/>
      <c r="K104" s="94"/>
      <c r="L104" s="126"/>
    </row>
    <row r="105" spans="1:12" s="50" customFormat="1" ht="15" customHeight="1" x14ac:dyDescent="0.25">
      <c r="A105" s="13"/>
      <c r="B105" s="13"/>
      <c r="C105" s="101"/>
      <c r="D105" s="101"/>
      <c r="E105" s="142"/>
      <c r="F105" s="142"/>
      <c r="G105" s="144"/>
      <c r="H105" s="144"/>
      <c r="J105" s="78"/>
      <c r="K105" s="94"/>
      <c r="L105" s="126"/>
    </row>
  </sheetData>
  <sheetProtection password="CF7A" sheet="1" objects="1" scenarios="1"/>
  <mergeCells count="35">
    <mergeCell ref="G65:G79"/>
    <mergeCell ref="I80:I90"/>
    <mergeCell ref="H80:H90"/>
    <mergeCell ref="G80:G90"/>
    <mergeCell ref="F32:F38"/>
    <mergeCell ref="E32:E38"/>
    <mergeCell ref="A65:A70"/>
    <mergeCell ref="A57:A64"/>
    <mergeCell ref="A82:A85"/>
    <mergeCell ref="I26:I64"/>
    <mergeCell ref="H26:H64"/>
    <mergeCell ref="G26:G64"/>
    <mergeCell ref="I65:I79"/>
    <mergeCell ref="H65:H79"/>
    <mergeCell ref="F29:F31"/>
    <mergeCell ref="E29:E31"/>
    <mergeCell ref="F26:F28"/>
    <mergeCell ref="E26:E28"/>
    <mergeCell ref="A32:A38"/>
    <mergeCell ref="A26:A31"/>
    <mergeCell ref="A52:A54"/>
    <mergeCell ref="F8:F9"/>
    <mergeCell ref="E8:E9"/>
    <mergeCell ref="I2:I25"/>
    <mergeCell ref="H2:H25"/>
    <mergeCell ref="G2:G25"/>
    <mergeCell ref="B29:B31"/>
    <mergeCell ref="B26:B28"/>
    <mergeCell ref="B8:B9"/>
    <mergeCell ref="A8:A9"/>
    <mergeCell ref="A4:A7"/>
    <mergeCell ref="B22:B23"/>
    <mergeCell ref="A22:A23"/>
    <mergeCell ref="A18:A21"/>
    <mergeCell ref="A13:A16"/>
  </mergeCells>
  <conditionalFormatting sqref="I2 I26 I65 I8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90">
    <cfRule type="cellIs" dxfId="15" priority="1" operator="equal">
      <formula>0</formula>
    </cfRule>
  </conditionalFormatting>
  <pageMargins left="0.7" right="0.7" top="0.78740157499999996" bottom="0.78740157499999996" header="0.3" footer="0.3"/>
  <pageSetup paperSize="9" orientation="portrait" horizontalDpi="300" verticalDpi="300" r:id="rId1"/>
  <ignoredErrors>
    <ignoredError sqref="A25" twoDigitTextYear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workbookViewId="0">
      <selection activeCell="D2" sqref="D2"/>
    </sheetView>
  </sheetViews>
  <sheetFormatPr baseColWidth="10" defaultRowHeight="15" customHeight="1" x14ac:dyDescent="0.25"/>
  <cols>
    <col min="1" max="1" width="5.7109375" style="146" bestFit="1" customWidth="1"/>
    <col min="2" max="2" width="5.42578125" style="146" bestFit="1" customWidth="1"/>
    <col min="3" max="3" width="7.140625" style="106" bestFit="1" customWidth="1"/>
    <col min="4" max="4" width="8.28515625" style="106" bestFit="1" customWidth="1"/>
    <col min="5" max="5" width="11.28515625" style="148" bestFit="1" customWidth="1"/>
    <col min="6" max="6" width="13.42578125" style="148" bestFit="1" customWidth="1"/>
    <col min="7" max="7" width="11.28515625" style="149" bestFit="1" customWidth="1"/>
    <col min="8" max="8" width="13.42578125" style="149" bestFit="1" customWidth="1"/>
    <col min="9" max="9" width="5.5703125" style="50" bestFit="1" customWidth="1"/>
    <col min="10" max="10" width="11.42578125" style="78"/>
    <col min="11" max="11" width="16.140625" style="94" customWidth="1"/>
    <col min="12" max="12" width="14.28515625" style="126" customWidth="1"/>
    <col min="13" max="16384" width="11.42578125" style="78"/>
  </cols>
  <sheetData>
    <row r="1" spans="1:9" s="73" customFormat="1" ht="30.75" thickBot="1" x14ac:dyDescent="0.3">
      <c r="A1" s="153" t="s">
        <v>75</v>
      </c>
      <c r="B1" s="154" t="s">
        <v>76</v>
      </c>
      <c r="C1" s="155" t="s">
        <v>51</v>
      </c>
      <c r="D1" s="155" t="s">
        <v>52</v>
      </c>
      <c r="E1" s="156" t="s">
        <v>71</v>
      </c>
      <c r="F1" s="156" t="s">
        <v>72</v>
      </c>
      <c r="G1" s="157" t="s">
        <v>97</v>
      </c>
      <c r="H1" s="157" t="s">
        <v>98</v>
      </c>
      <c r="I1" s="159" t="s">
        <v>68</v>
      </c>
    </row>
    <row r="2" spans="1:9" x14ac:dyDescent="0.25">
      <c r="A2" s="197" t="s">
        <v>0</v>
      </c>
      <c r="B2" s="200"/>
      <c r="C2" s="29">
        <v>2</v>
      </c>
      <c r="D2" s="7"/>
      <c r="E2" s="202">
        <f>IF(C2=D2,F2,0)</f>
        <v>0</v>
      </c>
      <c r="F2" s="204">
        <f>1.7857</f>
        <v>1.7857000000000001</v>
      </c>
      <c r="G2" s="307">
        <f>SUM(E2:E25)</f>
        <v>0</v>
      </c>
      <c r="H2" s="307">
        <f>SUM(F2:F25)</f>
        <v>24.99979999999999</v>
      </c>
      <c r="I2" s="304">
        <f>G2/H2</f>
        <v>0</v>
      </c>
    </row>
    <row r="3" spans="1:9" x14ac:dyDescent="0.25">
      <c r="A3" s="196" t="s">
        <v>1</v>
      </c>
      <c r="B3" s="195"/>
      <c r="C3" s="32">
        <v>1</v>
      </c>
      <c r="D3" s="11"/>
      <c r="E3" s="199">
        <f t="shared" ref="E3:E66" si="0">IF(C3=D3,F3,0)</f>
        <v>0</v>
      </c>
      <c r="F3" s="203">
        <f t="shared" ref="F3:F25" si="1">1.7857</f>
        <v>1.7857000000000001</v>
      </c>
      <c r="G3" s="308"/>
      <c r="H3" s="308"/>
      <c r="I3" s="305"/>
    </row>
    <row r="4" spans="1:9" x14ac:dyDescent="0.25">
      <c r="A4" s="215" t="s">
        <v>2</v>
      </c>
      <c r="B4" s="195"/>
      <c r="C4" s="32">
        <v>4</v>
      </c>
      <c r="D4" s="11"/>
      <c r="E4" s="199">
        <f t="shared" si="0"/>
        <v>0</v>
      </c>
      <c r="F4" s="203">
        <f t="shared" si="1"/>
        <v>1.7857000000000001</v>
      </c>
      <c r="G4" s="308"/>
      <c r="H4" s="308"/>
      <c r="I4" s="305"/>
    </row>
    <row r="5" spans="1:9" x14ac:dyDescent="0.25">
      <c r="A5" s="196" t="s">
        <v>3</v>
      </c>
      <c r="B5" s="195"/>
      <c r="C5" s="32">
        <v>4</v>
      </c>
      <c r="D5" s="11"/>
      <c r="E5" s="199">
        <f t="shared" si="0"/>
        <v>0</v>
      </c>
      <c r="F5" s="203">
        <f t="shared" si="1"/>
        <v>1.7857000000000001</v>
      </c>
      <c r="G5" s="308"/>
      <c r="H5" s="308"/>
      <c r="I5" s="305"/>
    </row>
    <row r="6" spans="1:9" x14ac:dyDescent="0.25">
      <c r="A6" s="196" t="s">
        <v>4</v>
      </c>
      <c r="B6" s="195"/>
      <c r="C6" s="32">
        <v>3</v>
      </c>
      <c r="D6" s="11"/>
      <c r="E6" s="199">
        <f t="shared" si="0"/>
        <v>0</v>
      </c>
      <c r="F6" s="203">
        <f t="shared" si="1"/>
        <v>1.7857000000000001</v>
      </c>
      <c r="G6" s="308"/>
      <c r="H6" s="308"/>
      <c r="I6" s="305"/>
    </row>
    <row r="7" spans="1:9" x14ac:dyDescent="0.25">
      <c r="A7" s="301" t="s">
        <v>5</v>
      </c>
      <c r="B7" s="195" t="s">
        <v>54</v>
      </c>
      <c r="C7" s="32">
        <v>3</v>
      </c>
      <c r="D7" s="11"/>
      <c r="E7" s="199">
        <f t="shared" si="0"/>
        <v>0</v>
      </c>
      <c r="F7" s="203">
        <f>1.7857/6</f>
        <v>0.2976166666666667</v>
      </c>
      <c r="G7" s="308"/>
      <c r="H7" s="308"/>
      <c r="I7" s="305"/>
    </row>
    <row r="8" spans="1:9" x14ac:dyDescent="0.25">
      <c r="A8" s="303"/>
      <c r="B8" s="195" t="s">
        <v>56</v>
      </c>
      <c r="C8" s="32">
        <v>1</v>
      </c>
      <c r="D8" s="11"/>
      <c r="E8" s="199">
        <f t="shared" si="0"/>
        <v>0</v>
      </c>
      <c r="F8" s="203">
        <f t="shared" ref="F8:F12" si="2">1.7857/6</f>
        <v>0.2976166666666667</v>
      </c>
      <c r="G8" s="308"/>
      <c r="H8" s="308"/>
      <c r="I8" s="305"/>
    </row>
    <row r="9" spans="1:9" x14ac:dyDescent="0.25">
      <c r="A9" s="303"/>
      <c r="B9" s="195" t="s">
        <v>57</v>
      </c>
      <c r="C9" s="32">
        <v>2</v>
      </c>
      <c r="D9" s="11"/>
      <c r="E9" s="199">
        <f t="shared" si="0"/>
        <v>0</v>
      </c>
      <c r="F9" s="203">
        <f t="shared" si="2"/>
        <v>0.2976166666666667</v>
      </c>
      <c r="G9" s="308"/>
      <c r="H9" s="308"/>
      <c r="I9" s="305"/>
    </row>
    <row r="10" spans="1:9" x14ac:dyDescent="0.25">
      <c r="A10" s="303"/>
      <c r="B10" s="195" t="s">
        <v>58</v>
      </c>
      <c r="C10" s="32">
        <v>2</v>
      </c>
      <c r="D10" s="11"/>
      <c r="E10" s="199">
        <f t="shared" si="0"/>
        <v>0</v>
      </c>
      <c r="F10" s="203">
        <f t="shared" si="2"/>
        <v>0.2976166666666667</v>
      </c>
      <c r="G10" s="308"/>
      <c r="H10" s="308"/>
      <c r="I10" s="305"/>
    </row>
    <row r="11" spans="1:9" x14ac:dyDescent="0.25">
      <c r="A11" s="303"/>
      <c r="B11" s="195" t="s">
        <v>59</v>
      </c>
      <c r="C11" s="32">
        <v>1</v>
      </c>
      <c r="D11" s="11"/>
      <c r="E11" s="199">
        <f t="shared" si="0"/>
        <v>0</v>
      </c>
      <c r="F11" s="203">
        <f t="shared" si="2"/>
        <v>0.2976166666666667</v>
      </c>
      <c r="G11" s="308"/>
      <c r="H11" s="308"/>
      <c r="I11" s="305"/>
    </row>
    <row r="12" spans="1:9" x14ac:dyDescent="0.25">
      <c r="A12" s="302"/>
      <c r="B12" s="195" t="s">
        <v>62</v>
      </c>
      <c r="C12" s="32">
        <v>3</v>
      </c>
      <c r="D12" s="11"/>
      <c r="E12" s="199">
        <f t="shared" si="0"/>
        <v>0</v>
      </c>
      <c r="F12" s="203">
        <f t="shared" si="2"/>
        <v>0.2976166666666667</v>
      </c>
      <c r="G12" s="308"/>
      <c r="H12" s="308"/>
      <c r="I12" s="305"/>
    </row>
    <row r="13" spans="1:9" x14ac:dyDescent="0.25">
      <c r="A13" s="196" t="s">
        <v>6</v>
      </c>
      <c r="B13" s="195"/>
      <c r="C13" s="32">
        <v>5</v>
      </c>
      <c r="D13" s="11"/>
      <c r="E13" s="199">
        <f t="shared" si="0"/>
        <v>0</v>
      </c>
      <c r="F13" s="203">
        <f t="shared" si="1"/>
        <v>1.7857000000000001</v>
      </c>
      <c r="G13" s="308"/>
      <c r="H13" s="308"/>
      <c r="I13" s="305"/>
    </row>
    <row r="14" spans="1:9" x14ac:dyDescent="0.25">
      <c r="A14" s="301" t="s">
        <v>7</v>
      </c>
      <c r="B14" s="195" t="s">
        <v>54</v>
      </c>
      <c r="C14" s="32">
        <v>2</v>
      </c>
      <c r="D14" s="11"/>
      <c r="E14" s="286">
        <f>IF(AND(C14=D14,C15=D15,C16=D16,C17=D17,C18=D18),F14,0)</f>
        <v>0</v>
      </c>
      <c r="F14" s="284">
        <f t="shared" si="1"/>
        <v>1.7857000000000001</v>
      </c>
      <c r="G14" s="308"/>
      <c r="H14" s="308"/>
      <c r="I14" s="305"/>
    </row>
    <row r="15" spans="1:9" x14ac:dyDescent="0.25">
      <c r="A15" s="303"/>
      <c r="B15" s="195" t="s">
        <v>56</v>
      </c>
      <c r="C15" s="32">
        <v>1</v>
      </c>
      <c r="D15" s="11"/>
      <c r="E15" s="295"/>
      <c r="F15" s="312"/>
      <c r="G15" s="308"/>
      <c r="H15" s="308"/>
      <c r="I15" s="305"/>
    </row>
    <row r="16" spans="1:9" x14ac:dyDescent="0.25">
      <c r="A16" s="303"/>
      <c r="B16" s="195" t="s">
        <v>57</v>
      </c>
      <c r="C16" s="32">
        <v>4</v>
      </c>
      <c r="D16" s="11"/>
      <c r="E16" s="295"/>
      <c r="F16" s="312"/>
      <c r="G16" s="308"/>
      <c r="H16" s="308"/>
      <c r="I16" s="305"/>
    </row>
    <row r="17" spans="1:9" x14ac:dyDescent="0.25">
      <c r="A17" s="303"/>
      <c r="B17" s="195" t="s">
        <v>58</v>
      </c>
      <c r="C17" s="32">
        <v>3</v>
      </c>
      <c r="D17" s="11"/>
      <c r="E17" s="295"/>
      <c r="F17" s="312"/>
      <c r="G17" s="308"/>
      <c r="H17" s="308"/>
      <c r="I17" s="305"/>
    </row>
    <row r="18" spans="1:9" x14ac:dyDescent="0.25">
      <c r="A18" s="302"/>
      <c r="B18" s="195" t="s">
        <v>59</v>
      </c>
      <c r="C18" s="32">
        <v>5</v>
      </c>
      <c r="D18" s="11"/>
      <c r="E18" s="287"/>
      <c r="F18" s="285"/>
      <c r="G18" s="308"/>
      <c r="H18" s="308"/>
      <c r="I18" s="305"/>
    </row>
    <row r="19" spans="1:9" x14ac:dyDescent="0.25">
      <c r="A19" s="196" t="s">
        <v>8</v>
      </c>
      <c r="B19" s="195"/>
      <c r="C19" s="32">
        <v>1</v>
      </c>
      <c r="D19" s="11"/>
      <c r="E19" s="199">
        <f t="shared" si="0"/>
        <v>0</v>
      </c>
      <c r="F19" s="203">
        <f t="shared" si="1"/>
        <v>1.7857000000000001</v>
      </c>
      <c r="G19" s="308"/>
      <c r="H19" s="308"/>
      <c r="I19" s="305"/>
    </row>
    <row r="20" spans="1:9" x14ac:dyDescent="0.25">
      <c r="A20" s="301" t="s">
        <v>9</v>
      </c>
      <c r="B20" s="297"/>
      <c r="C20" s="32">
        <v>5</v>
      </c>
      <c r="D20" s="11"/>
      <c r="E20" s="199">
        <f t="shared" si="0"/>
        <v>0</v>
      </c>
      <c r="F20" s="203">
        <f>1.7857/2</f>
        <v>0.89285000000000003</v>
      </c>
      <c r="G20" s="308"/>
      <c r="H20" s="308"/>
      <c r="I20" s="305"/>
    </row>
    <row r="21" spans="1:9" x14ac:dyDescent="0.25">
      <c r="A21" s="302"/>
      <c r="B21" s="299"/>
      <c r="C21" s="32">
        <v>6</v>
      </c>
      <c r="D21" s="11"/>
      <c r="E21" s="199">
        <f t="shared" si="0"/>
        <v>0</v>
      </c>
      <c r="F21" s="203">
        <f>1.7857/2</f>
        <v>0.89285000000000003</v>
      </c>
      <c r="G21" s="308"/>
      <c r="H21" s="308"/>
      <c r="I21" s="305"/>
    </row>
    <row r="22" spans="1:9" x14ac:dyDescent="0.25">
      <c r="A22" s="196" t="s">
        <v>10</v>
      </c>
      <c r="B22" s="195"/>
      <c r="C22" s="32">
        <v>2</v>
      </c>
      <c r="D22" s="11"/>
      <c r="E22" s="199">
        <f t="shared" si="0"/>
        <v>0</v>
      </c>
      <c r="F22" s="203">
        <f t="shared" si="1"/>
        <v>1.7857000000000001</v>
      </c>
      <c r="G22" s="308"/>
      <c r="H22" s="308"/>
      <c r="I22" s="305"/>
    </row>
    <row r="23" spans="1:9" x14ac:dyDescent="0.25">
      <c r="A23" s="196" t="s">
        <v>11</v>
      </c>
      <c r="B23" s="195"/>
      <c r="C23" s="32">
        <v>5</v>
      </c>
      <c r="D23" s="11"/>
      <c r="E23" s="199">
        <f t="shared" si="0"/>
        <v>0</v>
      </c>
      <c r="F23" s="203">
        <f t="shared" si="1"/>
        <v>1.7857000000000001</v>
      </c>
      <c r="G23" s="308"/>
      <c r="H23" s="308"/>
      <c r="I23" s="305"/>
    </row>
    <row r="24" spans="1:9" x14ac:dyDescent="0.25">
      <c r="A24" s="196" t="s">
        <v>12</v>
      </c>
      <c r="B24" s="195"/>
      <c r="C24" s="32">
        <v>3</v>
      </c>
      <c r="D24" s="11"/>
      <c r="E24" s="199">
        <f t="shared" si="0"/>
        <v>0</v>
      </c>
      <c r="F24" s="203">
        <f t="shared" si="1"/>
        <v>1.7857000000000001</v>
      </c>
      <c r="G24" s="308"/>
      <c r="H24" s="308"/>
      <c r="I24" s="305"/>
    </row>
    <row r="25" spans="1:9" ht="15.75" thickBot="1" x14ac:dyDescent="0.3">
      <c r="A25" s="198" t="s">
        <v>13</v>
      </c>
      <c r="B25" s="201"/>
      <c r="C25" s="36">
        <v>4</v>
      </c>
      <c r="D25" s="12"/>
      <c r="E25" s="44">
        <f t="shared" si="0"/>
        <v>0</v>
      </c>
      <c r="F25" s="45">
        <f t="shared" si="1"/>
        <v>1.7857000000000001</v>
      </c>
      <c r="G25" s="309"/>
      <c r="H25" s="309"/>
      <c r="I25" s="306"/>
    </row>
    <row r="26" spans="1:9" x14ac:dyDescent="0.25">
      <c r="A26" s="197" t="s">
        <v>14</v>
      </c>
      <c r="B26" s="200"/>
      <c r="C26" s="29">
        <v>5</v>
      </c>
      <c r="D26" s="7"/>
      <c r="E26" s="202">
        <f t="shared" si="0"/>
        <v>0</v>
      </c>
      <c r="F26" s="204">
        <f>2.353</f>
        <v>2.3530000000000002</v>
      </c>
      <c r="G26" s="307">
        <f>SUM(E26:E55)</f>
        <v>0</v>
      </c>
      <c r="H26" s="307">
        <f>SUM(F26:F55)</f>
        <v>40.001000000000019</v>
      </c>
      <c r="I26" s="304">
        <f>G26/H26</f>
        <v>0</v>
      </c>
    </row>
    <row r="27" spans="1:9" x14ac:dyDescent="0.25">
      <c r="A27" s="301" t="s">
        <v>15</v>
      </c>
      <c r="B27" s="297"/>
      <c r="C27" s="32">
        <v>2</v>
      </c>
      <c r="D27" s="11"/>
      <c r="E27" s="199">
        <f t="shared" si="0"/>
        <v>0</v>
      </c>
      <c r="F27" s="203">
        <f>2.353/2</f>
        <v>1.1765000000000001</v>
      </c>
      <c r="G27" s="308"/>
      <c r="H27" s="308"/>
      <c r="I27" s="305"/>
    </row>
    <row r="28" spans="1:9" x14ac:dyDescent="0.25">
      <c r="A28" s="302"/>
      <c r="B28" s="299"/>
      <c r="C28" s="32">
        <v>3</v>
      </c>
      <c r="D28" s="11"/>
      <c r="E28" s="199">
        <f t="shared" si="0"/>
        <v>0</v>
      </c>
      <c r="F28" s="203">
        <f>2.353/2</f>
        <v>1.1765000000000001</v>
      </c>
      <c r="G28" s="308"/>
      <c r="H28" s="308"/>
      <c r="I28" s="305"/>
    </row>
    <row r="29" spans="1:9" x14ac:dyDescent="0.25">
      <c r="A29" s="215" t="s">
        <v>16</v>
      </c>
      <c r="B29" s="195"/>
      <c r="C29" s="32">
        <v>7920</v>
      </c>
      <c r="D29" s="11"/>
      <c r="E29" s="199">
        <f t="shared" si="0"/>
        <v>0</v>
      </c>
      <c r="F29" s="203">
        <f t="shared" ref="F29:F49" si="3">2.353</f>
        <v>2.3530000000000002</v>
      </c>
      <c r="G29" s="308"/>
      <c r="H29" s="308"/>
      <c r="I29" s="305"/>
    </row>
    <row r="30" spans="1:9" x14ac:dyDescent="0.25">
      <c r="A30" s="215" t="s">
        <v>17</v>
      </c>
      <c r="B30" s="195"/>
      <c r="C30" s="32">
        <v>2</v>
      </c>
      <c r="D30" s="11"/>
      <c r="E30" s="199">
        <f t="shared" si="0"/>
        <v>0</v>
      </c>
      <c r="F30" s="203">
        <f t="shared" si="3"/>
        <v>2.3530000000000002</v>
      </c>
      <c r="G30" s="308"/>
      <c r="H30" s="308"/>
      <c r="I30" s="305"/>
    </row>
    <row r="31" spans="1:9" x14ac:dyDescent="0.25">
      <c r="A31" s="196" t="s">
        <v>18</v>
      </c>
      <c r="B31" s="195"/>
      <c r="C31" s="32">
        <v>4</v>
      </c>
      <c r="D31" s="11"/>
      <c r="E31" s="199">
        <f t="shared" si="0"/>
        <v>0</v>
      </c>
      <c r="F31" s="203">
        <f t="shared" si="3"/>
        <v>2.3530000000000002</v>
      </c>
      <c r="G31" s="308"/>
      <c r="H31" s="308"/>
      <c r="I31" s="305"/>
    </row>
    <row r="32" spans="1:9" x14ac:dyDescent="0.25">
      <c r="A32" s="196" t="s">
        <v>19</v>
      </c>
      <c r="B32" s="195"/>
      <c r="C32" s="32">
        <v>5</v>
      </c>
      <c r="D32" s="11"/>
      <c r="E32" s="199">
        <f t="shared" si="0"/>
        <v>0</v>
      </c>
      <c r="F32" s="203">
        <f t="shared" si="3"/>
        <v>2.3530000000000002</v>
      </c>
      <c r="G32" s="308"/>
      <c r="H32" s="308"/>
      <c r="I32" s="305"/>
    </row>
    <row r="33" spans="1:9" x14ac:dyDescent="0.25">
      <c r="A33" s="301" t="s">
        <v>20</v>
      </c>
      <c r="B33" s="195" t="s">
        <v>54</v>
      </c>
      <c r="C33" s="32">
        <v>2</v>
      </c>
      <c r="D33" s="11"/>
      <c r="E33" s="199">
        <f t="shared" si="0"/>
        <v>0</v>
      </c>
      <c r="F33" s="203">
        <f>2.353/2</f>
        <v>1.1765000000000001</v>
      </c>
      <c r="G33" s="308"/>
      <c r="H33" s="308"/>
      <c r="I33" s="305"/>
    </row>
    <row r="34" spans="1:9" x14ac:dyDescent="0.25">
      <c r="A34" s="302"/>
      <c r="B34" s="195" t="s">
        <v>56</v>
      </c>
      <c r="C34" s="32">
        <v>3</v>
      </c>
      <c r="D34" s="11"/>
      <c r="E34" s="199">
        <f t="shared" si="0"/>
        <v>0</v>
      </c>
      <c r="F34" s="203">
        <f>2.353/2</f>
        <v>1.1765000000000001</v>
      </c>
      <c r="G34" s="308"/>
      <c r="H34" s="308"/>
      <c r="I34" s="305"/>
    </row>
    <row r="35" spans="1:9" x14ac:dyDescent="0.25">
      <c r="A35" s="196" t="s">
        <v>21</v>
      </c>
      <c r="B35" s="195"/>
      <c r="C35" s="32">
        <v>282.42</v>
      </c>
      <c r="D35" s="11"/>
      <c r="E35" s="199">
        <f t="shared" si="0"/>
        <v>0</v>
      </c>
      <c r="F35" s="203">
        <f t="shared" si="3"/>
        <v>2.3530000000000002</v>
      </c>
      <c r="G35" s="308"/>
      <c r="H35" s="308"/>
      <c r="I35" s="305"/>
    </row>
    <row r="36" spans="1:9" x14ac:dyDescent="0.25">
      <c r="A36" s="215" t="s">
        <v>22</v>
      </c>
      <c r="B36" s="195"/>
      <c r="C36" s="32">
        <v>3</v>
      </c>
      <c r="D36" s="11"/>
      <c r="E36" s="199">
        <f t="shared" si="0"/>
        <v>0</v>
      </c>
      <c r="F36" s="203">
        <f t="shared" si="3"/>
        <v>2.3530000000000002</v>
      </c>
      <c r="G36" s="308"/>
      <c r="H36" s="308"/>
      <c r="I36" s="305"/>
    </row>
    <row r="37" spans="1:9" x14ac:dyDescent="0.25">
      <c r="A37" s="196" t="s">
        <v>23</v>
      </c>
      <c r="B37" s="195"/>
      <c r="C37" s="32">
        <v>4</v>
      </c>
      <c r="D37" s="11"/>
      <c r="E37" s="199">
        <f t="shared" si="0"/>
        <v>0</v>
      </c>
      <c r="F37" s="203">
        <f t="shared" si="3"/>
        <v>2.3530000000000002</v>
      </c>
      <c r="G37" s="308"/>
      <c r="H37" s="308"/>
      <c r="I37" s="305"/>
    </row>
    <row r="38" spans="1:9" x14ac:dyDescent="0.25">
      <c r="A38" s="196" t="s">
        <v>24</v>
      </c>
      <c r="B38" s="195"/>
      <c r="C38" s="32">
        <v>3</v>
      </c>
      <c r="D38" s="11"/>
      <c r="E38" s="199">
        <f t="shared" si="0"/>
        <v>0</v>
      </c>
      <c r="F38" s="203">
        <f t="shared" si="3"/>
        <v>2.3530000000000002</v>
      </c>
      <c r="G38" s="308"/>
      <c r="H38" s="308"/>
      <c r="I38" s="305"/>
    </row>
    <row r="39" spans="1:9" x14ac:dyDescent="0.25">
      <c r="A39" s="301" t="s">
        <v>25</v>
      </c>
      <c r="B39" s="195" t="s">
        <v>54</v>
      </c>
      <c r="C39" s="32">
        <v>4</v>
      </c>
      <c r="D39" s="11"/>
      <c r="E39" s="286">
        <f>IF(AND(C39=D39,C40=D40,C41=D41,C42=D42,C43=D43,C44=D44),F39,0)</f>
        <v>0</v>
      </c>
      <c r="F39" s="284">
        <f t="shared" si="3"/>
        <v>2.3530000000000002</v>
      </c>
      <c r="G39" s="308"/>
      <c r="H39" s="308"/>
      <c r="I39" s="305"/>
    </row>
    <row r="40" spans="1:9" x14ac:dyDescent="0.25">
      <c r="A40" s="303"/>
      <c r="B40" s="195" t="s">
        <v>56</v>
      </c>
      <c r="C40" s="32">
        <v>2</v>
      </c>
      <c r="D40" s="11"/>
      <c r="E40" s="295"/>
      <c r="F40" s="312"/>
      <c r="G40" s="308"/>
      <c r="H40" s="308"/>
      <c r="I40" s="305"/>
    </row>
    <row r="41" spans="1:9" x14ac:dyDescent="0.25">
      <c r="A41" s="303"/>
      <c r="B41" s="195" t="s">
        <v>57</v>
      </c>
      <c r="C41" s="32">
        <v>6</v>
      </c>
      <c r="D41" s="11"/>
      <c r="E41" s="295"/>
      <c r="F41" s="312"/>
      <c r="G41" s="308"/>
      <c r="H41" s="308"/>
      <c r="I41" s="305"/>
    </row>
    <row r="42" spans="1:9" x14ac:dyDescent="0.25">
      <c r="A42" s="303"/>
      <c r="B42" s="195" t="s">
        <v>58</v>
      </c>
      <c r="C42" s="32">
        <v>5</v>
      </c>
      <c r="D42" s="11"/>
      <c r="E42" s="295"/>
      <c r="F42" s="312"/>
      <c r="G42" s="308"/>
      <c r="H42" s="308"/>
      <c r="I42" s="305"/>
    </row>
    <row r="43" spans="1:9" x14ac:dyDescent="0.25">
      <c r="A43" s="303"/>
      <c r="B43" s="195" t="s">
        <v>59</v>
      </c>
      <c r="C43" s="32">
        <v>3</v>
      </c>
      <c r="D43" s="11"/>
      <c r="E43" s="295"/>
      <c r="F43" s="312"/>
      <c r="G43" s="308"/>
      <c r="H43" s="308"/>
      <c r="I43" s="305"/>
    </row>
    <row r="44" spans="1:9" x14ac:dyDescent="0.25">
      <c r="A44" s="302"/>
      <c r="B44" s="195" t="s">
        <v>62</v>
      </c>
      <c r="C44" s="32">
        <v>1</v>
      </c>
      <c r="D44" s="11"/>
      <c r="E44" s="287"/>
      <c r="F44" s="285"/>
      <c r="G44" s="308"/>
      <c r="H44" s="308"/>
      <c r="I44" s="305"/>
    </row>
    <row r="45" spans="1:9" x14ac:dyDescent="0.25">
      <c r="A45" s="196" t="s">
        <v>26</v>
      </c>
      <c r="B45" s="195"/>
      <c r="C45" s="32">
        <v>3</v>
      </c>
      <c r="D45" s="11"/>
      <c r="E45" s="199">
        <f t="shared" si="0"/>
        <v>0</v>
      </c>
      <c r="F45" s="203">
        <f t="shared" si="3"/>
        <v>2.3530000000000002</v>
      </c>
      <c r="G45" s="308"/>
      <c r="H45" s="308"/>
      <c r="I45" s="305"/>
    </row>
    <row r="46" spans="1:9" x14ac:dyDescent="0.25">
      <c r="A46" s="196" t="s">
        <v>27</v>
      </c>
      <c r="B46" s="195"/>
      <c r="C46" s="32">
        <v>2</v>
      </c>
      <c r="D46" s="11"/>
      <c r="E46" s="199">
        <f t="shared" si="0"/>
        <v>0</v>
      </c>
      <c r="F46" s="203">
        <f t="shared" si="3"/>
        <v>2.3530000000000002</v>
      </c>
      <c r="G46" s="308"/>
      <c r="H46" s="308"/>
      <c r="I46" s="305"/>
    </row>
    <row r="47" spans="1:9" x14ac:dyDescent="0.25">
      <c r="A47" s="301" t="s">
        <v>28</v>
      </c>
      <c r="B47" s="195" t="s">
        <v>54</v>
      </c>
      <c r="C47" s="32">
        <v>4</v>
      </c>
      <c r="D47" s="11"/>
      <c r="E47" s="286">
        <f>IF(AND(C47=D47,C48=D48),F47,0)</f>
        <v>0</v>
      </c>
      <c r="F47" s="284">
        <f t="shared" si="3"/>
        <v>2.3530000000000002</v>
      </c>
      <c r="G47" s="308"/>
      <c r="H47" s="308"/>
      <c r="I47" s="305"/>
    </row>
    <row r="48" spans="1:9" x14ac:dyDescent="0.25">
      <c r="A48" s="302"/>
      <c r="B48" s="195" t="s">
        <v>56</v>
      </c>
      <c r="C48" s="32">
        <v>1</v>
      </c>
      <c r="D48" s="11"/>
      <c r="E48" s="287"/>
      <c r="F48" s="285"/>
      <c r="G48" s="308"/>
      <c r="H48" s="308"/>
      <c r="I48" s="305"/>
    </row>
    <row r="49" spans="1:9" x14ac:dyDescent="0.25">
      <c r="A49" s="196" t="s">
        <v>29</v>
      </c>
      <c r="B49" s="195"/>
      <c r="C49" s="32">
        <v>3</v>
      </c>
      <c r="D49" s="11"/>
      <c r="E49" s="199">
        <f t="shared" si="0"/>
        <v>0</v>
      </c>
      <c r="F49" s="203">
        <f t="shared" si="3"/>
        <v>2.3530000000000002</v>
      </c>
      <c r="G49" s="308"/>
      <c r="H49" s="308"/>
      <c r="I49" s="305"/>
    </row>
    <row r="50" spans="1:9" x14ac:dyDescent="0.25">
      <c r="A50" s="301" t="s">
        <v>30</v>
      </c>
      <c r="B50" s="195" t="s">
        <v>54</v>
      </c>
      <c r="C50" s="32">
        <v>2</v>
      </c>
      <c r="D50" s="11"/>
      <c r="E50" s="199">
        <f t="shared" si="0"/>
        <v>0</v>
      </c>
      <c r="F50" s="203">
        <f>2.353/6</f>
        <v>0.39216666666666672</v>
      </c>
      <c r="G50" s="308"/>
      <c r="H50" s="308"/>
      <c r="I50" s="305"/>
    </row>
    <row r="51" spans="1:9" x14ac:dyDescent="0.25">
      <c r="A51" s="303"/>
      <c r="B51" s="195" t="s">
        <v>56</v>
      </c>
      <c r="C51" s="32">
        <v>3</v>
      </c>
      <c r="D51" s="11"/>
      <c r="E51" s="199">
        <f t="shared" si="0"/>
        <v>0</v>
      </c>
      <c r="F51" s="203">
        <f t="shared" ref="F51:F55" si="4">2.353/6</f>
        <v>0.39216666666666672</v>
      </c>
      <c r="G51" s="308"/>
      <c r="H51" s="308"/>
      <c r="I51" s="305"/>
    </row>
    <row r="52" spans="1:9" x14ac:dyDescent="0.25">
      <c r="A52" s="303"/>
      <c r="B52" s="195" t="s">
        <v>57</v>
      </c>
      <c r="C52" s="32">
        <v>6</v>
      </c>
      <c r="D52" s="11"/>
      <c r="E52" s="199">
        <f t="shared" si="0"/>
        <v>0</v>
      </c>
      <c r="F52" s="203">
        <f t="shared" si="4"/>
        <v>0.39216666666666672</v>
      </c>
      <c r="G52" s="308"/>
      <c r="H52" s="308"/>
      <c r="I52" s="305"/>
    </row>
    <row r="53" spans="1:9" x14ac:dyDescent="0.25">
      <c r="A53" s="303"/>
      <c r="B53" s="195" t="s">
        <v>58</v>
      </c>
      <c r="C53" s="32">
        <v>5</v>
      </c>
      <c r="D53" s="11"/>
      <c r="E53" s="199">
        <f t="shared" si="0"/>
        <v>0</v>
      </c>
      <c r="F53" s="203">
        <f t="shared" si="4"/>
        <v>0.39216666666666672</v>
      </c>
      <c r="G53" s="308"/>
      <c r="H53" s="308"/>
      <c r="I53" s="305"/>
    </row>
    <row r="54" spans="1:9" x14ac:dyDescent="0.25">
      <c r="A54" s="303"/>
      <c r="B54" s="195" t="s">
        <v>59</v>
      </c>
      <c r="C54" s="32">
        <v>4</v>
      </c>
      <c r="D54" s="11"/>
      <c r="E54" s="199">
        <f t="shared" si="0"/>
        <v>0</v>
      </c>
      <c r="F54" s="203">
        <f t="shared" si="4"/>
        <v>0.39216666666666672</v>
      </c>
      <c r="G54" s="308"/>
      <c r="H54" s="308"/>
      <c r="I54" s="305"/>
    </row>
    <row r="55" spans="1:9" ht="15.75" thickBot="1" x14ac:dyDescent="0.3">
      <c r="A55" s="311"/>
      <c r="B55" s="201" t="s">
        <v>62</v>
      </c>
      <c r="C55" s="36">
        <v>1</v>
      </c>
      <c r="D55" s="12"/>
      <c r="E55" s="44">
        <f t="shared" si="0"/>
        <v>0</v>
      </c>
      <c r="F55" s="45">
        <f t="shared" si="4"/>
        <v>0.39216666666666672</v>
      </c>
      <c r="G55" s="309"/>
      <c r="H55" s="309"/>
      <c r="I55" s="306"/>
    </row>
    <row r="56" spans="1:9" x14ac:dyDescent="0.25">
      <c r="A56" s="197" t="s">
        <v>32</v>
      </c>
      <c r="B56" s="200"/>
      <c r="C56" s="29">
        <v>9235</v>
      </c>
      <c r="D56" s="7"/>
      <c r="E56" s="202">
        <f t="shared" si="0"/>
        <v>0</v>
      </c>
      <c r="F56" s="204">
        <f>2.2222</f>
        <v>2.2222</v>
      </c>
      <c r="G56" s="307">
        <f>SUM(E56:E69)</f>
        <v>0</v>
      </c>
      <c r="H56" s="307">
        <f>SUM(F56:F69)</f>
        <v>19.9998</v>
      </c>
      <c r="I56" s="304">
        <f>G56/H56</f>
        <v>0</v>
      </c>
    </row>
    <row r="57" spans="1:9" x14ac:dyDescent="0.25">
      <c r="A57" s="301" t="s">
        <v>33</v>
      </c>
      <c r="B57" s="297"/>
      <c r="C57" s="32">
        <v>1</v>
      </c>
      <c r="D57" s="11"/>
      <c r="E57" s="199">
        <f t="shared" si="0"/>
        <v>0</v>
      </c>
      <c r="F57" s="203">
        <f>2.2222/2</f>
        <v>1.1111</v>
      </c>
      <c r="G57" s="308"/>
      <c r="H57" s="308"/>
      <c r="I57" s="305"/>
    </row>
    <row r="58" spans="1:9" x14ac:dyDescent="0.25">
      <c r="A58" s="302"/>
      <c r="B58" s="299"/>
      <c r="C58" s="32">
        <v>3</v>
      </c>
      <c r="D58" s="11"/>
      <c r="E58" s="199">
        <f t="shared" si="0"/>
        <v>0</v>
      </c>
      <c r="F58" s="203">
        <f>2.2222/2</f>
        <v>1.1111</v>
      </c>
      <c r="G58" s="308"/>
      <c r="H58" s="308"/>
      <c r="I58" s="305"/>
    </row>
    <row r="59" spans="1:9" x14ac:dyDescent="0.25">
      <c r="A59" s="196" t="s">
        <v>34</v>
      </c>
      <c r="B59" s="195"/>
      <c r="C59" s="32">
        <v>3</v>
      </c>
      <c r="D59" s="11"/>
      <c r="E59" s="199">
        <f t="shared" si="0"/>
        <v>0</v>
      </c>
      <c r="F59" s="203">
        <f t="shared" ref="F59:F69" si="5">2.2222</f>
        <v>2.2222</v>
      </c>
      <c r="G59" s="308"/>
      <c r="H59" s="308"/>
      <c r="I59" s="305"/>
    </row>
    <row r="60" spans="1:9" x14ac:dyDescent="0.25">
      <c r="A60" s="196" t="s">
        <v>35</v>
      </c>
      <c r="B60" s="195"/>
      <c r="C60" s="32">
        <v>1</v>
      </c>
      <c r="D60" s="11"/>
      <c r="E60" s="199">
        <f t="shared" si="0"/>
        <v>0</v>
      </c>
      <c r="F60" s="203">
        <f t="shared" si="5"/>
        <v>2.2222</v>
      </c>
      <c r="G60" s="308"/>
      <c r="H60" s="308"/>
      <c r="I60" s="305"/>
    </row>
    <row r="61" spans="1:9" x14ac:dyDescent="0.25">
      <c r="A61" s="301" t="s">
        <v>36</v>
      </c>
      <c r="B61" s="297"/>
      <c r="C61" s="32">
        <v>1</v>
      </c>
      <c r="D61" s="11"/>
      <c r="E61" s="199">
        <f t="shared" si="0"/>
        <v>0</v>
      </c>
      <c r="F61" s="203">
        <f>2.2222/3</f>
        <v>0.74073333333333335</v>
      </c>
      <c r="G61" s="308"/>
      <c r="H61" s="308"/>
      <c r="I61" s="305"/>
    </row>
    <row r="62" spans="1:9" x14ac:dyDescent="0.25">
      <c r="A62" s="303"/>
      <c r="B62" s="298"/>
      <c r="C62" s="32">
        <v>4</v>
      </c>
      <c r="D62" s="11"/>
      <c r="E62" s="199">
        <f t="shared" si="0"/>
        <v>0</v>
      </c>
      <c r="F62" s="203">
        <f t="shared" ref="F62:F63" si="6">2.2222/3</f>
        <v>0.74073333333333335</v>
      </c>
      <c r="G62" s="308"/>
      <c r="H62" s="308"/>
      <c r="I62" s="305"/>
    </row>
    <row r="63" spans="1:9" x14ac:dyDescent="0.25">
      <c r="A63" s="302"/>
      <c r="B63" s="299"/>
      <c r="C63" s="32">
        <v>5</v>
      </c>
      <c r="D63" s="11"/>
      <c r="E63" s="199">
        <f t="shared" si="0"/>
        <v>0</v>
      </c>
      <c r="F63" s="203">
        <f t="shared" si="6"/>
        <v>0.74073333333333335</v>
      </c>
      <c r="G63" s="308"/>
      <c r="H63" s="308"/>
      <c r="I63" s="305"/>
    </row>
    <row r="64" spans="1:9" x14ac:dyDescent="0.25">
      <c r="A64" s="301" t="s">
        <v>37</v>
      </c>
      <c r="B64" s="297"/>
      <c r="C64" s="32">
        <v>3</v>
      </c>
      <c r="D64" s="11"/>
      <c r="E64" s="199">
        <f t="shared" si="0"/>
        <v>0</v>
      </c>
      <c r="F64" s="203">
        <f>2.2222/2</f>
        <v>1.1111</v>
      </c>
      <c r="G64" s="308"/>
      <c r="H64" s="308"/>
      <c r="I64" s="305"/>
    </row>
    <row r="65" spans="1:9" x14ac:dyDescent="0.25">
      <c r="A65" s="302"/>
      <c r="B65" s="299"/>
      <c r="C65" s="32">
        <v>4</v>
      </c>
      <c r="D65" s="11"/>
      <c r="E65" s="199">
        <f t="shared" si="0"/>
        <v>0</v>
      </c>
      <c r="F65" s="203">
        <f>2.2222/2</f>
        <v>1.1111</v>
      </c>
      <c r="G65" s="308"/>
      <c r="H65" s="308"/>
      <c r="I65" s="305"/>
    </row>
    <row r="66" spans="1:9" x14ac:dyDescent="0.25">
      <c r="A66" s="196" t="s">
        <v>38</v>
      </c>
      <c r="B66" s="195"/>
      <c r="C66" s="32">
        <v>4</v>
      </c>
      <c r="D66" s="11"/>
      <c r="E66" s="199">
        <f t="shared" si="0"/>
        <v>0</v>
      </c>
      <c r="F66" s="203">
        <f t="shared" si="5"/>
        <v>2.2222</v>
      </c>
      <c r="G66" s="308"/>
      <c r="H66" s="308"/>
      <c r="I66" s="305"/>
    </row>
    <row r="67" spans="1:9" x14ac:dyDescent="0.25">
      <c r="A67" s="301" t="s">
        <v>39</v>
      </c>
      <c r="B67" s="297"/>
      <c r="C67" s="32">
        <v>2</v>
      </c>
      <c r="D67" s="11"/>
      <c r="E67" s="199">
        <f t="shared" ref="E67:E88" si="7">IF(C67=D67,F67,0)</f>
        <v>0</v>
      </c>
      <c r="F67" s="203">
        <f>2.2222/2</f>
        <v>1.1111</v>
      </c>
      <c r="G67" s="308"/>
      <c r="H67" s="308"/>
      <c r="I67" s="305"/>
    </row>
    <row r="68" spans="1:9" x14ac:dyDescent="0.25">
      <c r="A68" s="302"/>
      <c r="B68" s="299"/>
      <c r="C68" s="32">
        <v>7</v>
      </c>
      <c r="D68" s="11"/>
      <c r="E68" s="199">
        <f t="shared" si="7"/>
        <v>0</v>
      </c>
      <c r="F68" s="203">
        <f>2.2222/2</f>
        <v>1.1111</v>
      </c>
      <c r="G68" s="308"/>
      <c r="H68" s="308"/>
      <c r="I68" s="305"/>
    </row>
    <row r="69" spans="1:9" ht="15.75" thickBot="1" x14ac:dyDescent="0.3">
      <c r="A69" s="198" t="s">
        <v>40</v>
      </c>
      <c r="B69" s="201"/>
      <c r="C69" s="36">
        <v>2</v>
      </c>
      <c r="D69" s="12"/>
      <c r="E69" s="44">
        <f t="shared" si="7"/>
        <v>0</v>
      </c>
      <c r="F69" s="45">
        <f t="shared" si="5"/>
        <v>2.2222</v>
      </c>
      <c r="G69" s="309"/>
      <c r="H69" s="309"/>
      <c r="I69" s="306"/>
    </row>
    <row r="70" spans="1:9" x14ac:dyDescent="0.25">
      <c r="A70" s="197" t="s">
        <v>41</v>
      </c>
      <c r="B70" s="200"/>
      <c r="C70" s="29">
        <v>2</v>
      </c>
      <c r="D70" s="7"/>
      <c r="E70" s="202">
        <f t="shared" si="7"/>
        <v>0</v>
      </c>
      <c r="F70" s="204">
        <f>1.875</f>
        <v>1.875</v>
      </c>
      <c r="G70" s="307">
        <f>SUM(E70:E88)</f>
        <v>0</v>
      </c>
      <c r="H70" s="307">
        <f>SUM(F70:F88)</f>
        <v>15</v>
      </c>
      <c r="I70" s="304">
        <f>G70/H70</f>
        <v>0</v>
      </c>
    </row>
    <row r="71" spans="1:9" x14ac:dyDescent="0.25">
      <c r="A71" s="196" t="s">
        <v>42</v>
      </c>
      <c r="B71" s="195"/>
      <c r="C71" s="32">
        <v>4</v>
      </c>
      <c r="D71" s="11"/>
      <c r="E71" s="199">
        <f t="shared" si="7"/>
        <v>0</v>
      </c>
      <c r="F71" s="203">
        <f t="shared" ref="F71:F74" si="8">1.875</f>
        <v>1.875</v>
      </c>
      <c r="G71" s="308"/>
      <c r="H71" s="308"/>
      <c r="I71" s="305"/>
    </row>
    <row r="72" spans="1:9" x14ac:dyDescent="0.25">
      <c r="A72" s="196" t="s">
        <v>43</v>
      </c>
      <c r="B72" s="195"/>
      <c r="C72" s="32">
        <v>2</v>
      </c>
      <c r="D72" s="11"/>
      <c r="E72" s="199">
        <f t="shared" si="7"/>
        <v>0</v>
      </c>
      <c r="F72" s="203">
        <f t="shared" si="8"/>
        <v>1.875</v>
      </c>
      <c r="G72" s="308"/>
      <c r="H72" s="308"/>
      <c r="I72" s="305"/>
    </row>
    <row r="73" spans="1:9" x14ac:dyDescent="0.25">
      <c r="A73" s="196" t="s">
        <v>44</v>
      </c>
      <c r="B73" s="195"/>
      <c r="C73" s="32">
        <v>2</v>
      </c>
      <c r="D73" s="11"/>
      <c r="E73" s="199">
        <f t="shared" si="7"/>
        <v>0</v>
      </c>
      <c r="F73" s="203">
        <f t="shared" si="8"/>
        <v>1.875</v>
      </c>
      <c r="G73" s="308"/>
      <c r="H73" s="308"/>
      <c r="I73" s="305"/>
    </row>
    <row r="74" spans="1:9" x14ac:dyDescent="0.25">
      <c r="A74" s="196" t="s">
        <v>45</v>
      </c>
      <c r="B74" s="195"/>
      <c r="C74" s="32">
        <v>1</v>
      </c>
      <c r="D74" s="11"/>
      <c r="E74" s="199">
        <f t="shared" si="7"/>
        <v>0</v>
      </c>
      <c r="F74" s="203">
        <f t="shared" si="8"/>
        <v>1.875</v>
      </c>
      <c r="G74" s="308"/>
      <c r="H74" s="308"/>
      <c r="I74" s="305"/>
    </row>
    <row r="75" spans="1:9" x14ac:dyDescent="0.25">
      <c r="A75" s="301" t="s">
        <v>46</v>
      </c>
      <c r="B75" s="195" t="s">
        <v>54</v>
      </c>
      <c r="C75" s="32">
        <v>3</v>
      </c>
      <c r="D75" s="11"/>
      <c r="E75" s="199">
        <f t="shared" si="7"/>
        <v>0</v>
      </c>
      <c r="F75" s="203">
        <f>1.875/4</f>
        <v>0.46875</v>
      </c>
      <c r="G75" s="308"/>
      <c r="H75" s="308"/>
      <c r="I75" s="305"/>
    </row>
    <row r="76" spans="1:9" x14ac:dyDescent="0.25">
      <c r="A76" s="303"/>
      <c r="B76" s="195" t="s">
        <v>56</v>
      </c>
      <c r="C76" s="32">
        <v>1</v>
      </c>
      <c r="D76" s="11"/>
      <c r="E76" s="199">
        <f t="shared" si="7"/>
        <v>0</v>
      </c>
      <c r="F76" s="203">
        <f t="shared" ref="F76:F78" si="9">1.875/4</f>
        <v>0.46875</v>
      </c>
      <c r="G76" s="308"/>
      <c r="H76" s="308"/>
      <c r="I76" s="305"/>
    </row>
    <row r="77" spans="1:9" x14ac:dyDescent="0.25">
      <c r="A77" s="303"/>
      <c r="B77" s="195" t="s">
        <v>57</v>
      </c>
      <c r="C77" s="32">
        <v>4</v>
      </c>
      <c r="D77" s="11"/>
      <c r="E77" s="199">
        <f t="shared" si="7"/>
        <v>0</v>
      </c>
      <c r="F77" s="203">
        <f t="shared" si="9"/>
        <v>0.46875</v>
      </c>
      <c r="G77" s="308"/>
      <c r="H77" s="308"/>
      <c r="I77" s="305"/>
    </row>
    <row r="78" spans="1:9" x14ac:dyDescent="0.25">
      <c r="A78" s="302"/>
      <c r="B78" s="195" t="s">
        <v>58</v>
      </c>
      <c r="C78" s="32">
        <v>2</v>
      </c>
      <c r="D78" s="11"/>
      <c r="E78" s="199">
        <f t="shared" si="7"/>
        <v>0</v>
      </c>
      <c r="F78" s="203">
        <f t="shared" si="9"/>
        <v>0.46875</v>
      </c>
      <c r="G78" s="308"/>
      <c r="H78" s="308"/>
      <c r="I78" s="305"/>
    </row>
    <row r="79" spans="1:9" x14ac:dyDescent="0.25">
      <c r="A79" s="301" t="s">
        <v>47</v>
      </c>
      <c r="B79" s="195" t="s">
        <v>54</v>
      </c>
      <c r="C79" s="32">
        <v>3</v>
      </c>
      <c r="D79" s="11"/>
      <c r="E79" s="286">
        <f>IF(AND(C79=D79,C80=D80,C81=D81,C82=D82,C83=D83),F79,0)</f>
        <v>0</v>
      </c>
      <c r="F79" s="284">
        <f>1.875</f>
        <v>1.875</v>
      </c>
      <c r="G79" s="308"/>
      <c r="H79" s="308"/>
      <c r="I79" s="305"/>
    </row>
    <row r="80" spans="1:9" x14ac:dyDescent="0.25">
      <c r="A80" s="303"/>
      <c r="B80" s="195" t="s">
        <v>56</v>
      </c>
      <c r="C80" s="32">
        <v>2</v>
      </c>
      <c r="D80" s="11"/>
      <c r="E80" s="295"/>
      <c r="F80" s="312"/>
      <c r="G80" s="308"/>
      <c r="H80" s="308"/>
      <c r="I80" s="305"/>
    </row>
    <row r="81" spans="1:9" x14ac:dyDescent="0.25">
      <c r="A81" s="303"/>
      <c r="B81" s="195" t="s">
        <v>57</v>
      </c>
      <c r="C81" s="32">
        <v>4</v>
      </c>
      <c r="D81" s="11"/>
      <c r="E81" s="295"/>
      <c r="F81" s="312"/>
      <c r="G81" s="308"/>
      <c r="H81" s="308"/>
      <c r="I81" s="305"/>
    </row>
    <row r="82" spans="1:9" x14ac:dyDescent="0.25">
      <c r="A82" s="303"/>
      <c r="B82" s="195" t="s">
        <v>58</v>
      </c>
      <c r="C82" s="32">
        <v>1</v>
      </c>
      <c r="D82" s="11"/>
      <c r="E82" s="295"/>
      <c r="F82" s="312"/>
      <c r="G82" s="308"/>
      <c r="H82" s="308"/>
      <c r="I82" s="305"/>
    </row>
    <row r="83" spans="1:9" x14ac:dyDescent="0.25">
      <c r="A83" s="302"/>
      <c r="B83" s="195" t="s">
        <v>59</v>
      </c>
      <c r="C83" s="32">
        <v>5</v>
      </c>
      <c r="D83" s="11"/>
      <c r="E83" s="287"/>
      <c r="F83" s="285"/>
      <c r="G83" s="308"/>
      <c r="H83" s="308"/>
      <c r="I83" s="305"/>
    </row>
    <row r="84" spans="1:9" x14ac:dyDescent="0.25">
      <c r="A84" s="301" t="s">
        <v>48</v>
      </c>
      <c r="B84" s="195" t="s">
        <v>54</v>
      </c>
      <c r="C84" s="32">
        <v>1</v>
      </c>
      <c r="D84" s="11"/>
      <c r="E84" s="199">
        <f t="shared" si="7"/>
        <v>0</v>
      </c>
      <c r="F84" s="203">
        <f>1.875/5</f>
        <v>0.375</v>
      </c>
      <c r="G84" s="308"/>
      <c r="H84" s="308"/>
      <c r="I84" s="305"/>
    </row>
    <row r="85" spans="1:9" x14ac:dyDescent="0.25">
      <c r="A85" s="303"/>
      <c r="B85" s="195" t="s">
        <v>56</v>
      </c>
      <c r="C85" s="32">
        <v>3</v>
      </c>
      <c r="D85" s="11"/>
      <c r="E85" s="199">
        <f t="shared" si="7"/>
        <v>0</v>
      </c>
      <c r="F85" s="203">
        <f t="shared" ref="F85:F88" si="10">1.875/5</f>
        <v>0.375</v>
      </c>
      <c r="G85" s="308"/>
      <c r="H85" s="308"/>
      <c r="I85" s="305"/>
    </row>
    <row r="86" spans="1:9" x14ac:dyDescent="0.25">
      <c r="A86" s="303"/>
      <c r="B86" s="195" t="s">
        <v>57</v>
      </c>
      <c r="C86" s="32">
        <v>5</v>
      </c>
      <c r="D86" s="11"/>
      <c r="E86" s="199">
        <f t="shared" si="7"/>
        <v>0</v>
      </c>
      <c r="F86" s="203">
        <f t="shared" si="10"/>
        <v>0.375</v>
      </c>
      <c r="G86" s="308"/>
      <c r="H86" s="308"/>
      <c r="I86" s="305"/>
    </row>
    <row r="87" spans="1:9" x14ac:dyDescent="0.25">
      <c r="A87" s="303"/>
      <c r="B87" s="195" t="s">
        <v>58</v>
      </c>
      <c r="C87" s="32">
        <v>4</v>
      </c>
      <c r="D87" s="11"/>
      <c r="E87" s="199">
        <f t="shared" si="7"/>
        <v>0</v>
      </c>
      <c r="F87" s="203">
        <f t="shared" si="10"/>
        <v>0.375</v>
      </c>
      <c r="G87" s="308"/>
      <c r="H87" s="308"/>
      <c r="I87" s="305"/>
    </row>
    <row r="88" spans="1:9" ht="15.75" thickBot="1" x14ac:dyDescent="0.3">
      <c r="A88" s="311"/>
      <c r="B88" s="201" t="s">
        <v>59</v>
      </c>
      <c r="C88" s="36">
        <v>2</v>
      </c>
      <c r="D88" s="12"/>
      <c r="E88" s="44">
        <f t="shared" si="7"/>
        <v>0</v>
      </c>
      <c r="F88" s="45">
        <f t="shared" si="10"/>
        <v>0.375</v>
      </c>
      <c r="G88" s="309"/>
      <c r="H88" s="309"/>
      <c r="I88" s="306"/>
    </row>
    <row r="89" spans="1:9" ht="27" thickBot="1" x14ac:dyDescent="0.3">
      <c r="A89" s="13"/>
      <c r="B89" s="13"/>
      <c r="C89" s="101"/>
      <c r="D89" s="101"/>
      <c r="E89" s="142"/>
      <c r="F89" s="142"/>
      <c r="G89" s="90">
        <f>SUM(G2:G88)</f>
        <v>0</v>
      </c>
      <c r="H89" s="90">
        <f>SUM(H2:H88)</f>
        <v>100.00060000000002</v>
      </c>
    </row>
    <row r="90" spans="1:9" ht="15" customHeight="1" x14ac:dyDescent="0.25">
      <c r="A90" s="13"/>
      <c r="B90" s="13"/>
      <c r="C90" s="101"/>
      <c r="D90" s="101"/>
      <c r="E90" s="142"/>
      <c r="F90" s="142"/>
      <c r="G90" s="143"/>
      <c r="H90" s="144"/>
    </row>
    <row r="91" spans="1:9" ht="15" customHeight="1" x14ac:dyDescent="0.25">
      <c r="A91" s="13"/>
      <c r="B91" s="13"/>
      <c r="C91" s="101"/>
      <c r="D91" s="101"/>
      <c r="E91" s="142"/>
      <c r="F91" s="142"/>
      <c r="G91" s="143"/>
      <c r="H91" s="144"/>
    </row>
    <row r="92" spans="1:9" ht="15" customHeight="1" x14ac:dyDescent="0.25">
      <c r="A92" s="13"/>
      <c r="B92" s="13"/>
      <c r="C92" s="101"/>
      <c r="D92" s="101"/>
      <c r="E92" s="142"/>
      <c r="F92" s="142"/>
      <c r="G92" s="143"/>
      <c r="H92" s="144"/>
    </row>
    <row r="93" spans="1:9" ht="15" customHeight="1" x14ac:dyDescent="0.25">
      <c r="A93" s="13"/>
      <c r="B93" s="13"/>
      <c r="C93" s="101"/>
      <c r="D93" s="101"/>
      <c r="E93" s="142"/>
      <c r="F93" s="142"/>
      <c r="G93" s="143"/>
      <c r="H93" s="144"/>
    </row>
    <row r="94" spans="1:9" ht="15" customHeight="1" x14ac:dyDescent="0.25">
      <c r="A94" s="13"/>
      <c r="B94" s="13"/>
      <c r="C94" s="101"/>
      <c r="D94" s="101"/>
      <c r="E94" s="142"/>
      <c r="F94" s="142"/>
      <c r="G94" s="143"/>
      <c r="H94" s="144"/>
    </row>
    <row r="95" spans="1:9" ht="15" customHeight="1" x14ac:dyDescent="0.25">
      <c r="A95" s="13"/>
      <c r="B95" s="13"/>
      <c r="C95" s="101"/>
      <c r="D95" s="101"/>
      <c r="E95" s="142"/>
      <c r="F95" s="142"/>
      <c r="G95" s="143"/>
      <c r="H95" s="144"/>
    </row>
    <row r="96" spans="1:9" ht="15" customHeight="1" x14ac:dyDescent="0.25">
      <c r="A96" s="13"/>
      <c r="B96" s="13"/>
      <c r="C96" s="101"/>
      <c r="D96" s="101"/>
      <c r="E96" s="142"/>
      <c r="F96" s="142"/>
      <c r="G96" s="143"/>
      <c r="H96" s="144"/>
    </row>
    <row r="97" spans="1:8" ht="15" customHeight="1" x14ac:dyDescent="0.25">
      <c r="A97" s="13"/>
      <c r="B97" s="13"/>
      <c r="C97" s="101"/>
      <c r="D97" s="101"/>
      <c r="E97" s="142"/>
      <c r="F97" s="142"/>
      <c r="G97" s="143"/>
      <c r="H97" s="144"/>
    </row>
    <row r="98" spans="1:8" ht="15" customHeight="1" x14ac:dyDescent="0.25">
      <c r="A98" s="13"/>
      <c r="B98" s="13"/>
      <c r="C98" s="101"/>
      <c r="D98" s="101"/>
      <c r="E98" s="142"/>
      <c r="F98" s="142"/>
      <c r="G98" s="143"/>
      <c r="H98" s="144"/>
    </row>
    <row r="99" spans="1:8" ht="15" customHeight="1" x14ac:dyDescent="0.25">
      <c r="A99" s="13"/>
      <c r="B99" s="13"/>
      <c r="C99" s="101"/>
      <c r="D99" s="101"/>
      <c r="E99" s="142"/>
      <c r="F99" s="142"/>
      <c r="G99" s="143"/>
      <c r="H99" s="144"/>
    </row>
    <row r="100" spans="1:8" ht="15" customHeight="1" x14ac:dyDescent="0.25">
      <c r="A100" s="13"/>
      <c r="B100" s="13"/>
      <c r="C100" s="101"/>
      <c r="D100" s="101"/>
      <c r="E100" s="142"/>
      <c r="F100" s="142"/>
      <c r="G100" s="143"/>
      <c r="H100" s="144"/>
    </row>
    <row r="101" spans="1:8" ht="15" customHeight="1" x14ac:dyDescent="0.25">
      <c r="A101" s="13"/>
      <c r="B101" s="13"/>
      <c r="C101" s="101"/>
      <c r="D101" s="101"/>
      <c r="E101" s="142"/>
      <c r="F101" s="142"/>
      <c r="G101" s="144"/>
      <c r="H101" s="144"/>
    </row>
    <row r="102" spans="1:8" ht="15" customHeight="1" x14ac:dyDescent="0.25">
      <c r="A102" s="13"/>
      <c r="B102" s="13"/>
      <c r="C102" s="101"/>
      <c r="D102" s="101"/>
      <c r="E102" s="142"/>
      <c r="F102" s="145"/>
      <c r="G102" s="144"/>
      <c r="H102" s="144"/>
    </row>
    <row r="103" spans="1:8" ht="15" customHeight="1" x14ac:dyDescent="0.25">
      <c r="A103" s="13"/>
      <c r="B103" s="13"/>
      <c r="C103" s="101"/>
      <c r="D103" s="101"/>
      <c r="E103" s="142"/>
      <c r="F103" s="142"/>
      <c r="G103" s="144"/>
      <c r="H103" s="144"/>
    </row>
  </sheetData>
  <sheetProtection password="CF7A" sheet="1" objects="1" scenarios="1"/>
  <mergeCells count="41">
    <mergeCell ref="A39:A44"/>
    <mergeCell ref="A14:A18"/>
    <mergeCell ref="A7:A12"/>
    <mergeCell ref="A20:A21"/>
    <mergeCell ref="A27:A28"/>
    <mergeCell ref="A33:A34"/>
    <mergeCell ref="A50:A55"/>
    <mergeCell ref="A47:A48"/>
    <mergeCell ref="A57:A58"/>
    <mergeCell ref="A67:A68"/>
    <mergeCell ref="A64:A65"/>
    <mergeCell ref="A61:A63"/>
    <mergeCell ref="A84:A88"/>
    <mergeCell ref="A79:A83"/>
    <mergeCell ref="A75:A78"/>
    <mergeCell ref="F14:F18"/>
    <mergeCell ref="E14:E18"/>
    <mergeCell ref="F47:F48"/>
    <mergeCell ref="E47:E48"/>
    <mergeCell ref="F39:F44"/>
    <mergeCell ref="E39:E44"/>
    <mergeCell ref="F79:F83"/>
    <mergeCell ref="E79:E83"/>
    <mergeCell ref="B20:B21"/>
    <mergeCell ref="B27:B28"/>
    <mergeCell ref="B67:B68"/>
    <mergeCell ref="B64:B65"/>
    <mergeCell ref="B61:B63"/>
    <mergeCell ref="I2:I25"/>
    <mergeCell ref="H2:H25"/>
    <mergeCell ref="G2:G25"/>
    <mergeCell ref="I26:I55"/>
    <mergeCell ref="H26:H55"/>
    <mergeCell ref="G26:G55"/>
    <mergeCell ref="B57:B58"/>
    <mergeCell ref="I56:I69"/>
    <mergeCell ref="H56:H69"/>
    <mergeCell ref="G56:G69"/>
    <mergeCell ref="I70:I88"/>
    <mergeCell ref="H70:H88"/>
    <mergeCell ref="G70:G88"/>
  </mergeCells>
  <conditionalFormatting sqref="I26 I2 I56 I7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88">
    <cfRule type="cellIs" dxfId="14" priority="1" operator="equal">
      <formula>0</formula>
    </cfRule>
  </conditionalFormatting>
  <pageMargins left="0.7" right="0.7" top="0.78740157499999996" bottom="0.78740157499999996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3"/>
  <sheetViews>
    <sheetView workbookViewId="0">
      <selection activeCell="D2" sqref="D2"/>
    </sheetView>
  </sheetViews>
  <sheetFormatPr baseColWidth="10" defaultRowHeight="15" x14ac:dyDescent="0.25"/>
  <cols>
    <col min="1" max="1" width="5.7109375" style="9" bestFit="1" customWidth="1"/>
    <col min="2" max="2" width="5.42578125" style="9" bestFit="1" customWidth="1"/>
    <col min="3" max="3" width="7.140625" style="26" bestFit="1" customWidth="1"/>
    <col min="4" max="4" width="8.28515625" style="9" bestFit="1" customWidth="1"/>
    <col min="5" max="5" width="11.5703125" style="8" customWidth="1"/>
    <col min="6" max="6" width="13.140625" style="8" customWidth="1"/>
    <col min="7" max="7" width="11.28515625" style="8" bestFit="1" customWidth="1"/>
    <col min="8" max="8" width="13.42578125" style="8" bestFit="1" customWidth="1"/>
    <col min="9" max="9" width="5.5703125" style="8" bestFit="1" customWidth="1"/>
    <col min="10" max="10" width="10.140625" style="8" customWidth="1"/>
    <col min="11" max="11" width="17" style="9" customWidth="1"/>
    <col min="12" max="12" width="12.7109375" style="8" customWidth="1"/>
    <col min="13" max="16384" width="11.42578125" style="8"/>
  </cols>
  <sheetData>
    <row r="1" spans="1:11" s="75" customFormat="1" ht="30.75" thickBot="1" x14ac:dyDescent="0.3">
      <c r="A1" s="63" t="s">
        <v>75</v>
      </c>
      <c r="B1" s="64" t="s">
        <v>76</v>
      </c>
      <c r="C1" s="65" t="s">
        <v>51</v>
      </c>
      <c r="D1" s="64" t="s">
        <v>52</v>
      </c>
      <c r="E1" s="86" t="s">
        <v>71</v>
      </c>
      <c r="F1" s="87" t="s">
        <v>72</v>
      </c>
      <c r="G1" s="87" t="s">
        <v>69</v>
      </c>
      <c r="H1" s="87" t="s">
        <v>70</v>
      </c>
      <c r="I1" s="88" t="s">
        <v>68</v>
      </c>
      <c r="J1" s="74"/>
    </row>
    <row r="2" spans="1:11" ht="15" customHeight="1" x14ac:dyDescent="0.25">
      <c r="A2" s="274" t="s">
        <v>0</v>
      </c>
      <c r="B2" s="175" t="s">
        <v>54</v>
      </c>
      <c r="C2" s="29">
        <v>2</v>
      </c>
      <c r="D2" s="7"/>
      <c r="E2" s="52">
        <f>IF(C2=D2,F2,0)</f>
        <v>0</v>
      </c>
      <c r="F2" s="53">
        <f>1.7857/4</f>
        <v>0.44642500000000002</v>
      </c>
      <c r="G2" s="265">
        <f>SUM(E2:E22)</f>
        <v>0</v>
      </c>
      <c r="H2" s="265">
        <f>SUM(F2:F22)</f>
        <v>24.99979999999999</v>
      </c>
      <c r="I2" s="282">
        <f>G2/H2</f>
        <v>0</v>
      </c>
      <c r="K2" s="8"/>
    </row>
    <row r="3" spans="1:11" ht="15" customHeight="1" x14ac:dyDescent="0.25">
      <c r="A3" s="263"/>
      <c r="B3" s="171" t="s">
        <v>56</v>
      </c>
      <c r="C3" s="32">
        <v>4</v>
      </c>
      <c r="D3" s="11"/>
      <c r="E3" s="177">
        <f t="shared" ref="E3:E22" si="0">IF(C3=D3,F3,0)</f>
        <v>0</v>
      </c>
      <c r="F3" s="55">
        <f t="shared" ref="F3:F5" si="1">1.7857/4</f>
        <v>0.44642500000000002</v>
      </c>
      <c r="G3" s="266"/>
      <c r="H3" s="266"/>
      <c r="I3" s="278"/>
      <c r="K3" s="8"/>
    </row>
    <row r="4" spans="1:11" ht="15" customHeight="1" x14ac:dyDescent="0.25">
      <c r="A4" s="263"/>
      <c r="B4" s="171" t="s">
        <v>57</v>
      </c>
      <c r="C4" s="32">
        <v>3</v>
      </c>
      <c r="D4" s="11"/>
      <c r="E4" s="177">
        <f t="shared" si="0"/>
        <v>0</v>
      </c>
      <c r="F4" s="55">
        <f t="shared" si="1"/>
        <v>0.44642500000000002</v>
      </c>
      <c r="G4" s="266"/>
      <c r="H4" s="266"/>
      <c r="I4" s="278"/>
      <c r="K4" s="8"/>
    </row>
    <row r="5" spans="1:11" ht="15" customHeight="1" x14ac:dyDescent="0.25">
      <c r="A5" s="263"/>
      <c r="B5" s="171" t="s">
        <v>58</v>
      </c>
      <c r="C5" s="32">
        <v>1</v>
      </c>
      <c r="D5" s="11"/>
      <c r="E5" s="177">
        <f t="shared" si="0"/>
        <v>0</v>
      </c>
      <c r="F5" s="55">
        <f t="shared" si="1"/>
        <v>0.44642500000000002</v>
      </c>
      <c r="G5" s="266"/>
      <c r="H5" s="266"/>
      <c r="I5" s="278"/>
      <c r="K5" s="8"/>
    </row>
    <row r="6" spans="1:11" ht="15" customHeight="1" x14ac:dyDescent="0.25">
      <c r="A6" s="172" t="s">
        <v>1</v>
      </c>
      <c r="B6" s="171"/>
      <c r="C6" s="32">
        <v>4</v>
      </c>
      <c r="D6" s="11"/>
      <c r="E6" s="177">
        <f t="shared" si="0"/>
        <v>0</v>
      </c>
      <c r="F6" s="55">
        <f t="shared" ref="F6:F22" si="2">1.7857</f>
        <v>1.7857000000000001</v>
      </c>
      <c r="G6" s="266"/>
      <c r="H6" s="266"/>
      <c r="I6" s="278"/>
      <c r="K6" s="8"/>
    </row>
    <row r="7" spans="1:11" ht="15" customHeight="1" x14ac:dyDescent="0.25">
      <c r="A7" s="172" t="s">
        <v>2</v>
      </c>
      <c r="B7" s="171"/>
      <c r="C7" s="32">
        <v>2</v>
      </c>
      <c r="D7" s="11"/>
      <c r="E7" s="177">
        <f t="shared" si="0"/>
        <v>0</v>
      </c>
      <c r="F7" s="55">
        <f t="shared" si="2"/>
        <v>1.7857000000000001</v>
      </c>
      <c r="G7" s="266"/>
      <c r="H7" s="266"/>
      <c r="I7" s="278"/>
      <c r="K7" s="8"/>
    </row>
    <row r="8" spans="1:11" ht="15" customHeight="1" x14ac:dyDescent="0.25">
      <c r="A8" s="172" t="s">
        <v>3</v>
      </c>
      <c r="B8" s="171"/>
      <c r="C8" s="32">
        <v>2</v>
      </c>
      <c r="D8" s="11"/>
      <c r="E8" s="177">
        <f t="shared" si="0"/>
        <v>0</v>
      </c>
      <c r="F8" s="55">
        <f t="shared" si="2"/>
        <v>1.7857000000000001</v>
      </c>
      <c r="G8" s="266"/>
      <c r="H8" s="266"/>
      <c r="I8" s="278"/>
      <c r="K8" s="8"/>
    </row>
    <row r="9" spans="1:11" ht="15" customHeight="1" x14ac:dyDescent="0.25">
      <c r="A9" s="172" t="s">
        <v>4</v>
      </c>
      <c r="B9" s="171"/>
      <c r="C9" s="32">
        <v>2</v>
      </c>
      <c r="D9" s="11"/>
      <c r="E9" s="177">
        <f t="shared" si="0"/>
        <v>0</v>
      </c>
      <c r="F9" s="55">
        <f t="shared" si="2"/>
        <v>1.7857000000000001</v>
      </c>
      <c r="G9" s="266"/>
      <c r="H9" s="266"/>
      <c r="I9" s="278"/>
      <c r="K9" s="8"/>
    </row>
    <row r="10" spans="1:11" ht="15" customHeight="1" x14ac:dyDescent="0.25">
      <c r="A10" s="263" t="s">
        <v>5</v>
      </c>
      <c r="B10" s="171" t="s">
        <v>54</v>
      </c>
      <c r="C10" s="32">
        <v>4</v>
      </c>
      <c r="D10" s="11"/>
      <c r="E10" s="177">
        <f t="shared" si="0"/>
        <v>0</v>
      </c>
      <c r="F10" s="55">
        <f>1.7857/5</f>
        <v>0.35714000000000001</v>
      </c>
      <c r="G10" s="266"/>
      <c r="H10" s="266"/>
      <c r="I10" s="278"/>
      <c r="K10" s="8"/>
    </row>
    <row r="11" spans="1:11" ht="15" customHeight="1" x14ac:dyDescent="0.25">
      <c r="A11" s="263"/>
      <c r="B11" s="171" t="s">
        <v>56</v>
      </c>
      <c r="C11" s="32">
        <v>2</v>
      </c>
      <c r="D11" s="11"/>
      <c r="E11" s="177">
        <f t="shared" si="0"/>
        <v>0</v>
      </c>
      <c r="F11" s="55">
        <f t="shared" ref="F11:F14" si="3">1.7857/5</f>
        <v>0.35714000000000001</v>
      </c>
      <c r="G11" s="266"/>
      <c r="H11" s="266"/>
      <c r="I11" s="278"/>
      <c r="K11" s="8"/>
    </row>
    <row r="12" spans="1:11" ht="15" customHeight="1" x14ac:dyDescent="0.25">
      <c r="A12" s="263"/>
      <c r="B12" s="171" t="s">
        <v>57</v>
      </c>
      <c r="C12" s="32">
        <v>3</v>
      </c>
      <c r="D12" s="11"/>
      <c r="E12" s="177">
        <f t="shared" si="0"/>
        <v>0</v>
      </c>
      <c r="F12" s="55">
        <f t="shared" si="3"/>
        <v>0.35714000000000001</v>
      </c>
      <c r="G12" s="266"/>
      <c r="H12" s="266"/>
      <c r="I12" s="278"/>
    </row>
    <row r="13" spans="1:11" ht="15" customHeight="1" x14ac:dyDescent="0.25">
      <c r="A13" s="263"/>
      <c r="B13" s="171" t="s">
        <v>58</v>
      </c>
      <c r="C13" s="32">
        <v>1</v>
      </c>
      <c r="D13" s="11"/>
      <c r="E13" s="177">
        <f t="shared" si="0"/>
        <v>0</v>
      </c>
      <c r="F13" s="55">
        <f t="shared" si="3"/>
        <v>0.35714000000000001</v>
      </c>
      <c r="G13" s="266"/>
      <c r="H13" s="266"/>
      <c r="I13" s="278"/>
    </row>
    <row r="14" spans="1:11" ht="15" customHeight="1" x14ac:dyDescent="0.25">
      <c r="A14" s="263"/>
      <c r="B14" s="171" t="s">
        <v>59</v>
      </c>
      <c r="C14" s="32">
        <v>5</v>
      </c>
      <c r="D14" s="11"/>
      <c r="E14" s="177">
        <f t="shared" si="0"/>
        <v>0</v>
      </c>
      <c r="F14" s="55">
        <f t="shared" si="3"/>
        <v>0.35714000000000001</v>
      </c>
      <c r="G14" s="266"/>
      <c r="H14" s="266"/>
      <c r="I14" s="278"/>
    </row>
    <row r="15" spans="1:11" ht="15" customHeight="1" x14ac:dyDescent="0.25">
      <c r="A15" s="172" t="s">
        <v>6</v>
      </c>
      <c r="B15" s="171"/>
      <c r="C15" s="32">
        <v>1</v>
      </c>
      <c r="D15" s="11"/>
      <c r="E15" s="177">
        <f t="shared" si="0"/>
        <v>0</v>
      </c>
      <c r="F15" s="55">
        <f t="shared" si="2"/>
        <v>1.7857000000000001</v>
      </c>
      <c r="G15" s="266"/>
      <c r="H15" s="266"/>
      <c r="I15" s="278"/>
    </row>
    <row r="16" spans="1:11" ht="15" customHeight="1" x14ac:dyDescent="0.25">
      <c r="A16" s="172" t="s">
        <v>7</v>
      </c>
      <c r="B16" s="171"/>
      <c r="C16" s="32">
        <v>2</v>
      </c>
      <c r="D16" s="11"/>
      <c r="E16" s="177">
        <f t="shared" si="0"/>
        <v>0</v>
      </c>
      <c r="F16" s="55">
        <f t="shared" si="2"/>
        <v>1.7857000000000001</v>
      </c>
      <c r="G16" s="266"/>
      <c r="H16" s="266"/>
      <c r="I16" s="278"/>
    </row>
    <row r="17" spans="1:9" ht="15" customHeight="1" x14ac:dyDescent="0.25">
      <c r="A17" s="172" t="s">
        <v>8</v>
      </c>
      <c r="B17" s="171"/>
      <c r="C17" s="32">
        <v>5</v>
      </c>
      <c r="D17" s="11"/>
      <c r="E17" s="177">
        <f t="shared" si="0"/>
        <v>0</v>
      </c>
      <c r="F17" s="55">
        <f t="shared" si="2"/>
        <v>1.7857000000000001</v>
      </c>
      <c r="G17" s="266"/>
      <c r="H17" s="266"/>
      <c r="I17" s="278"/>
    </row>
    <row r="18" spans="1:9" ht="15" customHeight="1" x14ac:dyDescent="0.25">
      <c r="A18" s="172" t="s">
        <v>9</v>
      </c>
      <c r="B18" s="171"/>
      <c r="C18" s="32">
        <v>3</v>
      </c>
      <c r="D18" s="11"/>
      <c r="E18" s="177">
        <f t="shared" si="0"/>
        <v>0</v>
      </c>
      <c r="F18" s="55">
        <f t="shared" si="2"/>
        <v>1.7857000000000001</v>
      </c>
      <c r="G18" s="266"/>
      <c r="H18" s="266"/>
      <c r="I18" s="278"/>
    </row>
    <row r="19" spans="1:9" ht="15" customHeight="1" x14ac:dyDescent="0.25">
      <c r="A19" s="172" t="s">
        <v>10</v>
      </c>
      <c r="B19" s="171"/>
      <c r="C19" s="32">
        <v>2</v>
      </c>
      <c r="D19" s="11"/>
      <c r="E19" s="177">
        <f t="shared" si="0"/>
        <v>0</v>
      </c>
      <c r="F19" s="55">
        <f t="shared" si="2"/>
        <v>1.7857000000000001</v>
      </c>
      <c r="G19" s="266"/>
      <c r="H19" s="266"/>
      <c r="I19" s="278"/>
    </row>
    <row r="20" spans="1:9" ht="15" customHeight="1" x14ac:dyDescent="0.25">
      <c r="A20" s="172" t="s">
        <v>11</v>
      </c>
      <c r="B20" s="171"/>
      <c r="C20" s="32">
        <v>5</v>
      </c>
      <c r="D20" s="11"/>
      <c r="E20" s="177">
        <f t="shared" si="0"/>
        <v>0</v>
      </c>
      <c r="F20" s="55">
        <f t="shared" si="2"/>
        <v>1.7857000000000001</v>
      </c>
      <c r="G20" s="266"/>
      <c r="H20" s="266"/>
      <c r="I20" s="278"/>
    </row>
    <row r="21" spans="1:9" ht="15" customHeight="1" x14ac:dyDescent="0.25">
      <c r="A21" s="172" t="s">
        <v>12</v>
      </c>
      <c r="B21" s="171"/>
      <c r="C21" s="32">
        <v>2</v>
      </c>
      <c r="D21" s="11"/>
      <c r="E21" s="177">
        <f t="shared" si="0"/>
        <v>0</v>
      </c>
      <c r="F21" s="55">
        <f t="shared" si="2"/>
        <v>1.7857000000000001</v>
      </c>
      <c r="G21" s="266"/>
      <c r="H21" s="266"/>
      <c r="I21" s="278"/>
    </row>
    <row r="22" spans="1:9" ht="15" customHeight="1" thickBot="1" x14ac:dyDescent="0.3">
      <c r="A22" s="174" t="s">
        <v>13</v>
      </c>
      <c r="B22" s="176"/>
      <c r="C22" s="36">
        <v>5</v>
      </c>
      <c r="D22" s="12"/>
      <c r="E22" s="178">
        <f t="shared" si="0"/>
        <v>0</v>
      </c>
      <c r="F22" s="57">
        <f t="shared" si="2"/>
        <v>1.7857000000000001</v>
      </c>
      <c r="G22" s="267"/>
      <c r="H22" s="267"/>
      <c r="I22" s="283"/>
    </row>
    <row r="23" spans="1:9" ht="15" customHeight="1" x14ac:dyDescent="0.25">
      <c r="A23" s="274" t="s">
        <v>14</v>
      </c>
      <c r="B23" s="175" t="s">
        <v>54</v>
      </c>
      <c r="C23" s="29">
        <v>3</v>
      </c>
      <c r="D23" s="7"/>
      <c r="E23" s="315">
        <f>IF(AND(C23=D23,C24=D24),F23,0)</f>
        <v>0</v>
      </c>
      <c r="F23" s="314">
        <f>2.2222</f>
        <v>2.2222</v>
      </c>
      <c r="G23" s="265">
        <f>SUM(E23:E55)</f>
        <v>0</v>
      </c>
      <c r="H23" s="265">
        <f>SUM(F23:F55)</f>
        <v>39.999600000000008</v>
      </c>
      <c r="I23" s="282">
        <f>G23/H23</f>
        <v>0</v>
      </c>
    </row>
    <row r="24" spans="1:9" ht="15" customHeight="1" x14ac:dyDescent="0.25">
      <c r="A24" s="263"/>
      <c r="B24" s="171" t="s">
        <v>56</v>
      </c>
      <c r="C24" s="32">
        <v>7</v>
      </c>
      <c r="D24" s="11"/>
      <c r="E24" s="292"/>
      <c r="F24" s="291"/>
      <c r="G24" s="266"/>
      <c r="H24" s="266"/>
      <c r="I24" s="278"/>
    </row>
    <row r="25" spans="1:9" ht="15" customHeight="1" x14ac:dyDescent="0.25">
      <c r="A25" s="263" t="s">
        <v>15</v>
      </c>
      <c r="B25" s="171" t="s">
        <v>54</v>
      </c>
      <c r="C25" s="32">
        <v>4</v>
      </c>
      <c r="D25" s="11"/>
      <c r="E25" s="177">
        <f>IF(C25=D25,F25,0)</f>
        <v>0</v>
      </c>
      <c r="F25" s="55">
        <f>2.2222/4</f>
        <v>0.55554999999999999</v>
      </c>
      <c r="G25" s="266"/>
      <c r="H25" s="266"/>
      <c r="I25" s="278"/>
    </row>
    <row r="26" spans="1:9" ht="15" customHeight="1" x14ac:dyDescent="0.25">
      <c r="A26" s="263"/>
      <c r="B26" s="171" t="s">
        <v>56</v>
      </c>
      <c r="C26" s="32">
        <v>2</v>
      </c>
      <c r="D26" s="11"/>
      <c r="E26" s="177">
        <f t="shared" ref="E26:E32" si="4">IF(C26=D26,F26,0)</f>
        <v>0</v>
      </c>
      <c r="F26" s="55">
        <f t="shared" ref="F26:F28" si="5">2.2222/4</f>
        <v>0.55554999999999999</v>
      </c>
      <c r="G26" s="266"/>
      <c r="H26" s="266"/>
      <c r="I26" s="278"/>
    </row>
    <row r="27" spans="1:9" ht="15.75" customHeight="1" x14ac:dyDescent="0.25">
      <c r="A27" s="263"/>
      <c r="B27" s="171" t="s">
        <v>57</v>
      </c>
      <c r="C27" s="32">
        <v>3</v>
      </c>
      <c r="D27" s="11"/>
      <c r="E27" s="177">
        <f t="shared" si="4"/>
        <v>0</v>
      </c>
      <c r="F27" s="55">
        <f t="shared" si="5"/>
        <v>0.55554999999999999</v>
      </c>
      <c r="G27" s="266"/>
      <c r="H27" s="266"/>
      <c r="I27" s="278"/>
    </row>
    <row r="28" spans="1:9" ht="15" customHeight="1" x14ac:dyDescent="0.25">
      <c r="A28" s="263"/>
      <c r="B28" s="171" t="s">
        <v>58</v>
      </c>
      <c r="C28" s="32">
        <v>1</v>
      </c>
      <c r="D28" s="11"/>
      <c r="E28" s="177">
        <f t="shared" si="4"/>
        <v>0</v>
      </c>
      <c r="F28" s="55">
        <f t="shared" si="5"/>
        <v>0.55554999999999999</v>
      </c>
      <c r="G28" s="266"/>
      <c r="H28" s="266"/>
      <c r="I28" s="278"/>
    </row>
    <row r="29" spans="1:9" ht="15" customHeight="1" x14ac:dyDescent="0.25">
      <c r="A29" s="172" t="s">
        <v>16</v>
      </c>
      <c r="B29" s="171"/>
      <c r="C29" s="32">
        <v>3</v>
      </c>
      <c r="D29" s="11"/>
      <c r="E29" s="177">
        <f t="shared" si="4"/>
        <v>0</v>
      </c>
      <c r="F29" s="55">
        <f t="shared" ref="F29:F55" si="6">2.2222</f>
        <v>2.2222</v>
      </c>
      <c r="G29" s="266"/>
      <c r="H29" s="266"/>
      <c r="I29" s="278"/>
    </row>
    <row r="30" spans="1:9" ht="15" customHeight="1" x14ac:dyDescent="0.25">
      <c r="A30" s="172" t="s">
        <v>17</v>
      </c>
      <c r="B30" s="171"/>
      <c r="C30" s="32">
        <v>1.659</v>
      </c>
      <c r="D30" s="11"/>
      <c r="E30" s="177">
        <f t="shared" si="4"/>
        <v>0</v>
      </c>
      <c r="F30" s="55">
        <f t="shared" si="6"/>
        <v>2.2222</v>
      </c>
      <c r="G30" s="266"/>
      <c r="H30" s="266"/>
      <c r="I30" s="278"/>
    </row>
    <row r="31" spans="1:9" ht="15" customHeight="1" x14ac:dyDescent="0.25">
      <c r="A31" s="172" t="s">
        <v>18</v>
      </c>
      <c r="B31" s="171"/>
      <c r="C31" s="179">
        <v>2</v>
      </c>
      <c r="D31" s="180"/>
      <c r="E31" s="177">
        <f t="shared" si="4"/>
        <v>0</v>
      </c>
      <c r="F31" s="55">
        <f t="shared" si="6"/>
        <v>2.2222</v>
      </c>
      <c r="G31" s="266"/>
      <c r="H31" s="266"/>
      <c r="I31" s="278"/>
    </row>
    <row r="32" spans="1:9" ht="15" customHeight="1" x14ac:dyDescent="0.25">
      <c r="A32" s="172" t="s">
        <v>19</v>
      </c>
      <c r="B32" s="171"/>
      <c r="C32" s="32">
        <v>5</v>
      </c>
      <c r="D32" s="11"/>
      <c r="E32" s="177">
        <f t="shared" si="4"/>
        <v>0</v>
      </c>
      <c r="F32" s="55">
        <f t="shared" si="6"/>
        <v>2.2222</v>
      </c>
      <c r="G32" s="266"/>
      <c r="H32" s="266"/>
      <c r="I32" s="278"/>
    </row>
    <row r="33" spans="1:9" ht="15" customHeight="1" x14ac:dyDescent="0.25">
      <c r="A33" s="263" t="s">
        <v>20</v>
      </c>
      <c r="B33" s="270" t="s">
        <v>54</v>
      </c>
      <c r="C33" s="32">
        <v>1</v>
      </c>
      <c r="D33" s="11"/>
      <c r="E33" s="292">
        <f>IF(AND(C33=D33,C34=D34),F33,0)</f>
        <v>0</v>
      </c>
      <c r="F33" s="291">
        <f>2.2222/3</f>
        <v>0.74073333333333335</v>
      </c>
      <c r="G33" s="266"/>
      <c r="H33" s="266"/>
      <c r="I33" s="278"/>
    </row>
    <row r="34" spans="1:9" ht="15" customHeight="1" x14ac:dyDescent="0.25">
      <c r="A34" s="263"/>
      <c r="B34" s="270"/>
      <c r="C34" s="32">
        <v>3</v>
      </c>
      <c r="D34" s="11"/>
      <c r="E34" s="292"/>
      <c r="F34" s="291"/>
      <c r="G34" s="266"/>
      <c r="H34" s="266"/>
      <c r="I34" s="278"/>
    </row>
    <row r="35" spans="1:9" ht="15" customHeight="1" x14ac:dyDescent="0.25">
      <c r="A35" s="263"/>
      <c r="B35" s="270" t="s">
        <v>56</v>
      </c>
      <c r="C35" s="32">
        <v>4</v>
      </c>
      <c r="D35" s="11"/>
      <c r="E35" s="292">
        <f t="shared" ref="E35" si="7">IF(AND(C35=D35,C36=D36),F35,0)</f>
        <v>0</v>
      </c>
      <c r="F35" s="291">
        <f t="shared" ref="F35" si="8">2.2222/3</f>
        <v>0.74073333333333335</v>
      </c>
      <c r="G35" s="266"/>
      <c r="H35" s="266"/>
      <c r="I35" s="278"/>
    </row>
    <row r="36" spans="1:9" ht="15" customHeight="1" x14ac:dyDescent="0.25">
      <c r="A36" s="263"/>
      <c r="B36" s="270"/>
      <c r="C36" s="32">
        <v>6</v>
      </c>
      <c r="D36" s="11"/>
      <c r="E36" s="292"/>
      <c r="F36" s="291"/>
      <c r="G36" s="266"/>
      <c r="H36" s="266"/>
      <c r="I36" s="278"/>
    </row>
    <row r="37" spans="1:9" ht="15" customHeight="1" x14ac:dyDescent="0.25">
      <c r="A37" s="263"/>
      <c r="B37" s="270" t="s">
        <v>57</v>
      </c>
      <c r="C37" s="32">
        <v>2</v>
      </c>
      <c r="D37" s="11"/>
      <c r="E37" s="292">
        <f t="shared" ref="E37" si="9">IF(AND(C37=D37,C38=D38),F37,0)</f>
        <v>0</v>
      </c>
      <c r="F37" s="291">
        <f t="shared" ref="F37" si="10">2.2222/3</f>
        <v>0.74073333333333335</v>
      </c>
      <c r="G37" s="266"/>
      <c r="H37" s="266"/>
      <c r="I37" s="278"/>
    </row>
    <row r="38" spans="1:9" ht="15" customHeight="1" x14ac:dyDescent="0.25">
      <c r="A38" s="263"/>
      <c r="B38" s="270"/>
      <c r="C38" s="32">
        <v>5</v>
      </c>
      <c r="D38" s="11"/>
      <c r="E38" s="292"/>
      <c r="F38" s="291"/>
      <c r="G38" s="266"/>
      <c r="H38" s="266"/>
      <c r="I38" s="278"/>
    </row>
    <row r="39" spans="1:9" ht="15" customHeight="1" x14ac:dyDescent="0.25">
      <c r="A39" s="263" t="s">
        <v>21</v>
      </c>
      <c r="B39" s="171" t="s">
        <v>54</v>
      </c>
      <c r="C39" s="32">
        <v>4</v>
      </c>
      <c r="D39" s="11"/>
      <c r="E39" s="177">
        <f>IF(C39=D39,F39,0)</f>
        <v>0</v>
      </c>
      <c r="F39" s="55">
        <f>2.2222/5</f>
        <v>0.44444</v>
      </c>
      <c r="G39" s="266"/>
      <c r="H39" s="266"/>
      <c r="I39" s="278"/>
    </row>
    <row r="40" spans="1:9" ht="15" customHeight="1" x14ac:dyDescent="0.25">
      <c r="A40" s="263"/>
      <c r="B40" s="171" t="s">
        <v>56</v>
      </c>
      <c r="C40" s="32">
        <v>3</v>
      </c>
      <c r="D40" s="11"/>
      <c r="E40" s="177">
        <f t="shared" ref="E40:E56" si="11">IF(C40=D40,F40,0)</f>
        <v>0</v>
      </c>
      <c r="F40" s="55">
        <f t="shared" ref="F40:F43" si="12">2.2222/5</f>
        <v>0.44444</v>
      </c>
      <c r="G40" s="266"/>
      <c r="H40" s="266"/>
      <c r="I40" s="278"/>
    </row>
    <row r="41" spans="1:9" ht="15" customHeight="1" x14ac:dyDescent="0.25">
      <c r="A41" s="263"/>
      <c r="B41" s="171" t="s">
        <v>57</v>
      </c>
      <c r="C41" s="32">
        <v>6</v>
      </c>
      <c r="D41" s="11"/>
      <c r="E41" s="177">
        <f t="shared" si="11"/>
        <v>0</v>
      </c>
      <c r="F41" s="55">
        <f t="shared" si="12"/>
        <v>0.44444</v>
      </c>
      <c r="G41" s="266"/>
      <c r="H41" s="266"/>
      <c r="I41" s="278"/>
    </row>
    <row r="42" spans="1:9" ht="15" customHeight="1" x14ac:dyDescent="0.25">
      <c r="A42" s="263"/>
      <c r="B42" s="171" t="s">
        <v>58</v>
      </c>
      <c r="C42" s="32">
        <v>5</v>
      </c>
      <c r="D42" s="11"/>
      <c r="E42" s="177">
        <f t="shared" si="11"/>
        <v>0</v>
      </c>
      <c r="F42" s="55">
        <f t="shared" si="12"/>
        <v>0.44444</v>
      </c>
      <c r="G42" s="266"/>
      <c r="H42" s="266"/>
      <c r="I42" s="278"/>
    </row>
    <row r="43" spans="1:9" ht="15" customHeight="1" x14ac:dyDescent="0.25">
      <c r="A43" s="263"/>
      <c r="B43" s="171" t="s">
        <v>59</v>
      </c>
      <c r="C43" s="32">
        <v>3</v>
      </c>
      <c r="D43" s="11"/>
      <c r="E43" s="177">
        <f t="shared" si="11"/>
        <v>0</v>
      </c>
      <c r="F43" s="55">
        <f t="shared" si="12"/>
        <v>0.44444</v>
      </c>
      <c r="G43" s="266"/>
      <c r="H43" s="266"/>
      <c r="I43" s="278"/>
    </row>
    <row r="44" spans="1:9" ht="15" customHeight="1" x14ac:dyDescent="0.25">
      <c r="A44" s="172" t="s">
        <v>22</v>
      </c>
      <c r="B44" s="171"/>
      <c r="C44" s="32">
        <v>144</v>
      </c>
      <c r="D44" s="11"/>
      <c r="E44" s="177">
        <f t="shared" si="11"/>
        <v>0</v>
      </c>
      <c r="F44" s="55">
        <f t="shared" si="6"/>
        <v>2.2222</v>
      </c>
      <c r="G44" s="266"/>
      <c r="H44" s="266"/>
      <c r="I44" s="278"/>
    </row>
    <row r="45" spans="1:9" ht="15" customHeight="1" x14ac:dyDescent="0.25">
      <c r="A45" s="172" t="s">
        <v>23</v>
      </c>
      <c r="B45" s="171"/>
      <c r="C45" s="32">
        <v>1.87</v>
      </c>
      <c r="D45" s="11"/>
      <c r="E45" s="177">
        <f t="shared" si="11"/>
        <v>0</v>
      </c>
      <c r="F45" s="55">
        <f t="shared" si="6"/>
        <v>2.2222</v>
      </c>
      <c r="G45" s="266"/>
      <c r="H45" s="266"/>
      <c r="I45" s="278"/>
    </row>
    <row r="46" spans="1:9" ht="15" customHeight="1" x14ac:dyDescent="0.25">
      <c r="A46" s="172" t="s">
        <v>24</v>
      </c>
      <c r="B46" s="171"/>
      <c r="C46" s="32">
        <v>3</v>
      </c>
      <c r="D46" s="11"/>
      <c r="E46" s="177">
        <f t="shared" si="11"/>
        <v>0</v>
      </c>
      <c r="F46" s="55">
        <f t="shared" si="6"/>
        <v>2.2222</v>
      </c>
      <c r="G46" s="266"/>
      <c r="H46" s="266"/>
      <c r="I46" s="278"/>
    </row>
    <row r="47" spans="1:9" ht="15" customHeight="1" x14ac:dyDescent="0.25">
      <c r="A47" s="263" t="s">
        <v>25</v>
      </c>
      <c r="B47" s="270"/>
      <c r="C47" s="32">
        <v>4</v>
      </c>
      <c r="D47" s="11"/>
      <c r="E47" s="177">
        <f t="shared" si="11"/>
        <v>0</v>
      </c>
      <c r="F47" s="55">
        <f>2.2222/2</f>
        <v>1.1111</v>
      </c>
      <c r="G47" s="266"/>
      <c r="H47" s="266"/>
      <c r="I47" s="278"/>
    </row>
    <row r="48" spans="1:9" ht="15" customHeight="1" x14ac:dyDescent="0.25">
      <c r="A48" s="263"/>
      <c r="B48" s="270"/>
      <c r="C48" s="32">
        <v>5</v>
      </c>
      <c r="D48" s="11"/>
      <c r="E48" s="177">
        <f t="shared" si="11"/>
        <v>0</v>
      </c>
      <c r="F48" s="55">
        <f>2.2222/2</f>
        <v>1.1111</v>
      </c>
      <c r="G48" s="266"/>
      <c r="H48" s="266"/>
      <c r="I48" s="278"/>
    </row>
    <row r="49" spans="1:9" ht="15" customHeight="1" x14ac:dyDescent="0.25">
      <c r="A49" s="172" t="s">
        <v>26</v>
      </c>
      <c r="B49" s="171"/>
      <c r="C49" s="32">
        <v>2</v>
      </c>
      <c r="D49" s="11"/>
      <c r="E49" s="177">
        <f t="shared" si="11"/>
        <v>0</v>
      </c>
      <c r="F49" s="55">
        <f t="shared" si="6"/>
        <v>2.2222</v>
      </c>
      <c r="G49" s="266"/>
      <c r="H49" s="266"/>
      <c r="I49" s="278"/>
    </row>
    <row r="50" spans="1:9" ht="15" customHeight="1" x14ac:dyDescent="0.25">
      <c r="A50" s="172" t="s">
        <v>27</v>
      </c>
      <c r="B50" s="171"/>
      <c r="C50" s="32">
        <v>4</v>
      </c>
      <c r="D50" s="11"/>
      <c r="E50" s="177">
        <f t="shared" si="11"/>
        <v>0</v>
      </c>
      <c r="F50" s="55">
        <f t="shared" si="6"/>
        <v>2.2222</v>
      </c>
      <c r="G50" s="266"/>
      <c r="H50" s="266"/>
      <c r="I50" s="278"/>
    </row>
    <row r="51" spans="1:9" ht="15" customHeight="1" x14ac:dyDescent="0.25">
      <c r="A51" s="172" t="s">
        <v>28</v>
      </c>
      <c r="B51" s="171"/>
      <c r="C51" s="32">
        <v>4</v>
      </c>
      <c r="D51" s="11"/>
      <c r="E51" s="177">
        <f t="shared" si="11"/>
        <v>0</v>
      </c>
      <c r="F51" s="55">
        <f t="shared" si="6"/>
        <v>2.2222</v>
      </c>
      <c r="G51" s="266"/>
      <c r="H51" s="266"/>
      <c r="I51" s="278"/>
    </row>
    <row r="52" spans="1:9" ht="15" customHeight="1" x14ac:dyDescent="0.25">
      <c r="A52" s="172" t="s">
        <v>29</v>
      </c>
      <c r="B52" s="171"/>
      <c r="C52" s="32">
        <v>2</v>
      </c>
      <c r="D52" s="11"/>
      <c r="E52" s="177">
        <f t="shared" si="11"/>
        <v>0</v>
      </c>
      <c r="F52" s="55">
        <f t="shared" si="6"/>
        <v>2.2222</v>
      </c>
      <c r="G52" s="266"/>
      <c r="H52" s="266"/>
      <c r="I52" s="278"/>
    </row>
    <row r="53" spans="1:9" ht="15" customHeight="1" x14ac:dyDescent="0.25">
      <c r="A53" s="263" t="s">
        <v>30</v>
      </c>
      <c r="B53" s="276"/>
      <c r="C53" s="32">
        <v>1</v>
      </c>
      <c r="D53" s="11"/>
      <c r="E53" s="177">
        <f t="shared" si="11"/>
        <v>0</v>
      </c>
      <c r="F53" s="55">
        <f>2.2222/2</f>
        <v>1.1111</v>
      </c>
      <c r="G53" s="266"/>
      <c r="H53" s="266"/>
      <c r="I53" s="278"/>
    </row>
    <row r="54" spans="1:9" ht="15" customHeight="1" x14ac:dyDescent="0.25">
      <c r="A54" s="263"/>
      <c r="B54" s="276"/>
      <c r="C54" s="32">
        <v>3</v>
      </c>
      <c r="D54" s="11"/>
      <c r="E54" s="177">
        <f t="shared" si="11"/>
        <v>0</v>
      </c>
      <c r="F54" s="55">
        <f>2.2222/2</f>
        <v>1.1111</v>
      </c>
      <c r="G54" s="266"/>
      <c r="H54" s="266"/>
      <c r="I54" s="278"/>
    </row>
    <row r="55" spans="1:9" ht="15" customHeight="1" thickBot="1" x14ac:dyDescent="0.3">
      <c r="A55" s="174" t="s">
        <v>31</v>
      </c>
      <c r="B55" s="176"/>
      <c r="C55" s="36">
        <v>3</v>
      </c>
      <c r="D55" s="12"/>
      <c r="E55" s="178">
        <f t="shared" si="11"/>
        <v>0</v>
      </c>
      <c r="F55" s="57">
        <f t="shared" si="6"/>
        <v>2.2222</v>
      </c>
      <c r="G55" s="267"/>
      <c r="H55" s="267"/>
      <c r="I55" s="283"/>
    </row>
    <row r="56" spans="1:9" ht="15" customHeight="1" x14ac:dyDescent="0.25">
      <c r="A56" s="173" t="s">
        <v>32</v>
      </c>
      <c r="B56" s="175"/>
      <c r="C56" s="29">
        <v>6121</v>
      </c>
      <c r="D56" s="7"/>
      <c r="E56" s="52">
        <f t="shared" si="11"/>
        <v>0</v>
      </c>
      <c r="F56" s="53">
        <f>2.2222</f>
        <v>2.2222</v>
      </c>
      <c r="G56" s="265">
        <f>SUM(E56:E66)</f>
        <v>2.2222</v>
      </c>
      <c r="H56" s="265">
        <f>SUM(F56:F66)</f>
        <v>19.999800000000004</v>
      </c>
      <c r="I56" s="282">
        <f>G56/H56</f>
        <v>0.11111111111111109</v>
      </c>
    </row>
    <row r="57" spans="1:9" ht="15" customHeight="1" x14ac:dyDescent="0.25">
      <c r="A57" s="301" t="s">
        <v>33</v>
      </c>
      <c r="B57" s="297"/>
      <c r="C57" s="193"/>
      <c r="D57" s="11"/>
      <c r="E57" s="194">
        <f>2.2222/2</f>
        <v>1.1111</v>
      </c>
      <c r="F57" s="194">
        <f>2.2222/2</f>
        <v>1.1111</v>
      </c>
      <c r="G57" s="266"/>
      <c r="H57" s="266"/>
      <c r="I57" s="278"/>
    </row>
    <row r="58" spans="1:9" ht="15" customHeight="1" x14ac:dyDescent="0.25">
      <c r="A58" s="302"/>
      <c r="B58" s="299"/>
      <c r="C58" s="193"/>
      <c r="D58" s="11"/>
      <c r="E58" s="194">
        <f>2.2222/2</f>
        <v>1.1111</v>
      </c>
      <c r="F58" s="194">
        <f>2.2222/2</f>
        <v>1.1111</v>
      </c>
      <c r="G58" s="266"/>
      <c r="H58" s="266"/>
      <c r="I58" s="278"/>
    </row>
    <row r="59" spans="1:9" ht="15" customHeight="1" x14ac:dyDescent="0.25">
      <c r="A59" s="172" t="s">
        <v>34</v>
      </c>
      <c r="B59" s="171"/>
      <c r="C59" s="32">
        <v>3</v>
      </c>
      <c r="D59" s="11"/>
      <c r="E59" s="177">
        <f>IF(C59=D59,F59,0)</f>
        <v>0</v>
      </c>
      <c r="F59" s="55">
        <f t="shared" ref="F59:F66" si="13">2.2222</f>
        <v>2.2222</v>
      </c>
      <c r="G59" s="266"/>
      <c r="H59" s="266"/>
      <c r="I59" s="278"/>
    </row>
    <row r="60" spans="1:9" ht="15" customHeight="1" x14ac:dyDescent="0.25">
      <c r="A60" s="172" t="s">
        <v>35</v>
      </c>
      <c r="B60" s="171"/>
      <c r="C60" s="32">
        <v>4</v>
      </c>
      <c r="D60" s="11"/>
      <c r="E60" s="177">
        <f t="shared" ref="E60:E79" si="14">IF(C60=D60,F60,0)</f>
        <v>0</v>
      </c>
      <c r="F60" s="55">
        <f t="shared" si="13"/>
        <v>2.2222</v>
      </c>
      <c r="G60" s="266"/>
      <c r="H60" s="266"/>
      <c r="I60" s="278"/>
    </row>
    <row r="61" spans="1:9" ht="15" customHeight="1" x14ac:dyDescent="0.25">
      <c r="A61" s="263" t="s">
        <v>36</v>
      </c>
      <c r="B61" s="171" t="s">
        <v>54</v>
      </c>
      <c r="C61" s="32">
        <v>3</v>
      </c>
      <c r="D61" s="11"/>
      <c r="E61" s="177">
        <f t="shared" si="14"/>
        <v>0</v>
      </c>
      <c r="F61" s="55">
        <f>2.2222/2</f>
        <v>1.1111</v>
      </c>
      <c r="G61" s="266"/>
      <c r="H61" s="266"/>
      <c r="I61" s="278"/>
    </row>
    <row r="62" spans="1:9" ht="15" customHeight="1" x14ac:dyDescent="0.25">
      <c r="A62" s="263"/>
      <c r="B62" s="171" t="s">
        <v>56</v>
      </c>
      <c r="C62" s="32">
        <v>4</v>
      </c>
      <c r="D62" s="11"/>
      <c r="E62" s="177">
        <f t="shared" si="14"/>
        <v>0</v>
      </c>
      <c r="F62" s="55">
        <f>2.2222/2</f>
        <v>1.1111</v>
      </c>
      <c r="G62" s="266"/>
      <c r="H62" s="266"/>
      <c r="I62" s="278"/>
    </row>
    <row r="63" spans="1:9" ht="15" customHeight="1" x14ac:dyDescent="0.25">
      <c r="A63" s="172" t="s">
        <v>37</v>
      </c>
      <c r="B63" s="171"/>
      <c r="C63" s="32">
        <v>3</v>
      </c>
      <c r="D63" s="11"/>
      <c r="E63" s="177">
        <f t="shared" si="14"/>
        <v>0</v>
      </c>
      <c r="F63" s="55">
        <f t="shared" si="13"/>
        <v>2.2222</v>
      </c>
      <c r="G63" s="266"/>
      <c r="H63" s="266"/>
      <c r="I63" s="278"/>
    </row>
    <row r="64" spans="1:9" ht="15" customHeight="1" x14ac:dyDescent="0.25">
      <c r="A64" s="172" t="s">
        <v>38</v>
      </c>
      <c r="B64" s="171"/>
      <c r="C64" s="32">
        <v>2</v>
      </c>
      <c r="D64" s="11"/>
      <c r="E64" s="177">
        <f t="shared" si="14"/>
        <v>0</v>
      </c>
      <c r="F64" s="55">
        <f t="shared" si="13"/>
        <v>2.2222</v>
      </c>
      <c r="G64" s="266"/>
      <c r="H64" s="266"/>
      <c r="I64" s="278"/>
    </row>
    <row r="65" spans="1:9" ht="15" customHeight="1" x14ac:dyDescent="0.25">
      <c r="A65" s="172" t="s">
        <v>39</v>
      </c>
      <c r="B65" s="171"/>
      <c r="C65" s="32">
        <v>4</v>
      </c>
      <c r="D65" s="11"/>
      <c r="E65" s="177">
        <f t="shared" si="14"/>
        <v>0</v>
      </c>
      <c r="F65" s="55">
        <f t="shared" si="13"/>
        <v>2.2222</v>
      </c>
      <c r="G65" s="266"/>
      <c r="H65" s="266"/>
      <c r="I65" s="278"/>
    </row>
    <row r="66" spans="1:9" ht="15" customHeight="1" thickBot="1" x14ac:dyDescent="0.3">
      <c r="A66" s="174" t="s">
        <v>40</v>
      </c>
      <c r="B66" s="176"/>
      <c r="C66" s="36">
        <v>2</v>
      </c>
      <c r="D66" s="12"/>
      <c r="E66" s="178">
        <f t="shared" si="14"/>
        <v>0</v>
      </c>
      <c r="F66" s="57">
        <f t="shared" si="13"/>
        <v>2.2222</v>
      </c>
      <c r="G66" s="267"/>
      <c r="H66" s="267"/>
      <c r="I66" s="283"/>
    </row>
    <row r="67" spans="1:9" ht="15" customHeight="1" x14ac:dyDescent="0.25">
      <c r="A67" s="173" t="s">
        <v>41</v>
      </c>
      <c r="B67" s="175"/>
      <c r="C67" s="29">
        <v>2</v>
      </c>
      <c r="D67" s="7"/>
      <c r="E67" s="52">
        <f t="shared" si="14"/>
        <v>0</v>
      </c>
      <c r="F67" s="53">
        <f>1.6667</f>
        <v>1.6667000000000001</v>
      </c>
      <c r="G67" s="265">
        <f>SUM(E67:E79)</f>
        <v>0</v>
      </c>
      <c r="H67" s="265">
        <f>SUM(F67:F79)</f>
        <v>15.000300000000001</v>
      </c>
      <c r="I67" s="282">
        <f>G67/H67</f>
        <v>0</v>
      </c>
    </row>
    <row r="68" spans="1:9" ht="15" customHeight="1" x14ac:dyDescent="0.25">
      <c r="A68" s="172" t="s">
        <v>42</v>
      </c>
      <c r="B68" s="171"/>
      <c r="C68" s="32">
        <v>5</v>
      </c>
      <c r="D68" s="11"/>
      <c r="E68" s="177">
        <f t="shared" si="14"/>
        <v>0</v>
      </c>
      <c r="F68" s="55">
        <f t="shared" ref="F68:F79" si="15">1.6667</f>
        <v>1.6667000000000001</v>
      </c>
      <c r="G68" s="266"/>
      <c r="H68" s="266"/>
      <c r="I68" s="278"/>
    </row>
    <row r="69" spans="1:9" ht="15" customHeight="1" x14ac:dyDescent="0.25">
      <c r="A69" s="172" t="s">
        <v>43</v>
      </c>
      <c r="B69" s="171"/>
      <c r="C69" s="32">
        <v>3</v>
      </c>
      <c r="D69" s="11"/>
      <c r="E69" s="177">
        <f t="shared" si="14"/>
        <v>0</v>
      </c>
      <c r="F69" s="55">
        <f t="shared" si="15"/>
        <v>1.6667000000000001</v>
      </c>
      <c r="G69" s="266"/>
      <c r="H69" s="266"/>
      <c r="I69" s="278"/>
    </row>
    <row r="70" spans="1:9" ht="15" customHeight="1" x14ac:dyDescent="0.25">
      <c r="A70" s="172" t="s">
        <v>44</v>
      </c>
      <c r="B70" s="171"/>
      <c r="C70" s="32">
        <v>4</v>
      </c>
      <c r="D70" s="11"/>
      <c r="E70" s="177">
        <f t="shared" si="14"/>
        <v>0</v>
      </c>
      <c r="F70" s="55">
        <f t="shared" si="15"/>
        <v>1.6667000000000001</v>
      </c>
      <c r="G70" s="266"/>
      <c r="H70" s="266"/>
      <c r="I70" s="278"/>
    </row>
    <row r="71" spans="1:9" ht="15" customHeight="1" x14ac:dyDescent="0.25">
      <c r="A71" s="172" t="s">
        <v>45</v>
      </c>
      <c r="B71" s="171"/>
      <c r="C71" s="32">
        <v>1</v>
      </c>
      <c r="D71" s="11"/>
      <c r="E71" s="177">
        <f t="shared" si="14"/>
        <v>0</v>
      </c>
      <c r="F71" s="55">
        <f t="shared" si="15"/>
        <v>1.6667000000000001</v>
      </c>
      <c r="G71" s="266"/>
      <c r="H71" s="266"/>
      <c r="I71" s="278"/>
    </row>
    <row r="72" spans="1:9" ht="15" customHeight="1" x14ac:dyDescent="0.25">
      <c r="A72" s="172" t="s">
        <v>46</v>
      </c>
      <c r="B72" s="171"/>
      <c r="C72" s="32">
        <v>2</v>
      </c>
      <c r="D72" s="11"/>
      <c r="E72" s="177">
        <f t="shared" si="14"/>
        <v>0</v>
      </c>
      <c r="F72" s="55">
        <f t="shared" si="15"/>
        <v>1.6667000000000001</v>
      </c>
      <c r="G72" s="266"/>
      <c r="H72" s="266"/>
      <c r="I72" s="278"/>
    </row>
    <row r="73" spans="1:9" ht="15" customHeight="1" x14ac:dyDescent="0.25">
      <c r="A73" s="172" t="s">
        <v>47</v>
      </c>
      <c r="B73" s="171"/>
      <c r="C73" s="32">
        <v>3</v>
      </c>
      <c r="D73" s="11"/>
      <c r="E73" s="177">
        <f t="shared" si="14"/>
        <v>0</v>
      </c>
      <c r="F73" s="55">
        <f t="shared" si="15"/>
        <v>1.6667000000000001</v>
      </c>
      <c r="G73" s="266"/>
      <c r="H73" s="266"/>
      <c r="I73" s="278"/>
    </row>
    <row r="74" spans="1:9" ht="15" customHeight="1" x14ac:dyDescent="0.25">
      <c r="A74" s="263" t="s">
        <v>48</v>
      </c>
      <c r="B74" s="171" t="s">
        <v>54</v>
      </c>
      <c r="C74" s="32">
        <v>1</v>
      </c>
      <c r="D74" s="11"/>
      <c r="E74" s="177">
        <f t="shared" si="14"/>
        <v>0</v>
      </c>
      <c r="F74" s="55">
        <f>1.6667/5</f>
        <v>0.33334000000000003</v>
      </c>
      <c r="G74" s="266"/>
      <c r="H74" s="266"/>
      <c r="I74" s="278"/>
    </row>
    <row r="75" spans="1:9" ht="15" customHeight="1" x14ac:dyDescent="0.25">
      <c r="A75" s="263"/>
      <c r="B75" s="171" t="s">
        <v>56</v>
      </c>
      <c r="C75" s="32">
        <v>4</v>
      </c>
      <c r="D75" s="11"/>
      <c r="E75" s="177">
        <f t="shared" si="14"/>
        <v>0</v>
      </c>
      <c r="F75" s="55">
        <f t="shared" ref="F75:F78" si="16">1.6667/5</f>
        <v>0.33334000000000003</v>
      </c>
      <c r="G75" s="266"/>
      <c r="H75" s="266"/>
      <c r="I75" s="278"/>
    </row>
    <row r="76" spans="1:9" ht="15" customHeight="1" x14ac:dyDescent="0.25">
      <c r="A76" s="263"/>
      <c r="B76" s="171" t="s">
        <v>57</v>
      </c>
      <c r="C76" s="32">
        <v>3</v>
      </c>
      <c r="D76" s="11"/>
      <c r="E76" s="177">
        <f t="shared" si="14"/>
        <v>0</v>
      </c>
      <c r="F76" s="55">
        <f t="shared" si="16"/>
        <v>0.33334000000000003</v>
      </c>
      <c r="G76" s="266"/>
      <c r="H76" s="266"/>
      <c r="I76" s="278"/>
    </row>
    <row r="77" spans="1:9" ht="15.75" customHeight="1" x14ac:dyDescent="0.25">
      <c r="A77" s="263"/>
      <c r="B77" s="171" t="s">
        <v>58</v>
      </c>
      <c r="C77" s="32">
        <v>6</v>
      </c>
      <c r="D77" s="11"/>
      <c r="E77" s="177">
        <f t="shared" si="14"/>
        <v>0</v>
      </c>
      <c r="F77" s="55">
        <f t="shared" si="16"/>
        <v>0.33334000000000003</v>
      </c>
      <c r="G77" s="266"/>
      <c r="H77" s="266"/>
      <c r="I77" s="278"/>
    </row>
    <row r="78" spans="1:9" ht="15" customHeight="1" x14ac:dyDescent="0.25">
      <c r="A78" s="263"/>
      <c r="B78" s="171" t="s">
        <v>59</v>
      </c>
      <c r="C78" s="32">
        <v>2</v>
      </c>
      <c r="D78" s="11"/>
      <c r="E78" s="177">
        <f t="shared" si="14"/>
        <v>0</v>
      </c>
      <c r="F78" s="55">
        <f t="shared" si="16"/>
        <v>0.33334000000000003</v>
      </c>
      <c r="G78" s="266"/>
      <c r="H78" s="266"/>
      <c r="I78" s="278"/>
    </row>
    <row r="79" spans="1:9" ht="15" customHeight="1" thickBot="1" x14ac:dyDescent="0.3">
      <c r="A79" s="174" t="s">
        <v>49</v>
      </c>
      <c r="B79" s="176"/>
      <c r="C79" s="36">
        <v>5</v>
      </c>
      <c r="D79" s="12"/>
      <c r="E79" s="178">
        <f t="shared" si="14"/>
        <v>0</v>
      </c>
      <c r="F79" s="57">
        <f t="shared" si="15"/>
        <v>1.6667000000000001</v>
      </c>
      <c r="G79" s="267"/>
      <c r="H79" s="267"/>
      <c r="I79" s="283"/>
    </row>
    <row r="80" spans="1:9" ht="27" thickBot="1" x14ac:dyDescent="0.3">
      <c r="A80" s="48"/>
      <c r="B80" s="48"/>
      <c r="C80" s="14"/>
      <c r="D80" s="76"/>
      <c r="E80" s="77"/>
      <c r="F80" s="77"/>
      <c r="G80" s="90">
        <f>SUM(G2:G76)</f>
        <v>2.2222</v>
      </c>
      <c r="H80" s="90">
        <f>SUM(H2:H76)</f>
        <v>99.999499999999998</v>
      </c>
      <c r="I80" s="78"/>
    </row>
    <row r="81" spans="1:8" ht="15" customHeight="1" x14ac:dyDescent="0.25">
      <c r="A81" s="17"/>
      <c r="B81" s="17"/>
      <c r="C81" s="18"/>
      <c r="D81" s="79"/>
      <c r="E81" s="80"/>
      <c r="F81" s="81"/>
      <c r="G81" s="82"/>
      <c r="H81" s="81"/>
    </row>
    <row r="82" spans="1:8" ht="15" customHeight="1" x14ac:dyDescent="0.25">
      <c r="A82" s="17"/>
      <c r="B82" s="17"/>
      <c r="C82" s="18"/>
      <c r="D82" s="79"/>
      <c r="E82" s="80"/>
      <c r="F82" s="81"/>
      <c r="G82" s="82"/>
      <c r="H82" s="81"/>
    </row>
    <row r="83" spans="1:8" ht="15" customHeight="1" x14ac:dyDescent="0.25">
      <c r="A83" s="17"/>
      <c r="B83" s="17"/>
      <c r="C83" s="18"/>
      <c r="D83" s="79"/>
      <c r="E83" s="80"/>
      <c r="F83" s="81"/>
      <c r="G83" s="82"/>
      <c r="H83" s="81"/>
    </row>
    <row r="84" spans="1:8" ht="15" customHeight="1" x14ac:dyDescent="0.25">
      <c r="A84" s="17"/>
      <c r="B84" s="17"/>
      <c r="C84" s="18"/>
      <c r="D84" s="79"/>
      <c r="E84" s="80"/>
      <c r="F84" s="81"/>
      <c r="G84" s="82"/>
      <c r="H84" s="81"/>
    </row>
    <row r="85" spans="1:8" ht="15" customHeight="1" x14ac:dyDescent="0.25">
      <c r="A85" s="17"/>
      <c r="B85" s="17"/>
      <c r="C85" s="18"/>
      <c r="D85" s="79"/>
      <c r="E85" s="80"/>
      <c r="F85" s="81"/>
      <c r="G85" s="82"/>
      <c r="H85" s="81"/>
    </row>
    <row r="86" spans="1:8" ht="15" customHeight="1" x14ac:dyDescent="0.25">
      <c r="A86" s="17"/>
      <c r="B86" s="17"/>
      <c r="C86" s="18"/>
      <c r="D86" s="79"/>
      <c r="E86" s="80"/>
      <c r="F86" s="81"/>
      <c r="G86" s="82"/>
      <c r="H86" s="81"/>
    </row>
    <row r="87" spans="1:8" ht="15.75" customHeight="1" x14ac:dyDescent="0.25">
      <c r="A87" s="17"/>
      <c r="B87" s="17"/>
      <c r="C87" s="18"/>
      <c r="D87" s="79"/>
      <c r="E87" s="80"/>
      <c r="F87" s="81"/>
      <c r="G87" s="82"/>
      <c r="H87" s="81"/>
    </row>
    <row r="88" spans="1:8" ht="15" customHeight="1" x14ac:dyDescent="0.25">
      <c r="A88" s="17"/>
      <c r="B88" s="17"/>
      <c r="C88" s="18"/>
      <c r="D88" s="79"/>
      <c r="E88" s="80"/>
      <c r="F88" s="81"/>
      <c r="G88" s="82"/>
      <c r="H88" s="81"/>
    </row>
    <row r="89" spans="1:8" ht="15" customHeight="1" x14ac:dyDescent="0.25">
      <c r="A89" s="17"/>
      <c r="B89" s="17"/>
      <c r="C89" s="18"/>
      <c r="D89" s="79"/>
      <c r="E89" s="80"/>
      <c r="F89" s="81"/>
      <c r="G89" s="82"/>
      <c r="H89" s="81"/>
    </row>
    <row r="90" spans="1:8" ht="15" customHeight="1" x14ac:dyDescent="0.25">
      <c r="A90" s="17"/>
      <c r="B90" s="17"/>
      <c r="C90" s="18"/>
      <c r="D90" s="79"/>
      <c r="E90" s="80"/>
      <c r="F90" s="81"/>
      <c r="G90" s="82"/>
      <c r="H90" s="81"/>
    </row>
    <row r="91" spans="1:8" ht="15" customHeight="1" x14ac:dyDescent="0.25">
      <c r="A91" s="17"/>
      <c r="B91" s="17"/>
      <c r="C91" s="18"/>
      <c r="D91" s="79"/>
      <c r="E91" s="80"/>
      <c r="F91" s="81"/>
      <c r="G91" s="82"/>
      <c r="H91" s="81"/>
    </row>
    <row r="92" spans="1:8" ht="15" customHeight="1" x14ac:dyDescent="0.25">
      <c r="A92" s="17"/>
      <c r="B92" s="17"/>
      <c r="C92" s="18"/>
      <c r="D92" s="79"/>
      <c r="E92" s="80"/>
      <c r="F92" s="81"/>
      <c r="G92" s="82"/>
      <c r="H92" s="81"/>
    </row>
    <row r="93" spans="1:8" ht="15" customHeight="1" x14ac:dyDescent="0.25">
      <c r="A93" s="17"/>
      <c r="B93" s="17"/>
      <c r="C93" s="18"/>
      <c r="D93" s="79"/>
      <c r="E93" s="80"/>
      <c r="F93" s="81"/>
      <c r="G93" s="82"/>
      <c r="H93" s="81"/>
    </row>
    <row r="94" spans="1:8" ht="15" customHeight="1" x14ac:dyDescent="0.25">
      <c r="A94" s="17"/>
      <c r="B94" s="17"/>
      <c r="C94" s="18"/>
      <c r="D94" s="79"/>
      <c r="E94" s="80"/>
      <c r="F94" s="81"/>
      <c r="G94" s="82"/>
      <c r="H94" s="81"/>
    </row>
    <row r="95" spans="1:8" ht="15" customHeight="1" x14ac:dyDescent="0.25">
      <c r="A95" s="17"/>
      <c r="B95" s="17"/>
      <c r="C95" s="18"/>
      <c r="D95" s="79"/>
      <c r="E95" s="80"/>
      <c r="F95" s="81"/>
      <c r="G95" s="82"/>
      <c r="H95" s="81"/>
    </row>
    <row r="96" spans="1:8" ht="15" customHeight="1" x14ac:dyDescent="0.25">
      <c r="A96" s="17"/>
      <c r="B96" s="17"/>
      <c r="C96" s="18"/>
      <c r="D96" s="79"/>
      <c r="E96" s="80"/>
      <c r="F96" s="81"/>
      <c r="G96" s="82"/>
      <c r="H96" s="81"/>
    </row>
    <row r="97" spans="1:8" ht="15" customHeight="1" x14ac:dyDescent="0.25">
      <c r="A97" s="17"/>
      <c r="B97" s="17"/>
      <c r="C97" s="18"/>
      <c r="D97" s="79"/>
      <c r="E97" s="80"/>
      <c r="F97" s="81"/>
      <c r="G97" s="82"/>
      <c r="H97" s="81"/>
    </row>
    <row r="98" spans="1:8" ht="15" customHeight="1" x14ac:dyDescent="0.25">
      <c r="A98" s="17"/>
      <c r="B98" s="17"/>
      <c r="C98" s="18"/>
      <c r="D98" s="79"/>
      <c r="E98" s="80"/>
      <c r="F98" s="81"/>
      <c r="G98" s="82"/>
      <c r="H98" s="81"/>
    </row>
    <row r="99" spans="1:8" ht="15.75" customHeight="1" x14ac:dyDescent="0.25">
      <c r="A99" s="17"/>
      <c r="B99" s="17"/>
      <c r="C99" s="18"/>
      <c r="D99" s="79"/>
      <c r="E99" s="80"/>
      <c r="F99" s="81"/>
      <c r="G99" s="82"/>
      <c r="H99" s="81"/>
    </row>
    <row r="100" spans="1:8" ht="15" customHeight="1" x14ac:dyDescent="0.25">
      <c r="A100" s="17"/>
      <c r="B100" s="17"/>
      <c r="C100" s="18"/>
      <c r="D100" s="79"/>
      <c r="E100" s="80"/>
      <c r="F100" s="81"/>
      <c r="G100" s="82"/>
      <c r="H100" s="81"/>
    </row>
    <row r="101" spans="1:8" ht="15" customHeight="1" x14ac:dyDescent="0.25">
      <c r="A101" s="17"/>
      <c r="B101" s="17"/>
      <c r="C101" s="18"/>
      <c r="D101" s="79"/>
      <c r="E101" s="80"/>
      <c r="F101" s="81"/>
      <c r="G101" s="82"/>
      <c r="H101" s="81"/>
    </row>
    <row r="102" spans="1:8" ht="15" customHeight="1" x14ac:dyDescent="0.25">
      <c r="A102" s="17"/>
      <c r="B102" s="17"/>
      <c r="C102" s="18"/>
      <c r="D102" s="79"/>
      <c r="E102" s="80"/>
      <c r="F102" s="81"/>
      <c r="G102" s="82"/>
      <c r="H102" s="81"/>
    </row>
    <row r="103" spans="1:8" ht="15" customHeight="1" x14ac:dyDescent="0.25">
      <c r="A103" s="17"/>
      <c r="B103" s="17"/>
      <c r="C103" s="18"/>
      <c r="D103" s="79"/>
      <c r="E103" s="80"/>
      <c r="F103" s="81"/>
      <c r="G103" s="82"/>
      <c r="H103" s="81"/>
    </row>
    <row r="104" spans="1:8" ht="15" customHeight="1" x14ac:dyDescent="0.25">
      <c r="A104" s="17"/>
      <c r="B104" s="17"/>
      <c r="C104" s="18"/>
      <c r="D104" s="79"/>
      <c r="E104" s="80"/>
      <c r="F104" s="81"/>
      <c r="G104" s="82"/>
      <c r="H104" s="81"/>
    </row>
    <row r="105" spans="1:8" ht="15" customHeight="1" x14ac:dyDescent="0.25">
      <c r="A105" s="17"/>
      <c r="B105" s="17"/>
      <c r="C105" s="18"/>
      <c r="D105" s="79"/>
      <c r="E105" s="80"/>
      <c r="F105" s="81"/>
      <c r="G105" s="82"/>
      <c r="H105" s="81"/>
    </row>
    <row r="106" spans="1:8" ht="15" customHeight="1" x14ac:dyDescent="0.25">
      <c r="A106" s="17"/>
      <c r="B106" s="17"/>
      <c r="C106" s="18"/>
      <c r="D106" s="79"/>
      <c r="E106" s="80"/>
      <c r="F106" s="81"/>
      <c r="G106" s="82"/>
      <c r="H106" s="81"/>
    </row>
    <row r="107" spans="1:8" ht="15" customHeight="1" x14ac:dyDescent="0.25">
      <c r="A107" s="17"/>
      <c r="B107" s="17"/>
      <c r="C107" s="18"/>
      <c r="D107" s="79"/>
      <c r="E107" s="80"/>
      <c r="F107" s="81"/>
      <c r="G107" s="82"/>
      <c r="H107" s="81"/>
    </row>
    <row r="108" spans="1:8" ht="15" customHeight="1" x14ac:dyDescent="0.25">
      <c r="A108" s="17"/>
      <c r="B108" s="17"/>
      <c r="C108" s="18"/>
      <c r="D108" s="79"/>
      <c r="E108" s="80"/>
      <c r="F108" s="81"/>
      <c r="G108" s="82"/>
      <c r="H108" s="81"/>
    </row>
    <row r="109" spans="1:8" ht="15" customHeight="1" x14ac:dyDescent="0.25">
      <c r="A109" s="17"/>
      <c r="B109" s="17"/>
      <c r="C109" s="18"/>
      <c r="D109" s="79"/>
      <c r="E109" s="80"/>
      <c r="F109" s="81"/>
      <c r="G109" s="82"/>
      <c r="H109" s="81"/>
    </row>
    <row r="110" spans="1:8" ht="15" customHeight="1" x14ac:dyDescent="0.25">
      <c r="A110" s="17"/>
      <c r="B110" s="17"/>
      <c r="C110" s="18"/>
      <c r="D110" s="79"/>
      <c r="E110" s="80"/>
      <c r="F110" s="81"/>
      <c r="G110" s="82"/>
      <c r="H110" s="81"/>
    </row>
    <row r="111" spans="1:8" ht="15" customHeight="1" x14ac:dyDescent="0.25">
      <c r="A111" s="17"/>
      <c r="B111" s="17"/>
      <c r="C111" s="18"/>
      <c r="D111" s="79"/>
      <c r="E111" s="80"/>
      <c r="F111" s="81"/>
      <c r="G111" s="82"/>
      <c r="H111" s="81"/>
    </row>
    <row r="112" spans="1:8" ht="15" customHeight="1" x14ac:dyDescent="0.25">
      <c r="A112" s="17"/>
      <c r="B112" s="17"/>
      <c r="C112" s="18"/>
      <c r="D112" s="79"/>
      <c r="E112" s="80"/>
      <c r="F112" s="81"/>
      <c r="G112" s="82"/>
      <c r="H112" s="81"/>
    </row>
    <row r="113" spans="1:8" ht="15" customHeight="1" x14ac:dyDescent="0.25">
      <c r="A113" s="17"/>
      <c r="B113" s="17"/>
      <c r="C113" s="18"/>
      <c r="D113" s="79"/>
      <c r="E113" s="80"/>
      <c r="F113" s="81"/>
      <c r="G113" s="82"/>
      <c r="H113" s="81"/>
    </row>
    <row r="114" spans="1:8" ht="15" customHeight="1" x14ac:dyDescent="0.25">
      <c r="A114" s="17"/>
      <c r="B114" s="17"/>
      <c r="C114" s="18"/>
      <c r="D114" s="79"/>
      <c r="E114" s="80"/>
      <c r="F114" s="81"/>
      <c r="G114" s="82"/>
      <c r="H114" s="81"/>
    </row>
    <row r="115" spans="1:8" ht="15" customHeight="1" x14ac:dyDescent="0.25">
      <c r="A115" s="17"/>
      <c r="B115" s="17"/>
      <c r="C115" s="18"/>
      <c r="D115" s="79"/>
      <c r="E115" s="80"/>
      <c r="F115" s="81"/>
      <c r="G115" s="82"/>
      <c r="H115" s="81"/>
    </row>
    <row r="116" spans="1:8" ht="15" customHeight="1" x14ac:dyDescent="0.25">
      <c r="A116" s="17"/>
      <c r="B116" s="17"/>
      <c r="C116" s="18"/>
      <c r="D116" s="79"/>
      <c r="E116" s="80"/>
      <c r="F116" s="81"/>
      <c r="G116" s="82"/>
      <c r="H116" s="81"/>
    </row>
    <row r="117" spans="1:8" ht="15" customHeight="1" x14ac:dyDescent="0.25">
      <c r="A117" s="17"/>
      <c r="B117" s="17"/>
      <c r="C117" s="18"/>
      <c r="D117" s="79"/>
      <c r="E117" s="80"/>
      <c r="F117" s="81"/>
      <c r="G117" s="82"/>
      <c r="H117" s="81"/>
    </row>
    <row r="118" spans="1:8" ht="15" customHeight="1" x14ac:dyDescent="0.25">
      <c r="A118" s="17"/>
      <c r="B118" s="17"/>
      <c r="C118" s="18"/>
      <c r="D118" s="79"/>
      <c r="E118" s="80"/>
      <c r="F118" s="81"/>
      <c r="G118" s="82"/>
      <c r="H118" s="81"/>
    </row>
    <row r="119" spans="1:8" ht="15" customHeight="1" x14ac:dyDescent="0.25">
      <c r="A119" s="17"/>
      <c r="B119" s="17"/>
      <c r="C119" s="18"/>
      <c r="D119" s="79"/>
      <c r="E119" s="80"/>
      <c r="F119" s="81"/>
      <c r="G119" s="82"/>
      <c r="H119" s="81"/>
    </row>
    <row r="120" spans="1:8" ht="15.75" customHeight="1" x14ac:dyDescent="0.25">
      <c r="A120" s="17"/>
      <c r="B120" s="17"/>
      <c r="C120" s="18"/>
      <c r="D120" s="79"/>
      <c r="E120" s="80"/>
      <c r="F120" s="81"/>
      <c r="G120" s="82"/>
      <c r="H120" s="81"/>
    </row>
    <row r="121" spans="1:8" x14ac:dyDescent="0.25">
      <c r="A121" s="17"/>
      <c r="B121" s="17"/>
      <c r="C121" s="18"/>
      <c r="D121" s="79"/>
      <c r="E121" s="80"/>
      <c r="F121" s="81"/>
      <c r="G121" s="81"/>
    </row>
    <row r="122" spans="1:8" x14ac:dyDescent="0.25">
      <c r="A122" s="17"/>
      <c r="B122" s="17"/>
      <c r="C122" s="18"/>
      <c r="D122" s="79"/>
      <c r="E122" s="80"/>
      <c r="F122" s="81"/>
      <c r="G122" s="81"/>
    </row>
    <row r="123" spans="1:8" x14ac:dyDescent="0.25">
      <c r="A123" s="17"/>
      <c r="B123" s="17"/>
      <c r="C123" s="18"/>
      <c r="D123" s="79"/>
      <c r="E123" s="80"/>
      <c r="F123" s="81"/>
      <c r="G123" s="81"/>
    </row>
    <row r="124" spans="1:8" x14ac:dyDescent="0.25">
      <c r="A124" s="17"/>
      <c r="B124" s="79"/>
      <c r="C124" s="18"/>
      <c r="D124" s="79"/>
      <c r="E124" s="80"/>
      <c r="F124" s="81"/>
    </row>
    <row r="125" spans="1:8" x14ac:dyDescent="0.25">
      <c r="A125" s="17"/>
      <c r="B125" s="83"/>
      <c r="C125" s="23"/>
      <c r="D125" s="83"/>
      <c r="E125" s="80"/>
      <c r="F125" s="84"/>
    </row>
    <row r="126" spans="1:8" x14ac:dyDescent="0.25">
      <c r="A126" s="17"/>
      <c r="B126" s="83"/>
      <c r="C126" s="23"/>
      <c r="D126" s="83"/>
      <c r="E126" s="85"/>
      <c r="F126" s="85"/>
    </row>
    <row r="127" spans="1:8" x14ac:dyDescent="0.25">
      <c r="A127" s="17"/>
    </row>
    <row r="128" spans="1:8" x14ac:dyDescent="0.25">
      <c r="A128" s="17"/>
    </row>
    <row r="129" spans="1:1" x14ac:dyDescent="0.25">
      <c r="A129" s="17"/>
    </row>
    <row r="130" spans="1:1" x14ac:dyDescent="0.25">
      <c r="A130" s="17"/>
    </row>
    <row r="131" spans="1:1" x14ac:dyDescent="0.25">
      <c r="A131" s="17"/>
    </row>
    <row r="132" spans="1:1" x14ac:dyDescent="0.25">
      <c r="A132" s="17"/>
    </row>
    <row r="133" spans="1:1" x14ac:dyDescent="0.25">
      <c r="A133" s="17"/>
    </row>
    <row r="134" spans="1:1" x14ac:dyDescent="0.25">
      <c r="A134" s="17"/>
    </row>
    <row r="135" spans="1:1" x14ac:dyDescent="0.25">
      <c r="A135" s="17"/>
    </row>
    <row r="136" spans="1:1" x14ac:dyDescent="0.25">
      <c r="A136" s="17"/>
    </row>
    <row r="137" spans="1:1" x14ac:dyDescent="0.25">
      <c r="A137" s="17"/>
    </row>
    <row r="138" spans="1:1" x14ac:dyDescent="0.25">
      <c r="A138" s="17"/>
    </row>
    <row r="139" spans="1:1" x14ac:dyDescent="0.25">
      <c r="A139" s="17"/>
    </row>
    <row r="140" spans="1:1" x14ac:dyDescent="0.25">
      <c r="A140" s="17"/>
    </row>
    <row r="141" spans="1:1" x14ac:dyDescent="0.25">
      <c r="A141" s="79"/>
    </row>
    <row r="142" spans="1:1" x14ac:dyDescent="0.25">
      <c r="A142" s="79"/>
    </row>
    <row r="143" spans="1:1" x14ac:dyDescent="0.25">
      <c r="A143" s="79"/>
    </row>
  </sheetData>
  <sheetProtection password="CF7A" sheet="1" objects="1" scenarios="1"/>
  <mergeCells count="37">
    <mergeCell ref="F35:F36"/>
    <mergeCell ref="E35:E36"/>
    <mergeCell ref="F33:F34"/>
    <mergeCell ref="E33:E34"/>
    <mergeCell ref="B57:B58"/>
    <mergeCell ref="B47:B48"/>
    <mergeCell ref="B53:B54"/>
    <mergeCell ref="I67:I79"/>
    <mergeCell ref="H67:H79"/>
    <mergeCell ref="G67:G79"/>
    <mergeCell ref="I56:I66"/>
    <mergeCell ref="H56:H66"/>
    <mergeCell ref="G56:G66"/>
    <mergeCell ref="I2:I22"/>
    <mergeCell ref="A33:A38"/>
    <mergeCell ref="A39:A43"/>
    <mergeCell ref="B37:B38"/>
    <mergeCell ref="B35:B36"/>
    <mergeCell ref="B33:B34"/>
    <mergeCell ref="H2:H22"/>
    <mergeCell ref="G2:G22"/>
    <mergeCell ref="A2:A5"/>
    <mergeCell ref="I23:I55"/>
    <mergeCell ref="H23:H55"/>
    <mergeCell ref="G23:G55"/>
    <mergeCell ref="F23:F24"/>
    <mergeCell ref="E23:E24"/>
    <mergeCell ref="F37:F38"/>
    <mergeCell ref="E37:E38"/>
    <mergeCell ref="A74:A78"/>
    <mergeCell ref="A61:A62"/>
    <mergeCell ref="A25:A28"/>
    <mergeCell ref="A23:A24"/>
    <mergeCell ref="A10:A14"/>
    <mergeCell ref="A57:A58"/>
    <mergeCell ref="A47:A48"/>
    <mergeCell ref="A53:A54"/>
  </mergeCells>
  <conditionalFormatting sqref="I2:I23 I67 I5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7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56 E59:E79">
    <cfRule type="cellIs" dxfId="13" priority="1" operator="equal">
      <formula>0</formula>
    </cfRule>
  </conditionalFormatting>
  <pageMargins left="0.7" right="0.7" top="0.78740157499999996" bottom="0.78740157499999996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4"/>
  <sheetViews>
    <sheetView workbookViewId="0">
      <selection activeCell="D2" sqref="D2"/>
    </sheetView>
  </sheetViews>
  <sheetFormatPr baseColWidth="10" defaultRowHeight="15" x14ac:dyDescent="0.25"/>
  <cols>
    <col min="1" max="1" width="5.7109375" style="105" bestFit="1" customWidth="1"/>
    <col min="2" max="2" width="5.42578125" style="105" bestFit="1" customWidth="1"/>
    <col min="3" max="3" width="7.140625" style="106" bestFit="1" customWidth="1"/>
    <col min="4" max="4" width="8.28515625" style="107" bestFit="1" customWidth="1"/>
    <col min="5" max="5" width="11.28515625" style="108" bestFit="1" customWidth="1"/>
    <col min="6" max="6" width="13.42578125" style="108" bestFit="1" customWidth="1"/>
    <col min="7" max="7" width="11.28515625" style="95" bestFit="1" customWidth="1"/>
    <col min="8" max="8" width="13.42578125" style="95" bestFit="1" customWidth="1"/>
    <col min="9" max="9" width="5.5703125" style="99" bestFit="1" customWidth="1"/>
    <col min="10" max="10" width="11.42578125" style="78"/>
    <col min="11" max="11" width="14" style="94" bestFit="1" customWidth="1"/>
    <col min="12" max="12" width="12.5703125" style="95" bestFit="1" customWidth="1"/>
    <col min="13" max="13" width="11.42578125" style="78"/>
    <col min="14" max="14" width="8.85546875" style="78" bestFit="1" customWidth="1"/>
    <col min="15" max="15" width="10.42578125" style="78" customWidth="1"/>
    <col min="16" max="16384" width="11.42578125" style="78"/>
  </cols>
  <sheetData>
    <row r="1" spans="1:10" s="140" customFormat="1" ht="30.75" thickBot="1" x14ac:dyDescent="0.3">
      <c r="A1" s="129" t="s">
        <v>75</v>
      </c>
      <c r="B1" s="64" t="s">
        <v>76</v>
      </c>
      <c r="C1" s="130" t="s">
        <v>51</v>
      </c>
      <c r="D1" s="136" t="s">
        <v>52</v>
      </c>
      <c r="E1" s="133" t="s">
        <v>71</v>
      </c>
      <c r="F1" s="137" t="s">
        <v>72</v>
      </c>
      <c r="G1" s="87" t="s">
        <v>97</v>
      </c>
      <c r="H1" s="87" t="s">
        <v>98</v>
      </c>
      <c r="I1" s="138" t="s">
        <v>68</v>
      </c>
      <c r="J1" s="139"/>
    </row>
    <row r="2" spans="1:10" ht="15" customHeight="1" x14ac:dyDescent="0.25">
      <c r="A2" s="109" t="s">
        <v>0</v>
      </c>
      <c r="B2" s="110"/>
      <c r="C2" s="29" t="s">
        <v>96</v>
      </c>
      <c r="D2" s="29"/>
      <c r="E2" s="52">
        <f>IF(OR(D2=4,D2=5),F2,0)</f>
        <v>0</v>
      </c>
      <c r="F2" s="120">
        <f>2.0833</f>
        <v>2.0832999999999999</v>
      </c>
      <c r="G2" s="265">
        <f>SUM(E2:E16)</f>
        <v>2.0832999999999999</v>
      </c>
      <c r="H2" s="265">
        <f>SUM(F2:F16)</f>
        <v>24.999600000000004</v>
      </c>
      <c r="I2" s="271">
        <f>G2/H2</f>
        <v>8.3333333333333315E-2</v>
      </c>
    </row>
    <row r="3" spans="1:10" ht="15" customHeight="1" x14ac:dyDescent="0.25">
      <c r="A3" s="111" t="s">
        <v>1</v>
      </c>
      <c r="B3" s="112"/>
      <c r="C3" s="32">
        <v>1</v>
      </c>
      <c r="D3" s="32"/>
      <c r="E3" s="54">
        <f t="shared" ref="E3:E66" si="0">IF(C3=D3,F3,0)</f>
        <v>0</v>
      </c>
      <c r="F3" s="121">
        <f t="shared" ref="E3:F16" si="1">2.0833</f>
        <v>2.0832999999999999</v>
      </c>
      <c r="G3" s="266"/>
      <c r="H3" s="266"/>
      <c r="I3" s="272"/>
    </row>
    <row r="4" spans="1:10" ht="15" customHeight="1" x14ac:dyDescent="0.25">
      <c r="A4" s="263" t="s">
        <v>2</v>
      </c>
      <c r="B4" s="112" t="s">
        <v>54</v>
      </c>
      <c r="C4" s="32">
        <v>4</v>
      </c>
      <c r="D4" s="32"/>
      <c r="E4" s="54">
        <f t="shared" si="0"/>
        <v>0</v>
      </c>
      <c r="F4" s="121">
        <f>2.0833/4</f>
        <v>0.52082499999999998</v>
      </c>
      <c r="G4" s="266"/>
      <c r="H4" s="266"/>
      <c r="I4" s="272"/>
    </row>
    <row r="5" spans="1:10" ht="15" customHeight="1" x14ac:dyDescent="0.25">
      <c r="A5" s="263"/>
      <c r="B5" s="112" t="s">
        <v>56</v>
      </c>
      <c r="C5" s="32">
        <v>2</v>
      </c>
      <c r="D5" s="32"/>
      <c r="E5" s="54">
        <f t="shared" si="0"/>
        <v>0</v>
      </c>
      <c r="F5" s="121">
        <f t="shared" ref="F5:F7" si="2">2.0833/4</f>
        <v>0.52082499999999998</v>
      </c>
      <c r="G5" s="266"/>
      <c r="H5" s="266"/>
      <c r="I5" s="272"/>
    </row>
    <row r="6" spans="1:10" ht="15" customHeight="1" x14ac:dyDescent="0.25">
      <c r="A6" s="263"/>
      <c r="B6" s="112" t="s">
        <v>57</v>
      </c>
      <c r="C6" s="113">
        <v>1</v>
      </c>
      <c r="D6" s="113"/>
      <c r="E6" s="54">
        <f t="shared" si="0"/>
        <v>0</v>
      </c>
      <c r="F6" s="121">
        <f t="shared" si="2"/>
        <v>0.52082499999999998</v>
      </c>
      <c r="G6" s="266"/>
      <c r="H6" s="266"/>
      <c r="I6" s="272"/>
    </row>
    <row r="7" spans="1:10" ht="15" customHeight="1" x14ac:dyDescent="0.25">
      <c r="A7" s="263"/>
      <c r="B7" s="112" t="s">
        <v>58</v>
      </c>
      <c r="C7" s="113">
        <v>3</v>
      </c>
      <c r="D7" s="113"/>
      <c r="E7" s="54">
        <f t="shared" si="0"/>
        <v>0</v>
      </c>
      <c r="F7" s="121">
        <f t="shared" si="2"/>
        <v>0.52082499999999998</v>
      </c>
      <c r="G7" s="266"/>
      <c r="H7" s="266"/>
      <c r="I7" s="272"/>
    </row>
    <row r="8" spans="1:10" ht="15" customHeight="1" x14ac:dyDescent="0.25">
      <c r="A8" s="111" t="s">
        <v>3</v>
      </c>
      <c r="B8" s="112"/>
      <c r="C8" s="113">
        <v>2</v>
      </c>
      <c r="D8" s="113"/>
      <c r="E8" s="54">
        <f t="shared" si="0"/>
        <v>0</v>
      </c>
      <c r="F8" s="121">
        <f t="shared" si="1"/>
        <v>2.0832999999999999</v>
      </c>
      <c r="G8" s="266"/>
      <c r="H8" s="266"/>
      <c r="I8" s="272"/>
    </row>
    <row r="9" spans="1:10" ht="15" customHeight="1" x14ac:dyDescent="0.25">
      <c r="A9" s="111" t="s">
        <v>4</v>
      </c>
      <c r="B9" s="112"/>
      <c r="C9" s="113">
        <v>1</v>
      </c>
      <c r="D9" s="113"/>
      <c r="E9" s="54">
        <f t="shared" si="0"/>
        <v>0</v>
      </c>
      <c r="F9" s="121">
        <f t="shared" si="1"/>
        <v>2.0832999999999999</v>
      </c>
      <c r="G9" s="266"/>
      <c r="H9" s="266"/>
      <c r="I9" s="272"/>
    </row>
    <row r="10" spans="1:10" ht="15" customHeight="1" x14ac:dyDescent="0.25">
      <c r="A10" s="111" t="s">
        <v>5</v>
      </c>
      <c r="B10" s="112"/>
      <c r="C10" s="113">
        <v>3</v>
      </c>
      <c r="D10" s="113"/>
      <c r="E10" s="54">
        <f t="shared" si="0"/>
        <v>0</v>
      </c>
      <c r="F10" s="121">
        <f t="shared" si="1"/>
        <v>2.0832999999999999</v>
      </c>
      <c r="G10" s="266"/>
      <c r="H10" s="266"/>
      <c r="I10" s="272"/>
    </row>
    <row r="11" spans="1:10" ht="15" customHeight="1" x14ac:dyDescent="0.25">
      <c r="A11" s="111" t="s">
        <v>6</v>
      </c>
      <c r="B11" s="112"/>
      <c r="C11" s="114">
        <v>5</v>
      </c>
      <c r="D11" s="114"/>
      <c r="E11" s="54">
        <f t="shared" si="0"/>
        <v>0</v>
      </c>
      <c r="F11" s="121">
        <f t="shared" si="1"/>
        <v>2.0832999999999999</v>
      </c>
      <c r="G11" s="266"/>
      <c r="H11" s="266"/>
      <c r="I11" s="272"/>
    </row>
    <row r="12" spans="1:10" ht="15" customHeight="1" x14ac:dyDescent="0.25">
      <c r="A12" s="111" t="s">
        <v>7</v>
      </c>
      <c r="B12" s="112"/>
      <c r="C12" s="32"/>
      <c r="D12" s="32"/>
      <c r="E12" s="54">
        <f t="shared" si="1"/>
        <v>2.0832999999999999</v>
      </c>
      <c r="F12" s="121">
        <f t="shared" si="1"/>
        <v>2.0832999999999999</v>
      </c>
      <c r="G12" s="266"/>
      <c r="H12" s="266"/>
      <c r="I12" s="272"/>
    </row>
    <row r="13" spans="1:10" ht="15" customHeight="1" x14ac:dyDescent="0.25">
      <c r="A13" s="111" t="s">
        <v>8</v>
      </c>
      <c r="B13" s="112"/>
      <c r="C13" s="113">
        <v>26</v>
      </c>
      <c r="D13" s="113"/>
      <c r="E13" s="54">
        <f t="shared" si="0"/>
        <v>0</v>
      </c>
      <c r="F13" s="121">
        <f t="shared" si="1"/>
        <v>2.0832999999999999</v>
      </c>
      <c r="G13" s="266"/>
      <c r="H13" s="266"/>
      <c r="I13" s="272"/>
    </row>
    <row r="14" spans="1:10" ht="15" customHeight="1" x14ac:dyDescent="0.25">
      <c r="A14" s="111" t="s">
        <v>9</v>
      </c>
      <c r="B14" s="112"/>
      <c r="C14" s="113">
        <v>2</v>
      </c>
      <c r="D14" s="113"/>
      <c r="E14" s="54">
        <f t="shared" si="0"/>
        <v>0</v>
      </c>
      <c r="F14" s="121">
        <f t="shared" si="1"/>
        <v>2.0832999999999999</v>
      </c>
      <c r="G14" s="266"/>
      <c r="H14" s="266"/>
      <c r="I14" s="272"/>
    </row>
    <row r="15" spans="1:10" ht="15" customHeight="1" x14ac:dyDescent="0.25">
      <c r="A15" s="111" t="s">
        <v>10</v>
      </c>
      <c r="B15" s="112"/>
      <c r="C15" s="113">
        <v>3</v>
      </c>
      <c r="D15" s="113"/>
      <c r="E15" s="54">
        <f t="shared" si="0"/>
        <v>0</v>
      </c>
      <c r="F15" s="121">
        <f t="shared" si="1"/>
        <v>2.0832999999999999</v>
      </c>
      <c r="G15" s="266"/>
      <c r="H15" s="266"/>
      <c r="I15" s="272"/>
    </row>
    <row r="16" spans="1:10" ht="15" customHeight="1" thickBot="1" x14ac:dyDescent="0.3">
      <c r="A16" s="115" t="s">
        <v>11</v>
      </c>
      <c r="B16" s="116"/>
      <c r="C16" s="117">
        <v>2</v>
      </c>
      <c r="D16" s="117"/>
      <c r="E16" s="56">
        <f t="shared" si="0"/>
        <v>0</v>
      </c>
      <c r="F16" s="122">
        <f t="shared" si="1"/>
        <v>2.0832999999999999</v>
      </c>
      <c r="G16" s="267"/>
      <c r="H16" s="267"/>
      <c r="I16" s="273"/>
    </row>
    <row r="17" spans="1:12" s="99" customFormat="1" ht="15" customHeight="1" x14ac:dyDescent="0.25">
      <c r="A17" s="109" t="s">
        <v>14</v>
      </c>
      <c r="B17" s="110"/>
      <c r="C17" s="118">
        <v>1</v>
      </c>
      <c r="D17" s="98"/>
      <c r="E17" s="52">
        <f t="shared" si="0"/>
        <v>0</v>
      </c>
      <c r="F17" s="120">
        <f>2.5</f>
        <v>2.5</v>
      </c>
      <c r="G17" s="265">
        <f>SUM(E17:E46)</f>
        <v>2.5</v>
      </c>
      <c r="H17" s="265">
        <f>SUM(F17:F46)</f>
        <v>40</v>
      </c>
      <c r="I17" s="271">
        <f>G17/H17</f>
        <v>6.25E-2</v>
      </c>
      <c r="J17" s="78"/>
      <c r="K17" s="94"/>
      <c r="L17" s="95"/>
    </row>
    <row r="18" spans="1:12" s="99" customFormat="1" ht="15" customHeight="1" x14ac:dyDescent="0.25">
      <c r="A18" s="111" t="s">
        <v>15</v>
      </c>
      <c r="B18" s="112"/>
      <c r="C18" s="113">
        <v>1</v>
      </c>
      <c r="D18" s="96"/>
      <c r="E18" s="54">
        <f t="shared" si="0"/>
        <v>0</v>
      </c>
      <c r="F18" s="121">
        <f t="shared" ref="E18:F46" si="3">2.5</f>
        <v>2.5</v>
      </c>
      <c r="G18" s="266"/>
      <c r="H18" s="266"/>
      <c r="I18" s="272"/>
      <c r="J18" s="78"/>
      <c r="K18" s="94"/>
      <c r="L18" s="95"/>
    </row>
    <row r="19" spans="1:12" s="99" customFormat="1" ht="15" customHeight="1" x14ac:dyDescent="0.25">
      <c r="A19" s="263" t="s">
        <v>16</v>
      </c>
      <c r="B19" s="112" t="s">
        <v>54</v>
      </c>
      <c r="C19" s="113">
        <v>1</v>
      </c>
      <c r="D19" s="96"/>
      <c r="E19" s="54">
        <f t="shared" si="0"/>
        <v>0</v>
      </c>
      <c r="F19" s="121">
        <f>2.5/5</f>
        <v>0.5</v>
      </c>
      <c r="G19" s="266"/>
      <c r="H19" s="266"/>
      <c r="I19" s="272"/>
      <c r="J19" s="78"/>
      <c r="K19" s="94"/>
      <c r="L19" s="95"/>
    </row>
    <row r="20" spans="1:12" s="99" customFormat="1" ht="15" customHeight="1" x14ac:dyDescent="0.25">
      <c r="A20" s="263"/>
      <c r="B20" s="112" t="s">
        <v>56</v>
      </c>
      <c r="C20" s="113">
        <v>4</v>
      </c>
      <c r="D20" s="96"/>
      <c r="E20" s="54">
        <f t="shared" si="0"/>
        <v>0</v>
      </c>
      <c r="F20" s="121">
        <f t="shared" ref="F20:F23" si="4">2.5/5</f>
        <v>0.5</v>
      </c>
      <c r="G20" s="266"/>
      <c r="H20" s="266"/>
      <c r="I20" s="272"/>
      <c r="J20" s="78"/>
      <c r="K20" s="94"/>
      <c r="L20" s="95"/>
    </row>
    <row r="21" spans="1:12" s="99" customFormat="1" ht="15" customHeight="1" x14ac:dyDescent="0.25">
      <c r="A21" s="263"/>
      <c r="B21" s="112" t="s">
        <v>57</v>
      </c>
      <c r="C21" s="113">
        <v>2</v>
      </c>
      <c r="D21" s="96"/>
      <c r="E21" s="54">
        <f t="shared" si="0"/>
        <v>0</v>
      </c>
      <c r="F21" s="121">
        <f t="shared" si="4"/>
        <v>0.5</v>
      </c>
      <c r="G21" s="266"/>
      <c r="H21" s="266"/>
      <c r="I21" s="272"/>
      <c r="J21" s="78"/>
      <c r="K21" s="94"/>
      <c r="L21" s="95"/>
    </row>
    <row r="22" spans="1:12" s="99" customFormat="1" ht="15" customHeight="1" x14ac:dyDescent="0.25">
      <c r="A22" s="263"/>
      <c r="B22" s="112" t="s">
        <v>58</v>
      </c>
      <c r="C22" s="113">
        <v>3</v>
      </c>
      <c r="D22" s="96"/>
      <c r="E22" s="54">
        <f t="shared" si="0"/>
        <v>0</v>
      </c>
      <c r="F22" s="121">
        <f t="shared" si="4"/>
        <v>0.5</v>
      </c>
      <c r="G22" s="266"/>
      <c r="H22" s="266"/>
      <c r="I22" s="272"/>
      <c r="J22" s="78"/>
      <c r="K22" s="94"/>
      <c r="L22" s="95"/>
    </row>
    <row r="23" spans="1:12" s="99" customFormat="1" ht="15" customHeight="1" x14ac:dyDescent="0.25">
      <c r="A23" s="263"/>
      <c r="B23" s="112" t="s">
        <v>59</v>
      </c>
      <c r="C23" s="113">
        <v>5</v>
      </c>
      <c r="D23" s="96"/>
      <c r="E23" s="54">
        <f t="shared" si="0"/>
        <v>0</v>
      </c>
      <c r="F23" s="121">
        <f t="shared" si="4"/>
        <v>0.5</v>
      </c>
      <c r="G23" s="266"/>
      <c r="H23" s="266"/>
      <c r="I23" s="272"/>
      <c r="J23" s="78"/>
      <c r="K23" s="94"/>
      <c r="L23" s="95"/>
    </row>
    <row r="24" spans="1:12" s="99" customFormat="1" ht="15" customHeight="1" x14ac:dyDescent="0.25">
      <c r="A24" s="263" t="s">
        <v>17</v>
      </c>
      <c r="B24" s="112" t="s">
        <v>54</v>
      </c>
      <c r="C24" s="113">
        <v>1</v>
      </c>
      <c r="D24" s="96"/>
      <c r="E24" s="54">
        <f t="shared" si="0"/>
        <v>0</v>
      </c>
      <c r="F24" s="121">
        <f>2.5/3</f>
        <v>0.83333333333333337</v>
      </c>
      <c r="G24" s="266"/>
      <c r="H24" s="266"/>
      <c r="I24" s="272"/>
      <c r="J24" s="78"/>
      <c r="K24" s="94"/>
      <c r="L24" s="95"/>
    </row>
    <row r="25" spans="1:12" s="99" customFormat="1" ht="15" customHeight="1" x14ac:dyDescent="0.25">
      <c r="A25" s="263"/>
      <c r="B25" s="112" t="s">
        <v>56</v>
      </c>
      <c r="C25" s="113">
        <v>3</v>
      </c>
      <c r="D25" s="96"/>
      <c r="E25" s="54">
        <f t="shared" si="0"/>
        <v>0</v>
      </c>
      <c r="F25" s="121">
        <f t="shared" ref="F25:F26" si="5">2.5/3</f>
        <v>0.83333333333333337</v>
      </c>
      <c r="G25" s="266"/>
      <c r="H25" s="266"/>
      <c r="I25" s="272"/>
      <c r="J25" s="78"/>
      <c r="K25" s="94"/>
      <c r="L25" s="95"/>
    </row>
    <row r="26" spans="1:12" s="99" customFormat="1" ht="15" customHeight="1" x14ac:dyDescent="0.25">
      <c r="A26" s="263"/>
      <c r="B26" s="112" t="s">
        <v>57</v>
      </c>
      <c r="C26" s="113">
        <v>1</v>
      </c>
      <c r="D26" s="96"/>
      <c r="E26" s="54">
        <f t="shared" si="0"/>
        <v>0</v>
      </c>
      <c r="F26" s="121">
        <f t="shared" si="5"/>
        <v>0.83333333333333337</v>
      </c>
      <c r="G26" s="266"/>
      <c r="H26" s="266"/>
      <c r="I26" s="272"/>
      <c r="J26" s="78"/>
      <c r="K26" s="94"/>
      <c r="L26" s="95"/>
    </row>
    <row r="27" spans="1:12" s="99" customFormat="1" ht="15" customHeight="1" x14ac:dyDescent="0.25">
      <c r="A27" s="111" t="s">
        <v>18</v>
      </c>
      <c r="B27" s="112"/>
      <c r="C27" s="113">
        <v>4</v>
      </c>
      <c r="D27" s="96"/>
      <c r="E27" s="54">
        <f t="shared" si="0"/>
        <v>0</v>
      </c>
      <c r="F27" s="121">
        <f t="shared" si="3"/>
        <v>2.5</v>
      </c>
      <c r="G27" s="266"/>
      <c r="H27" s="266"/>
      <c r="I27" s="272"/>
      <c r="J27" s="78"/>
      <c r="K27" s="94"/>
      <c r="L27" s="95"/>
    </row>
    <row r="28" spans="1:12" s="99" customFormat="1" ht="15" customHeight="1" x14ac:dyDescent="0.25">
      <c r="A28" s="111" t="s">
        <v>19</v>
      </c>
      <c r="B28" s="112"/>
      <c r="C28" s="113">
        <v>2</v>
      </c>
      <c r="D28" s="96"/>
      <c r="E28" s="54">
        <f t="shared" si="0"/>
        <v>0</v>
      </c>
      <c r="F28" s="121">
        <f t="shared" si="3"/>
        <v>2.5</v>
      </c>
      <c r="G28" s="266"/>
      <c r="H28" s="266"/>
      <c r="I28" s="272"/>
      <c r="J28" s="78"/>
      <c r="K28" s="94"/>
      <c r="L28" s="95"/>
    </row>
    <row r="29" spans="1:12" s="99" customFormat="1" ht="15" customHeight="1" x14ac:dyDescent="0.25">
      <c r="A29" s="111" t="s">
        <v>20</v>
      </c>
      <c r="B29" s="112"/>
      <c r="C29" s="113">
        <v>3</v>
      </c>
      <c r="D29" s="96"/>
      <c r="E29" s="54">
        <f t="shared" si="0"/>
        <v>0</v>
      </c>
      <c r="F29" s="121">
        <f t="shared" si="3"/>
        <v>2.5</v>
      </c>
      <c r="G29" s="266"/>
      <c r="H29" s="266"/>
      <c r="I29" s="272"/>
      <c r="J29" s="78"/>
      <c r="K29" s="94"/>
      <c r="L29" s="95"/>
    </row>
    <row r="30" spans="1:12" s="99" customFormat="1" ht="15" customHeight="1" x14ac:dyDescent="0.25">
      <c r="A30" s="111" t="s">
        <v>21</v>
      </c>
      <c r="B30" s="112"/>
      <c r="C30" s="113">
        <v>27</v>
      </c>
      <c r="D30" s="96"/>
      <c r="E30" s="54">
        <f t="shared" si="0"/>
        <v>0</v>
      </c>
      <c r="F30" s="121">
        <f t="shared" si="3"/>
        <v>2.5</v>
      </c>
      <c r="G30" s="266"/>
      <c r="H30" s="266"/>
      <c r="I30" s="272"/>
      <c r="J30" s="78"/>
      <c r="K30" s="94"/>
      <c r="L30" s="95"/>
    </row>
    <row r="31" spans="1:12" s="99" customFormat="1" ht="15" customHeight="1" x14ac:dyDescent="0.25">
      <c r="A31" s="263" t="s">
        <v>22</v>
      </c>
      <c r="B31" s="112" t="s">
        <v>54</v>
      </c>
      <c r="C31" s="113">
        <v>5</v>
      </c>
      <c r="D31" s="113"/>
      <c r="E31" s="292">
        <f>IF(AND(C31=D31,C32=D32,C33=D33,C34=D34,C35=D35,C36=D36,C37=D37,C38=D38,C39=D39),F31,0)</f>
        <v>0</v>
      </c>
      <c r="F31" s="316">
        <f t="shared" si="3"/>
        <v>2.5</v>
      </c>
      <c r="G31" s="266"/>
      <c r="H31" s="266"/>
      <c r="I31" s="272"/>
      <c r="J31" s="78"/>
      <c r="K31" s="94"/>
      <c r="L31" s="95"/>
    </row>
    <row r="32" spans="1:12" s="99" customFormat="1" ht="15" customHeight="1" x14ac:dyDescent="0.25">
      <c r="A32" s="263"/>
      <c r="B32" s="112" t="s">
        <v>56</v>
      </c>
      <c r="C32" s="113">
        <v>9</v>
      </c>
      <c r="D32" s="113"/>
      <c r="E32" s="292"/>
      <c r="F32" s="316"/>
      <c r="G32" s="266"/>
      <c r="H32" s="266"/>
      <c r="I32" s="272"/>
      <c r="J32" s="78"/>
      <c r="K32" s="94"/>
      <c r="L32" s="95"/>
    </row>
    <row r="33" spans="1:12" s="99" customFormat="1" ht="15" customHeight="1" x14ac:dyDescent="0.25">
      <c r="A33" s="263"/>
      <c r="B33" s="112" t="s">
        <v>57</v>
      </c>
      <c r="C33" s="113">
        <v>3</v>
      </c>
      <c r="D33" s="113"/>
      <c r="E33" s="292"/>
      <c r="F33" s="316"/>
      <c r="G33" s="266"/>
      <c r="H33" s="266"/>
      <c r="I33" s="272"/>
      <c r="J33" s="78"/>
      <c r="K33" s="94"/>
      <c r="L33" s="95"/>
    </row>
    <row r="34" spans="1:12" s="99" customFormat="1" ht="15" customHeight="1" x14ac:dyDescent="0.25">
      <c r="A34" s="263"/>
      <c r="B34" s="112" t="s">
        <v>58</v>
      </c>
      <c r="C34" s="113">
        <v>7</v>
      </c>
      <c r="D34" s="113"/>
      <c r="E34" s="292"/>
      <c r="F34" s="316"/>
      <c r="G34" s="266"/>
      <c r="H34" s="266"/>
      <c r="I34" s="272"/>
      <c r="J34" s="78"/>
      <c r="K34" s="94"/>
      <c r="L34" s="95"/>
    </row>
    <row r="35" spans="1:12" s="99" customFormat="1" ht="15" customHeight="1" x14ac:dyDescent="0.25">
      <c r="A35" s="263"/>
      <c r="B35" s="112" t="s">
        <v>59</v>
      </c>
      <c r="C35" s="113">
        <v>1</v>
      </c>
      <c r="D35" s="113"/>
      <c r="E35" s="292"/>
      <c r="F35" s="316"/>
      <c r="G35" s="266"/>
      <c r="H35" s="266"/>
      <c r="I35" s="272"/>
      <c r="J35" s="78"/>
      <c r="K35" s="94"/>
      <c r="L35" s="95"/>
    </row>
    <row r="36" spans="1:12" s="99" customFormat="1" ht="15" customHeight="1" x14ac:dyDescent="0.25">
      <c r="A36" s="263"/>
      <c r="B36" s="112" t="s">
        <v>62</v>
      </c>
      <c r="C36" s="113">
        <v>6</v>
      </c>
      <c r="D36" s="113"/>
      <c r="E36" s="292"/>
      <c r="F36" s="316"/>
      <c r="G36" s="266"/>
      <c r="H36" s="266"/>
      <c r="I36" s="272"/>
      <c r="J36" s="78"/>
      <c r="K36" s="94"/>
      <c r="L36" s="95"/>
    </row>
    <row r="37" spans="1:12" s="99" customFormat="1" ht="15" customHeight="1" x14ac:dyDescent="0.25">
      <c r="A37" s="263"/>
      <c r="B37" s="112" t="s">
        <v>63</v>
      </c>
      <c r="C37" s="113">
        <v>4</v>
      </c>
      <c r="D37" s="113"/>
      <c r="E37" s="292"/>
      <c r="F37" s="316"/>
      <c r="G37" s="266"/>
      <c r="H37" s="266"/>
      <c r="I37" s="272"/>
      <c r="J37" s="78"/>
      <c r="K37" s="94"/>
      <c r="L37" s="95"/>
    </row>
    <row r="38" spans="1:12" s="99" customFormat="1" ht="15" customHeight="1" x14ac:dyDescent="0.25">
      <c r="A38" s="263"/>
      <c r="B38" s="112" t="s">
        <v>66</v>
      </c>
      <c r="C38" s="113">
        <v>8</v>
      </c>
      <c r="D38" s="113"/>
      <c r="E38" s="292"/>
      <c r="F38" s="316"/>
      <c r="G38" s="266"/>
      <c r="H38" s="266"/>
      <c r="I38" s="272"/>
      <c r="J38" s="78"/>
      <c r="K38" s="94"/>
      <c r="L38" s="95"/>
    </row>
    <row r="39" spans="1:12" s="99" customFormat="1" ht="15" customHeight="1" x14ac:dyDescent="0.25">
      <c r="A39" s="263"/>
      <c r="B39" s="112" t="s">
        <v>67</v>
      </c>
      <c r="C39" s="113">
        <v>2</v>
      </c>
      <c r="D39" s="113"/>
      <c r="E39" s="292"/>
      <c r="F39" s="316"/>
      <c r="G39" s="266"/>
      <c r="H39" s="266"/>
      <c r="I39" s="272"/>
      <c r="J39" s="78"/>
      <c r="K39" s="94"/>
      <c r="L39" s="95"/>
    </row>
    <row r="40" spans="1:12" s="99" customFormat="1" ht="15" customHeight="1" x14ac:dyDescent="0.25">
      <c r="A40" s="111" t="s">
        <v>23</v>
      </c>
      <c r="B40" s="112"/>
      <c r="C40" s="113">
        <v>4</v>
      </c>
      <c r="D40" s="96"/>
      <c r="E40" s="54">
        <f t="shared" si="0"/>
        <v>0</v>
      </c>
      <c r="F40" s="121">
        <f t="shared" si="3"/>
        <v>2.5</v>
      </c>
      <c r="G40" s="266"/>
      <c r="H40" s="266"/>
      <c r="I40" s="272"/>
      <c r="J40" s="78"/>
      <c r="K40" s="94"/>
      <c r="L40" s="95"/>
    </row>
    <row r="41" spans="1:12" s="99" customFormat="1" ht="15.75" customHeight="1" x14ac:dyDescent="0.25">
      <c r="A41" s="111" t="s">
        <v>24</v>
      </c>
      <c r="B41" s="112"/>
      <c r="C41" s="119">
        <v>67.2</v>
      </c>
      <c r="D41" s="100"/>
      <c r="E41" s="54">
        <f t="shared" si="0"/>
        <v>0</v>
      </c>
      <c r="F41" s="121">
        <f t="shared" si="3"/>
        <v>2.5</v>
      </c>
      <c r="G41" s="266"/>
      <c r="H41" s="266"/>
      <c r="I41" s="272"/>
      <c r="J41" s="78"/>
      <c r="K41" s="94"/>
      <c r="L41" s="95"/>
    </row>
    <row r="42" spans="1:12" s="99" customFormat="1" ht="15" customHeight="1" x14ac:dyDescent="0.25">
      <c r="A42" s="111" t="s">
        <v>25</v>
      </c>
      <c r="B42" s="112"/>
      <c r="C42" s="32"/>
      <c r="D42" s="11"/>
      <c r="E42" s="54">
        <f t="shared" si="3"/>
        <v>2.5</v>
      </c>
      <c r="F42" s="121">
        <f t="shared" si="3"/>
        <v>2.5</v>
      </c>
      <c r="G42" s="266"/>
      <c r="H42" s="266"/>
      <c r="I42" s="272"/>
      <c r="J42" s="78"/>
      <c r="K42" s="94"/>
      <c r="L42" s="95"/>
    </row>
    <row r="43" spans="1:12" s="99" customFormat="1" ht="15" customHeight="1" x14ac:dyDescent="0.25">
      <c r="A43" s="111" t="s">
        <v>26</v>
      </c>
      <c r="B43" s="112"/>
      <c r="C43" s="113">
        <v>2</v>
      </c>
      <c r="D43" s="96"/>
      <c r="E43" s="54">
        <f t="shared" si="0"/>
        <v>0</v>
      </c>
      <c r="F43" s="121">
        <f t="shared" si="3"/>
        <v>2.5</v>
      </c>
      <c r="G43" s="266"/>
      <c r="H43" s="266"/>
      <c r="I43" s="272"/>
      <c r="J43" s="78"/>
      <c r="K43" s="94"/>
      <c r="L43" s="95"/>
    </row>
    <row r="44" spans="1:12" s="99" customFormat="1" ht="15" customHeight="1" x14ac:dyDescent="0.25">
      <c r="A44" s="111" t="s">
        <v>27</v>
      </c>
      <c r="B44" s="112"/>
      <c r="C44" s="113">
        <v>4</v>
      </c>
      <c r="D44" s="96"/>
      <c r="E44" s="54">
        <f t="shared" si="0"/>
        <v>0</v>
      </c>
      <c r="F44" s="121">
        <f t="shared" si="3"/>
        <v>2.5</v>
      </c>
      <c r="G44" s="266"/>
      <c r="H44" s="266"/>
      <c r="I44" s="272"/>
      <c r="J44" s="78"/>
      <c r="K44" s="94"/>
      <c r="L44" s="95"/>
    </row>
    <row r="45" spans="1:12" s="99" customFormat="1" ht="15" customHeight="1" x14ac:dyDescent="0.25">
      <c r="A45" s="111" t="s">
        <v>28</v>
      </c>
      <c r="B45" s="112"/>
      <c r="C45" s="113">
        <v>3</v>
      </c>
      <c r="D45" s="96"/>
      <c r="E45" s="54">
        <f t="shared" si="0"/>
        <v>0</v>
      </c>
      <c r="F45" s="121">
        <f t="shared" si="3"/>
        <v>2.5</v>
      </c>
      <c r="G45" s="266"/>
      <c r="H45" s="266"/>
      <c r="I45" s="272"/>
      <c r="J45" s="78"/>
      <c r="K45" s="94"/>
      <c r="L45" s="95"/>
    </row>
    <row r="46" spans="1:12" s="99" customFormat="1" ht="15" customHeight="1" thickBot="1" x14ac:dyDescent="0.3">
      <c r="A46" s="115" t="s">
        <v>29</v>
      </c>
      <c r="B46" s="116"/>
      <c r="C46" s="117">
        <v>5</v>
      </c>
      <c r="D46" s="97"/>
      <c r="E46" s="56">
        <f t="shared" si="0"/>
        <v>0</v>
      </c>
      <c r="F46" s="122">
        <f t="shared" si="3"/>
        <v>2.5</v>
      </c>
      <c r="G46" s="267"/>
      <c r="H46" s="267"/>
      <c r="I46" s="273"/>
      <c r="J46" s="78"/>
      <c r="K46" s="94"/>
      <c r="L46" s="95"/>
    </row>
    <row r="47" spans="1:12" s="99" customFormat="1" ht="15" customHeight="1" x14ac:dyDescent="0.25">
      <c r="A47" s="109" t="s">
        <v>32</v>
      </c>
      <c r="B47" s="110"/>
      <c r="C47" s="118">
        <v>1</v>
      </c>
      <c r="D47" s="118"/>
      <c r="E47" s="52">
        <f t="shared" si="0"/>
        <v>0</v>
      </c>
      <c r="F47" s="120">
        <f>2.2222</f>
        <v>2.2222</v>
      </c>
      <c r="G47" s="265">
        <f>SUM(E47:E58)</f>
        <v>0</v>
      </c>
      <c r="H47" s="265">
        <f>SUM(F47:F58)</f>
        <v>19.999800000000004</v>
      </c>
      <c r="I47" s="271">
        <f>G47/H47</f>
        <v>0</v>
      </c>
      <c r="J47" s="78"/>
      <c r="K47" s="94"/>
      <c r="L47" s="95"/>
    </row>
    <row r="48" spans="1:12" s="99" customFormat="1" ht="15" customHeight="1" x14ac:dyDescent="0.25">
      <c r="A48" s="111" t="s">
        <v>33</v>
      </c>
      <c r="B48" s="112"/>
      <c r="C48" s="113">
        <v>134</v>
      </c>
      <c r="D48" s="113"/>
      <c r="E48" s="54">
        <f t="shared" si="0"/>
        <v>0</v>
      </c>
      <c r="F48" s="121">
        <f t="shared" ref="F48:F58" si="6">2.2222</f>
        <v>2.2222</v>
      </c>
      <c r="G48" s="266"/>
      <c r="H48" s="266"/>
      <c r="I48" s="272"/>
      <c r="J48" s="78"/>
      <c r="K48" s="94"/>
      <c r="L48" s="95"/>
    </row>
    <row r="49" spans="1:12" s="99" customFormat="1" ht="15" customHeight="1" x14ac:dyDescent="0.25">
      <c r="A49" s="111" t="s">
        <v>34</v>
      </c>
      <c r="B49" s="112"/>
      <c r="C49" s="113">
        <v>2</v>
      </c>
      <c r="D49" s="113"/>
      <c r="E49" s="54">
        <f t="shared" si="0"/>
        <v>0</v>
      </c>
      <c r="F49" s="121">
        <f t="shared" si="6"/>
        <v>2.2222</v>
      </c>
      <c r="G49" s="266"/>
      <c r="H49" s="266"/>
      <c r="I49" s="272"/>
      <c r="J49" s="78"/>
      <c r="K49" s="94"/>
      <c r="L49" s="95"/>
    </row>
    <row r="50" spans="1:12" s="99" customFormat="1" ht="15" customHeight="1" x14ac:dyDescent="0.25">
      <c r="A50" s="263" t="s">
        <v>35</v>
      </c>
      <c r="B50" s="112" t="s">
        <v>54</v>
      </c>
      <c r="C50" s="113">
        <v>3</v>
      </c>
      <c r="D50" s="113"/>
      <c r="E50" s="54">
        <f t="shared" si="0"/>
        <v>0</v>
      </c>
      <c r="F50" s="121">
        <f>2.2222/3</f>
        <v>0.74073333333333335</v>
      </c>
      <c r="G50" s="266"/>
      <c r="H50" s="266"/>
      <c r="I50" s="272"/>
      <c r="J50" s="78"/>
      <c r="K50" s="94"/>
      <c r="L50" s="95"/>
    </row>
    <row r="51" spans="1:12" s="99" customFormat="1" ht="15" customHeight="1" x14ac:dyDescent="0.25">
      <c r="A51" s="263"/>
      <c r="B51" s="112" t="s">
        <v>56</v>
      </c>
      <c r="C51" s="113">
        <v>5</v>
      </c>
      <c r="D51" s="113"/>
      <c r="E51" s="54">
        <f t="shared" si="0"/>
        <v>0</v>
      </c>
      <c r="F51" s="121">
        <f t="shared" ref="F51:F52" si="7">2.2222/3</f>
        <v>0.74073333333333335</v>
      </c>
      <c r="G51" s="266"/>
      <c r="H51" s="266"/>
      <c r="I51" s="272"/>
      <c r="J51" s="78"/>
      <c r="K51" s="94"/>
      <c r="L51" s="95"/>
    </row>
    <row r="52" spans="1:12" s="99" customFormat="1" ht="15" customHeight="1" x14ac:dyDescent="0.25">
      <c r="A52" s="263"/>
      <c r="B52" s="112" t="s">
        <v>57</v>
      </c>
      <c r="C52" s="113">
        <v>2</v>
      </c>
      <c r="D52" s="113"/>
      <c r="E52" s="54">
        <f t="shared" si="0"/>
        <v>0</v>
      </c>
      <c r="F52" s="121">
        <f t="shared" si="7"/>
        <v>0.74073333333333335</v>
      </c>
      <c r="G52" s="266"/>
      <c r="H52" s="266"/>
      <c r="I52" s="272"/>
      <c r="J52" s="78"/>
      <c r="K52" s="94"/>
      <c r="L52" s="95"/>
    </row>
    <row r="53" spans="1:12" s="99" customFormat="1" ht="15" customHeight="1" x14ac:dyDescent="0.25">
      <c r="A53" s="111" t="s">
        <v>36</v>
      </c>
      <c r="B53" s="112"/>
      <c r="C53" s="113">
        <v>3</v>
      </c>
      <c r="D53" s="113"/>
      <c r="E53" s="54">
        <f t="shared" si="0"/>
        <v>0</v>
      </c>
      <c r="F53" s="121">
        <f t="shared" si="6"/>
        <v>2.2222</v>
      </c>
      <c r="G53" s="266"/>
      <c r="H53" s="266"/>
      <c r="I53" s="272"/>
      <c r="J53" s="78"/>
      <c r="K53" s="94"/>
      <c r="L53" s="95"/>
    </row>
    <row r="54" spans="1:12" s="99" customFormat="1" ht="15" customHeight="1" x14ac:dyDescent="0.25">
      <c r="A54" s="111" t="s">
        <v>37</v>
      </c>
      <c r="B54" s="112"/>
      <c r="C54" s="113">
        <v>3</v>
      </c>
      <c r="D54" s="113"/>
      <c r="E54" s="54">
        <f t="shared" si="0"/>
        <v>0</v>
      </c>
      <c r="F54" s="121">
        <f t="shared" si="6"/>
        <v>2.2222</v>
      </c>
      <c r="G54" s="266"/>
      <c r="H54" s="266"/>
      <c r="I54" s="272"/>
      <c r="J54" s="78"/>
      <c r="K54" s="94"/>
      <c r="L54" s="95"/>
    </row>
    <row r="55" spans="1:12" s="99" customFormat="1" ht="15" customHeight="1" x14ac:dyDescent="0.25">
      <c r="A55" s="111" t="s">
        <v>38</v>
      </c>
      <c r="B55" s="112"/>
      <c r="C55" s="113">
        <v>2</v>
      </c>
      <c r="D55" s="113"/>
      <c r="E55" s="54">
        <f t="shared" si="0"/>
        <v>0</v>
      </c>
      <c r="F55" s="121">
        <f t="shared" si="6"/>
        <v>2.2222</v>
      </c>
      <c r="G55" s="266"/>
      <c r="H55" s="266"/>
      <c r="I55" s="272"/>
      <c r="J55" s="78"/>
      <c r="K55" s="94"/>
      <c r="L55" s="95"/>
    </row>
    <row r="56" spans="1:12" s="99" customFormat="1" ht="15" customHeight="1" x14ac:dyDescent="0.25">
      <c r="A56" s="263" t="s">
        <v>39</v>
      </c>
      <c r="B56" s="112" t="s">
        <v>54</v>
      </c>
      <c r="C56" s="113">
        <v>5</v>
      </c>
      <c r="D56" s="113"/>
      <c r="E56" s="54">
        <f t="shared" si="0"/>
        <v>0</v>
      </c>
      <c r="F56" s="121">
        <f>2.2222/2</f>
        <v>1.1111</v>
      </c>
      <c r="G56" s="266"/>
      <c r="H56" s="266"/>
      <c r="I56" s="272"/>
      <c r="J56" s="78"/>
      <c r="K56" s="94"/>
      <c r="L56" s="95"/>
    </row>
    <row r="57" spans="1:12" s="99" customFormat="1" ht="15" customHeight="1" x14ac:dyDescent="0.25">
      <c r="A57" s="263"/>
      <c r="B57" s="112" t="s">
        <v>56</v>
      </c>
      <c r="C57" s="113">
        <v>2</v>
      </c>
      <c r="D57" s="113"/>
      <c r="E57" s="54">
        <f t="shared" si="0"/>
        <v>0</v>
      </c>
      <c r="F57" s="121">
        <f>2.2222/2</f>
        <v>1.1111</v>
      </c>
      <c r="G57" s="266"/>
      <c r="H57" s="266"/>
      <c r="I57" s="272"/>
      <c r="J57" s="78"/>
      <c r="K57" s="94"/>
      <c r="L57" s="95"/>
    </row>
    <row r="58" spans="1:12" s="99" customFormat="1" ht="15" customHeight="1" thickBot="1" x14ac:dyDescent="0.3">
      <c r="A58" s="115" t="s">
        <v>40</v>
      </c>
      <c r="B58" s="116"/>
      <c r="C58" s="117">
        <v>1</v>
      </c>
      <c r="D58" s="117"/>
      <c r="E58" s="56">
        <f t="shared" si="0"/>
        <v>0</v>
      </c>
      <c r="F58" s="122">
        <f t="shared" si="6"/>
        <v>2.2222</v>
      </c>
      <c r="G58" s="267"/>
      <c r="H58" s="267"/>
      <c r="I58" s="273"/>
      <c r="J58" s="78"/>
      <c r="K58" s="94"/>
      <c r="L58" s="95"/>
    </row>
    <row r="59" spans="1:12" s="99" customFormat="1" ht="15" customHeight="1" x14ac:dyDescent="0.25">
      <c r="A59" s="109" t="s">
        <v>41</v>
      </c>
      <c r="B59" s="110"/>
      <c r="C59" s="118">
        <v>3</v>
      </c>
      <c r="D59" s="98"/>
      <c r="E59" s="52">
        <f t="shared" si="0"/>
        <v>0</v>
      </c>
      <c r="F59" s="120">
        <f>1.875</f>
        <v>1.875</v>
      </c>
      <c r="G59" s="265">
        <f>SUM(E59:E75)</f>
        <v>1.875</v>
      </c>
      <c r="H59" s="265">
        <f>SUM(F59:F75)</f>
        <v>15</v>
      </c>
      <c r="I59" s="271">
        <f>G59/H59</f>
        <v>0.125</v>
      </c>
      <c r="J59" s="78"/>
      <c r="K59" s="94"/>
      <c r="L59" s="95"/>
    </row>
    <row r="60" spans="1:12" s="99" customFormat="1" ht="15" customHeight="1" x14ac:dyDescent="0.25">
      <c r="A60" s="263" t="s">
        <v>42</v>
      </c>
      <c r="B60" s="297"/>
      <c r="C60" s="113">
        <v>1</v>
      </c>
      <c r="D60" s="96"/>
      <c r="E60" s="54">
        <f t="shared" si="0"/>
        <v>0</v>
      </c>
      <c r="F60" s="121">
        <f>1.875/2</f>
        <v>0.9375</v>
      </c>
      <c r="G60" s="266"/>
      <c r="H60" s="266"/>
      <c r="I60" s="272"/>
      <c r="J60" s="78"/>
      <c r="K60" s="94"/>
      <c r="L60" s="95"/>
    </row>
    <row r="61" spans="1:12" s="99" customFormat="1" ht="15" customHeight="1" x14ac:dyDescent="0.25">
      <c r="A61" s="263"/>
      <c r="B61" s="299"/>
      <c r="C61" s="113">
        <v>2</v>
      </c>
      <c r="D61" s="96"/>
      <c r="E61" s="54">
        <f t="shared" si="0"/>
        <v>0</v>
      </c>
      <c r="F61" s="121">
        <f>1.875/2</f>
        <v>0.9375</v>
      </c>
      <c r="G61" s="266"/>
      <c r="H61" s="266"/>
      <c r="I61" s="272"/>
      <c r="J61" s="78"/>
      <c r="K61" s="94"/>
      <c r="L61" s="95"/>
    </row>
    <row r="62" spans="1:12" s="99" customFormat="1" ht="15" customHeight="1" x14ac:dyDescent="0.25">
      <c r="A62" s="111" t="s">
        <v>43</v>
      </c>
      <c r="B62" s="112"/>
      <c r="C62" s="32"/>
      <c r="D62" s="11"/>
      <c r="E62" s="54">
        <f t="shared" ref="E62:F75" si="8">1.875</f>
        <v>1.875</v>
      </c>
      <c r="F62" s="121">
        <f t="shared" si="8"/>
        <v>1.875</v>
      </c>
      <c r="G62" s="266"/>
      <c r="H62" s="266"/>
      <c r="I62" s="272"/>
      <c r="J62" s="78"/>
      <c r="K62" s="94"/>
      <c r="L62" s="95"/>
    </row>
    <row r="63" spans="1:12" s="99" customFormat="1" ht="15" customHeight="1" x14ac:dyDescent="0.25">
      <c r="A63" s="111" t="s">
        <v>44</v>
      </c>
      <c r="B63" s="112"/>
      <c r="C63" s="113">
        <v>3</v>
      </c>
      <c r="D63" s="96"/>
      <c r="E63" s="54">
        <f t="shared" si="0"/>
        <v>0</v>
      </c>
      <c r="F63" s="121">
        <f t="shared" si="8"/>
        <v>1.875</v>
      </c>
      <c r="G63" s="266"/>
      <c r="H63" s="266"/>
      <c r="I63" s="272"/>
      <c r="J63" s="78"/>
      <c r="K63" s="94"/>
      <c r="L63" s="95"/>
    </row>
    <row r="64" spans="1:12" s="99" customFormat="1" ht="15" customHeight="1" x14ac:dyDescent="0.25">
      <c r="A64" s="263" t="s">
        <v>45</v>
      </c>
      <c r="B64" s="112" t="s">
        <v>54</v>
      </c>
      <c r="C64" s="113">
        <v>4</v>
      </c>
      <c r="D64" s="96"/>
      <c r="E64" s="54">
        <f t="shared" si="0"/>
        <v>0</v>
      </c>
      <c r="F64" s="121">
        <f>1.875/5</f>
        <v>0.375</v>
      </c>
      <c r="G64" s="266"/>
      <c r="H64" s="266"/>
      <c r="I64" s="272"/>
      <c r="J64" s="78"/>
      <c r="K64" s="94"/>
      <c r="L64" s="95"/>
    </row>
    <row r="65" spans="1:12" s="99" customFormat="1" ht="15" customHeight="1" x14ac:dyDescent="0.25">
      <c r="A65" s="263"/>
      <c r="B65" s="112" t="s">
        <v>56</v>
      </c>
      <c r="C65" s="113">
        <v>2</v>
      </c>
      <c r="D65" s="96"/>
      <c r="E65" s="54">
        <f t="shared" si="0"/>
        <v>0</v>
      </c>
      <c r="F65" s="121">
        <f t="shared" ref="F65:F68" si="9">1.875/5</f>
        <v>0.375</v>
      </c>
      <c r="G65" s="266"/>
      <c r="H65" s="266"/>
      <c r="I65" s="272"/>
      <c r="J65" s="78"/>
      <c r="K65" s="94"/>
      <c r="L65" s="95"/>
    </row>
    <row r="66" spans="1:12" s="99" customFormat="1" ht="15" customHeight="1" x14ac:dyDescent="0.25">
      <c r="A66" s="263"/>
      <c r="B66" s="112" t="s">
        <v>57</v>
      </c>
      <c r="C66" s="113">
        <v>1</v>
      </c>
      <c r="D66" s="96"/>
      <c r="E66" s="54">
        <f t="shared" si="0"/>
        <v>0</v>
      </c>
      <c r="F66" s="121">
        <f t="shared" si="9"/>
        <v>0.375</v>
      </c>
      <c r="G66" s="266"/>
      <c r="H66" s="266"/>
      <c r="I66" s="272"/>
      <c r="J66" s="78"/>
      <c r="K66" s="94"/>
      <c r="L66" s="95"/>
    </row>
    <row r="67" spans="1:12" s="99" customFormat="1" ht="15" customHeight="1" x14ac:dyDescent="0.25">
      <c r="A67" s="263"/>
      <c r="B67" s="112" t="s">
        <v>58</v>
      </c>
      <c r="C67" s="113">
        <v>5</v>
      </c>
      <c r="D67" s="96"/>
      <c r="E67" s="54">
        <f t="shared" ref="E67:E75" si="10">IF(C67=D67,F67,0)</f>
        <v>0</v>
      </c>
      <c r="F67" s="121">
        <f t="shared" si="9"/>
        <v>0.375</v>
      </c>
      <c r="G67" s="266"/>
      <c r="H67" s="266"/>
      <c r="I67" s="272"/>
      <c r="J67" s="78"/>
      <c r="K67" s="94"/>
      <c r="L67" s="95"/>
    </row>
    <row r="68" spans="1:12" s="99" customFormat="1" ht="15" customHeight="1" x14ac:dyDescent="0.25">
      <c r="A68" s="263"/>
      <c r="B68" s="112" t="s">
        <v>59</v>
      </c>
      <c r="C68" s="113">
        <v>3</v>
      </c>
      <c r="D68" s="96"/>
      <c r="E68" s="54">
        <f t="shared" si="10"/>
        <v>0</v>
      </c>
      <c r="F68" s="121">
        <f t="shared" si="9"/>
        <v>0.375</v>
      </c>
      <c r="G68" s="266"/>
      <c r="H68" s="266"/>
      <c r="I68" s="272"/>
      <c r="J68" s="78"/>
      <c r="K68" s="94"/>
      <c r="L68" s="95"/>
    </row>
    <row r="69" spans="1:12" s="99" customFormat="1" ht="15" customHeight="1" x14ac:dyDescent="0.25">
      <c r="A69" s="111" t="s">
        <v>46</v>
      </c>
      <c r="B69" s="112"/>
      <c r="C69" s="113">
        <v>3</v>
      </c>
      <c r="D69" s="96"/>
      <c r="E69" s="54">
        <f t="shared" si="10"/>
        <v>0</v>
      </c>
      <c r="F69" s="121">
        <f t="shared" si="8"/>
        <v>1.875</v>
      </c>
      <c r="G69" s="266"/>
      <c r="H69" s="266"/>
      <c r="I69" s="272"/>
      <c r="J69" s="78"/>
      <c r="K69" s="94"/>
      <c r="L69" s="95"/>
    </row>
    <row r="70" spans="1:12" s="99" customFormat="1" ht="15" customHeight="1" x14ac:dyDescent="0.25">
      <c r="A70" s="263" t="s">
        <v>47</v>
      </c>
      <c r="B70" s="112" t="s">
        <v>54</v>
      </c>
      <c r="C70" s="113">
        <v>5</v>
      </c>
      <c r="D70" s="96"/>
      <c r="E70" s="54">
        <f t="shared" si="10"/>
        <v>0</v>
      </c>
      <c r="F70" s="121">
        <f>1.875/5</f>
        <v>0.375</v>
      </c>
      <c r="G70" s="266"/>
      <c r="H70" s="266"/>
      <c r="I70" s="272"/>
      <c r="J70" s="78"/>
      <c r="K70" s="94"/>
      <c r="L70" s="95"/>
    </row>
    <row r="71" spans="1:12" s="99" customFormat="1" ht="15" customHeight="1" x14ac:dyDescent="0.25">
      <c r="A71" s="263"/>
      <c r="B71" s="112" t="s">
        <v>56</v>
      </c>
      <c r="C71" s="113">
        <v>3</v>
      </c>
      <c r="D71" s="96"/>
      <c r="E71" s="54">
        <f t="shared" si="10"/>
        <v>0</v>
      </c>
      <c r="F71" s="121">
        <f t="shared" ref="F71:F74" si="11">1.875/5</f>
        <v>0.375</v>
      </c>
      <c r="G71" s="266"/>
      <c r="H71" s="266"/>
      <c r="I71" s="272"/>
      <c r="J71" s="78"/>
      <c r="K71" s="94"/>
      <c r="L71" s="95"/>
    </row>
    <row r="72" spans="1:12" s="99" customFormat="1" ht="15" customHeight="1" x14ac:dyDescent="0.25">
      <c r="A72" s="263"/>
      <c r="B72" s="112" t="s">
        <v>57</v>
      </c>
      <c r="C72" s="113">
        <v>1</v>
      </c>
      <c r="D72" s="96"/>
      <c r="E72" s="54">
        <f t="shared" si="10"/>
        <v>0</v>
      </c>
      <c r="F72" s="121">
        <f t="shared" si="11"/>
        <v>0.375</v>
      </c>
      <c r="G72" s="266"/>
      <c r="H72" s="266"/>
      <c r="I72" s="272"/>
      <c r="J72" s="78"/>
      <c r="K72" s="94"/>
      <c r="L72" s="95"/>
    </row>
    <row r="73" spans="1:12" s="99" customFormat="1" ht="15" customHeight="1" x14ac:dyDescent="0.25">
      <c r="A73" s="263"/>
      <c r="B73" s="112" t="s">
        <v>58</v>
      </c>
      <c r="C73" s="113">
        <v>4</v>
      </c>
      <c r="D73" s="96"/>
      <c r="E73" s="54">
        <f t="shared" si="10"/>
        <v>0</v>
      </c>
      <c r="F73" s="121">
        <f t="shared" si="11"/>
        <v>0.375</v>
      </c>
      <c r="G73" s="266"/>
      <c r="H73" s="266"/>
      <c r="I73" s="272"/>
      <c r="J73" s="78"/>
      <c r="K73" s="94"/>
      <c r="L73" s="95"/>
    </row>
    <row r="74" spans="1:12" s="99" customFormat="1" ht="15" customHeight="1" x14ac:dyDescent="0.25">
      <c r="A74" s="263"/>
      <c r="B74" s="112" t="s">
        <v>59</v>
      </c>
      <c r="C74" s="113">
        <v>2</v>
      </c>
      <c r="D74" s="96"/>
      <c r="E74" s="54">
        <f t="shared" si="10"/>
        <v>0</v>
      </c>
      <c r="F74" s="121">
        <f t="shared" si="11"/>
        <v>0.375</v>
      </c>
      <c r="G74" s="266"/>
      <c r="H74" s="266"/>
      <c r="I74" s="272"/>
      <c r="J74" s="78"/>
      <c r="K74" s="94"/>
      <c r="L74" s="95"/>
    </row>
    <row r="75" spans="1:12" s="99" customFormat="1" ht="15" customHeight="1" thickBot="1" x14ac:dyDescent="0.3">
      <c r="A75" s="115" t="s">
        <v>48</v>
      </c>
      <c r="B75" s="116"/>
      <c r="C75" s="117">
        <v>3</v>
      </c>
      <c r="D75" s="97"/>
      <c r="E75" s="56">
        <f t="shared" si="10"/>
        <v>0</v>
      </c>
      <c r="F75" s="122">
        <f t="shared" si="8"/>
        <v>1.875</v>
      </c>
      <c r="G75" s="267"/>
      <c r="H75" s="267"/>
      <c r="I75" s="273"/>
      <c r="J75" s="78"/>
      <c r="K75" s="94"/>
      <c r="L75" s="95"/>
    </row>
    <row r="76" spans="1:12" s="99" customFormat="1" ht="27" thickBot="1" x14ac:dyDescent="0.3">
      <c r="A76" s="48"/>
      <c r="B76" s="48"/>
      <c r="C76" s="101"/>
      <c r="D76" s="14"/>
      <c r="E76" s="15"/>
      <c r="F76" s="15"/>
      <c r="G76" s="90">
        <f>SUM(G2:G75)</f>
        <v>6.4582999999999995</v>
      </c>
      <c r="H76" s="90">
        <f>SUM(H2:H75)</f>
        <v>99.999400000000009</v>
      </c>
      <c r="I76" s="14"/>
      <c r="J76" s="78"/>
      <c r="K76" s="94"/>
      <c r="L76" s="95"/>
    </row>
    <row r="77" spans="1:12" s="99" customFormat="1" ht="15" customHeight="1" x14ac:dyDescent="0.25">
      <c r="A77" s="48"/>
      <c r="B77" s="48"/>
      <c r="C77" s="101"/>
      <c r="D77" s="14"/>
      <c r="E77" s="15"/>
      <c r="F77" s="15"/>
      <c r="G77" s="102"/>
      <c r="H77" s="102"/>
      <c r="J77" s="78"/>
      <c r="K77" s="94"/>
      <c r="L77" s="95"/>
    </row>
    <row r="78" spans="1:12" s="99" customFormat="1" ht="15" customHeight="1" x14ac:dyDescent="0.25">
      <c r="A78" s="48"/>
      <c r="B78" s="48"/>
      <c r="C78" s="101"/>
      <c r="D78" s="14"/>
      <c r="E78" s="15"/>
      <c r="F78" s="15"/>
      <c r="G78" s="102"/>
      <c r="H78" s="102"/>
      <c r="J78" s="78"/>
      <c r="K78" s="94"/>
      <c r="L78" s="95"/>
    </row>
    <row r="79" spans="1:12" s="99" customFormat="1" ht="15" customHeight="1" x14ac:dyDescent="0.25">
      <c r="A79" s="48"/>
      <c r="B79" s="48"/>
      <c r="C79" s="101"/>
      <c r="D79" s="14"/>
      <c r="E79" s="15"/>
      <c r="F79" s="15"/>
      <c r="G79" s="102"/>
      <c r="H79" s="102"/>
      <c r="J79" s="78"/>
      <c r="K79" s="94"/>
      <c r="L79" s="95"/>
    </row>
    <row r="80" spans="1:12" s="99" customFormat="1" ht="15" customHeight="1" x14ac:dyDescent="0.25">
      <c r="A80" s="48"/>
      <c r="B80" s="48"/>
      <c r="C80" s="101"/>
      <c r="D80" s="14"/>
      <c r="E80" s="15"/>
      <c r="F80" s="15"/>
      <c r="G80" s="102"/>
      <c r="H80" s="102"/>
      <c r="J80" s="78"/>
      <c r="K80" s="94"/>
      <c r="L80" s="95"/>
    </row>
    <row r="81" spans="1:12" s="99" customFormat="1" ht="15" customHeight="1" x14ac:dyDescent="0.25">
      <c r="A81" s="48"/>
      <c r="B81" s="48"/>
      <c r="C81" s="101"/>
      <c r="D81" s="14"/>
      <c r="E81" s="15"/>
      <c r="F81" s="15"/>
      <c r="G81" s="102"/>
      <c r="H81" s="102"/>
      <c r="J81" s="78"/>
      <c r="K81" s="94"/>
      <c r="L81" s="95"/>
    </row>
    <row r="82" spans="1:12" s="99" customFormat="1" ht="15" customHeight="1" x14ac:dyDescent="0.25">
      <c r="A82" s="48"/>
      <c r="B82" s="48"/>
      <c r="C82" s="101"/>
      <c r="D82" s="14"/>
      <c r="E82" s="15"/>
      <c r="F82" s="15"/>
      <c r="G82" s="102"/>
      <c r="H82" s="102"/>
      <c r="J82" s="78"/>
      <c r="K82" s="94"/>
      <c r="L82" s="95"/>
    </row>
    <row r="83" spans="1:12" s="99" customFormat="1" ht="15" customHeight="1" x14ac:dyDescent="0.25">
      <c r="A83" s="48"/>
      <c r="B83" s="48"/>
      <c r="C83" s="101"/>
      <c r="D83" s="14"/>
      <c r="E83" s="15"/>
      <c r="F83" s="15"/>
      <c r="G83" s="102"/>
      <c r="H83" s="102"/>
      <c r="J83" s="78"/>
      <c r="K83" s="94"/>
      <c r="L83" s="95"/>
    </row>
    <row r="84" spans="1:12" s="99" customFormat="1" ht="15" customHeight="1" x14ac:dyDescent="0.25">
      <c r="A84" s="48"/>
      <c r="B84" s="48"/>
      <c r="C84" s="101"/>
      <c r="D84" s="14"/>
      <c r="E84" s="15"/>
      <c r="F84" s="15"/>
      <c r="G84" s="102"/>
      <c r="H84" s="102"/>
      <c r="J84" s="78"/>
      <c r="K84" s="94"/>
      <c r="L84" s="95"/>
    </row>
    <row r="85" spans="1:12" s="99" customFormat="1" ht="15" customHeight="1" x14ac:dyDescent="0.25">
      <c r="A85" s="48"/>
      <c r="B85" s="48"/>
      <c r="C85" s="101"/>
      <c r="D85" s="14"/>
      <c r="E85" s="15"/>
      <c r="F85" s="15"/>
      <c r="G85" s="102"/>
      <c r="H85" s="102"/>
      <c r="J85" s="78"/>
      <c r="K85" s="94"/>
      <c r="L85" s="95"/>
    </row>
    <row r="86" spans="1:12" s="99" customFormat="1" ht="15" customHeight="1" x14ac:dyDescent="0.25">
      <c r="A86" s="48"/>
      <c r="B86" s="48"/>
      <c r="C86" s="101"/>
      <c r="D86" s="14"/>
      <c r="E86" s="15"/>
      <c r="F86" s="15"/>
      <c r="G86" s="102"/>
      <c r="H86" s="102"/>
      <c r="J86" s="78"/>
      <c r="K86" s="94"/>
      <c r="L86" s="95"/>
    </row>
    <row r="87" spans="1:12" s="99" customFormat="1" ht="15" customHeight="1" x14ac:dyDescent="0.25">
      <c r="A87" s="48"/>
      <c r="B87" s="48"/>
      <c r="C87" s="101"/>
      <c r="D87" s="14"/>
      <c r="E87" s="15"/>
      <c r="F87" s="15"/>
      <c r="G87" s="102"/>
      <c r="H87" s="102"/>
      <c r="J87" s="78"/>
      <c r="K87" s="94"/>
      <c r="L87" s="95"/>
    </row>
    <row r="88" spans="1:12" s="99" customFormat="1" ht="15" customHeight="1" x14ac:dyDescent="0.25">
      <c r="A88" s="48"/>
      <c r="B88" s="48"/>
      <c r="C88" s="101"/>
      <c r="D88" s="14"/>
      <c r="E88" s="15"/>
      <c r="F88" s="15"/>
      <c r="G88" s="102"/>
      <c r="H88" s="102"/>
      <c r="J88" s="78"/>
      <c r="K88" s="94"/>
      <c r="L88" s="95"/>
    </row>
    <row r="89" spans="1:12" s="99" customFormat="1" ht="15" customHeight="1" x14ac:dyDescent="0.25">
      <c r="A89" s="48"/>
      <c r="B89" s="48"/>
      <c r="C89" s="101"/>
      <c r="D89" s="14"/>
      <c r="E89" s="15"/>
      <c r="F89" s="15"/>
      <c r="G89" s="102"/>
      <c r="H89" s="102"/>
      <c r="J89" s="78"/>
      <c r="K89" s="94"/>
      <c r="L89" s="95"/>
    </row>
    <row r="90" spans="1:12" s="99" customFormat="1" ht="15" customHeight="1" x14ac:dyDescent="0.25">
      <c r="A90" s="48"/>
      <c r="B90" s="48"/>
      <c r="C90" s="101"/>
      <c r="D90" s="14"/>
      <c r="E90" s="15"/>
      <c r="F90" s="15"/>
      <c r="G90" s="102"/>
      <c r="H90" s="102"/>
      <c r="J90" s="78"/>
      <c r="K90" s="94"/>
      <c r="L90" s="95"/>
    </row>
    <row r="91" spans="1:12" s="99" customFormat="1" ht="15" customHeight="1" x14ac:dyDescent="0.25">
      <c r="A91" s="48"/>
      <c r="B91" s="48"/>
      <c r="C91" s="101"/>
      <c r="D91" s="14"/>
      <c r="E91" s="15"/>
      <c r="F91" s="15"/>
      <c r="G91" s="102"/>
      <c r="H91" s="102"/>
      <c r="J91" s="78"/>
      <c r="K91" s="94"/>
      <c r="L91" s="95"/>
    </row>
    <row r="92" spans="1:12" s="99" customFormat="1" ht="15" customHeight="1" x14ac:dyDescent="0.25">
      <c r="A92" s="48"/>
      <c r="B92" s="48"/>
      <c r="C92" s="101"/>
      <c r="D92" s="14"/>
      <c r="E92" s="15"/>
      <c r="F92" s="15"/>
      <c r="G92" s="102"/>
      <c r="H92" s="102"/>
      <c r="J92" s="78"/>
      <c r="K92" s="94"/>
      <c r="L92" s="95"/>
    </row>
    <row r="93" spans="1:12" s="99" customFormat="1" ht="15" customHeight="1" x14ac:dyDescent="0.25">
      <c r="A93" s="48"/>
      <c r="B93" s="48"/>
      <c r="C93" s="101"/>
      <c r="D93" s="14"/>
      <c r="E93" s="15"/>
      <c r="F93" s="15"/>
      <c r="G93" s="102"/>
      <c r="H93" s="102"/>
      <c r="J93" s="78"/>
      <c r="K93" s="94"/>
      <c r="L93" s="95"/>
    </row>
    <row r="94" spans="1:12" s="99" customFormat="1" ht="15" customHeight="1" x14ac:dyDescent="0.25">
      <c r="A94" s="48"/>
      <c r="B94" s="48"/>
      <c r="C94" s="101"/>
      <c r="D94" s="14"/>
      <c r="E94" s="15"/>
      <c r="F94" s="15"/>
      <c r="G94" s="102"/>
      <c r="H94" s="102"/>
      <c r="J94" s="78"/>
      <c r="K94" s="94"/>
      <c r="L94" s="95"/>
    </row>
    <row r="95" spans="1:12" s="99" customFormat="1" ht="15" customHeight="1" x14ac:dyDescent="0.25">
      <c r="A95" s="48"/>
      <c r="B95" s="48"/>
      <c r="C95" s="101"/>
      <c r="D95" s="14"/>
      <c r="E95" s="15"/>
      <c r="F95" s="15"/>
      <c r="G95" s="102"/>
      <c r="H95" s="102"/>
      <c r="J95" s="78"/>
      <c r="K95" s="94"/>
      <c r="L95" s="95"/>
    </row>
    <row r="96" spans="1:12" s="99" customFormat="1" ht="15" customHeight="1" x14ac:dyDescent="0.25">
      <c r="A96" s="48"/>
      <c r="B96" s="48"/>
      <c r="C96" s="101"/>
      <c r="D96" s="14"/>
      <c r="E96" s="15"/>
      <c r="F96" s="15"/>
      <c r="G96" s="102"/>
      <c r="H96" s="102"/>
      <c r="J96" s="78"/>
      <c r="K96" s="94"/>
      <c r="L96" s="95"/>
    </row>
    <row r="97" spans="1:12" s="99" customFormat="1" ht="15" customHeight="1" x14ac:dyDescent="0.25">
      <c r="A97" s="48"/>
      <c r="B97" s="48"/>
      <c r="C97" s="101"/>
      <c r="D97" s="14"/>
      <c r="E97" s="15"/>
      <c r="F97" s="15"/>
      <c r="G97" s="102"/>
      <c r="H97" s="102"/>
      <c r="J97" s="78"/>
      <c r="K97" s="94"/>
      <c r="L97" s="95"/>
    </row>
    <row r="98" spans="1:12" s="99" customFormat="1" ht="15.75" customHeight="1" x14ac:dyDescent="0.25">
      <c r="A98" s="48"/>
      <c r="B98" s="48"/>
      <c r="C98" s="101"/>
      <c r="D98" s="14"/>
      <c r="E98" s="15"/>
      <c r="F98" s="15"/>
      <c r="G98" s="102"/>
      <c r="H98" s="102"/>
      <c r="J98" s="78"/>
      <c r="K98" s="94"/>
      <c r="L98" s="95"/>
    </row>
    <row r="99" spans="1:12" s="99" customFormat="1" ht="15" customHeight="1" x14ac:dyDescent="0.25">
      <c r="A99" s="48"/>
      <c r="B99" s="48"/>
      <c r="C99" s="101"/>
      <c r="D99" s="14"/>
      <c r="E99" s="15"/>
      <c r="F99" s="15"/>
      <c r="G99" s="102"/>
      <c r="H99" s="102"/>
      <c r="J99" s="78"/>
      <c r="K99" s="94"/>
      <c r="L99" s="95"/>
    </row>
    <row r="100" spans="1:12" s="99" customFormat="1" ht="15" customHeight="1" x14ac:dyDescent="0.25">
      <c r="A100" s="48"/>
      <c r="B100" s="48"/>
      <c r="C100" s="101"/>
      <c r="D100" s="14"/>
      <c r="E100" s="15"/>
      <c r="F100" s="15"/>
      <c r="G100" s="102"/>
      <c r="H100" s="102"/>
      <c r="J100" s="78"/>
      <c r="K100" s="94"/>
      <c r="L100" s="95"/>
    </row>
    <row r="101" spans="1:12" s="99" customFormat="1" ht="15" customHeight="1" x14ac:dyDescent="0.25">
      <c r="A101" s="48"/>
      <c r="B101" s="48"/>
      <c r="C101" s="101"/>
      <c r="D101" s="14"/>
      <c r="E101" s="15"/>
      <c r="F101" s="15"/>
      <c r="G101" s="102"/>
      <c r="H101" s="102"/>
      <c r="J101" s="78"/>
      <c r="K101" s="94"/>
      <c r="L101" s="95"/>
    </row>
    <row r="102" spans="1:12" s="99" customFormat="1" ht="15" customHeight="1" x14ac:dyDescent="0.25">
      <c r="A102" s="48"/>
      <c r="B102" s="48"/>
      <c r="C102" s="101"/>
      <c r="D102" s="14"/>
      <c r="E102" s="15"/>
      <c r="F102" s="15"/>
      <c r="G102" s="102"/>
      <c r="H102" s="102"/>
      <c r="J102" s="78"/>
      <c r="K102" s="94"/>
      <c r="L102" s="95"/>
    </row>
    <row r="103" spans="1:12" s="99" customFormat="1" ht="15" customHeight="1" x14ac:dyDescent="0.25">
      <c r="A103" s="48"/>
      <c r="B103" s="48"/>
      <c r="C103" s="101"/>
      <c r="D103" s="14"/>
      <c r="E103" s="15"/>
      <c r="F103" s="15"/>
      <c r="G103" s="102"/>
      <c r="H103" s="102"/>
      <c r="J103" s="78"/>
      <c r="K103" s="94"/>
      <c r="L103" s="95"/>
    </row>
    <row r="104" spans="1:12" s="99" customFormat="1" ht="15" customHeight="1" x14ac:dyDescent="0.25">
      <c r="A104" s="48"/>
      <c r="B104" s="48"/>
      <c r="C104" s="101"/>
      <c r="D104" s="14"/>
      <c r="E104" s="15"/>
      <c r="F104" s="15"/>
      <c r="G104" s="102"/>
      <c r="H104" s="102"/>
      <c r="J104" s="78"/>
      <c r="K104" s="94"/>
      <c r="L104" s="95"/>
    </row>
    <row r="105" spans="1:12" s="99" customFormat="1" ht="15" customHeight="1" x14ac:dyDescent="0.25">
      <c r="A105" s="48"/>
      <c r="B105" s="48"/>
      <c r="C105" s="101"/>
      <c r="D105" s="14"/>
      <c r="E105" s="15"/>
      <c r="F105" s="15"/>
      <c r="G105" s="102"/>
      <c r="H105" s="102"/>
      <c r="J105" s="78"/>
      <c r="K105" s="94"/>
      <c r="L105" s="95"/>
    </row>
    <row r="106" spans="1:12" s="99" customFormat="1" ht="15" customHeight="1" x14ac:dyDescent="0.25">
      <c r="A106" s="48"/>
      <c r="B106" s="48"/>
      <c r="C106" s="101"/>
      <c r="D106" s="14"/>
      <c r="E106" s="15"/>
      <c r="F106" s="15"/>
      <c r="G106" s="102"/>
      <c r="H106" s="102"/>
      <c r="J106" s="78"/>
      <c r="K106" s="94"/>
      <c r="L106" s="95"/>
    </row>
    <row r="107" spans="1:12" s="99" customFormat="1" ht="15" customHeight="1" x14ac:dyDescent="0.25">
      <c r="A107" s="48"/>
      <c r="B107" s="48"/>
      <c r="C107" s="101"/>
      <c r="D107" s="14"/>
      <c r="E107" s="15"/>
      <c r="F107" s="15"/>
      <c r="G107" s="102"/>
      <c r="H107" s="102"/>
      <c r="J107" s="78"/>
      <c r="K107" s="94"/>
      <c r="L107" s="95"/>
    </row>
    <row r="108" spans="1:12" s="99" customFormat="1" ht="15" customHeight="1" x14ac:dyDescent="0.25">
      <c r="A108" s="48"/>
      <c r="B108" s="48"/>
      <c r="C108" s="101"/>
      <c r="D108" s="14"/>
      <c r="E108" s="15"/>
      <c r="F108" s="15"/>
      <c r="G108" s="102"/>
      <c r="H108" s="102"/>
      <c r="J108" s="78"/>
      <c r="K108" s="94"/>
      <c r="L108" s="95"/>
    </row>
    <row r="109" spans="1:12" s="99" customFormat="1" ht="15" customHeight="1" x14ac:dyDescent="0.25">
      <c r="A109" s="48"/>
      <c r="B109" s="48"/>
      <c r="C109" s="101"/>
      <c r="D109" s="14"/>
      <c r="E109" s="15"/>
      <c r="F109" s="15"/>
      <c r="G109" s="102"/>
      <c r="H109" s="102"/>
      <c r="J109" s="78"/>
      <c r="K109" s="94"/>
      <c r="L109" s="95"/>
    </row>
    <row r="110" spans="1:12" s="99" customFormat="1" ht="15.75" customHeight="1" x14ac:dyDescent="0.25">
      <c r="A110" s="48"/>
      <c r="B110" s="48"/>
      <c r="C110" s="101"/>
      <c r="D110" s="14"/>
      <c r="E110" s="15"/>
      <c r="F110" s="15"/>
      <c r="G110" s="102"/>
      <c r="H110" s="102"/>
      <c r="J110" s="78"/>
      <c r="K110" s="94"/>
      <c r="L110" s="95"/>
    </row>
    <row r="111" spans="1:12" s="99" customFormat="1" ht="15" customHeight="1" x14ac:dyDescent="0.25">
      <c r="A111" s="48"/>
      <c r="B111" s="48"/>
      <c r="C111" s="101"/>
      <c r="D111" s="14"/>
      <c r="E111" s="15"/>
      <c r="F111" s="15"/>
      <c r="G111" s="102"/>
      <c r="H111" s="102"/>
      <c r="J111" s="78"/>
      <c r="K111" s="94"/>
      <c r="L111" s="95"/>
    </row>
    <row r="112" spans="1:12" s="99" customFormat="1" ht="15" customHeight="1" x14ac:dyDescent="0.25">
      <c r="A112" s="48"/>
      <c r="B112" s="48"/>
      <c r="C112" s="101"/>
      <c r="D112" s="14"/>
      <c r="E112" s="15"/>
      <c r="F112" s="15"/>
      <c r="G112" s="102"/>
      <c r="H112" s="102"/>
      <c r="J112" s="78"/>
      <c r="K112" s="94"/>
      <c r="L112" s="95"/>
    </row>
    <row r="113" spans="1:12" s="99" customFormat="1" ht="15" customHeight="1" x14ac:dyDescent="0.25">
      <c r="A113" s="48"/>
      <c r="B113" s="48"/>
      <c r="C113" s="101"/>
      <c r="D113" s="14"/>
      <c r="E113" s="15"/>
      <c r="F113" s="15"/>
      <c r="G113" s="102"/>
      <c r="H113" s="102"/>
      <c r="J113" s="78"/>
      <c r="K113" s="94"/>
      <c r="L113" s="95"/>
    </row>
    <row r="114" spans="1:12" s="99" customFormat="1" ht="15" customHeight="1" x14ac:dyDescent="0.25">
      <c r="A114" s="48"/>
      <c r="B114" s="48"/>
      <c r="C114" s="101"/>
      <c r="D114" s="14"/>
      <c r="E114" s="15"/>
      <c r="F114" s="15"/>
      <c r="G114" s="102"/>
      <c r="H114" s="102"/>
      <c r="J114" s="78"/>
      <c r="K114" s="94"/>
      <c r="L114" s="95"/>
    </row>
    <row r="115" spans="1:12" s="99" customFormat="1" ht="15" customHeight="1" x14ac:dyDescent="0.25">
      <c r="A115" s="48"/>
      <c r="B115" s="48"/>
      <c r="C115" s="101"/>
      <c r="D115" s="14"/>
      <c r="E115" s="15"/>
      <c r="F115" s="15"/>
      <c r="G115" s="102"/>
      <c r="H115" s="102"/>
      <c r="J115" s="78"/>
      <c r="K115" s="94"/>
      <c r="L115" s="95"/>
    </row>
    <row r="116" spans="1:12" s="99" customFormat="1" ht="15" customHeight="1" x14ac:dyDescent="0.25">
      <c r="A116" s="48"/>
      <c r="B116" s="48"/>
      <c r="C116" s="101"/>
      <c r="D116" s="14"/>
      <c r="E116" s="15"/>
      <c r="F116" s="15"/>
      <c r="G116" s="102"/>
      <c r="H116" s="102"/>
      <c r="J116" s="78"/>
      <c r="K116" s="94"/>
      <c r="L116" s="95"/>
    </row>
    <row r="117" spans="1:12" s="99" customFormat="1" ht="15" customHeight="1" x14ac:dyDescent="0.25">
      <c r="A117" s="48"/>
      <c r="B117" s="48"/>
      <c r="C117" s="101"/>
      <c r="D117" s="14"/>
      <c r="E117" s="15"/>
      <c r="F117" s="15"/>
      <c r="G117" s="102"/>
      <c r="H117" s="102"/>
      <c r="J117" s="78"/>
      <c r="K117" s="94"/>
      <c r="L117" s="95"/>
    </row>
    <row r="118" spans="1:12" s="99" customFormat="1" ht="15" customHeight="1" x14ac:dyDescent="0.25">
      <c r="A118" s="48"/>
      <c r="B118" s="48"/>
      <c r="C118" s="101"/>
      <c r="D118" s="14"/>
      <c r="E118" s="15"/>
      <c r="F118" s="15"/>
      <c r="G118" s="102"/>
      <c r="H118" s="102"/>
      <c r="J118" s="78"/>
      <c r="K118" s="94"/>
      <c r="L118" s="95"/>
    </row>
    <row r="119" spans="1:12" s="99" customFormat="1" ht="15" customHeight="1" x14ac:dyDescent="0.25">
      <c r="A119" s="48"/>
      <c r="B119" s="48"/>
      <c r="C119" s="101"/>
      <c r="D119" s="14"/>
      <c r="E119" s="15"/>
      <c r="F119" s="15"/>
      <c r="G119" s="102"/>
      <c r="H119" s="102"/>
      <c r="J119" s="78"/>
      <c r="K119" s="94"/>
      <c r="L119" s="95"/>
    </row>
    <row r="120" spans="1:12" s="99" customFormat="1" ht="15" customHeight="1" x14ac:dyDescent="0.25">
      <c r="A120" s="48"/>
      <c r="B120" s="48"/>
      <c r="C120" s="101"/>
      <c r="D120" s="14"/>
      <c r="E120" s="15"/>
      <c r="F120" s="15"/>
      <c r="G120" s="102"/>
      <c r="H120" s="102"/>
      <c r="J120" s="78"/>
      <c r="K120" s="94"/>
      <c r="L120" s="95"/>
    </row>
    <row r="121" spans="1:12" s="99" customFormat="1" ht="15" customHeight="1" x14ac:dyDescent="0.25">
      <c r="A121" s="48"/>
      <c r="B121" s="48"/>
      <c r="C121" s="101"/>
      <c r="D121" s="14"/>
      <c r="E121" s="15"/>
      <c r="F121" s="15"/>
      <c r="G121" s="102"/>
      <c r="H121" s="102"/>
      <c r="J121" s="78"/>
      <c r="K121" s="94"/>
      <c r="L121" s="95"/>
    </row>
    <row r="122" spans="1:12" s="99" customFormat="1" ht="15" customHeight="1" x14ac:dyDescent="0.25">
      <c r="A122" s="48"/>
      <c r="B122" s="48"/>
      <c r="C122" s="101"/>
      <c r="D122" s="14"/>
      <c r="E122" s="15"/>
      <c r="F122" s="15"/>
      <c r="G122" s="102"/>
      <c r="H122" s="102"/>
      <c r="J122" s="78"/>
      <c r="K122" s="94"/>
      <c r="L122" s="95"/>
    </row>
    <row r="123" spans="1:12" s="99" customFormat="1" ht="15" customHeight="1" x14ac:dyDescent="0.25">
      <c r="A123" s="48"/>
      <c r="B123" s="48"/>
      <c r="C123" s="101"/>
      <c r="D123" s="14"/>
      <c r="E123" s="15"/>
      <c r="F123" s="15"/>
      <c r="G123" s="102"/>
      <c r="H123" s="102"/>
      <c r="J123" s="78"/>
      <c r="K123" s="94"/>
      <c r="L123" s="95"/>
    </row>
    <row r="124" spans="1:12" s="99" customFormat="1" ht="15" customHeight="1" x14ac:dyDescent="0.25">
      <c r="A124" s="48"/>
      <c r="B124" s="48"/>
      <c r="C124" s="101"/>
      <c r="D124" s="14"/>
      <c r="E124" s="15"/>
      <c r="F124" s="15"/>
      <c r="G124" s="102"/>
      <c r="H124" s="102"/>
      <c r="J124" s="78"/>
      <c r="K124" s="94"/>
      <c r="L124" s="95"/>
    </row>
    <row r="125" spans="1:12" s="99" customFormat="1" ht="15" customHeight="1" x14ac:dyDescent="0.25">
      <c r="A125" s="48"/>
      <c r="B125" s="48"/>
      <c r="C125" s="101"/>
      <c r="D125" s="14"/>
      <c r="E125" s="15"/>
      <c r="F125" s="15"/>
      <c r="G125" s="102"/>
      <c r="H125" s="102"/>
      <c r="J125" s="78"/>
      <c r="K125" s="94"/>
      <c r="L125" s="95"/>
    </row>
    <row r="126" spans="1:12" s="99" customFormat="1" ht="15" customHeight="1" x14ac:dyDescent="0.25">
      <c r="A126" s="48"/>
      <c r="B126" s="48"/>
      <c r="C126" s="101"/>
      <c r="D126" s="14"/>
      <c r="E126" s="15"/>
      <c r="F126" s="15"/>
      <c r="G126" s="102"/>
      <c r="H126" s="102"/>
      <c r="J126" s="78"/>
      <c r="K126" s="94"/>
      <c r="L126" s="95"/>
    </row>
    <row r="127" spans="1:12" s="99" customFormat="1" ht="15" customHeight="1" x14ac:dyDescent="0.25">
      <c r="A127" s="48"/>
      <c r="B127" s="48"/>
      <c r="C127" s="101"/>
      <c r="D127" s="14"/>
      <c r="E127" s="15"/>
      <c r="F127" s="15"/>
      <c r="G127" s="102"/>
      <c r="H127" s="102"/>
      <c r="J127" s="78"/>
      <c r="K127" s="94"/>
      <c r="L127" s="95"/>
    </row>
    <row r="128" spans="1:12" s="99" customFormat="1" ht="15" customHeight="1" x14ac:dyDescent="0.25">
      <c r="A128" s="48"/>
      <c r="B128" s="48"/>
      <c r="C128" s="101"/>
      <c r="D128" s="14"/>
      <c r="E128" s="15"/>
      <c r="F128" s="15"/>
      <c r="G128" s="102"/>
      <c r="H128" s="102"/>
      <c r="J128" s="78"/>
      <c r="K128" s="94"/>
      <c r="L128" s="95"/>
    </row>
    <row r="129" spans="1:12" s="99" customFormat="1" ht="15" customHeight="1" x14ac:dyDescent="0.25">
      <c r="A129" s="48"/>
      <c r="B129" s="48"/>
      <c r="C129" s="101"/>
      <c r="D129" s="14"/>
      <c r="E129" s="15"/>
      <c r="F129" s="15"/>
      <c r="G129" s="102"/>
      <c r="H129" s="102"/>
      <c r="J129" s="78"/>
      <c r="K129" s="94"/>
      <c r="L129" s="95"/>
    </row>
    <row r="130" spans="1:12" s="99" customFormat="1" ht="15" customHeight="1" x14ac:dyDescent="0.25">
      <c r="A130" s="48"/>
      <c r="B130" s="48"/>
      <c r="C130" s="101"/>
      <c r="D130" s="14"/>
      <c r="E130" s="15"/>
      <c r="F130" s="15"/>
      <c r="G130" s="102"/>
      <c r="H130" s="102"/>
      <c r="J130" s="78"/>
      <c r="K130" s="94"/>
      <c r="L130" s="95"/>
    </row>
    <row r="131" spans="1:12" s="99" customFormat="1" ht="15.75" customHeight="1" x14ac:dyDescent="0.25">
      <c r="A131" s="48"/>
      <c r="B131" s="48"/>
      <c r="C131" s="101"/>
      <c r="D131" s="14"/>
      <c r="E131" s="15"/>
      <c r="F131" s="15"/>
      <c r="G131" s="102"/>
      <c r="H131" s="102"/>
      <c r="J131" s="78"/>
      <c r="K131" s="94"/>
      <c r="L131" s="95"/>
    </row>
    <row r="132" spans="1:12" s="99" customFormat="1" x14ac:dyDescent="0.25">
      <c r="A132" s="48"/>
      <c r="B132" s="48"/>
      <c r="C132" s="101"/>
      <c r="D132" s="14"/>
      <c r="E132" s="15"/>
      <c r="F132" s="15"/>
      <c r="G132" s="103"/>
      <c r="H132" s="103"/>
      <c r="J132" s="78"/>
      <c r="K132" s="94"/>
      <c r="L132" s="95"/>
    </row>
    <row r="133" spans="1:12" s="99" customFormat="1" x14ac:dyDescent="0.25">
      <c r="A133" s="48"/>
      <c r="B133" s="48"/>
      <c r="C133" s="101"/>
      <c r="D133" s="14"/>
      <c r="E133" s="15"/>
      <c r="F133" s="104"/>
      <c r="G133" s="103"/>
      <c r="H133" s="103"/>
      <c r="J133" s="78"/>
      <c r="K133" s="94"/>
      <c r="L133" s="95"/>
    </row>
    <row r="134" spans="1:12" s="99" customFormat="1" x14ac:dyDescent="0.25">
      <c r="A134" s="48"/>
      <c r="B134" s="48"/>
      <c r="C134" s="101"/>
      <c r="D134" s="14"/>
      <c r="E134" s="15"/>
      <c r="F134" s="15"/>
      <c r="G134" s="103"/>
      <c r="H134" s="103"/>
      <c r="J134" s="78"/>
      <c r="K134" s="94"/>
      <c r="L134" s="95"/>
    </row>
  </sheetData>
  <sheetProtection password="CF7A" sheet="1" objects="1" scenarios="1"/>
  <mergeCells count="24">
    <mergeCell ref="I2:I16"/>
    <mergeCell ref="F31:F39"/>
    <mergeCell ref="H59:H75"/>
    <mergeCell ref="H47:H58"/>
    <mergeCell ref="H17:H46"/>
    <mergeCell ref="H2:H16"/>
    <mergeCell ref="I59:I75"/>
    <mergeCell ref="G59:G75"/>
    <mergeCell ref="I47:I58"/>
    <mergeCell ref="G47:G58"/>
    <mergeCell ref="I17:I46"/>
    <mergeCell ref="G17:G46"/>
    <mergeCell ref="A24:A26"/>
    <mergeCell ref="A19:A23"/>
    <mergeCell ref="A4:A7"/>
    <mergeCell ref="G2:G16"/>
    <mergeCell ref="A70:A74"/>
    <mergeCell ref="A64:A68"/>
    <mergeCell ref="A60:A61"/>
    <mergeCell ref="A56:A57"/>
    <mergeCell ref="A50:A52"/>
    <mergeCell ref="A31:A39"/>
    <mergeCell ref="E31:E39"/>
    <mergeCell ref="B60:B61"/>
  </mergeCells>
  <conditionalFormatting sqref="I2:I7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75">
    <cfRule type="cellIs" dxfId="12" priority="1" operator="equal">
      <formula>0</formula>
    </cfRule>
  </conditionalFormatting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21</vt:i4>
      </vt:variant>
    </vt:vector>
  </HeadingPairs>
  <TitlesOfParts>
    <vt:vector size="21" baseType="lpstr">
      <vt:lpstr>Gesamt</vt:lpstr>
      <vt:lpstr>2017_H</vt:lpstr>
      <vt:lpstr>2017_F</vt:lpstr>
      <vt:lpstr>2016_H</vt:lpstr>
      <vt:lpstr>2016_F</vt:lpstr>
      <vt:lpstr>2015_H</vt:lpstr>
      <vt:lpstr>2015_F</vt:lpstr>
      <vt:lpstr>2014_H</vt:lpstr>
      <vt:lpstr>2014_F</vt:lpstr>
      <vt:lpstr>2013_H</vt:lpstr>
      <vt:lpstr>2013_F</vt:lpstr>
      <vt:lpstr>2012_H</vt:lpstr>
      <vt:lpstr>2012_F</vt:lpstr>
      <vt:lpstr>2011_H</vt:lpstr>
      <vt:lpstr>2011_F</vt:lpstr>
      <vt:lpstr>2010_H</vt:lpstr>
      <vt:lpstr>2010_F</vt:lpstr>
      <vt:lpstr>2009_H</vt:lpstr>
      <vt:lpstr>2009_F</vt:lpstr>
      <vt:lpstr>2008_H</vt:lpstr>
      <vt:lpstr>2008_F</vt:lpstr>
    </vt:vector>
  </TitlesOfParts>
  <Company>Zollner Elektronik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Schmelmer</dc:creator>
  <cp:lastModifiedBy>Julia Schmelmer</cp:lastModifiedBy>
  <dcterms:created xsi:type="dcterms:W3CDTF">2017-08-02T11:12:33Z</dcterms:created>
  <dcterms:modified xsi:type="dcterms:W3CDTF">2018-02-07T08:08:58Z</dcterms:modified>
</cp:coreProperties>
</file>