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5360" windowHeight="7755" tabRatio="802" activeTab="1"/>
  </bookViews>
  <sheets>
    <sheet name="Summary" sheetId="3" r:id="rId1"/>
    <sheet name="Summary (2)" sheetId="12" r:id="rId2"/>
    <sheet name="2304AB (KV Full auto)-Sawitree" sheetId="10" r:id="rId3"/>
    <sheet name="2301AB (Hub Full auto)-Sawitree" sheetId="11" r:id="rId4"/>
    <sheet name="6403AM (KV Hybrid)-Andrew" sheetId="5" r:id="rId5"/>
    <sheet name="(Diablo Hybrid)-Andrew" sheetId="6" r:id="rId6"/>
    <sheet name="Blockage analysis" sheetId="9" r:id="rId7"/>
  </sheets>
  <calcPr calcId="152511"/>
</workbook>
</file>

<file path=xl/calcChain.xml><?xml version="1.0" encoding="utf-8"?>
<calcChain xmlns="http://schemas.openxmlformats.org/spreadsheetml/2006/main">
  <c r="L27" i="12" l="1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K11" i="12"/>
  <c r="P9" i="12"/>
  <c r="L9" i="12"/>
  <c r="H9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D9" i="12"/>
  <c r="C27" i="12"/>
  <c r="O27" i="12"/>
  <c r="G27" i="12"/>
  <c r="O26" i="12"/>
  <c r="G26" i="12"/>
  <c r="C26" i="12"/>
  <c r="O25" i="12"/>
  <c r="G25" i="12"/>
  <c r="O24" i="12"/>
  <c r="G24" i="12"/>
  <c r="O23" i="12"/>
  <c r="G23" i="12"/>
  <c r="O22" i="12"/>
  <c r="G22" i="12"/>
  <c r="C22" i="12"/>
  <c r="O21" i="12"/>
  <c r="G21" i="12"/>
  <c r="O20" i="12"/>
  <c r="G20" i="12"/>
  <c r="O19" i="12"/>
  <c r="G19" i="12"/>
  <c r="O18" i="12"/>
  <c r="G18" i="12"/>
  <c r="C18" i="12"/>
  <c r="O17" i="12"/>
  <c r="G17" i="12"/>
  <c r="O16" i="12"/>
  <c r="G16" i="12"/>
  <c r="O15" i="12"/>
  <c r="G15" i="12"/>
  <c r="O14" i="12"/>
  <c r="G14" i="12"/>
  <c r="C14" i="12"/>
  <c r="O13" i="12"/>
  <c r="G13" i="12"/>
  <c r="O12" i="12"/>
  <c r="G12" i="12"/>
  <c r="G11" i="12"/>
  <c r="C11" i="12"/>
  <c r="D15" i="5"/>
  <c r="D15" i="11"/>
  <c r="D15" i="10"/>
  <c r="C12" i="5"/>
  <c r="C13" i="12" l="1"/>
  <c r="C17" i="12"/>
  <c r="C21" i="12"/>
  <c r="C25" i="12"/>
  <c r="C12" i="12"/>
  <c r="C16" i="12"/>
  <c r="C20" i="12"/>
  <c r="C24" i="12"/>
  <c r="C15" i="12"/>
  <c r="C19" i="12"/>
  <c r="C23" i="12"/>
  <c r="W4" i="5" l="1"/>
  <c r="Q4" i="5"/>
  <c r="P4" i="5"/>
  <c r="J4" i="5"/>
  <c r="I4" i="5"/>
  <c r="B22" i="10" l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K11" i="11" l="1"/>
  <c r="G11" i="11"/>
  <c r="J11" i="11"/>
  <c r="M11" i="11"/>
  <c r="Q11" i="11"/>
  <c r="D17" i="11" l="1"/>
  <c r="B11" i="11" s="1"/>
  <c r="E4" i="11"/>
  <c r="B4" i="11"/>
  <c r="A8" i="11"/>
  <c r="B22" i="1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A6" i="11" l="1"/>
  <c r="H4" i="11"/>
  <c r="I4" i="11"/>
  <c r="O4" i="11"/>
  <c r="N4" i="11"/>
  <c r="L4" i="11"/>
  <c r="C12" i="11" s="1"/>
  <c r="R4" i="11"/>
  <c r="T9" i="11"/>
  <c r="T7" i="11"/>
  <c r="T6" i="11"/>
  <c r="R11" i="11"/>
  <c r="I11" i="11"/>
  <c r="P11" i="11" l="1"/>
  <c r="D18" i="11" l="1"/>
  <c r="D19" i="11" s="1"/>
  <c r="C21" i="11" l="1"/>
  <c r="D21" i="11" s="1"/>
  <c r="E19" i="11"/>
  <c r="C31" i="11"/>
  <c r="D31" i="11" s="1"/>
  <c r="C29" i="11"/>
  <c r="D29" i="11" s="1"/>
  <c r="C36" i="11"/>
  <c r="D36" i="11" s="1"/>
  <c r="C23" i="11"/>
  <c r="D23" i="11" s="1"/>
  <c r="C27" i="11"/>
  <c r="D27" i="11" s="1"/>
  <c r="C30" i="11"/>
  <c r="D30" i="11" s="1"/>
  <c r="C22" i="11"/>
  <c r="D22" i="11" s="1"/>
  <c r="C26" i="11"/>
  <c r="D26" i="11" s="1"/>
  <c r="C24" i="11"/>
  <c r="D24" i="11" s="1"/>
  <c r="C25" i="11"/>
  <c r="D25" i="11" s="1"/>
  <c r="C37" i="11"/>
  <c r="D37" i="11" s="1"/>
  <c r="C35" i="11"/>
  <c r="D35" i="11" s="1"/>
  <c r="C32" i="11"/>
  <c r="D32" i="11" s="1"/>
  <c r="C33" i="11"/>
  <c r="D33" i="11" s="1"/>
  <c r="C28" i="11"/>
  <c r="D28" i="11" s="1"/>
  <c r="C34" i="11"/>
  <c r="D34" i="11" s="1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1" i="3"/>
  <c r="D17" i="10"/>
  <c r="R4" i="10"/>
  <c r="C4" i="10" l="1"/>
  <c r="Q4" i="10"/>
  <c r="AD4" i="10"/>
  <c r="N11" i="10"/>
  <c r="V11" i="10"/>
  <c r="AE11" i="10"/>
  <c r="B11" i="10"/>
  <c r="E4" i="10"/>
  <c r="Y4" i="10"/>
  <c r="AE4" i="10"/>
  <c r="S11" i="10"/>
  <c r="X11" i="10"/>
  <c r="AB11" i="10"/>
  <c r="AG11" i="10"/>
  <c r="M4" i="10"/>
  <c r="J11" i="10"/>
  <c r="Z11" i="10"/>
  <c r="AA11" i="10"/>
  <c r="B4" i="10"/>
  <c r="L4" i="10"/>
  <c r="Z4" i="10"/>
  <c r="AG4" i="10"/>
  <c r="T11" i="10"/>
  <c r="Y11" i="10"/>
  <c r="AC11" i="10"/>
  <c r="F11" i="10"/>
  <c r="AC4" i="10"/>
  <c r="U11" i="10"/>
  <c r="AD11" i="10"/>
  <c r="C12" i="10" l="1"/>
  <c r="D18" i="10"/>
  <c r="C26" i="10" l="1"/>
  <c r="D26" i="10" s="1"/>
  <c r="C37" i="10"/>
  <c r="D37" i="10" s="1"/>
  <c r="C29" i="10"/>
  <c r="D29" i="10" s="1"/>
  <c r="C34" i="10"/>
  <c r="D34" i="10" s="1"/>
  <c r="C35" i="10"/>
  <c r="D35" i="10" s="1"/>
  <c r="C32" i="10"/>
  <c r="D32" i="10" s="1"/>
  <c r="C21" i="10"/>
  <c r="D21" i="10" s="1"/>
  <c r="C23" i="10"/>
  <c r="D23" i="10" s="1"/>
  <c r="C25" i="10"/>
  <c r="D25" i="10" s="1"/>
  <c r="C31" i="10"/>
  <c r="D31" i="10" s="1"/>
  <c r="C24" i="10"/>
  <c r="D24" i="10" s="1"/>
  <c r="C27" i="10"/>
  <c r="D27" i="10" s="1"/>
  <c r="C22" i="10"/>
  <c r="D22" i="10" s="1"/>
  <c r="C30" i="10"/>
  <c r="D30" i="10" s="1"/>
  <c r="D19" i="10"/>
  <c r="C28" i="10"/>
  <c r="D28" i="10" s="1"/>
  <c r="C33" i="10"/>
  <c r="D33" i="10" s="1"/>
  <c r="C36" i="10"/>
  <c r="D36" i="10" s="1"/>
  <c r="E19" i="10" l="1"/>
  <c r="I19" i="10"/>
  <c r="B11" i="9"/>
  <c r="B14" i="9" s="1"/>
  <c r="B17" i="9" s="1"/>
  <c r="B20" i="9" s="1"/>
  <c r="B23" i="9" s="1"/>
  <c r="B26" i="9" s="1"/>
  <c r="B29" i="9" s="1"/>
  <c r="B32" i="9" s="1"/>
  <c r="B35" i="9" s="1"/>
  <c r="B38" i="9" s="1"/>
  <c r="B41" i="9" s="1"/>
  <c r="B44" i="9" s="1"/>
  <c r="B47" i="9" s="1"/>
  <c r="B50" i="9" s="1"/>
  <c r="B53" i="9" s="1"/>
  <c r="B56" i="9" s="1"/>
  <c r="B59" i="9" s="1"/>
  <c r="I20" i="10" l="1"/>
  <c r="I21" i="10"/>
  <c r="J38" i="6"/>
  <c r="M38" i="6"/>
  <c r="P38" i="6"/>
  <c r="S38" i="6"/>
  <c r="V38" i="6"/>
  <c r="V45" i="6"/>
  <c r="S45" i="6"/>
  <c r="P45" i="6"/>
  <c r="M45" i="6"/>
  <c r="M33" i="6"/>
  <c r="D18" i="6" l="1"/>
  <c r="B26" i="6" l="1"/>
  <c r="D16" i="6"/>
  <c r="AJ11" i="6"/>
  <c r="AH11" i="6"/>
  <c r="AG11" i="6"/>
  <c r="AD11" i="6"/>
  <c r="AC11" i="6"/>
  <c r="AB11" i="6"/>
  <c r="Y11" i="6"/>
  <c r="X11" i="6"/>
  <c r="U11" i="6"/>
  <c r="AM8" i="6"/>
  <c r="AJ4" i="6"/>
  <c r="AI4" i="6"/>
  <c r="AG4" i="6"/>
  <c r="AE4" i="6"/>
  <c r="AC4" i="6"/>
  <c r="AB4" i="6"/>
  <c r="Y4" i="6"/>
  <c r="W4" i="6"/>
  <c r="Q4" i="6"/>
  <c r="C4" i="6" l="1"/>
  <c r="D4" i="6"/>
  <c r="AA4" i="6"/>
  <c r="AF4" i="6"/>
  <c r="AK4" i="6"/>
  <c r="R11" i="6"/>
  <c r="Z11" i="6"/>
  <c r="AF11" i="6"/>
  <c r="AK11" i="6"/>
  <c r="F4" i="6"/>
  <c r="Z4" i="6"/>
  <c r="AD4" i="6"/>
  <c r="AH4" i="6"/>
  <c r="AM7" i="6"/>
  <c r="W11" i="6"/>
  <c r="AA11" i="6"/>
  <c r="AE11" i="6"/>
  <c r="AI11" i="6"/>
  <c r="D18" i="5"/>
  <c r="D19" i="5" s="1"/>
  <c r="D14" i="6" l="1"/>
  <c r="D17" i="6"/>
  <c r="C22" i="6" s="1"/>
  <c r="D22" i="6" s="1"/>
  <c r="D17" i="5"/>
  <c r="C24" i="6" l="1"/>
  <c r="D24" i="6" s="1"/>
  <c r="E18" i="6"/>
  <c r="C28" i="6"/>
  <c r="D28" i="6" s="1"/>
  <c r="C30" i="6"/>
  <c r="D30" i="6" s="1"/>
  <c r="C25" i="6"/>
  <c r="D25" i="6" s="1"/>
  <c r="C34" i="6"/>
  <c r="D34" i="6" s="1"/>
  <c r="C36" i="6"/>
  <c r="D36" i="6" s="1"/>
  <c r="C27" i="6"/>
  <c r="D27" i="6" s="1"/>
  <c r="C29" i="6"/>
  <c r="D29" i="6" s="1"/>
  <c r="C31" i="6"/>
  <c r="D31" i="6" s="1"/>
  <c r="C33" i="6"/>
  <c r="D33" i="6" s="1"/>
  <c r="C35" i="6"/>
  <c r="D35" i="6" s="1"/>
  <c r="C23" i="6"/>
  <c r="D23" i="6" s="1"/>
  <c r="C32" i="6"/>
  <c r="D32" i="6" s="1"/>
  <c r="C26" i="6"/>
  <c r="D26" i="6" s="1"/>
  <c r="C21" i="6"/>
  <c r="D21" i="6" s="1"/>
  <c r="B27" i="5" l="1"/>
  <c r="C21" i="5" l="1"/>
  <c r="D21" i="5" s="1"/>
  <c r="E19" i="5" l="1"/>
  <c r="C34" i="5"/>
  <c r="D34" i="5" s="1"/>
  <c r="C31" i="5"/>
  <c r="D31" i="5" s="1"/>
  <c r="C23" i="5"/>
  <c r="D23" i="5" s="1"/>
  <c r="C22" i="5"/>
  <c r="D22" i="5" s="1"/>
  <c r="C24" i="5"/>
  <c r="D24" i="5" s="1"/>
  <c r="C25" i="5"/>
  <c r="D25" i="5" s="1"/>
  <c r="C26" i="5"/>
  <c r="D26" i="5" s="1"/>
  <c r="C28" i="5"/>
  <c r="D28" i="5" s="1"/>
  <c r="C36" i="5"/>
  <c r="D36" i="5" s="1"/>
  <c r="C33" i="5"/>
  <c r="D33" i="5" s="1"/>
  <c r="C30" i="5"/>
  <c r="D30" i="5" s="1"/>
  <c r="C27" i="5"/>
  <c r="D27" i="5" s="1"/>
  <c r="C35" i="5"/>
  <c r="D35" i="5" s="1"/>
  <c r="C32" i="5"/>
  <c r="D32" i="5" s="1"/>
  <c r="C29" i="5"/>
  <c r="D29" i="5" s="1"/>
  <c r="C37" i="5"/>
  <c r="D37" i="5" s="1"/>
</calcChain>
</file>

<file path=xl/sharedStrings.xml><?xml version="1.0" encoding="utf-8"?>
<sst xmlns="http://schemas.openxmlformats.org/spreadsheetml/2006/main" count="617" uniqueCount="141">
  <si>
    <t>Rotate</t>
  </si>
  <si>
    <t>Buffer</t>
  </si>
  <si>
    <t>BTI</t>
  </si>
  <si>
    <t>CT #1</t>
  </si>
  <si>
    <t>CT #2</t>
  </si>
  <si>
    <t>Load APFA</t>
  </si>
  <si>
    <t>Lock Pivot/ Flipper</t>
  </si>
  <si>
    <t>Camera</t>
  </si>
  <si>
    <t>Laminate ACF</t>
  </si>
  <si>
    <t>VMI</t>
  </si>
  <si>
    <t>Load#1</t>
  </si>
  <si>
    <t>Load#2</t>
  </si>
  <si>
    <t>Load#3</t>
  </si>
  <si>
    <t>Load#4</t>
  </si>
  <si>
    <t>Load#5</t>
  </si>
  <si>
    <t>Load#6</t>
  </si>
  <si>
    <t>Load#7</t>
  </si>
  <si>
    <t>CT1</t>
  </si>
  <si>
    <t>APFA LOAD</t>
  </si>
  <si>
    <t>LAMINATOR</t>
  </si>
  <si>
    <t>UV Oven #2</t>
  </si>
  <si>
    <t>JET</t>
  </si>
  <si>
    <t>ACF</t>
  </si>
  <si>
    <t>ALT</t>
  </si>
  <si>
    <t>Dual Swage</t>
  </si>
  <si>
    <t>Flipper</t>
  </si>
  <si>
    <t>UV Oven #1</t>
  </si>
  <si>
    <t>Load#14</t>
  </si>
  <si>
    <t>Load#13</t>
  </si>
  <si>
    <t>Load#12</t>
  </si>
  <si>
    <t>Load#11</t>
  </si>
  <si>
    <t>Load#10</t>
  </si>
  <si>
    <t>Load#9</t>
  </si>
  <si>
    <t>Load#8</t>
  </si>
  <si>
    <t>ACF #2</t>
  </si>
  <si>
    <t>ACF #1</t>
  </si>
  <si>
    <t>ALT #2</t>
  </si>
  <si>
    <t>ALT #1</t>
  </si>
  <si>
    <t>Swage #2</t>
  </si>
  <si>
    <t>Swage #1</t>
  </si>
  <si>
    <t>Total Lead time</t>
  </si>
  <si>
    <t>Cycle time</t>
  </si>
  <si>
    <t>Travel time</t>
  </si>
  <si>
    <t>No. of shuttle
(lead time/cycle time)</t>
  </si>
  <si>
    <t>Shuttle</t>
  </si>
  <si>
    <t>UPH</t>
  </si>
  <si>
    <t>6403AM</t>
  </si>
  <si>
    <t>Swage#3</t>
  </si>
  <si>
    <t>Alignment Pin</t>
  </si>
  <si>
    <t>Flip</t>
  </si>
  <si>
    <t>Auto Shipping Comb</t>
  </si>
  <si>
    <t>Unload</t>
  </si>
  <si>
    <t>Retract EE</t>
  </si>
  <si>
    <t>Shipping Comb</t>
  </si>
  <si>
    <t>JET #1</t>
  </si>
  <si>
    <t>JET #2</t>
  </si>
  <si>
    <t>Total Zone</t>
  </si>
  <si>
    <t>With 10% flex</t>
  </si>
  <si>
    <t>Loading operators cycle time</t>
  </si>
  <si>
    <t>secs</t>
  </si>
  <si>
    <t>Conveyor time</t>
  </si>
  <si>
    <t>L 1</t>
  </si>
  <si>
    <t>L 2</t>
  </si>
  <si>
    <t>L 3</t>
  </si>
  <si>
    <t>L 4</t>
  </si>
  <si>
    <t>L 5</t>
  </si>
  <si>
    <t>L 6</t>
  </si>
  <si>
    <t>L 7</t>
  </si>
  <si>
    <t>L 8</t>
  </si>
  <si>
    <t>L 9</t>
  </si>
  <si>
    <t>L 10</t>
  </si>
  <si>
    <t xml:space="preserve">t = </t>
  </si>
  <si>
    <t>A</t>
  </si>
  <si>
    <t>B</t>
  </si>
  <si>
    <t>C</t>
  </si>
  <si>
    <t>D</t>
  </si>
  <si>
    <t>E</t>
  </si>
  <si>
    <t>F</t>
  </si>
  <si>
    <t>G</t>
  </si>
  <si>
    <t>Loading Cycle time = 80 secs</t>
  </si>
  <si>
    <t>H</t>
  </si>
  <si>
    <t>I</t>
  </si>
  <si>
    <t>J</t>
  </si>
  <si>
    <t>K</t>
  </si>
  <si>
    <t>L</t>
  </si>
  <si>
    <t>Conveyor</t>
  </si>
  <si>
    <t>M</t>
  </si>
  <si>
    <t>Idle</t>
  </si>
  <si>
    <t>N</t>
  </si>
  <si>
    <t>O</t>
  </si>
  <si>
    <t>P</t>
  </si>
  <si>
    <t>Q</t>
  </si>
  <si>
    <t>R</t>
  </si>
  <si>
    <t>+10% flex</t>
  </si>
  <si>
    <t>Actual</t>
  </si>
  <si>
    <t>KV Hybrid</t>
  </si>
  <si>
    <t>Diablo Hybrid</t>
  </si>
  <si>
    <t>Bird nest</t>
  </si>
  <si>
    <t>Rotate &amp; scan</t>
  </si>
  <si>
    <t>Load I</t>
  </si>
  <si>
    <t>Load II</t>
  </si>
  <si>
    <t>Load III</t>
  </si>
  <si>
    <t>Full step key</t>
  </si>
  <si>
    <t>Turn</t>
  </si>
  <si>
    <t>Shipping Comb install</t>
  </si>
  <si>
    <t>Stacker I</t>
  </si>
  <si>
    <t>Stacker II</t>
  </si>
  <si>
    <t>Flipper+Swage</t>
  </si>
  <si>
    <t>Swage #3</t>
  </si>
  <si>
    <t>Swage#1</t>
  </si>
  <si>
    <t>2304AB</t>
  </si>
  <si>
    <t>Qty of shuttle</t>
  </si>
  <si>
    <t>HSA loss</t>
  </si>
  <si>
    <t>per hr</t>
  </si>
  <si>
    <t>Impact</t>
  </si>
  <si>
    <t>Diablo HYBRID AUTOMATION</t>
  </si>
  <si>
    <t>KV HYBRID AUTOMATION - WITH BUFFER (6403AM)</t>
  </si>
  <si>
    <t>KV FULL AUTOMATION - WITH BUFFER (2304AB)</t>
  </si>
  <si>
    <t>KV Full Auto</t>
  </si>
  <si>
    <t>ACT</t>
  </si>
  <si>
    <t>Auto bond #1</t>
  </si>
  <si>
    <t>Auto bond #2</t>
  </si>
  <si>
    <t>Auto bond #3</t>
  </si>
  <si>
    <t>Tack</t>
  </si>
  <si>
    <t>Coat</t>
  </si>
  <si>
    <t>Auto stacker</t>
  </si>
  <si>
    <t>HGA Load</t>
  </si>
  <si>
    <t>APFA Load</t>
  </si>
  <si>
    <t>QST# 2</t>
  </si>
  <si>
    <t>Unlock</t>
  </si>
  <si>
    <t>QST# 1</t>
  </si>
  <si>
    <t>Auto bond # 1</t>
  </si>
  <si>
    <t>Auto bond # 2</t>
  </si>
  <si>
    <t>Pull slide key</t>
  </si>
  <si>
    <t>Scan</t>
  </si>
  <si>
    <t>64XXAM</t>
  </si>
  <si>
    <t>HUBBLE FULL AUTOMATION - WITH BUFFER (64XXAM)</t>
  </si>
  <si>
    <t>No. of shuttle
(lead time/cycle time) + buffer</t>
  </si>
  <si>
    <t>*Target 11 sec</t>
  </si>
  <si>
    <t>Shuttles</t>
  </si>
  <si>
    <t>HUBBLE Full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</si>
</sst>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8" xfId="0" applyFont="1" applyFill="1" applyBorder="1"/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/>
    <xf numFmtId="0" fontId="2" fillId="2" borderId="11" xfId="0" applyFont="1" applyFill="1" applyBorder="1"/>
    <xf numFmtId="0" fontId="2" fillId="0" borderId="7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/>
    <xf numFmtId="0" fontId="2" fillId="0" borderId="6" xfId="0" applyFont="1" applyBorder="1"/>
    <xf numFmtId="0" fontId="2" fillId="0" borderId="0" xfId="0" applyFont="1" applyBorder="1"/>
    <xf numFmtId="0" fontId="2" fillId="2" borderId="5" xfId="0" applyFont="1" applyFill="1" applyBorder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5" xfId="0" applyFont="1" applyBorder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2" xfId="0" applyFont="1" applyBorder="1"/>
    <xf numFmtId="0" fontId="2" fillId="0" borderId="1" xfId="0" applyFont="1" applyBorder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" fontId="4" fillId="0" borderId="3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165" fontId="0" fillId="0" borderId="0" xfId="1" applyNumberFormat="1" applyFont="1"/>
    <xf numFmtId="164" fontId="0" fillId="0" borderId="12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4" borderId="9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5" fillId="0" borderId="16" xfId="0" applyFont="1" applyBorder="1" applyAlignment="1"/>
    <xf numFmtId="0" fontId="5" fillId="0" borderId="17" xfId="0" applyFont="1" applyBorder="1" applyAlignment="1"/>
    <xf numFmtId="0" fontId="5" fillId="0" borderId="18" xfId="0" applyFont="1" applyBorder="1" applyAlignment="1"/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1" fontId="4" fillId="0" borderId="0" xfId="0" applyNumberFormat="1" applyFont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/>
    <xf numFmtId="0" fontId="2" fillId="0" borderId="0" xfId="0" applyFont="1" applyFill="1" applyBorder="1"/>
    <xf numFmtId="0" fontId="2" fillId="0" borderId="11" xfId="0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/>
    </xf>
    <xf numFmtId="0" fontId="8" fillId="0" borderId="0" xfId="0" applyFont="1"/>
    <xf numFmtId="1" fontId="8" fillId="0" borderId="0" xfId="0" applyNumberFormat="1" applyFont="1" applyAlignment="1">
      <alignment horizontal="center"/>
    </xf>
    <xf numFmtId="10" fontId="8" fillId="0" borderId="0" xfId="1" applyNumberFormat="1" applyFont="1"/>
    <xf numFmtId="0" fontId="0" fillId="0" borderId="33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166" fontId="4" fillId="0" borderId="30" xfId="2" applyNumberFormat="1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7" fillId="0" borderId="10" xfId="0" applyFont="1" applyBorder="1" applyAlignment="1">
      <alignment vertical="center"/>
    </xf>
    <xf numFmtId="0" fontId="2" fillId="6" borderId="2" xfId="0" applyFont="1" applyFill="1" applyBorder="1" applyAlignment="1">
      <alignment horizontal="center" vertical="center" wrapText="1"/>
    </xf>
    <xf numFmtId="0" fontId="0" fillId="0" borderId="33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4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49" fontId="0" fillId="0" borderId="31" xfId="0" applyNumberFormat="1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0" fillId="0" borderId="20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" fontId="0" fillId="0" borderId="22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1" xfId="0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164" fontId="0" fillId="0" borderId="26" xfId="0" applyNumberFormat="1" applyFont="1" applyBorder="1" applyAlignment="1">
      <alignment horizontal="center"/>
    </xf>
    <xf numFmtId="1" fontId="0" fillId="0" borderId="27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" fontId="1" fillId="4" borderId="18" xfId="0" applyNumberFormat="1" applyFont="1" applyFill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" fontId="1" fillId="4" borderId="27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9" fillId="0" borderId="28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85725</xdr:rowOff>
    </xdr:from>
    <xdr:to>
      <xdr:col>4</xdr:col>
      <xdr:colOff>0</xdr:colOff>
      <xdr:row>8</xdr:row>
      <xdr:rowOff>276225</xdr:rowOff>
    </xdr:to>
    <xdr:sp macro="" textlink="">
      <xdr:nvSpPr>
        <xdr:cNvPr id="2" name="U-Turn Arrow 1"/>
        <xdr:cNvSpPr/>
      </xdr:nvSpPr>
      <xdr:spPr>
        <a:xfrm rot="16200000">
          <a:off x="1009650" y="1409700"/>
          <a:ext cx="1447800" cy="1162050"/>
        </a:xfrm>
        <a:prstGeom prst="utur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209860</xdr:colOff>
      <xdr:row>14</xdr:row>
      <xdr:rowOff>133307</xdr:rowOff>
    </xdr:from>
    <xdr:to>
      <xdr:col>38</xdr:col>
      <xdr:colOff>180125</xdr:colOff>
      <xdr:row>39</xdr:row>
      <xdr:rowOff>10624</xdr:rowOff>
    </xdr:to>
    <xdr:pic>
      <xdr:nvPicPr>
        <xdr:cNvPr id="3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3413724" y="4220398"/>
          <a:ext cx="17756037" cy="5142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85725</xdr:rowOff>
    </xdr:from>
    <xdr:to>
      <xdr:col>4</xdr:col>
      <xdr:colOff>0</xdr:colOff>
      <xdr:row>8</xdr:row>
      <xdr:rowOff>276225</xdr:rowOff>
    </xdr:to>
    <xdr:sp macro="" textlink="">
      <xdr:nvSpPr>
        <xdr:cNvPr id="2" name="U-Turn Arrow 1"/>
        <xdr:cNvSpPr/>
      </xdr:nvSpPr>
      <xdr:spPr>
        <a:xfrm rot="16200000">
          <a:off x="1009650" y="1409700"/>
          <a:ext cx="1447800" cy="1162050"/>
        </a:xfrm>
        <a:prstGeom prst="utur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85725</xdr:rowOff>
    </xdr:from>
    <xdr:to>
      <xdr:col>4</xdr:col>
      <xdr:colOff>0</xdr:colOff>
      <xdr:row>8</xdr:row>
      <xdr:rowOff>276225</xdr:rowOff>
    </xdr:to>
    <xdr:sp macro="" textlink="">
      <xdr:nvSpPr>
        <xdr:cNvPr id="2" name="U-Turn Arrow 1"/>
        <xdr:cNvSpPr/>
      </xdr:nvSpPr>
      <xdr:spPr>
        <a:xfrm rot="16200000">
          <a:off x="914400" y="1504950"/>
          <a:ext cx="1447800" cy="971550"/>
        </a:xfrm>
        <a:prstGeom prst="utur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309561</xdr:colOff>
      <xdr:row>13</xdr:row>
      <xdr:rowOff>178593</xdr:rowOff>
    </xdr:from>
    <xdr:to>
      <xdr:col>28</xdr:col>
      <xdr:colOff>441328</xdr:colOff>
      <xdr:row>28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907" t="24178" r="20138" b="52752"/>
        <a:stretch/>
      </xdr:blipFill>
      <xdr:spPr>
        <a:xfrm>
          <a:off x="4024311" y="3866129"/>
          <a:ext cx="11207981" cy="32231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85725</xdr:rowOff>
    </xdr:from>
    <xdr:to>
      <xdr:col>4</xdr:col>
      <xdr:colOff>0</xdr:colOff>
      <xdr:row>8</xdr:row>
      <xdr:rowOff>276225</xdr:rowOff>
    </xdr:to>
    <xdr:sp macro="" textlink="">
      <xdr:nvSpPr>
        <xdr:cNvPr id="2" name="U-Turn Arrow 1"/>
        <xdr:cNvSpPr/>
      </xdr:nvSpPr>
      <xdr:spPr>
        <a:xfrm rot="16200000">
          <a:off x="1009650" y="1409700"/>
          <a:ext cx="1447800" cy="1162050"/>
        </a:xfrm>
        <a:prstGeom prst="utur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7</xdr:col>
      <xdr:colOff>228600</xdr:colOff>
      <xdr:row>14</xdr:row>
      <xdr:rowOff>95250</xdr:rowOff>
    </xdr:from>
    <xdr:to>
      <xdr:col>23</xdr:col>
      <xdr:colOff>300037</xdr:colOff>
      <xdr:row>29</xdr:row>
      <xdr:rowOff>9525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740" t="12445" r="13898" b="50222"/>
        <a:stretch/>
      </xdr:blipFill>
      <xdr:spPr>
        <a:xfrm rot="10800000">
          <a:off x="4419600" y="4226719"/>
          <a:ext cx="8382000" cy="3200400"/>
        </a:xfrm>
        <a:prstGeom prst="rect">
          <a:avLst/>
        </a:prstGeom>
      </xdr:spPr>
    </xdr:pic>
    <xdr:clientData/>
  </xdr:twoCellAnchor>
  <xdr:twoCellAnchor>
    <xdr:from>
      <xdr:col>18</xdr:col>
      <xdr:colOff>214312</xdr:colOff>
      <xdr:row>17</xdr:row>
      <xdr:rowOff>30956</xdr:rowOff>
    </xdr:from>
    <xdr:to>
      <xdr:col>24</xdr:col>
      <xdr:colOff>338137</xdr:colOff>
      <xdr:row>26</xdr:row>
      <xdr:rowOff>97631</xdr:rowOff>
    </xdr:to>
    <xdr:sp macro="" textlink="">
      <xdr:nvSpPr>
        <xdr:cNvPr id="4" name="Rectangle 3"/>
        <xdr:cNvSpPr/>
      </xdr:nvSpPr>
      <xdr:spPr>
        <a:xfrm>
          <a:off x="9906000" y="4733925"/>
          <a:ext cx="3124200" cy="2209800"/>
        </a:xfrm>
        <a:prstGeom prst="rect">
          <a:avLst/>
        </a:prstGeom>
        <a:solidFill>
          <a:schemeClr val="accent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3000">
              <a:solidFill>
                <a:sysClr val="windowText" lastClr="000000"/>
              </a:solidFill>
            </a:rPr>
            <a:t>Replace with 10 loading operators with 3 zones each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212912</xdr:colOff>
      <xdr:row>37</xdr:row>
      <xdr:rowOff>100851</xdr:rowOff>
    </xdr:from>
    <xdr:to>
      <xdr:col>31</xdr:col>
      <xdr:colOff>190500</xdr:colOff>
      <xdr:row>37</xdr:row>
      <xdr:rowOff>100851</xdr:rowOff>
    </xdr:to>
    <xdr:cxnSp macro="">
      <xdr:nvCxnSpPr>
        <xdr:cNvPr id="3" name="Straight Arrow Connector 2"/>
        <xdr:cNvCxnSpPr/>
      </xdr:nvCxnSpPr>
      <xdr:spPr>
        <a:xfrm>
          <a:off x="2028265" y="8101851"/>
          <a:ext cx="937932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123262</xdr:colOff>
      <xdr:row>36</xdr:row>
      <xdr:rowOff>22411</xdr:rowOff>
    </xdr:from>
    <xdr:ext cx="2627194" cy="264560"/>
    <xdr:sp macro="" textlink="">
      <xdr:nvSpPr>
        <xdr:cNvPr id="5" name="TextBox 4"/>
        <xdr:cNvSpPr txBox="1"/>
      </xdr:nvSpPr>
      <xdr:spPr>
        <a:xfrm>
          <a:off x="1938615" y="7832911"/>
          <a:ext cx="26271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Can bypass</a:t>
          </a:r>
          <a:r>
            <a:rPr lang="en-US" sz="1100" baseline="0">
              <a:solidFill>
                <a:srgbClr val="FF0000"/>
              </a:solidFill>
            </a:rPr>
            <a:t> all Loading stations to go to L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showGridLines="0" zoomScale="85" zoomScaleNormal="85" workbookViewId="0">
      <selection activeCell="O8" sqref="O8"/>
    </sheetView>
  </sheetViews>
  <sheetFormatPr defaultRowHeight="15" x14ac:dyDescent="0.25"/>
  <cols>
    <col min="1" max="1" width="16.140625" customWidth="1"/>
    <col min="2" max="2" width="10.28515625" customWidth="1"/>
    <col min="5" max="5" width="15.5703125" bestFit="1" customWidth="1"/>
    <col min="6" max="6" width="11.7109375" customWidth="1"/>
    <col min="9" max="9" width="15.5703125" bestFit="1" customWidth="1"/>
    <col min="10" max="10" width="10.42578125" bestFit="1" customWidth="1"/>
  </cols>
  <sheetData>
    <row r="2" spans="1:11" ht="15.75" thickBot="1" x14ac:dyDescent="0.3"/>
    <row r="3" spans="1:11" ht="18.75" x14ac:dyDescent="0.3">
      <c r="A3" s="195" t="s">
        <v>95</v>
      </c>
      <c r="B3" s="196"/>
      <c r="C3" s="197"/>
      <c r="E3" s="195" t="s">
        <v>118</v>
      </c>
      <c r="F3" s="196"/>
      <c r="G3" s="197"/>
      <c r="I3" s="195" t="s">
        <v>96</v>
      </c>
      <c r="J3" s="196"/>
      <c r="K3" s="197"/>
    </row>
    <row r="4" spans="1:11" ht="18.75" x14ac:dyDescent="0.3">
      <c r="A4" s="92" t="s">
        <v>56</v>
      </c>
      <c r="B4" s="93"/>
      <c r="C4" s="74">
        <v>96</v>
      </c>
      <c r="E4" s="129" t="s">
        <v>56</v>
      </c>
      <c r="F4" s="130"/>
      <c r="G4" s="74">
        <v>90</v>
      </c>
      <c r="I4" s="202" t="s">
        <v>56</v>
      </c>
      <c r="J4" s="203"/>
      <c r="K4" s="74">
        <v>80</v>
      </c>
    </row>
    <row r="5" spans="1:11" x14ac:dyDescent="0.25">
      <c r="A5" s="92" t="s">
        <v>41</v>
      </c>
      <c r="B5" s="93"/>
      <c r="C5" s="54">
        <v>8</v>
      </c>
      <c r="E5" s="92" t="s">
        <v>41</v>
      </c>
      <c r="F5" s="93"/>
      <c r="G5" s="54">
        <v>8</v>
      </c>
      <c r="I5" s="204" t="s">
        <v>41</v>
      </c>
      <c r="J5" s="205"/>
      <c r="K5" s="54">
        <v>8</v>
      </c>
    </row>
    <row r="6" spans="1:11" x14ac:dyDescent="0.25">
      <c r="A6" s="94" t="s">
        <v>42</v>
      </c>
      <c r="B6" s="95"/>
      <c r="C6" s="55">
        <v>2</v>
      </c>
      <c r="E6" s="94" t="s">
        <v>42</v>
      </c>
      <c r="F6" s="95"/>
      <c r="G6" s="55">
        <v>2</v>
      </c>
      <c r="I6" s="206" t="s">
        <v>42</v>
      </c>
      <c r="J6" s="207"/>
      <c r="K6" s="55">
        <v>2</v>
      </c>
    </row>
    <row r="7" spans="1:11" ht="15.75" thickBot="1" x14ac:dyDescent="0.3">
      <c r="A7" s="94" t="s">
        <v>40</v>
      </c>
      <c r="B7" s="95"/>
      <c r="C7" s="55">
        <v>651</v>
      </c>
      <c r="E7" s="94" t="s">
        <v>40</v>
      </c>
      <c r="F7" s="95"/>
      <c r="G7" s="55">
        <v>640</v>
      </c>
      <c r="I7" s="200" t="s">
        <v>40</v>
      </c>
      <c r="J7" s="201"/>
      <c r="K7" s="55">
        <v>619</v>
      </c>
    </row>
    <row r="8" spans="1:11" ht="27" customHeight="1" x14ac:dyDescent="0.25">
      <c r="A8" s="198" t="s">
        <v>43</v>
      </c>
      <c r="B8" s="104" t="s">
        <v>94</v>
      </c>
      <c r="C8" s="105">
        <v>82</v>
      </c>
      <c r="E8" s="198" t="s">
        <v>43</v>
      </c>
      <c r="F8" s="104" t="s">
        <v>94</v>
      </c>
      <c r="G8" s="105">
        <v>80</v>
      </c>
      <c r="I8" s="198" t="s">
        <v>43</v>
      </c>
      <c r="J8" s="104" t="s">
        <v>94</v>
      </c>
      <c r="K8" s="105">
        <v>78</v>
      </c>
    </row>
    <row r="9" spans="1:11" ht="27" customHeight="1" thickBot="1" x14ac:dyDescent="0.3">
      <c r="A9" s="199"/>
      <c r="B9" s="102" t="s">
        <v>93</v>
      </c>
      <c r="C9" s="101">
        <v>91</v>
      </c>
      <c r="D9" s="100"/>
      <c r="E9" s="199"/>
      <c r="F9" s="102" t="s">
        <v>93</v>
      </c>
      <c r="G9" s="101">
        <v>88</v>
      </c>
      <c r="I9" s="199"/>
      <c r="J9" s="102" t="s">
        <v>93</v>
      </c>
      <c r="K9" s="101">
        <v>86</v>
      </c>
    </row>
    <row r="10" spans="1:11" x14ac:dyDescent="0.25">
      <c r="A10" s="64" t="s">
        <v>44</v>
      </c>
      <c r="B10" s="65" t="s">
        <v>41</v>
      </c>
      <c r="C10" s="56" t="s">
        <v>45</v>
      </c>
      <c r="E10" s="64" t="s">
        <v>44</v>
      </c>
      <c r="F10" s="65" t="s">
        <v>41</v>
      </c>
      <c r="G10" s="56" t="s">
        <v>45</v>
      </c>
      <c r="I10" s="64" t="s">
        <v>44</v>
      </c>
      <c r="J10" s="65" t="s">
        <v>41</v>
      </c>
      <c r="K10" s="56" t="s">
        <v>45</v>
      </c>
    </row>
    <row r="11" spans="1:11" x14ac:dyDescent="0.25">
      <c r="A11" s="57">
        <v>82</v>
      </c>
      <c r="B11" s="43">
        <f>C$7/A11</f>
        <v>7.9390243902439028</v>
      </c>
      <c r="C11" s="58">
        <v>453.45622119815664</v>
      </c>
      <c r="E11" s="57">
        <v>82</v>
      </c>
      <c r="F11" s="43">
        <f>G$7/E11</f>
        <v>7.8048780487804876</v>
      </c>
      <c r="G11" s="58">
        <v>461.25</v>
      </c>
      <c r="I11" s="57"/>
      <c r="J11" s="43"/>
      <c r="K11" s="58"/>
    </row>
    <row r="12" spans="1:11" x14ac:dyDescent="0.25">
      <c r="A12" s="59">
        <v>80</v>
      </c>
      <c r="B12" s="44">
        <f t="shared" ref="B12:B27" si="0">C$7/A12</f>
        <v>8.1374999999999993</v>
      </c>
      <c r="C12" s="60">
        <v>442.39631336405535</v>
      </c>
      <c r="E12" s="59">
        <v>80</v>
      </c>
      <c r="F12" s="44">
        <f t="shared" ref="F12:F27" si="1">G$7/E12</f>
        <v>8</v>
      </c>
      <c r="G12" s="60">
        <v>450</v>
      </c>
      <c r="I12" s="59">
        <v>78</v>
      </c>
      <c r="J12" s="44">
        <f t="shared" ref="J12:J27" si="2">K$7/I12</f>
        <v>7.9358974358974361</v>
      </c>
      <c r="K12" s="60">
        <v>453.63489499192247</v>
      </c>
    </row>
    <row r="13" spans="1:11" x14ac:dyDescent="0.25">
      <c r="A13" s="67">
        <v>75</v>
      </c>
      <c r="B13" s="44">
        <f t="shared" si="0"/>
        <v>8.68</v>
      </c>
      <c r="C13" s="60">
        <v>414.74654377880188</v>
      </c>
      <c r="E13" s="67">
        <v>75</v>
      </c>
      <c r="F13" s="44">
        <f t="shared" si="1"/>
        <v>8.5333333333333332</v>
      </c>
      <c r="G13" s="60">
        <v>421.875</v>
      </c>
      <c r="I13" s="67">
        <v>75</v>
      </c>
      <c r="J13" s="44">
        <f t="shared" si="2"/>
        <v>8.2533333333333339</v>
      </c>
      <c r="K13" s="60">
        <v>436.18739903069462</v>
      </c>
    </row>
    <row r="14" spans="1:11" x14ac:dyDescent="0.25">
      <c r="A14" s="59">
        <v>70</v>
      </c>
      <c r="B14" s="44">
        <f t="shared" si="0"/>
        <v>9.3000000000000007</v>
      </c>
      <c r="C14" s="60">
        <v>387.09677419354836</v>
      </c>
      <c r="E14" s="59">
        <v>70</v>
      </c>
      <c r="F14" s="44">
        <f t="shared" si="1"/>
        <v>9.1428571428571423</v>
      </c>
      <c r="G14" s="60">
        <v>393.75</v>
      </c>
      <c r="I14" s="59">
        <v>70</v>
      </c>
      <c r="J14" s="44">
        <f t="shared" si="2"/>
        <v>8.8428571428571434</v>
      </c>
      <c r="K14" s="60">
        <v>407.10823909531501</v>
      </c>
    </row>
    <row r="15" spans="1:11" x14ac:dyDescent="0.25">
      <c r="A15" s="67">
        <v>65</v>
      </c>
      <c r="B15" s="44">
        <f t="shared" si="0"/>
        <v>10.015384615384615</v>
      </c>
      <c r="C15" s="60">
        <v>359.44700460829495</v>
      </c>
      <c r="E15" s="67">
        <v>65</v>
      </c>
      <c r="F15" s="44">
        <f t="shared" si="1"/>
        <v>9.8461538461538467</v>
      </c>
      <c r="G15" s="60">
        <v>365.625</v>
      </c>
      <c r="I15" s="67">
        <v>65</v>
      </c>
      <c r="J15" s="44">
        <f t="shared" si="2"/>
        <v>9.523076923076923</v>
      </c>
      <c r="K15" s="60">
        <v>378.02907915993541</v>
      </c>
    </row>
    <row r="16" spans="1:11" x14ac:dyDescent="0.25">
      <c r="A16" s="64">
        <v>60</v>
      </c>
      <c r="B16" s="72">
        <f t="shared" si="0"/>
        <v>10.85</v>
      </c>
      <c r="C16" s="73">
        <v>331.79723502304148</v>
      </c>
      <c r="E16" s="64">
        <v>60</v>
      </c>
      <c r="F16" s="72">
        <f t="shared" si="1"/>
        <v>10.666666666666666</v>
      </c>
      <c r="G16" s="73">
        <v>337.5</v>
      </c>
      <c r="I16" s="64">
        <v>60</v>
      </c>
      <c r="J16" s="72">
        <f t="shared" si="2"/>
        <v>10.316666666666666</v>
      </c>
      <c r="K16" s="73">
        <v>348.94991922455574</v>
      </c>
    </row>
    <row r="17" spans="1:11" x14ac:dyDescent="0.25">
      <c r="A17" s="57">
        <v>57</v>
      </c>
      <c r="B17" s="44">
        <f t="shared" si="0"/>
        <v>11.421052631578947</v>
      </c>
      <c r="C17" s="58">
        <v>315.20737327188942</v>
      </c>
      <c r="E17" s="57">
        <v>57</v>
      </c>
      <c r="F17" s="44">
        <f t="shared" si="1"/>
        <v>11.228070175438596</v>
      </c>
      <c r="G17" s="58">
        <v>320.625</v>
      </c>
      <c r="I17" s="57">
        <v>57</v>
      </c>
      <c r="J17" s="44">
        <f t="shared" si="2"/>
        <v>10.859649122807017</v>
      </c>
      <c r="K17" s="58">
        <v>331.50242326332796</v>
      </c>
    </row>
    <row r="18" spans="1:11" x14ac:dyDescent="0.25">
      <c r="A18" s="59">
        <v>50</v>
      </c>
      <c r="B18" s="44">
        <f t="shared" si="0"/>
        <v>13.02</v>
      </c>
      <c r="C18" s="60">
        <v>276.49769585253455</v>
      </c>
      <c r="E18" s="59">
        <v>50</v>
      </c>
      <c r="F18" s="44">
        <f t="shared" si="1"/>
        <v>12.8</v>
      </c>
      <c r="G18" s="60">
        <v>281.25</v>
      </c>
      <c r="I18" s="59">
        <v>50</v>
      </c>
      <c r="J18" s="44">
        <f t="shared" si="2"/>
        <v>12.38</v>
      </c>
      <c r="K18" s="60">
        <v>290.79159935379641</v>
      </c>
    </row>
    <row r="19" spans="1:11" x14ac:dyDescent="0.25">
      <c r="A19" s="59">
        <v>45</v>
      </c>
      <c r="B19" s="44">
        <f t="shared" si="0"/>
        <v>14.466666666666667</v>
      </c>
      <c r="C19" s="60">
        <v>248.84792626728111</v>
      </c>
      <c r="E19" s="59">
        <v>45</v>
      </c>
      <c r="F19" s="44">
        <f t="shared" si="1"/>
        <v>14.222222222222221</v>
      </c>
      <c r="G19" s="60">
        <v>253.125</v>
      </c>
      <c r="I19" s="59">
        <v>45</v>
      </c>
      <c r="J19" s="44">
        <f t="shared" si="2"/>
        <v>13.755555555555556</v>
      </c>
      <c r="K19" s="60">
        <v>261.71243941841681</v>
      </c>
    </row>
    <row r="20" spans="1:11" x14ac:dyDescent="0.25">
      <c r="A20" s="59">
        <v>40</v>
      </c>
      <c r="B20" s="44">
        <f t="shared" si="0"/>
        <v>16.274999999999999</v>
      </c>
      <c r="C20" s="60">
        <v>221.19815668202767</v>
      </c>
      <c r="E20" s="59">
        <v>40</v>
      </c>
      <c r="F20" s="44">
        <f t="shared" si="1"/>
        <v>16</v>
      </c>
      <c r="G20" s="60">
        <v>225</v>
      </c>
      <c r="I20" s="59">
        <v>40</v>
      </c>
      <c r="J20" s="44">
        <f t="shared" si="2"/>
        <v>15.475</v>
      </c>
      <c r="K20" s="60">
        <v>232.63327948303717</v>
      </c>
    </row>
    <row r="21" spans="1:11" x14ac:dyDescent="0.25">
      <c r="A21" s="59">
        <v>35</v>
      </c>
      <c r="B21" s="44">
        <f t="shared" si="0"/>
        <v>18.600000000000001</v>
      </c>
      <c r="C21" s="60">
        <v>193.54838709677418</v>
      </c>
      <c r="E21" s="59">
        <v>35</v>
      </c>
      <c r="F21" s="44">
        <f t="shared" si="1"/>
        <v>18.285714285714285</v>
      </c>
      <c r="G21" s="60">
        <v>196.875</v>
      </c>
      <c r="I21" s="59">
        <v>35</v>
      </c>
      <c r="J21" s="44">
        <f t="shared" si="2"/>
        <v>17.685714285714287</v>
      </c>
      <c r="K21" s="60">
        <v>203.55411954765751</v>
      </c>
    </row>
    <row r="22" spans="1:11" x14ac:dyDescent="0.25">
      <c r="A22" s="59">
        <v>30</v>
      </c>
      <c r="B22" s="44">
        <f t="shared" si="0"/>
        <v>21.7</v>
      </c>
      <c r="C22" s="60">
        <v>165.89861751152074</v>
      </c>
      <c r="E22" s="59">
        <v>30</v>
      </c>
      <c r="F22" s="44">
        <f t="shared" si="1"/>
        <v>21.333333333333332</v>
      </c>
      <c r="G22" s="60">
        <v>168.75</v>
      </c>
      <c r="I22" s="59">
        <v>30</v>
      </c>
      <c r="J22" s="44">
        <f t="shared" si="2"/>
        <v>20.633333333333333</v>
      </c>
      <c r="K22" s="60">
        <v>174.47495961227787</v>
      </c>
    </row>
    <row r="23" spans="1:11" x14ac:dyDescent="0.25">
      <c r="A23" s="59">
        <v>25</v>
      </c>
      <c r="B23" s="44">
        <f t="shared" si="0"/>
        <v>26.04</v>
      </c>
      <c r="C23" s="60">
        <v>138.24884792626727</v>
      </c>
      <c r="E23" s="59">
        <v>25</v>
      </c>
      <c r="F23" s="44">
        <f t="shared" si="1"/>
        <v>25.6</v>
      </c>
      <c r="G23" s="60">
        <v>140.625</v>
      </c>
      <c r="I23" s="59">
        <v>25</v>
      </c>
      <c r="J23" s="44">
        <f t="shared" si="2"/>
        <v>24.76</v>
      </c>
      <c r="K23" s="60">
        <v>145.39579967689821</v>
      </c>
    </row>
    <row r="24" spans="1:11" x14ac:dyDescent="0.25">
      <c r="A24" s="59">
        <v>20</v>
      </c>
      <c r="B24" s="44">
        <f t="shared" si="0"/>
        <v>32.549999999999997</v>
      </c>
      <c r="C24" s="60">
        <v>110.59907834101384</v>
      </c>
      <c r="E24" s="59">
        <v>20</v>
      </c>
      <c r="F24" s="44">
        <f t="shared" si="1"/>
        <v>32</v>
      </c>
      <c r="G24" s="60">
        <v>112.5</v>
      </c>
      <c r="I24" s="59">
        <v>20</v>
      </c>
      <c r="J24" s="44">
        <f t="shared" si="2"/>
        <v>30.95</v>
      </c>
      <c r="K24" s="60">
        <v>116.31663974151859</v>
      </c>
    </row>
    <row r="25" spans="1:11" x14ac:dyDescent="0.25">
      <c r="A25" s="59">
        <v>15</v>
      </c>
      <c r="B25" s="44">
        <f t="shared" si="0"/>
        <v>43.4</v>
      </c>
      <c r="C25" s="60">
        <v>82.94930875576037</v>
      </c>
      <c r="E25" s="59">
        <v>15</v>
      </c>
      <c r="F25" s="44">
        <f t="shared" si="1"/>
        <v>42.666666666666664</v>
      </c>
      <c r="G25" s="60">
        <v>84.375</v>
      </c>
      <c r="I25" s="59">
        <v>15</v>
      </c>
      <c r="J25" s="44">
        <f t="shared" si="2"/>
        <v>41.266666666666666</v>
      </c>
      <c r="K25" s="60">
        <v>87.237479806138936</v>
      </c>
    </row>
    <row r="26" spans="1:11" x14ac:dyDescent="0.25">
      <c r="A26" s="59">
        <v>10</v>
      </c>
      <c r="B26" s="44">
        <f t="shared" si="0"/>
        <v>65.099999999999994</v>
      </c>
      <c r="C26" s="60">
        <v>55.299539170506918</v>
      </c>
      <c r="E26" s="59">
        <v>10</v>
      </c>
      <c r="F26" s="44">
        <f t="shared" si="1"/>
        <v>64</v>
      </c>
      <c r="G26" s="60">
        <v>56.25</v>
      </c>
      <c r="I26" s="59">
        <v>10</v>
      </c>
      <c r="J26" s="44">
        <f t="shared" si="2"/>
        <v>61.9</v>
      </c>
      <c r="K26" s="60">
        <v>58.158319870759293</v>
      </c>
    </row>
    <row r="27" spans="1:11" ht="15.75" thickBot="1" x14ac:dyDescent="0.3">
      <c r="A27" s="61">
        <v>5</v>
      </c>
      <c r="B27" s="62">
        <f t="shared" si="0"/>
        <v>130.19999999999999</v>
      </c>
      <c r="C27" s="63">
        <v>27.649769585253459</v>
      </c>
      <c r="E27" s="61">
        <v>5</v>
      </c>
      <c r="F27" s="62">
        <f t="shared" si="1"/>
        <v>128</v>
      </c>
      <c r="G27" s="63">
        <v>28.125</v>
      </c>
      <c r="I27" s="61">
        <v>5</v>
      </c>
      <c r="J27" s="62">
        <f t="shared" si="2"/>
        <v>123.8</v>
      </c>
      <c r="K27" s="63">
        <v>29.079159935379646</v>
      </c>
    </row>
  </sheetData>
  <mergeCells count="10">
    <mergeCell ref="A3:C3"/>
    <mergeCell ref="A8:A9"/>
    <mergeCell ref="I7:J7"/>
    <mergeCell ref="E3:G3"/>
    <mergeCell ref="E8:E9"/>
    <mergeCell ref="I3:K3"/>
    <mergeCell ref="I8:I9"/>
    <mergeCell ref="I4:J4"/>
    <mergeCell ref="I5:J5"/>
    <mergeCell ref="I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27"/>
  <sheetViews>
    <sheetView showGridLines="0" tabSelected="1" zoomScale="85" zoomScaleNormal="85" workbookViewId="0">
      <selection activeCell="R9" sqref="R9"/>
    </sheetView>
  </sheetViews>
  <sheetFormatPr defaultRowHeight="15" x14ac:dyDescent="0.25"/>
  <cols>
    <col min="1" max="1" width="3.42578125" style="157" customWidth="1"/>
    <col min="2" max="2" width="16.140625" style="157" customWidth="1"/>
    <col min="3" max="3" width="10.28515625" style="157" customWidth="1"/>
    <col min="4" max="5" width="9.140625" style="157"/>
    <col min="6" max="6" width="15.5703125" style="157" bestFit="1" customWidth="1"/>
    <col min="7" max="7" width="11.7109375" style="157" customWidth="1"/>
    <col min="8" max="9" width="9.140625" style="157"/>
    <col min="10" max="10" width="15.5703125" style="157" bestFit="1" customWidth="1"/>
    <col min="11" max="11" width="10.42578125" style="157" bestFit="1" customWidth="1"/>
    <col min="12" max="13" width="9.140625" style="157"/>
    <col min="14" max="14" width="15.5703125" style="157" hidden="1" customWidth="1"/>
    <col min="15" max="15" width="10.42578125" style="157" hidden="1" customWidth="1"/>
    <col min="16" max="17" width="0" style="157" hidden="1" customWidth="1"/>
    <col min="18" max="16384" width="9.140625" style="157"/>
  </cols>
  <sheetData>
    <row r="2" spans="2:16" ht="15.75" thickBot="1" x14ac:dyDescent="0.3"/>
    <row r="3" spans="2:16" ht="18.75" x14ac:dyDescent="0.3">
      <c r="B3" s="195" t="s">
        <v>95</v>
      </c>
      <c r="C3" s="196"/>
      <c r="D3" s="197"/>
      <c r="F3" s="195" t="s">
        <v>118</v>
      </c>
      <c r="G3" s="196"/>
      <c r="H3" s="197"/>
      <c r="J3" s="195" t="s">
        <v>140</v>
      </c>
      <c r="K3" s="196"/>
      <c r="L3" s="197"/>
      <c r="N3" s="218" t="s">
        <v>96</v>
      </c>
      <c r="O3" s="219"/>
      <c r="P3" s="220"/>
    </row>
    <row r="4" spans="2:16" x14ac:dyDescent="0.25">
      <c r="B4" s="163" t="s">
        <v>56</v>
      </c>
      <c r="C4" s="164"/>
      <c r="D4" s="189">
        <v>66</v>
      </c>
      <c r="F4" s="163" t="s">
        <v>56</v>
      </c>
      <c r="G4" s="164"/>
      <c r="H4" s="189">
        <v>70</v>
      </c>
      <c r="J4" s="212" t="s">
        <v>56</v>
      </c>
      <c r="K4" s="213"/>
      <c r="L4" s="189">
        <v>42</v>
      </c>
      <c r="N4" s="212" t="s">
        <v>56</v>
      </c>
      <c r="O4" s="213"/>
      <c r="P4" s="189">
        <v>80</v>
      </c>
    </row>
    <row r="5" spans="2:16" x14ac:dyDescent="0.25">
      <c r="B5" s="165" t="s">
        <v>41</v>
      </c>
      <c r="C5" s="166"/>
      <c r="D5" s="167">
        <v>8</v>
      </c>
      <c r="F5" s="165" t="s">
        <v>41</v>
      </c>
      <c r="G5" s="166"/>
      <c r="H5" s="167">
        <v>8</v>
      </c>
      <c r="J5" s="214" t="s">
        <v>41</v>
      </c>
      <c r="K5" s="215"/>
      <c r="L5" s="167">
        <v>10.5</v>
      </c>
      <c r="N5" s="214" t="s">
        <v>41</v>
      </c>
      <c r="O5" s="215"/>
      <c r="P5" s="168">
        <v>8</v>
      </c>
    </row>
    <row r="6" spans="2:16" x14ac:dyDescent="0.25">
      <c r="B6" s="169" t="s">
        <v>42</v>
      </c>
      <c r="C6" s="170"/>
      <c r="D6" s="171">
        <v>2</v>
      </c>
      <c r="F6" s="169" t="s">
        <v>42</v>
      </c>
      <c r="G6" s="170"/>
      <c r="H6" s="171">
        <v>2</v>
      </c>
      <c r="J6" s="216" t="s">
        <v>42</v>
      </c>
      <c r="K6" s="217"/>
      <c r="L6" s="171">
        <v>2</v>
      </c>
      <c r="N6" s="216" t="s">
        <v>42</v>
      </c>
      <c r="O6" s="217"/>
      <c r="P6" s="171">
        <v>2</v>
      </c>
    </row>
    <row r="7" spans="2:16" ht="15.75" thickBot="1" x14ac:dyDescent="0.3">
      <c r="B7" s="169" t="s">
        <v>40</v>
      </c>
      <c r="C7" s="170"/>
      <c r="D7" s="171">
        <v>467</v>
      </c>
      <c r="F7" s="169" t="s">
        <v>40</v>
      </c>
      <c r="G7" s="170"/>
      <c r="H7" s="171">
        <v>388</v>
      </c>
      <c r="J7" s="208" t="s">
        <v>40</v>
      </c>
      <c r="K7" s="209"/>
      <c r="L7" s="171">
        <v>256</v>
      </c>
      <c r="N7" s="208" t="s">
        <v>40</v>
      </c>
      <c r="O7" s="209"/>
      <c r="P7" s="171">
        <v>619</v>
      </c>
    </row>
    <row r="8" spans="2:16" ht="27" customHeight="1" x14ac:dyDescent="0.25">
      <c r="B8" s="210" t="s">
        <v>43</v>
      </c>
      <c r="C8" s="172" t="s">
        <v>94</v>
      </c>
      <c r="D8" s="190">
        <v>73</v>
      </c>
      <c r="F8" s="210" t="s">
        <v>43</v>
      </c>
      <c r="G8" s="172" t="s">
        <v>94</v>
      </c>
      <c r="H8" s="190">
        <v>63</v>
      </c>
      <c r="J8" s="210" t="s">
        <v>43</v>
      </c>
      <c r="K8" s="172" t="s">
        <v>94</v>
      </c>
      <c r="L8" s="190">
        <v>33</v>
      </c>
      <c r="N8" s="210" t="s">
        <v>43</v>
      </c>
      <c r="O8" s="172" t="s">
        <v>94</v>
      </c>
      <c r="P8" s="191">
        <v>78</v>
      </c>
    </row>
    <row r="9" spans="2:16" ht="27" customHeight="1" thickBot="1" x14ac:dyDescent="0.3">
      <c r="B9" s="211"/>
      <c r="C9" s="173" t="s">
        <v>93</v>
      </c>
      <c r="D9" s="192">
        <f>+ROUNDUP(D8*1.1,0)</f>
        <v>81</v>
      </c>
      <c r="E9" s="193"/>
      <c r="F9" s="211"/>
      <c r="G9" s="173" t="s">
        <v>93</v>
      </c>
      <c r="H9" s="192">
        <f>+ROUNDUP(H8*1.1,0)</f>
        <v>70</v>
      </c>
      <c r="J9" s="211"/>
      <c r="K9" s="173" t="s">
        <v>93</v>
      </c>
      <c r="L9" s="192">
        <f>+ROUNDUP(L8*1.1,0)</f>
        <v>37</v>
      </c>
      <c r="N9" s="211"/>
      <c r="O9" s="173" t="s">
        <v>93</v>
      </c>
      <c r="P9" s="194">
        <f>+ROUNDUP(P8*1.1,0)</f>
        <v>86</v>
      </c>
    </row>
    <row r="10" spans="2:16" x14ac:dyDescent="0.25">
      <c r="B10" s="174" t="s">
        <v>44</v>
      </c>
      <c r="C10" s="175" t="s">
        <v>41</v>
      </c>
      <c r="D10" s="176" t="s">
        <v>45</v>
      </c>
      <c r="F10" s="174" t="s">
        <v>44</v>
      </c>
      <c r="G10" s="175" t="s">
        <v>41</v>
      </c>
      <c r="H10" s="176" t="s">
        <v>45</v>
      </c>
      <c r="J10" s="174" t="s">
        <v>44</v>
      </c>
      <c r="K10" s="175" t="s">
        <v>41</v>
      </c>
      <c r="L10" s="176" t="s">
        <v>45</v>
      </c>
      <c r="N10" s="174" t="s">
        <v>44</v>
      </c>
      <c r="O10" s="175" t="s">
        <v>41</v>
      </c>
      <c r="P10" s="176" t="s">
        <v>45</v>
      </c>
    </row>
    <row r="11" spans="2:16" x14ac:dyDescent="0.25">
      <c r="B11" s="177">
        <v>82</v>
      </c>
      <c r="C11" s="178">
        <f>D$7/B11</f>
        <v>5.6951219512195124</v>
      </c>
      <c r="D11" s="179">
        <f>3600/C11</f>
        <v>632.11991434689503</v>
      </c>
      <c r="F11" s="177">
        <v>52</v>
      </c>
      <c r="G11" s="178">
        <f>H$7/F11</f>
        <v>7.4615384615384617</v>
      </c>
      <c r="H11" s="179">
        <f t="shared" ref="H11:H27" si="0">3600/G11</f>
        <v>482.4742268041237</v>
      </c>
      <c r="J11" s="177">
        <v>33</v>
      </c>
      <c r="K11" s="180">
        <f t="shared" ref="K11" si="1">L$7/J11</f>
        <v>7.7575757575757578</v>
      </c>
      <c r="L11" s="181">
        <f t="shared" ref="L11:L27" si="2">3600/K11</f>
        <v>464.0625</v>
      </c>
      <c r="N11" s="177"/>
      <c r="O11" s="178"/>
      <c r="P11" s="179"/>
    </row>
    <row r="12" spans="2:16" x14ac:dyDescent="0.25">
      <c r="B12" s="182">
        <v>80</v>
      </c>
      <c r="C12" s="180">
        <f t="shared" ref="C12:C27" si="3">D$7/B12</f>
        <v>5.8375000000000004</v>
      </c>
      <c r="D12" s="181">
        <f t="shared" ref="D12:D27" si="4">3600/C12</f>
        <v>616.70235546038543</v>
      </c>
      <c r="F12" s="182">
        <v>50</v>
      </c>
      <c r="G12" s="180">
        <f t="shared" ref="G12:G27" si="5">H$7/F12</f>
        <v>7.76</v>
      </c>
      <c r="H12" s="181">
        <f t="shared" si="0"/>
        <v>463.91752577319591</v>
      </c>
      <c r="J12" s="182">
        <v>32</v>
      </c>
      <c r="K12" s="180">
        <f t="shared" ref="K12:K27" si="6">L$7/J12</f>
        <v>8</v>
      </c>
      <c r="L12" s="181">
        <f t="shared" si="2"/>
        <v>450</v>
      </c>
      <c r="N12" s="182">
        <v>78</v>
      </c>
      <c r="O12" s="180">
        <f t="shared" ref="O12:O27" si="7">P$7/N12</f>
        <v>7.9358974358974361</v>
      </c>
      <c r="P12" s="181">
        <v>453.63489499192247</v>
      </c>
    </row>
    <row r="13" spans="2:16" x14ac:dyDescent="0.25">
      <c r="B13" s="183">
        <v>75</v>
      </c>
      <c r="C13" s="180">
        <f t="shared" si="3"/>
        <v>6.2266666666666666</v>
      </c>
      <c r="D13" s="181">
        <f t="shared" si="4"/>
        <v>578.15845824411133</v>
      </c>
      <c r="F13" s="183">
        <v>48</v>
      </c>
      <c r="G13" s="180">
        <f t="shared" si="5"/>
        <v>8.0833333333333339</v>
      </c>
      <c r="H13" s="181">
        <f t="shared" si="0"/>
        <v>445.36082474226799</v>
      </c>
      <c r="J13" s="183">
        <v>31</v>
      </c>
      <c r="K13" s="180">
        <f t="shared" si="6"/>
        <v>8.258064516129032</v>
      </c>
      <c r="L13" s="181">
        <f t="shared" si="2"/>
        <v>435.9375</v>
      </c>
      <c r="N13" s="183">
        <v>75</v>
      </c>
      <c r="O13" s="180">
        <f t="shared" si="7"/>
        <v>8.2533333333333339</v>
      </c>
      <c r="P13" s="181">
        <v>436.18739903069462</v>
      </c>
    </row>
    <row r="14" spans="2:16" x14ac:dyDescent="0.25">
      <c r="B14" s="182">
        <v>70</v>
      </c>
      <c r="C14" s="180">
        <f t="shared" si="3"/>
        <v>6.6714285714285717</v>
      </c>
      <c r="D14" s="181">
        <f t="shared" si="4"/>
        <v>539.61456102783723</v>
      </c>
      <c r="F14" s="182">
        <v>46</v>
      </c>
      <c r="G14" s="180">
        <f t="shared" si="5"/>
        <v>8.4347826086956523</v>
      </c>
      <c r="H14" s="181">
        <f t="shared" si="0"/>
        <v>426.8041237113402</v>
      </c>
      <c r="J14" s="182">
        <v>30</v>
      </c>
      <c r="K14" s="180">
        <f t="shared" si="6"/>
        <v>8.5333333333333332</v>
      </c>
      <c r="L14" s="181">
        <f t="shared" si="2"/>
        <v>421.875</v>
      </c>
      <c r="N14" s="182">
        <v>70</v>
      </c>
      <c r="O14" s="180">
        <f t="shared" si="7"/>
        <v>8.8428571428571434</v>
      </c>
      <c r="P14" s="181">
        <v>407.10823909531501</v>
      </c>
    </row>
    <row r="15" spans="2:16" x14ac:dyDescent="0.25">
      <c r="B15" s="183">
        <v>65</v>
      </c>
      <c r="C15" s="180">
        <f t="shared" si="3"/>
        <v>7.1846153846153848</v>
      </c>
      <c r="D15" s="181">
        <f t="shared" si="4"/>
        <v>501.07066381156318</v>
      </c>
      <c r="F15" s="183">
        <v>44</v>
      </c>
      <c r="G15" s="180">
        <f t="shared" si="5"/>
        <v>8.8181818181818183</v>
      </c>
      <c r="H15" s="181">
        <f t="shared" si="0"/>
        <v>408.24742268041234</v>
      </c>
      <c r="J15" s="183">
        <v>29</v>
      </c>
      <c r="K15" s="180">
        <f t="shared" si="6"/>
        <v>8.8275862068965516</v>
      </c>
      <c r="L15" s="181">
        <f t="shared" si="2"/>
        <v>407.8125</v>
      </c>
      <c r="N15" s="183">
        <v>65</v>
      </c>
      <c r="O15" s="180">
        <f t="shared" si="7"/>
        <v>9.523076923076923</v>
      </c>
      <c r="P15" s="181">
        <v>378.02907915993541</v>
      </c>
    </row>
    <row r="16" spans="2:16" x14ac:dyDescent="0.25">
      <c r="B16" s="174">
        <v>60</v>
      </c>
      <c r="C16" s="184">
        <f t="shared" si="3"/>
        <v>7.7833333333333332</v>
      </c>
      <c r="D16" s="185">
        <f t="shared" si="4"/>
        <v>462.52676659528908</v>
      </c>
      <c r="F16" s="174">
        <v>42</v>
      </c>
      <c r="G16" s="184">
        <f t="shared" si="5"/>
        <v>9.2380952380952372</v>
      </c>
      <c r="H16" s="185">
        <f t="shared" si="0"/>
        <v>389.69072164948454</v>
      </c>
      <c r="J16" s="174">
        <v>28</v>
      </c>
      <c r="K16" s="184">
        <f t="shared" si="6"/>
        <v>9.1428571428571423</v>
      </c>
      <c r="L16" s="185">
        <f t="shared" si="2"/>
        <v>393.75</v>
      </c>
      <c r="N16" s="174">
        <v>60</v>
      </c>
      <c r="O16" s="184">
        <f t="shared" si="7"/>
        <v>10.316666666666666</v>
      </c>
      <c r="P16" s="185">
        <v>348.94991922455574</v>
      </c>
    </row>
    <row r="17" spans="2:16" x14ac:dyDescent="0.25">
      <c r="B17" s="177">
        <v>57</v>
      </c>
      <c r="C17" s="180">
        <f t="shared" si="3"/>
        <v>8.192982456140351</v>
      </c>
      <c r="D17" s="179">
        <f t="shared" si="4"/>
        <v>439.40042826552462</v>
      </c>
      <c r="F17" s="177">
        <v>40</v>
      </c>
      <c r="G17" s="180">
        <f t="shared" si="5"/>
        <v>9.6999999999999993</v>
      </c>
      <c r="H17" s="179">
        <f t="shared" si="0"/>
        <v>371.13402061855675</v>
      </c>
      <c r="J17" s="177">
        <v>27</v>
      </c>
      <c r="K17" s="180">
        <f t="shared" si="6"/>
        <v>9.481481481481481</v>
      </c>
      <c r="L17" s="179">
        <f t="shared" si="2"/>
        <v>379.6875</v>
      </c>
      <c r="N17" s="177">
        <v>57</v>
      </c>
      <c r="O17" s="180">
        <f t="shared" si="7"/>
        <v>10.859649122807017</v>
      </c>
      <c r="P17" s="179">
        <v>331.50242326332796</v>
      </c>
    </row>
    <row r="18" spans="2:16" x14ac:dyDescent="0.25">
      <c r="B18" s="182">
        <v>50</v>
      </c>
      <c r="C18" s="180">
        <f t="shared" si="3"/>
        <v>9.34</v>
      </c>
      <c r="D18" s="181">
        <f t="shared" si="4"/>
        <v>385.43897216274092</v>
      </c>
      <c r="F18" s="182">
        <v>38</v>
      </c>
      <c r="G18" s="180">
        <f t="shared" si="5"/>
        <v>10.210526315789474</v>
      </c>
      <c r="H18" s="181">
        <f t="shared" si="0"/>
        <v>352.57731958762884</v>
      </c>
      <c r="J18" s="182">
        <v>26</v>
      </c>
      <c r="K18" s="180">
        <f t="shared" si="6"/>
        <v>9.8461538461538467</v>
      </c>
      <c r="L18" s="181">
        <f t="shared" si="2"/>
        <v>365.625</v>
      </c>
      <c r="N18" s="182">
        <v>50</v>
      </c>
      <c r="O18" s="180">
        <f t="shared" si="7"/>
        <v>12.38</v>
      </c>
      <c r="P18" s="181">
        <v>290.79159935379641</v>
      </c>
    </row>
    <row r="19" spans="2:16" x14ac:dyDescent="0.25">
      <c r="B19" s="182">
        <v>45</v>
      </c>
      <c r="C19" s="180">
        <f t="shared" si="3"/>
        <v>10.377777777777778</v>
      </c>
      <c r="D19" s="181">
        <f t="shared" si="4"/>
        <v>346.89507494646682</v>
      </c>
      <c r="F19" s="182">
        <v>36</v>
      </c>
      <c r="G19" s="180">
        <f t="shared" si="5"/>
        <v>10.777777777777779</v>
      </c>
      <c r="H19" s="181">
        <f t="shared" si="0"/>
        <v>334.02061855670098</v>
      </c>
      <c r="J19" s="182">
        <v>25</v>
      </c>
      <c r="K19" s="180">
        <f t="shared" si="6"/>
        <v>10.24</v>
      </c>
      <c r="L19" s="181">
        <f t="shared" si="2"/>
        <v>351.5625</v>
      </c>
      <c r="N19" s="182">
        <v>45</v>
      </c>
      <c r="O19" s="180">
        <f t="shared" si="7"/>
        <v>13.755555555555556</v>
      </c>
      <c r="P19" s="181">
        <v>261.71243941841681</v>
      </c>
    </row>
    <row r="20" spans="2:16" x14ac:dyDescent="0.25">
      <c r="B20" s="182">
        <v>40</v>
      </c>
      <c r="C20" s="180">
        <f t="shared" si="3"/>
        <v>11.675000000000001</v>
      </c>
      <c r="D20" s="181">
        <f t="shared" si="4"/>
        <v>308.35117773019272</v>
      </c>
      <c r="F20" s="182">
        <v>34</v>
      </c>
      <c r="G20" s="180">
        <f t="shared" si="5"/>
        <v>11.411764705882353</v>
      </c>
      <c r="H20" s="181">
        <f t="shared" si="0"/>
        <v>315.46391752577318</v>
      </c>
      <c r="J20" s="182">
        <v>24</v>
      </c>
      <c r="K20" s="180">
        <f t="shared" si="6"/>
        <v>10.666666666666666</v>
      </c>
      <c r="L20" s="181">
        <f t="shared" si="2"/>
        <v>337.5</v>
      </c>
      <c r="N20" s="182">
        <v>40</v>
      </c>
      <c r="O20" s="180">
        <f t="shared" si="7"/>
        <v>15.475</v>
      </c>
      <c r="P20" s="181">
        <v>232.63327948303717</v>
      </c>
    </row>
    <row r="21" spans="2:16" x14ac:dyDescent="0.25">
      <c r="B21" s="182">
        <v>35</v>
      </c>
      <c r="C21" s="180">
        <f t="shared" si="3"/>
        <v>13.342857142857143</v>
      </c>
      <c r="D21" s="181">
        <f t="shared" si="4"/>
        <v>269.80728051391861</v>
      </c>
      <c r="F21" s="182">
        <v>32</v>
      </c>
      <c r="G21" s="180">
        <f t="shared" si="5"/>
        <v>12.125</v>
      </c>
      <c r="H21" s="181">
        <f t="shared" si="0"/>
        <v>296.90721649484539</v>
      </c>
      <c r="J21" s="182">
        <v>23</v>
      </c>
      <c r="K21" s="180">
        <f t="shared" si="6"/>
        <v>11.130434782608695</v>
      </c>
      <c r="L21" s="181">
        <f t="shared" si="2"/>
        <v>323.4375</v>
      </c>
      <c r="N21" s="182">
        <v>35</v>
      </c>
      <c r="O21" s="180">
        <f t="shared" si="7"/>
        <v>17.685714285714287</v>
      </c>
      <c r="P21" s="181">
        <v>203.55411954765751</v>
      </c>
    </row>
    <row r="22" spans="2:16" x14ac:dyDescent="0.25">
      <c r="B22" s="182">
        <v>30</v>
      </c>
      <c r="C22" s="180">
        <f t="shared" si="3"/>
        <v>15.566666666666666</v>
      </c>
      <c r="D22" s="181">
        <f t="shared" si="4"/>
        <v>231.26338329764454</v>
      </c>
      <c r="F22" s="182">
        <v>30</v>
      </c>
      <c r="G22" s="180">
        <f t="shared" si="5"/>
        <v>12.933333333333334</v>
      </c>
      <c r="H22" s="181">
        <f t="shared" si="0"/>
        <v>278.35051546391753</v>
      </c>
      <c r="J22" s="182">
        <v>22</v>
      </c>
      <c r="K22" s="180">
        <f t="shared" si="6"/>
        <v>11.636363636363637</v>
      </c>
      <c r="L22" s="181">
        <f t="shared" si="2"/>
        <v>309.375</v>
      </c>
      <c r="N22" s="182">
        <v>30</v>
      </c>
      <c r="O22" s="180">
        <f t="shared" si="7"/>
        <v>20.633333333333333</v>
      </c>
      <c r="P22" s="181">
        <v>174.47495961227787</v>
      </c>
    </row>
    <row r="23" spans="2:16" x14ac:dyDescent="0.25">
      <c r="B23" s="182">
        <v>25</v>
      </c>
      <c r="C23" s="180">
        <f t="shared" si="3"/>
        <v>18.68</v>
      </c>
      <c r="D23" s="181">
        <f t="shared" si="4"/>
        <v>192.71948608137046</v>
      </c>
      <c r="F23" s="182">
        <v>28</v>
      </c>
      <c r="G23" s="180">
        <f t="shared" si="5"/>
        <v>13.857142857142858</v>
      </c>
      <c r="H23" s="181">
        <f t="shared" si="0"/>
        <v>259.79381443298968</v>
      </c>
      <c r="J23" s="182">
        <v>21</v>
      </c>
      <c r="K23" s="180">
        <f t="shared" si="6"/>
        <v>12.19047619047619</v>
      </c>
      <c r="L23" s="181">
        <f t="shared" si="2"/>
        <v>295.3125</v>
      </c>
      <c r="N23" s="182">
        <v>25</v>
      </c>
      <c r="O23" s="180">
        <f t="shared" si="7"/>
        <v>24.76</v>
      </c>
      <c r="P23" s="181">
        <v>145.39579967689821</v>
      </c>
    </row>
    <row r="24" spans="2:16" x14ac:dyDescent="0.25">
      <c r="B24" s="182">
        <v>20</v>
      </c>
      <c r="C24" s="180">
        <f t="shared" si="3"/>
        <v>23.35</v>
      </c>
      <c r="D24" s="181">
        <f t="shared" si="4"/>
        <v>154.17558886509636</v>
      </c>
      <c r="F24" s="182">
        <v>26</v>
      </c>
      <c r="G24" s="180">
        <f t="shared" si="5"/>
        <v>14.923076923076923</v>
      </c>
      <c r="H24" s="181">
        <f t="shared" si="0"/>
        <v>241.23711340206185</v>
      </c>
      <c r="J24" s="182">
        <v>20</v>
      </c>
      <c r="K24" s="180">
        <f t="shared" si="6"/>
        <v>12.8</v>
      </c>
      <c r="L24" s="181">
        <f t="shared" si="2"/>
        <v>281.25</v>
      </c>
      <c r="N24" s="182">
        <v>20</v>
      </c>
      <c r="O24" s="180">
        <f t="shared" si="7"/>
        <v>30.95</v>
      </c>
      <c r="P24" s="181">
        <v>116.31663974151859</v>
      </c>
    </row>
    <row r="25" spans="2:16" x14ac:dyDescent="0.25">
      <c r="B25" s="182">
        <v>15</v>
      </c>
      <c r="C25" s="180">
        <f t="shared" si="3"/>
        <v>31.133333333333333</v>
      </c>
      <c r="D25" s="181">
        <f t="shared" si="4"/>
        <v>115.63169164882227</v>
      </c>
      <c r="F25" s="182">
        <v>24</v>
      </c>
      <c r="G25" s="180">
        <f t="shared" si="5"/>
        <v>16.166666666666668</v>
      </c>
      <c r="H25" s="181">
        <f t="shared" si="0"/>
        <v>222.680412371134</v>
      </c>
      <c r="J25" s="182">
        <v>19</v>
      </c>
      <c r="K25" s="180">
        <f t="shared" si="6"/>
        <v>13.473684210526315</v>
      </c>
      <c r="L25" s="181">
        <f t="shared" si="2"/>
        <v>267.1875</v>
      </c>
      <c r="N25" s="182">
        <v>15</v>
      </c>
      <c r="O25" s="180">
        <f t="shared" si="7"/>
        <v>41.266666666666666</v>
      </c>
      <c r="P25" s="181">
        <v>87.237479806138936</v>
      </c>
    </row>
    <row r="26" spans="2:16" x14ac:dyDescent="0.25">
      <c r="B26" s="182">
        <v>10</v>
      </c>
      <c r="C26" s="180">
        <f t="shared" si="3"/>
        <v>46.7</v>
      </c>
      <c r="D26" s="181">
        <f t="shared" si="4"/>
        <v>77.087794432548179</v>
      </c>
      <c r="F26" s="182">
        <v>22</v>
      </c>
      <c r="G26" s="180">
        <f t="shared" si="5"/>
        <v>17.636363636363637</v>
      </c>
      <c r="H26" s="181">
        <f t="shared" si="0"/>
        <v>204.12371134020617</v>
      </c>
      <c r="J26" s="182">
        <v>18</v>
      </c>
      <c r="K26" s="180">
        <f t="shared" si="6"/>
        <v>14.222222222222221</v>
      </c>
      <c r="L26" s="181">
        <f t="shared" si="2"/>
        <v>253.125</v>
      </c>
      <c r="N26" s="182">
        <v>10</v>
      </c>
      <c r="O26" s="180">
        <f t="shared" si="7"/>
        <v>61.9</v>
      </c>
      <c r="P26" s="181">
        <v>58.158319870759293</v>
      </c>
    </row>
    <row r="27" spans="2:16" ht="15.75" thickBot="1" x14ac:dyDescent="0.3">
      <c r="B27" s="186">
        <v>5</v>
      </c>
      <c r="C27" s="187">
        <f t="shared" si="3"/>
        <v>93.4</v>
      </c>
      <c r="D27" s="188">
        <f t="shared" si="4"/>
        <v>38.54389721627409</v>
      </c>
      <c r="F27" s="186">
        <v>20</v>
      </c>
      <c r="G27" s="187">
        <f t="shared" si="5"/>
        <v>19.399999999999999</v>
      </c>
      <c r="H27" s="188">
        <f t="shared" si="0"/>
        <v>185.56701030927837</v>
      </c>
      <c r="J27" s="186">
        <v>17</v>
      </c>
      <c r="K27" s="187">
        <f t="shared" si="6"/>
        <v>15.058823529411764</v>
      </c>
      <c r="L27" s="188">
        <f t="shared" si="2"/>
        <v>239.0625</v>
      </c>
      <c r="N27" s="186">
        <v>5</v>
      </c>
      <c r="O27" s="187">
        <f t="shared" si="7"/>
        <v>123.8</v>
      </c>
      <c r="P27" s="188">
        <v>29.079159935379646</v>
      </c>
    </row>
  </sheetData>
  <mergeCells count="16">
    <mergeCell ref="N7:O7"/>
    <mergeCell ref="B8:B9"/>
    <mergeCell ref="F8:F9"/>
    <mergeCell ref="N8:N9"/>
    <mergeCell ref="J3:L3"/>
    <mergeCell ref="J4:K4"/>
    <mergeCell ref="J5:K5"/>
    <mergeCell ref="J6:K6"/>
    <mergeCell ref="J7:K7"/>
    <mergeCell ref="J8:J9"/>
    <mergeCell ref="B3:D3"/>
    <mergeCell ref="F3:H3"/>
    <mergeCell ref="N3:P3"/>
    <mergeCell ref="N4:O4"/>
    <mergeCell ref="N5:O5"/>
    <mergeCell ref="N6:O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41"/>
  <sheetViews>
    <sheetView showGridLines="0" zoomScale="85" zoomScaleNormal="85" workbookViewId="0">
      <selection activeCell="G13" sqref="G13"/>
    </sheetView>
  </sheetViews>
  <sheetFormatPr defaultRowHeight="15" x14ac:dyDescent="0.25"/>
  <cols>
    <col min="2" max="2" width="7.5703125" customWidth="1"/>
    <col min="3" max="3" width="10.42578125" customWidth="1"/>
    <col min="4" max="4" width="7.5703125" customWidth="1"/>
    <col min="5" max="5" width="13.42578125" bestFit="1" customWidth="1"/>
    <col min="6" max="23" width="7.5703125" customWidth="1"/>
    <col min="24" max="28" width="8.140625" customWidth="1"/>
    <col min="39" max="39" width="10.85546875" customWidth="1"/>
    <col min="40" max="40" width="10.42578125" customWidth="1"/>
  </cols>
  <sheetData>
    <row r="3" spans="1:35" x14ac:dyDescent="0.25">
      <c r="A3" s="1"/>
      <c r="B3" s="2" t="s">
        <v>117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5" x14ac:dyDescent="0.25">
      <c r="A4" s="1"/>
      <c r="B4" s="37">
        <f>$D$17</f>
        <v>2</v>
      </c>
      <c r="C4" s="37">
        <f>$D$17</f>
        <v>2</v>
      </c>
      <c r="D4" s="37">
        <v>8</v>
      </c>
      <c r="E4" s="37">
        <f>$D$17</f>
        <v>2</v>
      </c>
      <c r="F4" s="37">
        <v>16</v>
      </c>
      <c r="G4" s="37">
        <v>2</v>
      </c>
      <c r="H4" s="37">
        <v>2</v>
      </c>
      <c r="I4" s="37">
        <v>8</v>
      </c>
      <c r="J4" s="37">
        <v>8</v>
      </c>
      <c r="K4" s="37">
        <v>8</v>
      </c>
      <c r="L4" s="37">
        <f t="shared" ref="L4:M4" si="0">$D$17</f>
        <v>2</v>
      </c>
      <c r="M4" s="37">
        <f t="shared" si="0"/>
        <v>2</v>
      </c>
      <c r="N4" s="37">
        <v>2</v>
      </c>
      <c r="O4" s="37">
        <v>8</v>
      </c>
      <c r="P4" s="37">
        <v>8</v>
      </c>
      <c r="Q4" s="37">
        <f t="shared" ref="Q4:R4" si="1">$D$17</f>
        <v>2</v>
      </c>
      <c r="R4" s="37">
        <f t="shared" si="1"/>
        <v>2</v>
      </c>
      <c r="S4" s="37">
        <v>8</v>
      </c>
      <c r="T4" s="37">
        <v>8</v>
      </c>
      <c r="U4" s="37">
        <v>8</v>
      </c>
      <c r="V4" s="37">
        <v>8</v>
      </c>
      <c r="W4" s="37">
        <v>8</v>
      </c>
      <c r="X4" s="37">
        <v>8</v>
      </c>
      <c r="Y4" s="37">
        <f t="shared" ref="Y4:Z4" si="2">$D$17</f>
        <v>2</v>
      </c>
      <c r="Z4" s="37">
        <f t="shared" si="2"/>
        <v>2</v>
      </c>
      <c r="AA4" s="37">
        <v>24</v>
      </c>
      <c r="AB4" s="37">
        <v>8</v>
      </c>
      <c r="AC4" s="37">
        <f t="shared" ref="AC4:AE4" si="3">$D$17</f>
        <v>2</v>
      </c>
      <c r="AD4" s="37">
        <f t="shared" si="3"/>
        <v>2</v>
      </c>
      <c r="AE4" s="37">
        <f t="shared" si="3"/>
        <v>2</v>
      </c>
      <c r="AF4" s="37"/>
      <c r="AG4" s="37">
        <f>$D$17</f>
        <v>2</v>
      </c>
    </row>
    <row r="5" spans="1:35" ht="33" customHeight="1" x14ac:dyDescent="0.25">
      <c r="A5" s="37"/>
      <c r="B5" s="3" t="s">
        <v>0</v>
      </c>
      <c r="C5" s="146" t="s">
        <v>1</v>
      </c>
      <c r="D5" s="147" t="s">
        <v>2</v>
      </c>
      <c r="E5" s="148" t="s">
        <v>1</v>
      </c>
      <c r="F5" s="146" t="s">
        <v>3</v>
      </c>
      <c r="G5" s="147" t="s">
        <v>4</v>
      </c>
      <c r="H5" s="148" t="s">
        <v>1</v>
      </c>
      <c r="I5" s="146" t="s">
        <v>48</v>
      </c>
      <c r="J5" s="147" t="s">
        <v>49</v>
      </c>
      <c r="K5" s="148" t="s">
        <v>50</v>
      </c>
      <c r="L5" s="106" t="s">
        <v>97</v>
      </c>
      <c r="M5" s="106" t="s">
        <v>1</v>
      </c>
      <c r="N5" s="149" t="s">
        <v>1</v>
      </c>
      <c r="O5" s="46" t="s">
        <v>52</v>
      </c>
      <c r="P5" s="68" t="s">
        <v>51</v>
      </c>
      <c r="Q5" s="47" t="s">
        <v>1</v>
      </c>
      <c r="R5" s="146" t="s">
        <v>1</v>
      </c>
      <c r="S5" s="147" t="s">
        <v>5</v>
      </c>
      <c r="T5" s="148" t="s">
        <v>6</v>
      </c>
      <c r="U5" s="146" t="s">
        <v>7</v>
      </c>
      <c r="V5" s="147" t="s">
        <v>8</v>
      </c>
      <c r="W5" s="148" t="s">
        <v>9</v>
      </c>
      <c r="X5" s="107" t="s">
        <v>98</v>
      </c>
      <c r="Y5" s="108" t="s">
        <v>99</v>
      </c>
      <c r="Z5" s="108" t="s">
        <v>100</v>
      </c>
      <c r="AA5" s="108" t="s">
        <v>101</v>
      </c>
      <c r="AB5" s="109" t="s">
        <v>102</v>
      </c>
      <c r="AC5" s="110"/>
      <c r="AD5" s="110"/>
      <c r="AE5" s="110"/>
      <c r="AF5" s="225" t="s">
        <v>103</v>
      </c>
      <c r="AG5" s="226"/>
      <c r="AH5" s="161"/>
    </row>
    <row r="6" spans="1:35" ht="33" customHeight="1" x14ac:dyDescent="0.25">
      <c r="A6" s="37">
        <v>8</v>
      </c>
      <c r="B6" s="3" t="s">
        <v>20</v>
      </c>
      <c r="C6" s="11"/>
      <c r="D6" s="12"/>
      <c r="E6" s="13"/>
      <c r="F6" s="11"/>
      <c r="G6" s="12"/>
      <c r="H6" s="13"/>
      <c r="I6" s="11"/>
      <c r="J6" s="12"/>
      <c r="K6" s="13"/>
      <c r="O6" s="69"/>
      <c r="P6" s="31"/>
      <c r="Q6" s="20"/>
      <c r="R6" s="11"/>
      <c r="S6" s="12"/>
      <c r="T6" s="13"/>
      <c r="U6" s="11"/>
      <c r="V6" s="12"/>
      <c r="W6" s="13"/>
      <c r="X6" s="112"/>
      <c r="Y6" s="113"/>
      <c r="Z6" s="113"/>
      <c r="AA6" s="113"/>
      <c r="AB6" s="114"/>
      <c r="AC6" s="115"/>
      <c r="AD6" s="116"/>
      <c r="AH6" s="117"/>
      <c r="AI6" s="37">
        <v>2</v>
      </c>
    </row>
    <row r="7" spans="1:35" ht="33" customHeight="1" x14ac:dyDescent="0.25">
      <c r="A7" s="37">
        <v>8</v>
      </c>
      <c r="B7" s="10" t="s">
        <v>26</v>
      </c>
      <c r="C7" s="143"/>
      <c r="D7" s="144" t="s">
        <v>2</v>
      </c>
      <c r="E7" s="145"/>
      <c r="F7" s="143"/>
      <c r="G7" s="144" t="s">
        <v>17</v>
      </c>
      <c r="H7" s="145"/>
      <c r="I7" s="227" t="s">
        <v>104</v>
      </c>
      <c r="J7" s="228"/>
      <c r="K7" s="229"/>
      <c r="L7" s="230"/>
      <c r="M7" s="231"/>
      <c r="N7" s="118"/>
      <c r="O7" s="70"/>
      <c r="P7" s="29" t="s">
        <v>51</v>
      </c>
      <c r="Q7" s="36"/>
      <c r="R7" s="143"/>
      <c r="S7" s="144" t="s">
        <v>18</v>
      </c>
      <c r="T7" s="145"/>
      <c r="U7" s="143"/>
      <c r="V7" s="144" t="s">
        <v>19</v>
      </c>
      <c r="W7" s="145"/>
      <c r="X7" s="232" t="s">
        <v>105</v>
      </c>
      <c r="Y7" s="233"/>
      <c r="Z7" s="233"/>
      <c r="AA7" s="233"/>
      <c r="AB7" s="234"/>
      <c r="AC7" s="119"/>
      <c r="AD7" s="120"/>
      <c r="AH7" s="111"/>
      <c r="AI7" s="37">
        <v>2</v>
      </c>
    </row>
    <row r="8" spans="1:35" ht="33" customHeight="1" x14ac:dyDescent="0.25">
      <c r="A8" s="37">
        <v>8</v>
      </c>
      <c r="B8" s="3" t="s">
        <v>20</v>
      </c>
      <c r="C8" s="235"/>
      <c r="D8" s="236"/>
      <c r="E8" s="146"/>
      <c r="F8" s="147" t="s">
        <v>21</v>
      </c>
      <c r="G8" s="148"/>
      <c r="H8" s="50"/>
      <c r="I8" s="146"/>
      <c r="J8" s="147" t="s">
        <v>22</v>
      </c>
      <c r="K8" s="148"/>
      <c r="L8" s="50"/>
      <c r="M8" s="146"/>
      <c r="N8" s="147" t="s">
        <v>23</v>
      </c>
      <c r="O8" s="148"/>
      <c r="P8" s="7"/>
      <c r="Q8" s="9"/>
      <c r="R8" s="146"/>
      <c r="S8" s="147" t="s">
        <v>24</v>
      </c>
      <c r="T8" s="148"/>
      <c r="U8" s="239" t="s">
        <v>107</v>
      </c>
      <c r="V8" s="240"/>
      <c r="W8" s="241"/>
      <c r="X8" s="242"/>
      <c r="Y8" s="243"/>
      <c r="Z8" s="243"/>
      <c r="AA8" s="243"/>
      <c r="AB8" s="121"/>
      <c r="AC8" s="107" t="s">
        <v>98</v>
      </c>
      <c r="AD8" s="108" t="s">
        <v>99</v>
      </c>
      <c r="AE8" s="108" t="s">
        <v>100</v>
      </c>
      <c r="AF8" s="108" t="s">
        <v>101</v>
      </c>
      <c r="AG8" s="109" t="s">
        <v>102</v>
      </c>
      <c r="AH8" s="111"/>
      <c r="AI8" s="37">
        <v>2</v>
      </c>
    </row>
    <row r="9" spans="1:35" ht="33" customHeight="1" x14ac:dyDescent="0.25">
      <c r="A9" s="37">
        <v>8</v>
      </c>
      <c r="B9" s="10" t="s">
        <v>26</v>
      </c>
      <c r="C9" s="237"/>
      <c r="D9" s="238"/>
      <c r="E9" s="11"/>
      <c r="F9" s="12"/>
      <c r="G9" s="13"/>
      <c r="H9" s="48"/>
      <c r="I9" s="11"/>
      <c r="J9" s="12"/>
      <c r="K9" s="13"/>
      <c r="L9" s="48"/>
      <c r="M9" s="11"/>
      <c r="N9" s="12"/>
      <c r="O9" s="13"/>
      <c r="P9" s="30"/>
      <c r="Q9" s="20"/>
      <c r="R9" s="11"/>
      <c r="S9" s="12"/>
      <c r="T9" s="13"/>
      <c r="U9" s="11"/>
      <c r="V9" s="12"/>
      <c r="W9" s="13"/>
      <c r="X9" s="122"/>
      <c r="Y9" s="123"/>
      <c r="Z9" s="123"/>
      <c r="AA9" s="123"/>
      <c r="AB9" s="123"/>
      <c r="AC9" s="112"/>
      <c r="AD9" s="113"/>
      <c r="AE9" s="113"/>
      <c r="AF9" s="113"/>
      <c r="AG9" s="114"/>
      <c r="AH9" s="223" t="s">
        <v>103</v>
      </c>
      <c r="AI9" s="37">
        <v>2</v>
      </c>
    </row>
    <row r="10" spans="1:35" ht="33" customHeight="1" x14ac:dyDescent="0.25">
      <c r="A10" s="37"/>
      <c r="B10" s="21" t="s">
        <v>0</v>
      </c>
      <c r="C10" s="244" t="s">
        <v>1</v>
      </c>
      <c r="D10" s="245"/>
      <c r="E10" s="143" t="s">
        <v>54</v>
      </c>
      <c r="F10" s="144" t="s">
        <v>55</v>
      </c>
      <c r="G10" s="145" t="s">
        <v>7</v>
      </c>
      <c r="H10" s="149" t="s">
        <v>1</v>
      </c>
      <c r="I10" s="143" t="s">
        <v>34</v>
      </c>
      <c r="J10" s="144" t="s">
        <v>35</v>
      </c>
      <c r="K10" s="145" t="s">
        <v>7</v>
      </c>
      <c r="L10" s="149" t="s">
        <v>1</v>
      </c>
      <c r="M10" s="143" t="s">
        <v>36</v>
      </c>
      <c r="N10" s="144" t="s">
        <v>37</v>
      </c>
      <c r="O10" s="145" t="s">
        <v>25</v>
      </c>
      <c r="P10" s="149" t="s">
        <v>1</v>
      </c>
      <c r="Q10" s="149" t="s">
        <v>1</v>
      </c>
      <c r="R10" s="143" t="s">
        <v>108</v>
      </c>
      <c r="S10" s="144" t="s">
        <v>1</v>
      </c>
      <c r="T10" s="145" t="s">
        <v>38</v>
      </c>
      <c r="U10" s="143" t="s">
        <v>109</v>
      </c>
      <c r="V10" s="144" t="s">
        <v>1</v>
      </c>
      <c r="W10" s="145" t="s">
        <v>25</v>
      </c>
      <c r="X10" s="124"/>
      <c r="Y10" s="124"/>
      <c r="Z10" s="124"/>
      <c r="AA10" s="124"/>
      <c r="AB10" s="124"/>
      <c r="AC10" s="232" t="s">
        <v>106</v>
      </c>
      <c r="AD10" s="233"/>
      <c r="AE10" s="233"/>
      <c r="AF10" s="233"/>
      <c r="AG10" s="234"/>
      <c r="AH10" s="224"/>
    </row>
    <row r="11" spans="1:35" x14ac:dyDescent="0.25">
      <c r="A11" s="1"/>
      <c r="B11" s="37">
        <f>$D$17</f>
        <v>2</v>
      </c>
      <c r="C11" s="37">
        <v>2</v>
      </c>
      <c r="E11" s="37">
        <v>16</v>
      </c>
      <c r="F11" s="37">
        <f t="shared" ref="F11" si="4">$D$17</f>
        <v>2</v>
      </c>
      <c r="G11" s="37">
        <v>8</v>
      </c>
      <c r="H11" s="37">
        <v>2</v>
      </c>
      <c r="I11" s="37">
        <v>16</v>
      </c>
      <c r="J11" s="37">
        <f t="shared" ref="J11" si="5">$D$17</f>
        <v>2</v>
      </c>
      <c r="K11" s="37">
        <v>8</v>
      </c>
      <c r="L11" s="37">
        <v>2</v>
      </c>
      <c r="M11" s="37">
        <v>16</v>
      </c>
      <c r="N11" s="37">
        <f t="shared" ref="N11" si="6">$D$17</f>
        <v>2</v>
      </c>
      <c r="O11" s="37">
        <v>8</v>
      </c>
      <c r="P11" s="37">
        <v>2</v>
      </c>
      <c r="Q11" s="37">
        <v>2</v>
      </c>
      <c r="R11" s="37">
        <v>24</v>
      </c>
      <c r="S11" s="37">
        <f>$D$17</f>
        <v>2</v>
      </c>
      <c r="T11" s="37">
        <f t="shared" ref="T11" si="7">$D$17</f>
        <v>2</v>
      </c>
      <c r="U11" s="37">
        <f t="shared" ref="U11" si="8">$D$17</f>
        <v>2</v>
      </c>
      <c r="V11" s="37">
        <f>$D$17</f>
        <v>2</v>
      </c>
      <c r="W11" s="37">
        <v>8</v>
      </c>
      <c r="X11" s="37">
        <f t="shared" ref="X11:AG11" si="9">$D$17</f>
        <v>2</v>
      </c>
      <c r="Y11" s="37">
        <f t="shared" si="9"/>
        <v>2</v>
      </c>
      <c r="Z11" s="37">
        <f t="shared" si="9"/>
        <v>2</v>
      </c>
      <c r="AA11" s="37">
        <f t="shared" si="9"/>
        <v>2</v>
      </c>
      <c r="AB11" s="37">
        <f t="shared" si="9"/>
        <v>2</v>
      </c>
      <c r="AC11" s="37">
        <f t="shared" si="9"/>
        <v>2</v>
      </c>
      <c r="AD11" s="37">
        <f t="shared" si="9"/>
        <v>2</v>
      </c>
      <c r="AE11" s="37">
        <f t="shared" si="9"/>
        <v>2</v>
      </c>
      <c r="AF11" s="37">
        <v>24</v>
      </c>
      <c r="AG11" s="37">
        <f t="shared" si="9"/>
        <v>2</v>
      </c>
    </row>
    <row r="12" spans="1:35" x14ac:dyDescent="0.25">
      <c r="B12" s="158" t="s">
        <v>1</v>
      </c>
      <c r="C12" s="159">
        <f>+COUNTIF(A4:AI11,B12)</f>
        <v>14</v>
      </c>
      <c r="J12" s="71"/>
    </row>
    <row r="13" spans="1:35" ht="15.75" thickBot="1" x14ac:dyDescent="0.3">
      <c r="B13" s="121"/>
      <c r="J13" s="71"/>
    </row>
    <row r="14" spans="1:35" ht="18.75" x14ac:dyDescent="0.3">
      <c r="B14" s="89" t="s">
        <v>110</v>
      </c>
      <c r="C14" s="90"/>
      <c r="D14" s="91"/>
    </row>
    <row r="15" spans="1:35" ht="18.75" x14ac:dyDescent="0.3">
      <c r="B15" s="92" t="s">
        <v>56</v>
      </c>
      <c r="C15" s="93"/>
      <c r="D15" s="74">
        <f>+COUNT(A5:A10,B11:AI11,B4:AI4,AI5:AI10)</f>
        <v>70</v>
      </c>
    </row>
    <row r="16" spans="1:35" x14ac:dyDescent="0.25">
      <c r="B16" s="92" t="s">
        <v>41</v>
      </c>
      <c r="C16" s="93"/>
      <c r="D16" s="151">
        <v>8</v>
      </c>
    </row>
    <row r="17" spans="2:10" x14ac:dyDescent="0.25">
      <c r="B17" s="94" t="s">
        <v>42</v>
      </c>
      <c r="C17" s="95"/>
      <c r="D17" s="55">
        <f>2</f>
        <v>2</v>
      </c>
      <c r="G17" s="103" t="s">
        <v>94</v>
      </c>
      <c r="I17" s="103" t="s">
        <v>94</v>
      </c>
    </row>
    <row r="18" spans="2:10" x14ac:dyDescent="0.25">
      <c r="B18" s="96" t="s">
        <v>40</v>
      </c>
      <c r="C18" s="97"/>
      <c r="D18" s="56">
        <f>SUM(A4:AI11)</f>
        <v>388</v>
      </c>
      <c r="E18" t="s">
        <v>57</v>
      </c>
      <c r="G18" s="103" t="s">
        <v>111</v>
      </c>
      <c r="I18" s="103" t="s">
        <v>45</v>
      </c>
    </row>
    <row r="19" spans="2:10" ht="48.75" customHeight="1" thickBot="1" x14ac:dyDescent="0.3">
      <c r="B19" s="221" t="s">
        <v>137</v>
      </c>
      <c r="C19" s="222"/>
      <c r="D19" s="66">
        <f>ROUNDUP(D18/D16,0)+C12</f>
        <v>63</v>
      </c>
      <c r="E19" s="66">
        <f>ROUNDUP(1.1*D19,0)</f>
        <v>70</v>
      </c>
      <c r="G19" s="125">
        <v>60</v>
      </c>
      <c r="I19" s="125">
        <f>450*G19/D19</f>
        <v>428.57142857142856</v>
      </c>
    </row>
    <row r="20" spans="2:10" x14ac:dyDescent="0.25">
      <c r="B20" s="64" t="s">
        <v>44</v>
      </c>
      <c r="C20" s="65" t="s">
        <v>41</v>
      </c>
      <c r="D20" s="56" t="s">
        <v>45</v>
      </c>
      <c r="H20" s="126" t="s">
        <v>112</v>
      </c>
      <c r="I20" s="127">
        <f>450-I19</f>
        <v>21.428571428571445</v>
      </c>
      <c r="J20" s="126" t="s">
        <v>113</v>
      </c>
    </row>
    <row r="21" spans="2:10" x14ac:dyDescent="0.25">
      <c r="B21" s="57">
        <v>52</v>
      </c>
      <c r="C21" s="43">
        <f>$D$18/B21</f>
        <v>7.4615384615384617</v>
      </c>
      <c r="D21" s="58">
        <f>3600/C21</f>
        <v>482.4742268041237</v>
      </c>
      <c r="H21" s="126" t="s">
        <v>114</v>
      </c>
      <c r="I21" s="128">
        <f>+(450-I19)/450</f>
        <v>4.7619047619047658E-2</v>
      </c>
    </row>
    <row r="22" spans="2:10" x14ac:dyDescent="0.25">
      <c r="B22" s="59">
        <f>+B21-2</f>
        <v>50</v>
      </c>
      <c r="C22" s="44">
        <f>$D$18/B22</f>
        <v>7.76</v>
      </c>
      <c r="D22" s="60">
        <f>3600/C22</f>
        <v>463.91752577319591</v>
      </c>
    </row>
    <row r="23" spans="2:10" x14ac:dyDescent="0.25">
      <c r="B23" s="59">
        <f t="shared" ref="B23:B37" si="10">+B22-2</f>
        <v>48</v>
      </c>
      <c r="C23" s="44">
        <f t="shared" ref="C23:C26" si="11">$D$18/B23</f>
        <v>8.0833333333333339</v>
      </c>
      <c r="D23" s="60">
        <f t="shared" ref="D23:D26" si="12">3600/C23</f>
        <v>445.36082474226799</v>
      </c>
    </row>
    <row r="24" spans="2:10" x14ac:dyDescent="0.25">
      <c r="B24" s="59">
        <f t="shared" si="10"/>
        <v>46</v>
      </c>
      <c r="C24" s="44">
        <f t="shared" si="11"/>
        <v>8.4347826086956523</v>
      </c>
      <c r="D24" s="60">
        <f t="shared" si="12"/>
        <v>426.8041237113402</v>
      </c>
    </row>
    <row r="25" spans="2:10" x14ac:dyDescent="0.25">
      <c r="B25" s="59">
        <f t="shared" si="10"/>
        <v>44</v>
      </c>
      <c r="C25" s="44">
        <f t="shared" si="11"/>
        <v>8.8181818181818183</v>
      </c>
      <c r="D25" s="60">
        <f t="shared" si="12"/>
        <v>408.24742268041234</v>
      </c>
    </row>
    <row r="26" spans="2:10" x14ac:dyDescent="0.25">
      <c r="B26" s="59">
        <f t="shared" si="10"/>
        <v>42</v>
      </c>
      <c r="C26" s="44">
        <f t="shared" si="11"/>
        <v>9.2380952380952372</v>
      </c>
      <c r="D26" s="60">
        <f t="shared" si="12"/>
        <v>389.69072164948454</v>
      </c>
    </row>
    <row r="27" spans="2:10" x14ac:dyDescent="0.25">
      <c r="B27" s="59">
        <f t="shared" si="10"/>
        <v>40</v>
      </c>
      <c r="C27" s="44">
        <f>$D$18/B27</f>
        <v>9.6999999999999993</v>
      </c>
      <c r="D27" s="60">
        <f>3600/C27</f>
        <v>371.13402061855675</v>
      </c>
    </row>
    <row r="28" spans="2:10" x14ac:dyDescent="0.25">
      <c r="B28" s="59">
        <f t="shared" si="10"/>
        <v>38</v>
      </c>
      <c r="C28" s="44">
        <f t="shared" ref="C28:C37" si="13">$D$18/B28</f>
        <v>10.210526315789474</v>
      </c>
      <c r="D28" s="60">
        <f t="shared" ref="D28:D37" si="14">3600/C28</f>
        <v>352.57731958762884</v>
      </c>
    </row>
    <row r="29" spans="2:10" x14ac:dyDescent="0.25">
      <c r="B29" s="59">
        <f t="shared" si="10"/>
        <v>36</v>
      </c>
      <c r="C29" s="44">
        <f t="shared" si="13"/>
        <v>10.777777777777779</v>
      </c>
      <c r="D29" s="60">
        <f t="shared" si="14"/>
        <v>334.02061855670098</v>
      </c>
    </row>
    <row r="30" spans="2:10" x14ac:dyDescent="0.25">
      <c r="B30" s="59">
        <f t="shared" si="10"/>
        <v>34</v>
      </c>
      <c r="C30" s="44">
        <f t="shared" si="13"/>
        <v>11.411764705882353</v>
      </c>
      <c r="D30" s="60">
        <f t="shared" si="14"/>
        <v>315.46391752577318</v>
      </c>
    </row>
    <row r="31" spans="2:10" x14ac:dyDescent="0.25">
      <c r="B31" s="59">
        <f t="shared" si="10"/>
        <v>32</v>
      </c>
      <c r="C31" s="44">
        <f t="shared" si="13"/>
        <v>12.125</v>
      </c>
      <c r="D31" s="60">
        <f t="shared" si="14"/>
        <v>296.90721649484539</v>
      </c>
    </row>
    <row r="32" spans="2:10" x14ac:dyDescent="0.25">
      <c r="B32" s="59">
        <f t="shared" si="10"/>
        <v>30</v>
      </c>
      <c r="C32" s="44">
        <f t="shared" si="13"/>
        <v>12.933333333333334</v>
      </c>
      <c r="D32" s="60">
        <f t="shared" si="14"/>
        <v>278.35051546391753</v>
      </c>
    </row>
    <row r="33" spans="2:21" x14ac:dyDescent="0.25">
      <c r="B33" s="59">
        <f t="shared" si="10"/>
        <v>28</v>
      </c>
      <c r="C33" s="44">
        <f t="shared" si="13"/>
        <v>13.857142857142858</v>
      </c>
      <c r="D33" s="60">
        <f t="shared" si="14"/>
        <v>259.79381443298968</v>
      </c>
    </row>
    <row r="34" spans="2:21" x14ac:dyDescent="0.25">
      <c r="B34" s="59">
        <f t="shared" si="10"/>
        <v>26</v>
      </c>
      <c r="C34" s="44">
        <f t="shared" si="13"/>
        <v>14.923076923076923</v>
      </c>
      <c r="D34" s="60">
        <f t="shared" si="14"/>
        <v>241.23711340206185</v>
      </c>
    </row>
    <row r="35" spans="2:21" x14ac:dyDescent="0.25">
      <c r="B35" s="59">
        <f t="shared" si="10"/>
        <v>24</v>
      </c>
      <c r="C35" s="44">
        <f t="shared" si="13"/>
        <v>16.166666666666668</v>
      </c>
      <c r="D35" s="60">
        <f t="shared" si="14"/>
        <v>222.680412371134</v>
      </c>
    </row>
    <row r="36" spans="2:21" x14ac:dyDescent="0.25">
      <c r="B36" s="59">
        <f t="shared" si="10"/>
        <v>22</v>
      </c>
      <c r="C36" s="44">
        <f t="shared" si="13"/>
        <v>17.636363636363637</v>
      </c>
      <c r="D36" s="60">
        <f t="shared" si="14"/>
        <v>204.12371134020617</v>
      </c>
    </row>
    <row r="37" spans="2:21" ht="15.75" thickBot="1" x14ac:dyDescent="0.3">
      <c r="B37" s="61">
        <f t="shared" si="10"/>
        <v>20</v>
      </c>
      <c r="C37" s="62">
        <f t="shared" si="13"/>
        <v>19.399999999999999</v>
      </c>
      <c r="D37" s="63">
        <f t="shared" si="14"/>
        <v>185.56701030927837</v>
      </c>
    </row>
    <row r="38" spans="2:21" x14ac:dyDescent="0.25">
      <c r="U38" s="103"/>
    </row>
    <row r="39" spans="2:21" x14ac:dyDescent="0.25">
      <c r="C39" s="41"/>
      <c r="D39" s="42"/>
    </row>
    <row r="40" spans="2:21" x14ac:dyDescent="0.25">
      <c r="C40" s="41"/>
      <c r="D40" s="42"/>
    </row>
    <row r="41" spans="2:21" x14ac:dyDescent="0.25">
      <c r="C41" s="41"/>
      <c r="D41" s="42"/>
    </row>
  </sheetData>
  <mergeCells count="11">
    <mergeCell ref="B19:C19"/>
    <mergeCell ref="AH9:AH10"/>
    <mergeCell ref="AF5:AG5"/>
    <mergeCell ref="I7:K7"/>
    <mergeCell ref="L7:M7"/>
    <mergeCell ref="X7:AB7"/>
    <mergeCell ref="AC10:AG10"/>
    <mergeCell ref="C8:D9"/>
    <mergeCell ref="U8:W8"/>
    <mergeCell ref="X8:AA8"/>
    <mergeCell ref="C10:D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1"/>
  <sheetViews>
    <sheetView showGridLines="0" topLeftCell="A2" zoomScale="85" zoomScaleNormal="85" workbookViewId="0">
      <selection activeCell="J26" sqref="J26"/>
    </sheetView>
  </sheetViews>
  <sheetFormatPr defaultRowHeight="15" x14ac:dyDescent="0.25"/>
  <cols>
    <col min="2" max="19" width="7.7109375" customWidth="1"/>
    <col min="20" max="23" width="7.5703125" customWidth="1"/>
    <col min="24" max="28" width="8.140625" customWidth="1"/>
    <col min="39" max="39" width="10.85546875" customWidth="1"/>
    <col min="40" max="40" width="10.42578125" customWidth="1"/>
  </cols>
  <sheetData>
    <row r="3" spans="1:26" x14ac:dyDescent="0.25">
      <c r="A3" s="1"/>
      <c r="B3" s="2" t="s">
        <v>136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37">
        <f t="shared" ref="B4" si="0">+$D$17</f>
        <v>2</v>
      </c>
      <c r="C4" s="37">
        <v>2</v>
      </c>
      <c r="D4" s="37">
        <v>2</v>
      </c>
      <c r="E4" s="37">
        <f t="shared" ref="E4" si="1">+$D$17</f>
        <v>2</v>
      </c>
      <c r="F4" s="37">
        <v>16</v>
      </c>
      <c r="G4" s="37">
        <v>16</v>
      </c>
      <c r="H4" s="37">
        <f t="shared" ref="H4:I4" si="2">+$D$17</f>
        <v>2</v>
      </c>
      <c r="I4" s="37">
        <f t="shared" si="2"/>
        <v>2</v>
      </c>
      <c r="J4" s="37">
        <v>8</v>
      </c>
      <c r="K4" s="37">
        <v>8</v>
      </c>
      <c r="L4" s="37">
        <f>+$D$17</f>
        <v>2</v>
      </c>
      <c r="M4" s="37">
        <v>8</v>
      </c>
      <c r="N4" s="37">
        <f>+$D$17</f>
        <v>2</v>
      </c>
      <c r="O4" s="37">
        <f>+$D$17</f>
        <v>2</v>
      </c>
      <c r="P4" s="37">
        <v>8</v>
      </c>
      <c r="Q4" s="37">
        <v>8</v>
      </c>
      <c r="R4" s="37">
        <f>+$D$17</f>
        <v>2</v>
      </c>
    </row>
    <row r="5" spans="1:26" ht="33" customHeight="1" x14ac:dyDescent="0.25">
      <c r="A5" s="37"/>
      <c r="B5" s="3" t="s">
        <v>0</v>
      </c>
      <c r="C5" s="131" t="s">
        <v>49</v>
      </c>
      <c r="D5" s="132" t="s">
        <v>129</v>
      </c>
      <c r="E5" s="155" t="s">
        <v>1</v>
      </c>
      <c r="F5" s="147" t="s">
        <v>49</v>
      </c>
      <c r="G5" s="132" t="s">
        <v>129</v>
      </c>
      <c r="H5" s="155" t="s">
        <v>1</v>
      </c>
      <c r="I5" s="154" t="s">
        <v>1</v>
      </c>
      <c r="J5" s="131" t="s">
        <v>127</v>
      </c>
      <c r="K5" s="133" t="s">
        <v>49</v>
      </c>
      <c r="L5" s="139" t="s">
        <v>1</v>
      </c>
      <c r="M5" s="142" t="s">
        <v>134</v>
      </c>
      <c r="N5" s="149" t="s">
        <v>1</v>
      </c>
      <c r="O5" s="149" t="s">
        <v>1</v>
      </c>
      <c r="P5" s="140" t="s">
        <v>126</v>
      </c>
      <c r="Q5" s="140" t="s">
        <v>133</v>
      </c>
      <c r="R5" s="246" t="s">
        <v>103</v>
      </c>
      <c r="S5" s="246"/>
    </row>
    <row r="6" spans="1:26" ht="33" customHeight="1" x14ac:dyDescent="0.25">
      <c r="A6" s="37">
        <f t="shared" ref="A6:A8" si="3">+$D$17</f>
        <v>2</v>
      </c>
      <c r="B6" s="3" t="s">
        <v>2</v>
      </c>
      <c r="C6" s="11"/>
      <c r="D6" s="12"/>
      <c r="E6" s="13"/>
      <c r="F6" s="11"/>
      <c r="G6" s="12"/>
      <c r="H6" s="13"/>
      <c r="I6" s="11"/>
      <c r="J6" s="12"/>
      <c r="K6" s="13"/>
      <c r="L6" s="69"/>
      <c r="M6" s="120"/>
      <c r="N6" s="120"/>
      <c r="O6" s="120"/>
      <c r="P6" s="31"/>
      <c r="Q6" s="20"/>
      <c r="R6" s="120"/>
      <c r="S6" s="117"/>
      <c r="T6" s="37">
        <f t="shared" ref="T6:T9" si="4">+$D$17</f>
        <v>2</v>
      </c>
    </row>
    <row r="7" spans="1:26" ht="33" customHeight="1" x14ac:dyDescent="0.25">
      <c r="A7" s="37">
        <v>8</v>
      </c>
      <c r="B7" s="10" t="s">
        <v>2</v>
      </c>
      <c r="C7" s="227" t="s">
        <v>130</v>
      </c>
      <c r="D7" s="228"/>
      <c r="E7" s="229"/>
      <c r="F7" s="227" t="s">
        <v>128</v>
      </c>
      <c r="G7" s="228"/>
      <c r="H7" s="229"/>
      <c r="I7" s="227" t="s">
        <v>127</v>
      </c>
      <c r="J7" s="228"/>
      <c r="K7" s="229"/>
      <c r="L7" s="247" t="s">
        <v>125</v>
      </c>
      <c r="M7" s="248"/>
      <c r="N7" s="248"/>
      <c r="O7" s="248"/>
      <c r="P7" s="248"/>
      <c r="Q7" s="249"/>
      <c r="R7" s="120"/>
      <c r="S7" s="111"/>
      <c r="T7" s="37">
        <f t="shared" si="4"/>
        <v>2</v>
      </c>
    </row>
    <row r="8" spans="1:26" ht="33" customHeight="1" x14ac:dyDescent="0.25">
      <c r="A8" s="37">
        <f t="shared" si="3"/>
        <v>2</v>
      </c>
      <c r="B8" s="3" t="s">
        <v>20</v>
      </c>
      <c r="C8" s="131"/>
      <c r="D8" s="132" t="s">
        <v>119</v>
      </c>
      <c r="E8" s="133"/>
      <c r="F8" s="239" t="s">
        <v>132</v>
      </c>
      <c r="G8" s="240"/>
      <c r="H8" s="241"/>
      <c r="I8" s="239" t="s">
        <v>131</v>
      </c>
      <c r="J8" s="240"/>
      <c r="K8" s="241"/>
      <c r="L8" s="131"/>
      <c r="M8" s="132" t="s">
        <v>23</v>
      </c>
      <c r="N8" s="133"/>
      <c r="O8" s="131"/>
      <c r="P8" s="132" t="s">
        <v>24</v>
      </c>
      <c r="Q8" s="133"/>
      <c r="R8" s="120"/>
      <c r="S8" s="124" t="s">
        <v>49</v>
      </c>
      <c r="T8" s="37">
        <v>8</v>
      </c>
    </row>
    <row r="9" spans="1:26" ht="33" customHeight="1" x14ac:dyDescent="0.25">
      <c r="A9" s="37">
        <v>16</v>
      </c>
      <c r="B9" s="10" t="s">
        <v>26</v>
      </c>
      <c r="C9" s="11"/>
      <c r="D9" s="12"/>
      <c r="E9" s="13"/>
      <c r="F9" s="11"/>
      <c r="G9" s="12"/>
      <c r="H9" s="13"/>
      <c r="I9" s="11"/>
      <c r="J9" s="12"/>
      <c r="K9" s="13"/>
      <c r="L9" s="11"/>
      <c r="M9" s="12"/>
      <c r="N9" s="13"/>
      <c r="O9" s="11"/>
      <c r="P9" s="12"/>
      <c r="Q9" s="13"/>
      <c r="R9" s="120"/>
      <c r="S9" s="111"/>
      <c r="T9" s="37">
        <f t="shared" si="4"/>
        <v>2</v>
      </c>
    </row>
    <row r="10" spans="1:26" ht="33" customHeight="1" x14ac:dyDescent="0.25">
      <c r="A10" s="37"/>
      <c r="B10" s="141" t="s">
        <v>0</v>
      </c>
      <c r="C10" s="134" t="s">
        <v>123</v>
      </c>
      <c r="D10" s="135" t="s">
        <v>124</v>
      </c>
      <c r="E10" s="136" t="s">
        <v>7</v>
      </c>
      <c r="F10" s="135" t="s">
        <v>122</v>
      </c>
      <c r="G10" s="137" t="s">
        <v>121</v>
      </c>
      <c r="H10" s="144" t="s">
        <v>134</v>
      </c>
      <c r="I10" s="155" t="s">
        <v>1</v>
      </c>
      <c r="J10" s="135" t="s">
        <v>120</v>
      </c>
      <c r="K10" s="138" t="s">
        <v>134</v>
      </c>
      <c r="L10" s="134" t="s">
        <v>36</v>
      </c>
      <c r="M10" s="135" t="s">
        <v>37</v>
      </c>
      <c r="N10" s="136" t="s">
        <v>25</v>
      </c>
      <c r="O10" s="134" t="s">
        <v>39</v>
      </c>
      <c r="P10" s="155" t="s">
        <v>1</v>
      </c>
      <c r="Q10" s="136" t="s">
        <v>38</v>
      </c>
      <c r="R10" s="250" t="s">
        <v>103</v>
      </c>
      <c r="S10" s="251"/>
    </row>
    <row r="11" spans="1:26" x14ac:dyDescent="0.25">
      <c r="A11" s="1"/>
      <c r="B11" s="37">
        <f t="shared" ref="B11" si="5">+$D$17</f>
        <v>2</v>
      </c>
      <c r="C11" s="37">
        <v>8</v>
      </c>
      <c r="D11" s="37">
        <v>8</v>
      </c>
      <c r="E11" s="37">
        <v>8</v>
      </c>
      <c r="F11" s="37">
        <v>24</v>
      </c>
      <c r="G11" s="37">
        <f>+$D$17</f>
        <v>2</v>
      </c>
      <c r="H11" s="37">
        <v>16</v>
      </c>
      <c r="I11" s="37">
        <f>+$D$17</f>
        <v>2</v>
      </c>
      <c r="J11" s="37">
        <f>+$D$17</f>
        <v>2</v>
      </c>
      <c r="K11" s="37">
        <f>+$D$17</f>
        <v>2</v>
      </c>
      <c r="L11" s="37">
        <v>16</v>
      </c>
      <c r="M11" s="37">
        <f>+$D$17</f>
        <v>2</v>
      </c>
      <c r="N11" s="37">
        <v>8</v>
      </c>
      <c r="O11" s="37">
        <v>16</v>
      </c>
      <c r="P11" s="37">
        <f>+$D$17</f>
        <v>2</v>
      </c>
      <c r="Q11" s="37">
        <f>+$D$17</f>
        <v>2</v>
      </c>
      <c r="R11" s="37">
        <f>+$D$17</f>
        <v>2</v>
      </c>
    </row>
    <row r="12" spans="1:26" x14ac:dyDescent="0.25">
      <c r="B12" s="156" t="s">
        <v>1</v>
      </c>
      <c r="C12">
        <f>+COUNTIF(A4:AS11,B12)</f>
        <v>8</v>
      </c>
      <c r="D12" s="156" t="s">
        <v>139</v>
      </c>
      <c r="K12" s="71"/>
    </row>
    <row r="13" spans="1:26" ht="15.75" thickBot="1" x14ac:dyDescent="0.3">
      <c r="B13" s="156"/>
      <c r="K13" s="71"/>
    </row>
    <row r="14" spans="1:26" ht="18.75" x14ac:dyDescent="0.3">
      <c r="B14" s="89" t="s">
        <v>135</v>
      </c>
      <c r="C14" s="90"/>
      <c r="D14" s="91"/>
    </row>
    <row r="15" spans="1:26" ht="18.75" x14ac:dyDescent="0.3">
      <c r="B15" s="92" t="s">
        <v>56</v>
      </c>
      <c r="C15" s="93"/>
      <c r="D15" s="74">
        <f>+COUNT(A5:A10,B11:S11,B4:S4,T5:T10)</f>
        <v>42</v>
      </c>
    </row>
    <row r="16" spans="1:26" x14ac:dyDescent="0.25">
      <c r="B16" s="92" t="s">
        <v>41</v>
      </c>
      <c r="C16" s="93"/>
      <c r="D16" s="151">
        <v>10.5</v>
      </c>
      <c r="E16" s="160" t="s">
        <v>138</v>
      </c>
    </row>
    <row r="17" spans="2:6" x14ac:dyDescent="0.25">
      <c r="B17" s="94" t="s">
        <v>42</v>
      </c>
      <c r="C17" s="95"/>
      <c r="D17" s="55">
        <f>2</f>
        <v>2</v>
      </c>
    </row>
    <row r="18" spans="2:6" x14ac:dyDescent="0.25">
      <c r="B18" s="96" t="s">
        <v>40</v>
      </c>
      <c r="C18" s="97"/>
      <c r="D18" s="56">
        <f>SUM(A4:T11)</f>
        <v>256</v>
      </c>
      <c r="E18" t="s">
        <v>57</v>
      </c>
    </row>
    <row r="19" spans="2:6" ht="48.75" customHeight="1" thickBot="1" x14ac:dyDescent="0.3">
      <c r="B19" s="221" t="s">
        <v>137</v>
      </c>
      <c r="C19" s="222"/>
      <c r="D19" s="150">
        <f>ROUNDUP(D18/D16,0)+C12</f>
        <v>33</v>
      </c>
      <c r="E19" s="66">
        <f>ROUNDUP(1.1*D19,0)</f>
        <v>37</v>
      </c>
      <c r="F19" s="100"/>
    </row>
    <row r="20" spans="2:6" ht="30" x14ac:dyDescent="0.25">
      <c r="B20" s="64" t="s">
        <v>44</v>
      </c>
      <c r="C20" s="65" t="s">
        <v>41</v>
      </c>
      <c r="D20" s="56" t="s">
        <v>45</v>
      </c>
    </row>
    <row r="21" spans="2:6" x14ac:dyDescent="0.25">
      <c r="B21" s="57">
        <v>33</v>
      </c>
      <c r="C21" s="43">
        <f>$D$18/B21</f>
        <v>7.7575757575757578</v>
      </c>
      <c r="D21" s="58">
        <f>3600/C21</f>
        <v>464.0625</v>
      </c>
    </row>
    <row r="22" spans="2:6" x14ac:dyDescent="0.25">
      <c r="B22" s="59">
        <f>+B21-1</f>
        <v>32</v>
      </c>
      <c r="C22" s="44">
        <f>$D$18/B22</f>
        <v>8</v>
      </c>
      <c r="D22" s="60">
        <f>3600/C22</f>
        <v>450</v>
      </c>
    </row>
    <row r="23" spans="2:6" x14ac:dyDescent="0.25">
      <c r="B23" s="59">
        <f t="shared" ref="B23:B37" si="6">+B22-1</f>
        <v>31</v>
      </c>
      <c r="C23" s="44">
        <f t="shared" ref="C23:C26" si="7">$D$18/B23</f>
        <v>8.258064516129032</v>
      </c>
      <c r="D23" s="60">
        <f t="shared" ref="D23:D26" si="8">3600/C23</f>
        <v>435.9375</v>
      </c>
    </row>
    <row r="24" spans="2:6" x14ac:dyDescent="0.25">
      <c r="B24" s="59">
        <f t="shared" si="6"/>
        <v>30</v>
      </c>
      <c r="C24" s="44">
        <f t="shared" si="7"/>
        <v>8.5333333333333332</v>
      </c>
      <c r="D24" s="60">
        <f t="shared" si="8"/>
        <v>421.875</v>
      </c>
    </row>
    <row r="25" spans="2:6" x14ac:dyDescent="0.25">
      <c r="B25" s="59">
        <f t="shared" si="6"/>
        <v>29</v>
      </c>
      <c r="C25" s="44">
        <f t="shared" si="7"/>
        <v>8.8275862068965516</v>
      </c>
      <c r="D25" s="60">
        <f t="shared" si="8"/>
        <v>407.8125</v>
      </c>
    </row>
    <row r="26" spans="2:6" x14ac:dyDescent="0.25">
      <c r="B26" s="59">
        <f t="shared" si="6"/>
        <v>28</v>
      </c>
      <c r="C26" s="44">
        <f t="shared" si="7"/>
        <v>9.1428571428571423</v>
      </c>
      <c r="D26" s="60">
        <f t="shared" si="8"/>
        <v>393.75</v>
      </c>
    </row>
    <row r="27" spans="2:6" x14ac:dyDescent="0.25">
      <c r="B27" s="59">
        <f t="shared" si="6"/>
        <v>27</v>
      </c>
      <c r="C27" s="44">
        <f>$D$18/B27</f>
        <v>9.481481481481481</v>
      </c>
      <c r="D27" s="60">
        <f>3600/C27</f>
        <v>379.6875</v>
      </c>
    </row>
    <row r="28" spans="2:6" x14ac:dyDescent="0.25">
      <c r="B28" s="59">
        <f t="shared" si="6"/>
        <v>26</v>
      </c>
      <c r="C28" s="44">
        <f t="shared" ref="C28:C37" si="9">$D$18/B28</f>
        <v>9.8461538461538467</v>
      </c>
      <c r="D28" s="60">
        <f t="shared" ref="D28:D37" si="10">3600/C28</f>
        <v>365.625</v>
      </c>
    </row>
    <row r="29" spans="2:6" x14ac:dyDescent="0.25">
      <c r="B29" s="59">
        <f t="shared" si="6"/>
        <v>25</v>
      </c>
      <c r="C29" s="44">
        <f t="shared" si="9"/>
        <v>10.24</v>
      </c>
      <c r="D29" s="60">
        <f t="shared" si="10"/>
        <v>351.5625</v>
      </c>
    </row>
    <row r="30" spans="2:6" x14ac:dyDescent="0.25">
      <c r="B30" s="59">
        <f t="shared" si="6"/>
        <v>24</v>
      </c>
      <c r="C30" s="44">
        <f t="shared" si="9"/>
        <v>10.666666666666666</v>
      </c>
      <c r="D30" s="60">
        <f t="shared" si="10"/>
        <v>337.5</v>
      </c>
    </row>
    <row r="31" spans="2:6" x14ac:dyDescent="0.25">
      <c r="B31" s="59">
        <f t="shared" si="6"/>
        <v>23</v>
      </c>
      <c r="C31" s="44">
        <f t="shared" si="9"/>
        <v>11.130434782608695</v>
      </c>
      <c r="D31" s="60">
        <f t="shared" si="10"/>
        <v>323.4375</v>
      </c>
    </row>
    <row r="32" spans="2:6" x14ac:dyDescent="0.25">
      <c r="B32" s="59">
        <f t="shared" si="6"/>
        <v>22</v>
      </c>
      <c r="C32" s="44">
        <f t="shared" si="9"/>
        <v>11.636363636363637</v>
      </c>
      <c r="D32" s="60">
        <f t="shared" si="10"/>
        <v>309.375</v>
      </c>
    </row>
    <row r="33" spans="2:21" x14ac:dyDescent="0.25">
      <c r="B33" s="59">
        <f t="shared" si="6"/>
        <v>21</v>
      </c>
      <c r="C33" s="44">
        <f t="shared" si="9"/>
        <v>12.19047619047619</v>
      </c>
      <c r="D33" s="60">
        <f t="shared" si="10"/>
        <v>295.3125</v>
      </c>
    </row>
    <row r="34" spans="2:21" x14ac:dyDescent="0.25">
      <c r="B34" s="59">
        <f t="shared" si="6"/>
        <v>20</v>
      </c>
      <c r="C34" s="44">
        <f t="shared" si="9"/>
        <v>12.8</v>
      </c>
      <c r="D34" s="60">
        <f t="shared" si="10"/>
        <v>281.25</v>
      </c>
    </row>
    <row r="35" spans="2:21" x14ac:dyDescent="0.25">
      <c r="B35" s="59">
        <f t="shared" si="6"/>
        <v>19</v>
      </c>
      <c r="C35" s="44">
        <f t="shared" si="9"/>
        <v>13.473684210526315</v>
      </c>
      <c r="D35" s="60">
        <f t="shared" si="10"/>
        <v>267.1875</v>
      </c>
    </row>
    <row r="36" spans="2:21" x14ac:dyDescent="0.25">
      <c r="B36" s="59">
        <f t="shared" si="6"/>
        <v>18</v>
      </c>
      <c r="C36" s="44">
        <f t="shared" si="9"/>
        <v>14.222222222222221</v>
      </c>
      <c r="D36" s="60">
        <f t="shared" si="10"/>
        <v>253.125</v>
      </c>
    </row>
    <row r="37" spans="2:21" ht="15.75" thickBot="1" x14ac:dyDescent="0.3">
      <c r="B37" s="61">
        <f t="shared" si="6"/>
        <v>17</v>
      </c>
      <c r="C37" s="62">
        <f t="shared" si="9"/>
        <v>15.058823529411764</v>
      </c>
      <c r="D37" s="63">
        <f t="shared" si="10"/>
        <v>239.0625</v>
      </c>
    </row>
    <row r="38" spans="2:21" x14ac:dyDescent="0.25">
      <c r="U38" s="103"/>
    </row>
    <row r="39" spans="2:21" x14ac:dyDescent="0.25">
      <c r="C39" s="41"/>
      <c r="D39" s="42"/>
    </row>
    <row r="40" spans="2:21" x14ac:dyDescent="0.25">
      <c r="C40" s="41"/>
      <c r="D40" s="42"/>
    </row>
    <row r="41" spans="2:21" x14ac:dyDescent="0.25">
      <c r="C41" s="41"/>
      <c r="D41" s="42"/>
    </row>
  </sheetData>
  <mergeCells count="9">
    <mergeCell ref="B19:C19"/>
    <mergeCell ref="R5:S5"/>
    <mergeCell ref="L7:Q7"/>
    <mergeCell ref="F7:H7"/>
    <mergeCell ref="R10:S10"/>
    <mergeCell ref="C7:E7"/>
    <mergeCell ref="I8:K8"/>
    <mergeCell ref="F8:H8"/>
    <mergeCell ref="I7:K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41"/>
  <sheetViews>
    <sheetView showGridLines="0" zoomScale="85" zoomScaleNormal="85" workbookViewId="0">
      <selection activeCell="B21" sqref="B21:B37"/>
    </sheetView>
  </sheetViews>
  <sheetFormatPr defaultRowHeight="15" x14ac:dyDescent="0.25"/>
  <cols>
    <col min="2" max="2" width="7.5703125" customWidth="1"/>
    <col min="3" max="3" width="10.42578125" customWidth="1"/>
    <col min="4" max="4" width="7.5703125" customWidth="1"/>
    <col min="5" max="5" width="13.42578125" bestFit="1" customWidth="1"/>
    <col min="6" max="42" width="7.5703125" customWidth="1"/>
    <col min="43" max="44" width="7.85546875" customWidth="1"/>
  </cols>
  <sheetData>
    <row r="3" spans="1:47" x14ac:dyDescent="0.25">
      <c r="A3" s="1"/>
      <c r="B3" s="2" t="s">
        <v>116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7" x14ac:dyDescent="0.25">
      <c r="A4" s="1"/>
      <c r="B4" s="37">
        <v>2</v>
      </c>
      <c r="C4" s="37">
        <v>2</v>
      </c>
      <c r="D4" s="37">
        <v>2</v>
      </c>
      <c r="E4" s="37">
        <v>8</v>
      </c>
      <c r="F4" s="37">
        <v>2</v>
      </c>
      <c r="G4" s="37">
        <v>16</v>
      </c>
      <c r="H4" s="37">
        <v>2</v>
      </c>
      <c r="I4" s="37">
        <f t="shared" ref="I4:J4" si="0">+$D$17</f>
        <v>2</v>
      </c>
      <c r="J4" s="37">
        <f t="shared" si="0"/>
        <v>2</v>
      </c>
      <c r="K4" s="37">
        <v>8</v>
      </c>
      <c r="L4" s="37">
        <v>8</v>
      </c>
      <c r="M4" s="37">
        <v>8</v>
      </c>
      <c r="N4" s="37">
        <v>8</v>
      </c>
      <c r="O4" s="37">
        <v>8</v>
      </c>
      <c r="P4" s="37">
        <f t="shared" ref="P4:Q4" si="1">+$D$17</f>
        <v>2</v>
      </c>
      <c r="Q4" s="37">
        <f t="shared" si="1"/>
        <v>2</v>
      </c>
      <c r="R4" s="37">
        <v>8</v>
      </c>
      <c r="S4" s="37">
        <v>8</v>
      </c>
      <c r="T4" s="37">
        <v>8</v>
      </c>
      <c r="U4" s="37">
        <v>8</v>
      </c>
      <c r="V4" s="37">
        <v>8</v>
      </c>
      <c r="W4" s="37">
        <f>+$D$17</f>
        <v>2</v>
      </c>
      <c r="X4" s="37">
        <v>145</v>
      </c>
      <c r="Y4" s="37">
        <v>2</v>
      </c>
      <c r="Z4" s="37"/>
      <c r="AA4" s="37">
        <v>2</v>
      </c>
      <c r="AB4" s="37"/>
      <c r="AC4" s="37"/>
      <c r="AD4" s="37">
        <v>2</v>
      </c>
      <c r="AE4" s="37"/>
      <c r="AF4" s="37"/>
      <c r="AG4" s="37">
        <v>2</v>
      </c>
      <c r="AH4" s="37"/>
      <c r="AI4" s="37"/>
      <c r="AJ4" s="37">
        <v>2</v>
      </c>
      <c r="AK4" s="37"/>
      <c r="AL4" s="37"/>
      <c r="AM4" s="37">
        <v>2</v>
      </c>
      <c r="AN4" s="37"/>
      <c r="AO4" s="37"/>
      <c r="AP4" s="37">
        <v>2</v>
      </c>
      <c r="AQ4" s="37"/>
      <c r="AR4" s="37"/>
      <c r="AS4" s="37">
        <v>2</v>
      </c>
      <c r="AT4" s="37"/>
      <c r="AU4" s="37"/>
    </row>
    <row r="5" spans="1:47" ht="33" customHeight="1" x14ac:dyDescent="0.25">
      <c r="A5" s="37"/>
      <c r="B5" s="3" t="s">
        <v>0</v>
      </c>
      <c r="C5" s="45" t="s">
        <v>1</v>
      </c>
      <c r="D5" s="162" t="s">
        <v>1</v>
      </c>
      <c r="E5" s="5" t="s">
        <v>2</v>
      </c>
      <c r="F5" s="152" t="s">
        <v>1</v>
      </c>
      <c r="G5" s="4" t="s">
        <v>3</v>
      </c>
      <c r="H5" s="5" t="s">
        <v>4</v>
      </c>
      <c r="I5" s="152" t="s">
        <v>1</v>
      </c>
      <c r="J5" s="45" t="s">
        <v>1</v>
      </c>
      <c r="K5" s="4" t="s">
        <v>48</v>
      </c>
      <c r="L5" s="5" t="s">
        <v>49</v>
      </c>
      <c r="M5" s="6" t="s">
        <v>50</v>
      </c>
      <c r="N5" s="68" t="s">
        <v>52</v>
      </c>
      <c r="O5" s="68" t="s">
        <v>51</v>
      </c>
      <c r="P5" s="47" t="s">
        <v>1</v>
      </c>
      <c r="Q5" s="162" t="s">
        <v>1</v>
      </c>
      <c r="R5" s="5" t="s">
        <v>5</v>
      </c>
      <c r="S5" s="6" t="s">
        <v>6</v>
      </c>
      <c r="T5" s="4" t="s">
        <v>7</v>
      </c>
      <c r="U5" s="5" t="s">
        <v>8</v>
      </c>
      <c r="V5" s="6" t="s">
        <v>9</v>
      </c>
      <c r="W5" s="7"/>
      <c r="X5" s="8"/>
      <c r="Y5" s="9"/>
      <c r="Z5" s="7"/>
      <c r="AA5" s="8"/>
      <c r="AB5" s="8"/>
      <c r="AC5" s="8"/>
      <c r="AD5" s="8"/>
      <c r="AE5" s="8"/>
      <c r="AF5" s="8"/>
      <c r="AG5" s="8"/>
      <c r="AH5" s="9"/>
      <c r="AI5" s="7"/>
      <c r="AJ5" s="8"/>
      <c r="AK5" s="8"/>
      <c r="AL5" s="8"/>
      <c r="AM5" s="8"/>
      <c r="AN5" s="8"/>
      <c r="AO5" s="8"/>
      <c r="AP5" s="8"/>
      <c r="AQ5" s="8"/>
      <c r="AR5" s="7"/>
      <c r="AS5" s="8"/>
      <c r="AT5" s="8"/>
      <c r="AU5" s="38"/>
    </row>
    <row r="6" spans="1:47" ht="33" customHeight="1" x14ac:dyDescent="0.25">
      <c r="A6" s="37">
        <v>8</v>
      </c>
      <c r="B6" s="3" t="s">
        <v>20</v>
      </c>
      <c r="C6" s="48"/>
      <c r="D6" s="11"/>
      <c r="E6" s="12"/>
      <c r="F6" s="13"/>
      <c r="G6" s="11"/>
      <c r="H6" s="12"/>
      <c r="I6" s="13"/>
      <c r="J6" s="48"/>
      <c r="K6" s="11"/>
      <c r="L6" s="12"/>
      <c r="M6" s="13"/>
      <c r="N6" s="69"/>
      <c r="O6" s="31"/>
      <c r="P6" s="20"/>
      <c r="Q6" s="11"/>
      <c r="R6" s="12"/>
      <c r="S6" s="13"/>
      <c r="T6" s="11"/>
      <c r="U6" s="12"/>
      <c r="V6" s="13"/>
      <c r="W6" s="14"/>
      <c r="X6" s="15" t="s">
        <v>10</v>
      </c>
      <c r="Y6" s="16"/>
      <c r="Z6" s="17"/>
      <c r="AA6" s="15" t="s">
        <v>11</v>
      </c>
      <c r="AB6" s="15"/>
      <c r="AC6" s="15"/>
      <c r="AD6" s="15" t="s">
        <v>12</v>
      </c>
      <c r="AE6" s="15"/>
      <c r="AF6" s="15"/>
      <c r="AG6" s="15" t="s">
        <v>13</v>
      </c>
      <c r="AH6" s="16"/>
      <c r="AI6" s="17"/>
      <c r="AJ6" s="15" t="s">
        <v>14</v>
      </c>
      <c r="AK6" s="15"/>
      <c r="AL6" s="15"/>
      <c r="AM6" s="15" t="s">
        <v>15</v>
      </c>
      <c r="AN6" s="15"/>
      <c r="AO6" s="15"/>
      <c r="AP6" s="15" t="s">
        <v>16</v>
      </c>
      <c r="AQ6" s="18"/>
      <c r="AR6" s="14"/>
      <c r="AS6" s="18"/>
      <c r="AT6" s="19"/>
      <c r="AU6" s="39"/>
    </row>
    <row r="7" spans="1:47" ht="33" customHeight="1" x14ac:dyDescent="0.25">
      <c r="A7" s="37">
        <v>8</v>
      </c>
      <c r="B7" s="10" t="s">
        <v>26</v>
      </c>
      <c r="C7" s="49"/>
      <c r="D7" s="22"/>
      <c r="E7" s="23" t="s">
        <v>2</v>
      </c>
      <c r="F7" s="24"/>
      <c r="G7" s="22"/>
      <c r="H7" s="23" t="s">
        <v>17</v>
      </c>
      <c r="I7" s="24"/>
      <c r="J7" s="49"/>
      <c r="K7" s="22"/>
      <c r="L7" s="23" t="s">
        <v>53</v>
      </c>
      <c r="M7" s="24"/>
      <c r="N7" s="70"/>
      <c r="O7" s="29" t="s">
        <v>51</v>
      </c>
      <c r="P7" s="36"/>
      <c r="Q7" s="22"/>
      <c r="R7" s="23" t="s">
        <v>18</v>
      </c>
      <c r="S7" s="24"/>
      <c r="T7" s="22"/>
      <c r="U7" s="23" t="s">
        <v>19</v>
      </c>
      <c r="V7" s="24"/>
      <c r="W7" s="25"/>
      <c r="X7" s="26"/>
      <c r="Y7" s="27"/>
      <c r="Z7" s="28"/>
      <c r="AA7" s="26"/>
      <c r="AB7" s="26"/>
      <c r="AC7" s="26"/>
      <c r="AD7" s="26"/>
      <c r="AE7" s="26"/>
      <c r="AF7" s="26"/>
      <c r="AG7" s="26"/>
      <c r="AH7" s="27"/>
      <c r="AI7" s="28"/>
      <c r="AJ7" s="26"/>
      <c r="AK7" s="26"/>
      <c r="AL7" s="26"/>
      <c r="AM7" s="26"/>
      <c r="AN7" s="26"/>
      <c r="AO7" s="26"/>
      <c r="AP7" s="26"/>
      <c r="AQ7" s="29"/>
      <c r="AR7" s="30"/>
      <c r="AS7" s="31"/>
      <c r="AT7" s="32"/>
      <c r="AU7" s="39">
        <v>2</v>
      </c>
    </row>
    <row r="8" spans="1:47" ht="33" customHeight="1" x14ac:dyDescent="0.25">
      <c r="A8" s="37">
        <v>8</v>
      </c>
      <c r="B8" s="3" t="s">
        <v>20</v>
      </c>
      <c r="C8" s="50"/>
      <c r="D8" s="4"/>
      <c r="E8" s="5" t="s">
        <v>21</v>
      </c>
      <c r="F8" s="6"/>
      <c r="G8" s="50"/>
      <c r="H8" s="4"/>
      <c r="I8" s="5" t="s">
        <v>22</v>
      </c>
      <c r="J8" s="6"/>
      <c r="K8" s="50"/>
      <c r="L8" s="4"/>
      <c r="M8" s="5" t="s">
        <v>23</v>
      </c>
      <c r="N8" s="6"/>
      <c r="O8" s="7"/>
      <c r="P8" s="9"/>
      <c r="Q8" s="4"/>
      <c r="R8" s="5" t="s">
        <v>24</v>
      </c>
      <c r="S8" s="6"/>
      <c r="T8" s="4"/>
      <c r="U8" s="5" t="s">
        <v>25</v>
      </c>
      <c r="V8" s="6"/>
      <c r="W8" s="7"/>
      <c r="X8" s="33"/>
      <c r="Y8" s="34"/>
      <c r="Z8" s="35"/>
      <c r="AA8" s="33"/>
      <c r="AB8" s="33"/>
      <c r="AC8" s="33"/>
      <c r="AD8" s="33"/>
      <c r="AE8" s="33"/>
      <c r="AF8" s="33"/>
      <c r="AG8" s="33"/>
      <c r="AH8" s="34"/>
      <c r="AI8" s="35"/>
      <c r="AJ8" s="33"/>
      <c r="AK8" s="33"/>
      <c r="AL8" s="33"/>
      <c r="AM8" s="33"/>
      <c r="AN8" s="33"/>
      <c r="AO8" s="33"/>
      <c r="AP8" s="33"/>
      <c r="AQ8" s="8"/>
      <c r="AR8" s="30"/>
      <c r="AS8" s="31"/>
      <c r="AT8" s="32"/>
      <c r="AU8" s="39">
        <v>2</v>
      </c>
    </row>
    <row r="9" spans="1:47" ht="33" customHeight="1" x14ac:dyDescent="0.25">
      <c r="A9" s="37">
        <v>8</v>
      </c>
      <c r="B9" s="10" t="s">
        <v>26</v>
      </c>
      <c r="C9" s="48"/>
      <c r="D9" s="11"/>
      <c r="E9" s="12"/>
      <c r="F9" s="13"/>
      <c r="G9" s="48"/>
      <c r="H9" s="11"/>
      <c r="I9" s="12"/>
      <c r="J9" s="13"/>
      <c r="K9" s="48"/>
      <c r="L9" s="11"/>
      <c r="M9" s="12"/>
      <c r="N9" s="13"/>
      <c r="O9" s="30"/>
      <c r="P9" s="20"/>
      <c r="Q9" s="11"/>
      <c r="R9" s="12"/>
      <c r="S9" s="13"/>
      <c r="T9" s="11"/>
      <c r="U9" s="12"/>
      <c r="V9" s="13"/>
      <c r="W9" s="14"/>
      <c r="X9" s="15" t="s">
        <v>27</v>
      </c>
      <c r="Y9" s="16"/>
      <c r="Z9" s="17"/>
      <c r="AA9" s="15" t="s">
        <v>28</v>
      </c>
      <c r="AB9" s="15"/>
      <c r="AC9" s="15"/>
      <c r="AD9" s="15" t="s">
        <v>29</v>
      </c>
      <c r="AE9" s="15"/>
      <c r="AF9" s="15"/>
      <c r="AG9" s="15" t="s">
        <v>30</v>
      </c>
      <c r="AH9" s="16"/>
      <c r="AI9" s="17"/>
      <c r="AJ9" s="15" t="s">
        <v>31</v>
      </c>
      <c r="AK9" s="15"/>
      <c r="AL9" s="15"/>
      <c r="AM9" s="15" t="s">
        <v>32</v>
      </c>
      <c r="AN9" s="15"/>
      <c r="AO9" s="15"/>
      <c r="AP9" s="15" t="s">
        <v>33</v>
      </c>
      <c r="AQ9" s="18"/>
      <c r="AR9" s="14"/>
      <c r="AS9" s="18"/>
      <c r="AT9" s="19"/>
      <c r="AU9" s="39"/>
    </row>
    <row r="10" spans="1:47" ht="33" customHeight="1" x14ac:dyDescent="0.25">
      <c r="A10" s="37"/>
      <c r="B10" s="21" t="s">
        <v>0</v>
      </c>
      <c r="C10" s="51" t="s">
        <v>1</v>
      </c>
      <c r="D10" s="22" t="s">
        <v>54</v>
      </c>
      <c r="E10" s="23" t="s">
        <v>55</v>
      </c>
      <c r="F10" s="24" t="s">
        <v>7</v>
      </c>
      <c r="G10" s="51" t="s">
        <v>1</v>
      </c>
      <c r="H10" s="22" t="s">
        <v>34</v>
      </c>
      <c r="I10" s="23" t="s">
        <v>35</v>
      </c>
      <c r="J10" s="24" t="s">
        <v>7</v>
      </c>
      <c r="K10" s="51" t="s">
        <v>1</v>
      </c>
      <c r="L10" s="22" t="s">
        <v>36</v>
      </c>
      <c r="M10" s="23" t="s">
        <v>37</v>
      </c>
      <c r="N10" s="24" t="s">
        <v>25</v>
      </c>
      <c r="O10" s="52" t="s">
        <v>1</v>
      </c>
      <c r="P10" s="53" t="s">
        <v>1</v>
      </c>
      <c r="Q10" s="22" t="s">
        <v>38</v>
      </c>
      <c r="R10" s="153" t="s">
        <v>1</v>
      </c>
      <c r="S10" s="24" t="s">
        <v>39</v>
      </c>
      <c r="T10" s="22" t="s">
        <v>47</v>
      </c>
      <c r="U10" s="153" t="s">
        <v>1</v>
      </c>
      <c r="V10" s="24" t="s">
        <v>25</v>
      </c>
      <c r="W10" s="25"/>
      <c r="X10" s="29"/>
      <c r="Y10" s="36"/>
      <c r="Z10" s="25"/>
      <c r="AA10" s="29"/>
      <c r="AB10" s="29"/>
      <c r="AC10" s="29"/>
      <c r="AD10" s="29"/>
      <c r="AE10" s="29"/>
      <c r="AF10" s="29"/>
      <c r="AG10" s="29"/>
      <c r="AH10" s="36"/>
      <c r="AI10" s="25"/>
      <c r="AJ10" s="29"/>
      <c r="AK10" s="29"/>
      <c r="AL10" s="29"/>
      <c r="AM10" s="29"/>
      <c r="AN10" s="29"/>
      <c r="AO10" s="29"/>
      <c r="AP10" s="29"/>
      <c r="AQ10" s="29"/>
      <c r="AR10" s="25"/>
      <c r="AS10" s="29"/>
      <c r="AT10" s="29"/>
      <c r="AU10" s="40"/>
    </row>
    <row r="11" spans="1:47" x14ac:dyDescent="0.25">
      <c r="A11" s="1"/>
      <c r="B11" s="37">
        <v>2</v>
      </c>
      <c r="C11" s="37">
        <v>2</v>
      </c>
      <c r="D11" s="37">
        <v>16</v>
      </c>
      <c r="E11" s="37">
        <v>2</v>
      </c>
      <c r="F11" s="37">
        <v>8</v>
      </c>
      <c r="G11" s="37">
        <v>2</v>
      </c>
      <c r="H11" s="37">
        <v>16</v>
      </c>
      <c r="I11" s="37">
        <v>2</v>
      </c>
      <c r="J11" s="37">
        <v>8</v>
      </c>
      <c r="K11" s="37">
        <v>2</v>
      </c>
      <c r="L11" s="37">
        <v>16</v>
      </c>
      <c r="M11" s="37">
        <v>2</v>
      </c>
      <c r="N11" s="37">
        <v>8</v>
      </c>
      <c r="O11" s="37">
        <v>2</v>
      </c>
      <c r="P11" s="37">
        <v>2</v>
      </c>
      <c r="Q11" s="37">
        <v>24</v>
      </c>
      <c r="R11" s="37">
        <v>2</v>
      </c>
      <c r="S11" s="37">
        <v>2</v>
      </c>
      <c r="T11" s="37">
        <v>2</v>
      </c>
      <c r="U11" s="37">
        <v>2</v>
      </c>
      <c r="V11" s="37">
        <v>8</v>
      </c>
      <c r="W11" s="37"/>
      <c r="X11" s="37">
        <v>2</v>
      </c>
      <c r="Y11" s="37"/>
      <c r="Z11" s="37"/>
      <c r="AA11" s="37">
        <v>2</v>
      </c>
      <c r="AB11" s="37"/>
      <c r="AC11" s="37"/>
      <c r="AD11" s="37">
        <v>2</v>
      </c>
      <c r="AE11" s="37"/>
      <c r="AF11" s="37"/>
      <c r="AG11" s="37">
        <v>2</v>
      </c>
      <c r="AH11" s="37"/>
      <c r="AI11" s="37"/>
      <c r="AJ11" s="37">
        <v>2</v>
      </c>
      <c r="AK11" s="37"/>
      <c r="AL11" s="37"/>
      <c r="AM11" s="37">
        <v>2</v>
      </c>
      <c r="AN11" s="37"/>
      <c r="AO11" s="37"/>
      <c r="AP11" s="37">
        <v>2</v>
      </c>
      <c r="AQ11" s="37"/>
      <c r="AR11" s="37"/>
      <c r="AS11" s="37">
        <v>2</v>
      </c>
      <c r="AT11" s="37"/>
      <c r="AU11" s="1"/>
    </row>
    <row r="12" spans="1:47" x14ac:dyDescent="0.25">
      <c r="B12" s="158" t="s">
        <v>1</v>
      </c>
      <c r="C12" s="159">
        <f>+COUNTIF(A4:AU11,B12)</f>
        <v>14</v>
      </c>
      <c r="J12" s="71"/>
    </row>
    <row r="13" spans="1:47" ht="15.75" thickBot="1" x14ac:dyDescent="0.3">
      <c r="J13" s="71"/>
    </row>
    <row r="14" spans="1:47" ht="18.75" x14ac:dyDescent="0.3">
      <c r="B14" s="89" t="s">
        <v>46</v>
      </c>
      <c r="C14" s="90"/>
      <c r="D14" s="91"/>
    </row>
    <row r="15" spans="1:47" ht="18.75" x14ac:dyDescent="0.3">
      <c r="B15" s="92" t="s">
        <v>56</v>
      </c>
      <c r="C15" s="93"/>
      <c r="D15" s="74">
        <f>COUNT(A4:AU4,AU5:AU10,A11:AU11,A5:A10)</f>
        <v>66</v>
      </c>
    </row>
    <row r="16" spans="1:47" x14ac:dyDescent="0.25">
      <c r="B16" s="92" t="s">
        <v>41</v>
      </c>
      <c r="C16" s="93"/>
      <c r="D16" s="54">
        <v>8</v>
      </c>
    </row>
    <row r="17" spans="2:5" x14ac:dyDescent="0.25">
      <c r="B17" s="94" t="s">
        <v>42</v>
      </c>
      <c r="C17" s="95"/>
      <c r="D17" s="55">
        <f>2</f>
        <v>2</v>
      </c>
    </row>
    <row r="18" spans="2:5" x14ac:dyDescent="0.25">
      <c r="B18" s="96" t="s">
        <v>40</v>
      </c>
      <c r="C18" s="97"/>
      <c r="D18" s="56">
        <f>SUM(A4:AU11)</f>
        <v>467</v>
      </c>
      <c r="E18" t="s">
        <v>57</v>
      </c>
    </row>
    <row r="19" spans="2:5" ht="48.75" customHeight="1" thickBot="1" x14ac:dyDescent="0.3">
      <c r="B19" s="221" t="s">
        <v>137</v>
      </c>
      <c r="C19" s="222"/>
      <c r="D19" s="66">
        <f>ROUNDUP(D18/D16,0)+C12</f>
        <v>73</v>
      </c>
      <c r="E19" s="66">
        <f>ROUNDUP(1.1*D19,0)</f>
        <v>81</v>
      </c>
    </row>
    <row r="20" spans="2:5" x14ac:dyDescent="0.25">
      <c r="B20" s="64" t="s">
        <v>44</v>
      </c>
      <c r="C20" s="65" t="s">
        <v>41</v>
      </c>
      <c r="D20" s="56" t="s">
        <v>45</v>
      </c>
    </row>
    <row r="21" spans="2:5" x14ac:dyDescent="0.25">
      <c r="B21" s="57">
        <v>82</v>
      </c>
      <c r="C21" s="43">
        <f>$D$18/B21</f>
        <v>5.6951219512195124</v>
      </c>
      <c r="D21" s="58">
        <f>3600/C21</f>
        <v>632.11991434689503</v>
      </c>
    </row>
    <row r="22" spans="2:5" x14ac:dyDescent="0.25">
      <c r="B22" s="59">
        <v>80</v>
      </c>
      <c r="C22" s="44">
        <f>$D$18/B22</f>
        <v>5.8375000000000004</v>
      </c>
      <c r="D22" s="60">
        <f>3600/C22</f>
        <v>616.70235546038543</v>
      </c>
    </row>
    <row r="23" spans="2:5" x14ac:dyDescent="0.25">
      <c r="B23" s="67">
        <v>75</v>
      </c>
      <c r="C23" s="44">
        <f t="shared" ref="C23:C26" si="2">$D$18/B23</f>
        <v>6.2266666666666666</v>
      </c>
      <c r="D23" s="60">
        <f t="shared" ref="D23:D26" si="3">3600/C23</f>
        <v>578.15845824411133</v>
      </c>
    </row>
    <row r="24" spans="2:5" x14ac:dyDescent="0.25">
      <c r="B24" s="59">
        <v>70</v>
      </c>
      <c r="C24" s="44">
        <f t="shared" si="2"/>
        <v>6.6714285714285717</v>
      </c>
      <c r="D24" s="60">
        <f t="shared" si="3"/>
        <v>539.61456102783723</v>
      </c>
    </row>
    <row r="25" spans="2:5" x14ac:dyDescent="0.25">
      <c r="B25" s="67">
        <v>65</v>
      </c>
      <c r="C25" s="44">
        <f t="shared" si="2"/>
        <v>7.1846153846153848</v>
      </c>
      <c r="D25" s="60">
        <f t="shared" si="3"/>
        <v>501.07066381156318</v>
      </c>
    </row>
    <row r="26" spans="2:5" x14ac:dyDescent="0.25">
      <c r="B26" s="64">
        <v>60</v>
      </c>
      <c r="C26" s="72">
        <f t="shared" si="2"/>
        <v>7.7833333333333332</v>
      </c>
      <c r="D26" s="73">
        <f t="shared" si="3"/>
        <v>462.52676659528908</v>
      </c>
    </row>
    <row r="27" spans="2:5" x14ac:dyDescent="0.25">
      <c r="B27" s="57">
        <f>57</f>
        <v>57</v>
      </c>
      <c r="C27" s="43">
        <f>$D$18/B27</f>
        <v>8.192982456140351</v>
      </c>
      <c r="D27" s="58">
        <f>3600/C27</f>
        <v>439.40042826552462</v>
      </c>
    </row>
    <row r="28" spans="2:5" x14ac:dyDescent="0.25">
      <c r="B28" s="59">
        <v>50</v>
      </c>
      <c r="C28" s="44">
        <f t="shared" ref="C28:C37" si="4">$D$18/B28</f>
        <v>9.34</v>
      </c>
      <c r="D28" s="60">
        <f t="shared" ref="D28:D37" si="5">3600/C28</f>
        <v>385.43897216274092</v>
      </c>
    </row>
    <row r="29" spans="2:5" x14ac:dyDescent="0.25">
      <c r="B29" s="59">
        <v>45</v>
      </c>
      <c r="C29" s="44">
        <f t="shared" si="4"/>
        <v>10.377777777777778</v>
      </c>
      <c r="D29" s="60">
        <f t="shared" si="5"/>
        <v>346.89507494646682</v>
      </c>
    </row>
    <row r="30" spans="2:5" x14ac:dyDescent="0.25">
      <c r="B30" s="59">
        <v>40</v>
      </c>
      <c r="C30" s="44">
        <f t="shared" si="4"/>
        <v>11.675000000000001</v>
      </c>
      <c r="D30" s="60">
        <f t="shared" si="5"/>
        <v>308.35117773019272</v>
      </c>
    </row>
    <row r="31" spans="2:5" x14ac:dyDescent="0.25">
      <c r="B31" s="59">
        <v>35</v>
      </c>
      <c r="C31" s="44">
        <f t="shared" si="4"/>
        <v>13.342857142857143</v>
      </c>
      <c r="D31" s="60">
        <f t="shared" si="5"/>
        <v>269.80728051391861</v>
      </c>
    </row>
    <row r="32" spans="2:5" x14ac:dyDescent="0.25">
      <c r="B32" s="59">
        <v>30</v>
      </c>
      <c r="C32" s="44">
        <f t="shared" si="4"/>
        <v>15.566666666666666</v>
      </c>
      <c r="D32" s="60">
        <f t="shared" si="5"/>
        <v>231.26338329764454</v>
      </c>
    </row>
    <row r="33" spans="2:4" x14ac:dyDescent="0.25">
      <c r="B33" s="59">
        <v>25</v>
      </c>
      <c r="C33" s="44">
        <f t="shared" si="4"/>
        <v>18.68</v>
      </c>
      <c r="D33" s="60">
        <f t="shared" si="5"/>
        <v>192.71948608137046</v>
      </c>
    </row>
    <row r="34" spans="2:4" x14ac:dyDescent="0.25">
      <c r="B34" s="59">
        <v>20</v>
      </c>
      <c r="C34" s="44">
        <f t="shared" si="4"/>
        <v>23.35</v>
      </c>
      <c r="D34" s="60">
        <f t="shared" si="5"/>
        <v>154.17558886509636</v>
      </c>
    </row>
    <row r="35" spans="2:4" x14ac:dyDescent="0.25">
      <c r="B35" s="59">
        <v>15</v>
      </c>
      <c r="C35" s="44">
        <f t="shared" si="4"/>
        <v>31.133333333333333</v>
      </c>
      <c r="D35" s="60">
        <f t="shared" si="5"/>
        <v>115.63169164882227</v>
      </c>
    </row>
    <row r="36" spans="2:4" x14ac:dyDescent="0.25">
      <c r="B36" s="59">
        <v>10</v>
      </c>
      <c r="C36" s="44">
        <f t="shared" si="4"/>
        <v>46.7</v>
      </c>
      <c r="D36" s="60">
        <f t="shared" si="5"/>
        <v>77.087794432548179</v>
      </c>
    </row>
    <row r="37" spans="2:4" ht="15.75" thickBot="1" x14ac:dyDescent="0.3">
      <c r="B37" s="61">
        <v>5</v>
      </c>
      <c r="C37" s="62">
        <f t="shared" si="4"/>
        <v>93.4</v>
      </c>
      <c r="D37" s="63">
        <f t="shared" si="5"/>
        <v>38.54389721627409</v>
      </c>
    </row>
    <row r="39" spans="2:4" x14ac:dyDescent="0.25">
      <c r="C39" s="41"/>
      <c r="D39" s="42"/>
    </row>
    <row r="40" spans="2:4" x14ac:dyDescent="0.25">
      <c r="C40" s="41"/>
      <c r="D40" s="42"/>
    </row>
    <row r="41" spans="2:4" x14ac:dyDescent="0.25">
      <c r="C41" s="41"/>
      <c r="D41" s="42"/>
    </row>
  </sheetData>
  <mergeCells count="1">
    <mergeCell ref="B19:C1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45"/>
  <sheetViews>
    <sheetView showGridLines="0" zoomScale="80" zoomScaleNormal="80" workbookViewId="0">
      <selection activeCell="S43" sqref="S43"/>
    </sheetView>
  </sheetViews>
  <sheetFormatPr defaultRowHeight="15" x14ac:dyDescent="0.25"/>
  <cols>
    <col min="2" max="2" width="7.5703125" customWidth="1"/>
    <col min="3" max="3" width="10.42578125" customWidth="1"/>
    <col min="4" max="4" width="7.5703125" customWidth="1"/>
    <col min="5" max="5" width="13.42578125" bestFit="1" customWidth="1"/>
    <col min="6" max="8" width="7.5703125" customWidth="1"/>
    <col min="9" max="9" width="12.140625" customWidth="1"/>
    <col min="10" max="37" width="7.5703125" customWidth="1"/>
  </cols>
  <sheetData>
    <row r="3" spans="1:39" x14ac:dyDescent="0.25">
      <c r="A3" s="1"/>
      <c r="B3" s="2" t="s">
        <v>115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9" x14ac:dyDescent="0.25">
      <c r="A4" s="1"/>
      <c r="B4" s="37">
        <v>8</v>
      </c>
      <c r="C4" s="37">
        <f>$D$16</f>
        <v>2</v>
      </c>
      <c r="D4" s="37">
        <f>$D$16</f>
        <v>2</v>
      </c>
      <c r="E4" s="37">
        <v>8</v>
      </c>
      <c r="F4" s="37">
        <f>$D$16</f>
        <v>2</v>
      </c>
      <c r="G4" s="37">
        <v>16</v>
      </c>
      <c r="H4" s="37">
        <v>16</v>
      </c>
      <c r="I4" s="37">
        <v>2</v>
      </c>
      <c r="J4" s="37">
        <v>2</v>
      </c>
      <c r="K4" s="37">
        <v>8</v>
      </c>
      <c r="L4" s="37">
        <v>8</v>
      </c>
      <c r="M4" s="37">
        <v>8</v>
      </c>
      <c r="N4" s="37">
        <v>8</v>
      </c>
      <c r="O4" s="37">
        <v>8</v>
      </c>
      <c r="P4" s="37">
        <v>2</v>
      </c>
      <c r="Q4" s="37">
        <f>$D$16</f>
        <v>2</v>
      </c>
      <c r="R4" s="37">
        <v>8</v>
      </c>
      <c r="S4" s="37">
        <v>8</v>
      </c>
      <c r="T4" s="37">
        <v>8</v>
      </c>
      <c r="U4" s="37">
        <v>8</v>
      </c>
      <c r="V4" s="37">
        <v>8</v>
      </c>
      <c r="W4" s="37">
        <f>$D$16</f>
        <v>2</v>
      </c>
      <c r="X4" s="37">
        <v>145</v>
      </c>
      <c r="Y4" s="37">
        <f>$D$16</f>
        <v>2</v>
      </c>
      <c r="Z4" s="37">
        <f t="shared" ref="Z4:AM8" si="0">$D$16</f>
        <v>2</v>
      </c>
      <c r="AA4" s="37">
        <f t="shared" si="0"/>
        <v>2</v>
      </c>
      <c r="AB4" s="37">
        <f t="shared" si="0"/>
        <v>2</v>
      </c>
      <c r="AC4" s="37">
        <f t="shared" si="0"/>
        <v>2</v>
      </c>
      <c r="AD4" s="37">
        <f t="shared" si="0"/>
        <v>2</v>
      </c>
      <c r="AE4" s="37">
        <f t="shared" si="0"/>
        <v>2</v>
      </c>
      <c r="AF4" s="37">
        <f t="shared" si="0"/>
        <v>2</v>
      </c>
      <c r="AG4" s="37">
        <f t="shared" si="0"/>
        <v>2</v>
      </c>
      <c r="AH4" s="37">
        <f t="shared" si="0"/>
        <v>2</v>
      </c>
      <c r="AI4" s="37">
        <f t="shared" si="0"/>
        <v>2</v>
      </c>
      <c r="AJ4" s="37">
        <f t="shared" si="0"/>
        <v>2</v>
      </c>
      <c r="AK4" s="37">
        <f t="shared" si="0"/>
        <v>2</v>
      </c>
      <c r="AL4" s="37">
        <v>8</v>
      </c>
      <c r="AM4" s="37"/>
    </row>
    <row r="5" spans="1:39" ht="33" customHeight="1" x14ac:dyDescent="0.25">
      <c r="A5" s="37"/>
      <c r="B5" s="3" t="s">
        <v>0</v>
      </c>
      <c r="C5" s="45" t="s">
        <v>1</v>
      </c>
      <c r="D5" s="4" t="s">
        <v>1</v>
      </c>
      <c r="E5" s="5" t="s">
        <v>2</v>
      </c>
      <c r="F5" s="6" t="s">
        <v>1</v>
      </c>
      <c r="G5" s="4" t="s">
        <v>3</v>
      </c>
      <c r="H5" s="5" t="s">
        <v>4</v>
      </c>
      <c r="I5" s="6" t="s">
        <v>1</v>
      </c>
      <c r="J5" s="45" t="s">
        <v>1</v>
      </c>
      <c r="K5" s="4" t="s">
        <v>48</v>
      </c>
      <c r="L5" s="5" t="s">
        <v>49</v>
      </c>
      <c r="M5" s="6" t="s">
        <v>50</v>
      </c>
      <c r="N5" s="68" t="s">
        <v>52</v>
      </c>
      <c r="O5" s="68" t="s">
        <v>51</v>
      </c>
      <c r="P5" s="47" t="s">
        <v>1</v>
      </c>
      <c r="Q5" s="4" t="s">
        <v>1</v>
      </c>
      <c r="R5" s="5" t="s">
        <v>5</v>
      </c>
      <c r="S5" s="6" t="s">
        <v>6</v>
      </c>
      <c r="T5" s="4" t="s">
        <v>7</v>
      </c>
      <c r="U5" s="5" t="s">
        <v>8</v>
      </c>
      <c r="V5" s="6" t="s">
        <v>9</v>
      </c>
      <c r="W5" s="7"/>
      <c r="X5" s="8"/>
      <c r="Y5" s="9"/>
      <c r="Z5" s="7"/>
      <c r="AA5" s="8"/>
      <c r="AB5" s="8"/>
      <c r="AC5" s="8"/>
      <c r="AD5" s="8"/>
      <c r="AE5" s="8"/>
      <c r="AF5" s="8"/>
      <c r="AG5" s="8"/>
      <c r="AH5" s="9"/>
      <c r="AI5" s="7"/>
      <c r="AJ5" s="8"/>
      <c r="AK5" s="8"/>
      <c r="AL5" s="8"/>
      <c r="AM5" s="38"/>
    </row>
    <row r="6" spans="1:39" ht="33" customHeight="1" x14ac:dyDescent="0.25">
      <c r="A6" s="37">
        <v>8</v>
      </c>
      <c r="B6" s="3" t="s">
        <v>20</v>
      </c>
      <c r="C6" s="48"/>
      <c r="D6" s="11"/>
      <c r="E6" s="12"/>
      <c r="F6" s="13"/>
      <c r="G6" s="11"/>
      <c r="H6" s="12"/>
      <c r="I6" s="13"/>
      <c r="J6" s="48"/>
      <c r="K6" s="11"/>
      <c r="L6" s="12"/>
      <c r="M6" s="13"/>
      <c r="N6" s="69"/>
      <c r="O6" s="31"/>
      <c r="P6" s="20"/>
      <c r="Q6" s="11"/>
      <c r="R6" s="12"/>
      <c r="S6" s="13"/>
      <c r="T6" s="11"/>
      <c r="U6" s="12"/>
      <c r="V6" s="13"/>
      <c r="W6" s="14"/>
      <c r="X6" s="15" t="s">
        <v>10</v>
      </c>
      <c r="Y6" s="16"/>
      <c r="Z6" s="17"/>
      <c r="AA6" s="15" t="s">
        <v>11</v>
      </c>
      <c r="AB6" s="15"/>
      <c r="AC6" s="15"/>
      <c r="AD6" s="15" t="s">
        <v>12</v>
      </c>
      <c r="AE6" s="15"/>
      <c r="AF6" s="15"/>
      <c r="AG6" s="15" t="s">
        <v>13</v>
      </c>
      <c r="AH6" s="16"/>
      <c r="AI6" s="17"/>
      <c r="AJ6" s="15" t="s">
        <v>14</v>
      </c>
      <c r="AK6" s="15"/>
      <c r="AL6" s="19"/>
      <c r="AM6" s="39"/>
    </row>
    <row r="7" spans="1:39" ht="33" customHeight="1" x14ac:dyDescent="0.25">
      <c r="A7" s="37">
        <v>8</v>
      </c>
      <c r="B7" s="10" t="s">
        <v>26</v>
      </c>
      <c r="C7" s="49"/>
      <c r="D7" s="22"/>
      <c r="E7" s="23" t="s">
        <v>2</v>
      </c>
      <c r="F7" s="24"/>
      <c r="G7" s="22"/>
      <c r="H7" s="23" t="s">
        <v>17</v>
      </c>
      <c r="I7" s="24"/>
      <c r="J7" s="49"/>
      <c r="K7" s="22"/>
      <c r="L7" s="23" t="s">
        <v>53</v>
      </c>
      <c r="M7" s="24"/>
      <c r="N7" s="70"/>
      <c r="O7" s="29" t="s">
        <v>51</v>
      </c>
      <c r="P7" s="36"/>
      <c r="Q7" s="22"/>
      <c r="R7" s="23" t="s">
        <v>18</v>
      </c>
      <c r="S7" s="24"/>
      <c r="T7" s="22"/>
      <c r="U7" s="23" t="s">
        <v>19</v>
      </c>
      <c r="V7" s="24"/>
      <c r="W7" s="25"/>
      <c r="X7" s="26"/>
      <c r="Y7" s="27"/>
      <c r="Z7" s="28"/>
      <c r="AA7" s="26"/>
      <c r="AB7" s="26"/>
      <c r="AC7" s="26"/>
      <c r="AD7" s="26"/>
      <c r="AE7" s="26"/>
      <c r="AF7" s="26"/>
      <c r="AG7" s="26"/>
      <c r="AH7" s="27"/>
      <c r="AI7" s="28"/>
      <c r="AJ7" s="26"/>
      <c r="AK7" s="26"/>
      <c r="AL7" s="32"/>
      <c r="AM7" s="39">
        <f t="shared" si="0"/>
        <v>2</v>
      </c>
    </row>
    <row r="8" spans="1:39" ht="33" customHeight="1" x14ac:dyDescent="0.25">
      <c r="A8" s="37">
        <v>8</v>
      </c>
      <c r="B8" s="3" t="s">
        <v>20</v>
      </c>
      <c r="C8" s="50"/>
      <c r="D8" s="4"/>
      <c r="E8" s="5" t="s">
        <v>21</v>
      </c>
      <c r="F8" s="6"/>
      <c r="G8" s="50"/>
      <c r="H8" s="4"/>
      <c r="I8" s="5" t="s">
        <v>22</v>
      </c>
      <c r="J8" s="6"/>
      <c r="K8" s="50"/>
      <c r="L8" s="4"/>
      <c r="M8" s="5" t="s">
        <v>23</v>
      </c>
      <c r="N8" s="6"/>
      <c r="O8" s="7"/>
      <c r="P8" s="9"/>
      <c r="Q8" s="4"/>
      <c r="R8" s="5" t="s">
        <v>24</v>
      </c>
      <c r="S8" s="6"/>
      <c r="T8" s="4"/>
      <c r="U8" s="5" t="s">
        <v>25</v>
      </c>
      <c r="V8" s="6"/>
      <c r="W8" s="7"/>
      <c r="X8" s="33"/>
      <c r="Y8" s="34"/>
      <c r="Z8" s="35"/>
      <c r="AA8" s="33"/>
      <c r="AB8" s="33"/>
      <c r="AC8" s="33"/>
      <c r="AD8" s="33"/>
      <c r="AE8" s="33"/>
      <c r="AF8" s="33"/>
      <c r="AG8" s="33"/>
      <c r="AH8" s="34"/>
      <c r="AI8" s="35"/>
      <c r="AJ8" s="33"/>
      <c r="AK8" s="33"/>
      <c r="AL8" s="32"/>
      <c r="AM8" s="39">
        <f t="shared" si="0"/>
        <v>2</v>
      </c>
    </row>
    <row r="9" spans="1:39" ht="33" customHeight="1" x14ac:dyDescent="0.25">
      <c r="A9" s="37">
        <v>8</v>
      </c>
      <c r="B9" s="10" t="s">
        <v>26</v>
      </c>
      <c r="C9" s="48"/>
      <c r="D9" s="11"/>
      <c r="E9" s="12"/>
      <c r="F9" s="13"/>
      <c r="G9" s="48"/>
      <c r="H9" s="11"/>
      <c r="I9" s="12"/>
      <c r="J9" s="13"/>
      <c r="K9" s="48"/>
      <c r="L9" s="11"/>
      <c r="M9" s="12"/>
      <c r="N9" s="13"/>
      <c r="O9" s="30"/>
      <c r="P9" s="20"/>
      <c r="Q9" s="11"/>
      <c r="R9" s="12"/>
      <c r="S9" s="13"/>
      <c r="T9" s="11"/>
      <c r="U9" s="12"/>
      <c r="V9" s="13"/>
      <c r="W9" s="14"/>
      <c r="X9" s="15" t="s">
        <v>27</v>
      </c>
      <c r="Y9" s="16"/>
      <c r="Z9" s="17"/>
      <c r="AA9" s="15" t="s">
        <v>28</v>
      </c>
      <c r="AB9" s="15"/>
      <c r="AC9" s="15"/>
      <c r="AD9" s="15" t="s">
        <v>29</v>
      </c>
      <c r="AE9" s="15"/>
      <c r="AF9" s="15"/>
      <c r="AG9" s="15" t="s">
        <v>30</v>
      </c>
      <c r="AH9" s="16"/>
      <c r="AI9" s="17"/>
      <c r="AJ9" s="15" t="s">
        <v>31</v>
      </c>
      <c r="AK9" s="15"/>
      <c r="AL9" s="19"/>
      <c r="AM9" s="39"/>
    </row>
    <row r="10" spans="1:39" ht="33" customHeight="1" x14ac:dyDescent="0.25">
      <c r="A10" s="37"/>
      <c r="B10" s="21" t="s">
        <v>0</v>
      </c>
      <c r="C10" s="51" t="s">
        <v>1</v>
      </c>
      <c r="D10" s="22" t="s">
        <v>54</v>
      </c>
      <c r="E10" s="23" t="s">
        <v>55</v>
      </c>
      <c r="F10" s="24" t="s">
        <v>7</v>
      </c>
      <c r="G10" s="51" t="s">
        <v>1</v>
      </c>
      <c r="H10" s="22" t="s">
        <v>34</v>
      </c>
      <c r="I10" s="23" t="s">
        <v>35</v>
      </c>
      <c r="J10" s="24" t="s">
        <v>7</v>
      </c>
      <c r="K10" s="51" t="s">
        <v>1</v>
      </c>
      <c r="L10" s="22" t="s">
        <v>36</v>
      </c>
      <c r="M10" s="23" t="s">
        <v>37</v>
      </c>
      <c r="N10" s="24" t="s">
        <v>25</v>
      </c>
      <c r="O10" s="52" t="s">
        <v>1</v>
      </c>
      <c r="P10" s="53" t="s">
        <v>1</v>
      </c>
      <c r="Q10" s="22" t="s">
        <v>38</v>
      </c>
      <c r="R10" s="23" t="s">
        <v>1</v>
      </c>
      <c r="S10" s="24" t="s">
        <v>39</v>
      </c>
      <c r="T10" s="22" t="s">
        <v>47</v>
      </c>
      <c r="U10" s="23" t="s">
        <v>1</v>
      </c>
      <c r="V10" s="24" t="s">
        <v>25</v>
      </c>
      <c r="W10" s="25"/>
      <c r="X10" s="29"/>
      <c r="Y10" s="36"/>
      <c r="Z10" s="25"/>
      <c r="AA10" s="29"/>
      <c r="AB10" s="29"/>
      <c r="AC10" s="29"/>
      <c r="AD10" s="29"/>
      <c r="AE10" s="29"/>
      <c r="AF10" s="29"/>
      <c r="AG10" s="29"/>
      <c r="AH10" s="36"/>
      <c r="AI10" s="25"/>
      <c r="AJ10" s="29"/>
      <c r="AK10" s="29"/>
      <c r="AL10" s="29"/>
      <c r="AM10" s="40"/>
    </row>
    <row r="11" spans="1:39" x14ac:dyDescent="0.25">
      <c r="A11" s="1"/>
      <c r="B11" s="37">
        <v>8</v>
      </c>
      <c r="C11" s="37">
        <v>2</v>
      </c>
      <c r="D11" s="37">
        <v>16</v>
      </c>
      <c r="E11" s="37">
        <v>16</v>
      </c>
      <c r="F11" s="37">
        <v>8</v>
      </c>
      <c r="G11" s="37">
        <v>2</v>
      </c>
      <c r="H11" s="37">
        <v>16</v>
      </c>
      <c r="I11" s="37">
        <v>16</v>
      </c>
      <c r="J11" s="37">
        <v>8</v>
      </c>
      <c r="K11" s="37">
        <v>2</v>
      </c>
      <c r="L11" s="37">
        <v>16</v>
      </c>
      <c r="M11" s="37">
        <v>16</v>
      </c>
      <c r="N11" s="37">
        <v>8</v>
      </c>
      <c r="O11" s="37">
        <v>2</v>
      </c>
      <c r="P11" s="37">
        <v>2</v>
      </c>
      <c r="Q11" s="37">
        <v>24</v>
      </c>
      <c r="R11" s="37">
        <f>$D$16</f>
        <v>2</v>
      </c>
      <c r="S11" s="37">
        <v>24</v>
      </c>
      <c r="T11" s="37">
        <v>24</v>
      </c>
      <c r="U11" s="37">
        <f>$D$16</f>
        <v>2</v>
      </c>
      <c r="V11" s="37">
        <v>8</v>
      </c>
      <c r="W11" s="37">
        <f>$D$16</f>
        <v>2</v>
      </c>
      <c r="X11" s="37">
        <f t="shared" ref="X11:AK11" si="1">$D$16</f>
        <v>2</v>
      </c>
      <c r="Y11" s="37">
        <f t="shared" si="1"/>
        <v>2</v>
      </c>
      <c r="Z11" s="37">
        <f t="shared" si="1"/>
        <v>2</v>
      </c>
      <c r="AA11" s="37">
        <f t="shared" si="1"/>
        <v>2</v>
      </c>
      <c r="AB11" s="37">
        <f t="shared" si="1"/>
        <v>2</v>
      </c>
      <c r="AC11" s="37">
        <f t="shared" si="1"/>
        <v>2</v>
      </c>
      <c r="AD11" s="37">
        <f t="shared" si="1"/>
        <v>2</v>
      </c>
      <c r="AE11" s="37">
        <f t="shared" si="1"/>
        <v>2</v>
      </c>
      <c r="AF11" s="37">
        <f t="shared" si="1"/>
        <v>2</v>
      </c>
      <c r="AG11" s="37">
        <f t="shared" si="1"/>
        <v>2</v>
      </c>
      <c r="AH11" s="37">
        <f t="shared" si="1"/>
        <v>2</v>
      </c>
      <c r="AI11" s="37">
        <f t="shared" si="1"/>
        <v>2</v>
      </c>
      <c r="AJ11" s="37">
        <f t="shared" si="1"/>
        <v>2</v>
      </c>
      <c r="AK11" s="37">
        <f t="shared" si="1"/>
        <v>2</v>
      </c>
      <c r="AL11" s="37">
        <v>8</v>
      </c>
      <c r="AM11" s="1"/>
    </row>
    <row r="12" spans="1:39" ht="15.75" thickBot="1" x14ac:dyDescent="0.3">
      <c r="J12" s="71"/>
    </row>
    <row r="13" spans="1:39" ht="18.75" x14ac:dyDescent="0.3">
      <c r="B13" s="89" t="s">
        <v>96</v>
      </c>
      <c r="C13" s="90"/>
      <c r="D13" s="91"/>
    </row>
    <row r="14" spans="1:39" ht="18.75" x14ac:dyDescent="0.3">
      <c r="B14" s="92" t="s">
        <v>56</v>
      </c>
      <c r="C14" s="93"/>
      <c r="D14" s="74">
        <f>COUNT(A4:AM4,AM5:AM10,A11:AM11,A5:A10)</f>
        <v>80</v>
      </c>
    </row>
    <row r="15" spans="1:39" x14ac:dyDescent="0.25">
      <c r="B15" s="92" t="s">
        <v>41</v>
      </c>
      <c r="C15" s="93"/>
      <c r="D15" s="54">
        <v>8</v>
      </c>
    </row>
    <row r="16" spans="1:39" x14ac:dyDescent="0.25">
      <c r="B16" s="94" t="s">
        <v>42</v>
      </c>
      <c r="C16" s="95"/>
      <c r="D16" s="55">
        <f>2</f>
        <v>2</v>
      </c>
    </row>
    <row r="17" spans="2:34" x14ac:dyDescent="0.25">
      <c r="B17" s="96" t="s">
        <v>40</v>
      </c>
      <c r="C17" s="97"/>
      <c r="D17" s="56">
        <f>SUM(A4:AM11)</f>
        <v>619</v>
      </c>
      <c r="E17" t="s">
        <v>57</v>
      </c>
      <c r="AH17" t="s">
        <v>59</v>
      </c>
    </row>
    <row r="18" spans="2:34" ht="48.75" customHeight="1" thickBot="1" x14ac:dyDescent="0.3">
      <c r="B18" s="98" t="s">
        <v>43</v>
      </c>
      <c r="C18" s="99"/>
      <c r="D18" s="66">
        <f>ROUNDUP(D17/D15,0)</f>
        <v>78</v>
      </c>
      <c r="E18" s="66">
        <f>ROUNDUP(1.1*D18,0)</f>
        <v>86</v>
      </c>
    </row>
    <row r="19" spans="2:34" x14ac:dyDescent="0.25">
      <c r="B19" s="64" t="s">
        <v>44</v>
      </c>
      <c r="C19" s="65" t="s">
        <v>41</v>
      </c>
      <c r="D19" s="56" t="s">
        <v>45</v>
      </c>
    </row>
    <row r="20" spans="2:34" x14ac:dyDescent="0.25">
      <c r="B20" s="57"/>
      <c r="C20" s="43"/>
      <c r="D20" s="58"/>
    </row>
    <row r="21" spans="2:34" x14ac:dyDescent="0.25">
      <c r="B21" s="59">
        <v>78</v>
      </c>
      <c r="C21" s="44">
        <f>$D$17/B21</f>
        <v>7.9358974358974361</v>
      </c>
      <c r="D21" s="60">
        <f>3600/C21</f>
        <v>453.63489499192247</v>
      </c>
    </row>
    <row r="22" spans="2:34" x14ac:dyDescent="0.25">
      <c r="B22" s="67">
        <v>75</v>
      </c>
      <c r="C22" s="44">
        <f t="shared" ref="C22:C25" si="2">$D$17/B22</f>
        <v>8.2533333333333339</v>
      </c>
      <c r="D22" s="60">
        <f t="shared" ref="D22:D25" si="3">3600/C22</f>
        <v>436.18739903069462</v>
      </c>
    </row>
    <row r="23" spans="2:34" x14ac:dyDescent="0.25">
      <c r="B23" s="59">
        <v>70</v>
      </c>
      <c r="C23" s="44">
        <f t="shared" si="2"/>
        <v>8.8428571428571434</v>
      </c>
      <c r="D23" s="60">
        <f t="shared" si="3"/>
        <v>407.10823909531501</v>
      </c>
    </row>
    <row r="24" spans="2:34" x14ac:dyDescent="0.25">
      <c r="B24" s="67">
        <v>65</v>
      </c>
      <c r="C24" s="44">
        <f t="shared" si="2"/>
        <v>9.523076923076923</v>
      </c>
      <c r="D24" s="60">
        <f t="shared" si="3"/>
        <v>378.02907915993541</v>
      </c>
    </row>
    <row r="25" spans="2:34" x14ac:dyDescent="0.25">
      <c r="B25" s="64">
        <v>60</v>
      </c>
      <c r="C25" s="72">
        <f t="shared" si="2"/>
        <v>10.316666666666666</v>
      </c>
      <c r="D25" s="73">
        <f t="shared" si="3"/>
        <v>348.94991922455574</v>
      </c>
    </row>
    <row r="26" spans="2:34" x14ac:dyDescent="0.25">
      <c r="B26" s="57">
        <f>57</f>
        <v>57</v>
      </c>
      <c r="C26" s="43">
        <f>$D$17/B26</f>
        <v>10.859649122807017</v>
      </c>
      <c r="D26" s="58">
        <f>3600/C26</f>
        <v>331.50242326332796</v>
      </c>
    </row>
    <row r="27" spans="2:34" x14ac:dyDescent="0.25">
      <c r="B27" s="59">
        <v>50</v>
      </c>
      <c r="C27" s="44">
        <f t="shared" ref="C27:C36" si="4">$D$17/B27</f>
        <v>12.38</v>
      </c>
      <c r="D27" s="60">
        <f t="shared" ref="D27:D36" si="5">3600/C27</f>
        <v>290.79159935379641</v>
      </c>
    </row>
    <row r="28" spans="2:34" x14ac:dyDescent="0.25">
      <c r="B28" s="59">
        <v>45</v>
      </c>
      <c r="C28" s="44">
        <f t="shared" si="4"/>
        <v>13.755555555555556</v>
      </c>
      <c r="D28" s="60">
        <f t="shared" si="5"/>
        <v>261.71243941841681</v>
      </c>
    </row>
    <row r="29" spans="2:34" x14ac:dyDescent="0.25">
      <c r="B29" s="59">
        <v>40</v>
      </c>
      <c r="C29" s="44">
        <f t="shared" si="4"/>
        <v>15.475</v>
      </c>
      <c r="D29" s="60">
        <f t="shared" si="5"/>
        <v>232.63327948303717</v>
      </c>
    </row>
    <row r="30" spans="2:34" x14ac:dyDescent="0.25">
      <c r="B30" s="59">
        <v>35</v>
      </c>
      <c r="C30" s="44">
        <f t="shared" si="4"/>
        <v>17.685714285714287</v>
      </c>
      <c r="D30" s="60">
        <f t="shared" si="5"/>
        <v>203.55411954765751</v>
      </c>
    </row>
    <row r="31" spans="2:34" x14ac:dyDescent="0.25">
      <c r="B31" s="59">
        <v>30</v>
      </c>
      <c r="C31" s="44">
        <f t="shared" si="4"/>
        <v>20.633333333333333</v>
      </c>
      <c r="D31" s="60">
        <f t="shared" si="5"/>
        <v>174.47495961227787</v>
      </c>
    </row>
    <row r="32" spans="2:34" x14ac:dyDescent="0.25">
      <c r="B32" s="59">
        <v>25</v>
      </c>
      <c r="C32" s="44">
        <f t="shared" si="4"/>
        <v>24.76</v>
      </c>
      <c r="D32" s="60">
        <f t="shared" si="5"/>
        <v>145.39579967689821</v>
      </c>
    </row>
    <row r="33" spans="2:25" x14ac:dyDescent="0.25">
      <c r="B33" s="59">
        <v>20</v>
      </c>
      <c r="C33" s="44">
        <f t="shared" si="4"/>
        <v>30.95</v>
      </c>
      <c r="D33" s="60">
        <f t="shared" si="5"/>
        <v>116.31663974151859</v>
      </c>
      <c r="I33" t="s">
        <v>58</v>
      </c>
      <c r="M33">
        <f>3600/450*10</f>
        <v>80</v>
      </c>
      <c r="N33" t="s">
        <v>59</v>
      </c>
    </row>
    <row r="34" spans="2:25" x14ac:dyDescent="0.25">
      <c r="B34" s="59">
        <v>15</v>
      </c>
      <c r="C34" s="44">
        <f t="shared" si="4"/>
        <v>41.266666666666666</v>
      </c>
      <c r="D34" s="60">
        <f t="shared" si="5"/>
        <v>87.237479806138936</v>
      </c>
      <c r="I34" t="s">
        <v>60</v>
      </c>
      <c r="M34">
        <v>35</v>
      </c>
      <c r="N34" t="s">
        <v>59</v>
      </c>
    </row>
    <row r="35" spans="2:25" x14ac:dyDescent="0.25">
      <c r="B35" s="59">
        <v>10</v>
      </c>
      <c r="C35" s="44">
        <f t="shared" si="4"/>
        <v>61.9</v>
      </c>
      <c r="D35" s="60">
        <f t="shared" si="5"/>
        <v>58.158319870759293</v>
      </c>
    </row>
    <row r="36" spans="2:25" ht="15.75" thickBot="1" x14ac:dyDescent="0.3">
      <c r="B36" s="61">
        <v>5</v>
      </c>
      <c r="C36" s="62">
        <f t="shared" si="4"/>
        <v>123.8</v>
      </c>
      <c r="D36" s="63">
        <f t="shared" si="5"/>
        <v>29.079159935379646</v>
      </c>
    </row>
    <row r="38" spans="2:25" x14ac:dyDescent="0.25">
      <c r="C38" s="41"/>
      <c r="D38" s="42"/>
      <c r="I38" s="37"/>
      <c r="J38" s="37">
        <f>M38+8</f>
        <v>72</v>
      </c>
      <c r="K38" s="37"/>
      <c r="L38" s="37"/>
      <c r="M38" s="37">
        <f>P38+8</f>
        <v>64</v>
      </c>
      <c r="N38" s="37"/>
      <c r="O38" s="37"/>
      <c r="P38" s="37">
        <f>S38+8</f>
        <v>56</v>
      </c>
      <c r="Q38" s="37"/>
      <c r="R38" s="37"/>
      <c r="S38" s="37">
        <f>V38+8</f>
        <v>48</v>
      </c>
      <c r="T38" s="37"/>
      <c r="U38" s="37"/>
      <c r="V38" s="37">
        <f>V45+8</f>
        <v>40</v>
      </c>
      <c r="W38" s="37"/>
      <c r="X38" s="37"/>
      <c r="Y38" s="37"/>
    </row>
    <row r="39" spans="2:25" ht="27.75" customHeight="1" x14ac:dyDescent="0.25">
      <c r="C39" s="41"/>
      <c r="D39" s="42"/>
      <c r="I39" s="7"/>
      <c r="J39" s="8"/>
      <c r="K39" s="9"/>
      <c r="L39" s="7"/>
      <c r="M39" s="8"/>
      <c r="N39" s="8"/>
      <c r="O39" s="8"/>
      <c r="P39" s="8"/>
      <c r="Q39" s="8"/>
      <c r="R39" s="8"/>
      <c r="S39" s="8"/>
      <c r="T39" s="9"/>
      <c r="U39" s="7"/>
      <c r="V39" s="8"/>
      <c r="W39" s="8"/>
      <c r="X39" s="8"/>
      <c r="Y39" s="38"/>
    </row>
    <row r="40" spans="2:25" ht="27.75" customHeight="1" x14ac:dyDescent="0.25">
      <c r="C40" s="41"/>
      <c r="D40" s="42"/>
      <c r="I40" s="14"/>
      <c r="J40" s="15" t="s">
        <v>10</v>
      </c>
      <c r="K40" s="16"/>
      <c r="L40" s="17"/>
      <c r="M40" s="15" t="s">
        <v>11</v>
      </c>
      <c r="N40" s="15"/>
      <c r="O40" s="15"/>
      <c r="P40" s="15" t="s">
        <v>12</v>
      </c>
      <c r="Q40" s="15"/>
      <c r="R40" s="15"/>
      <c r="S40" s="15" t="s">
        <v>13</v>
      </c>
      <c r="T40" s="16"/>
      <c r="U40" s="17"/>
      <c r="V40" s="15" t="s">
        <v>14</v>
      </c>
      <c r="W40" s="15"/>
      <c r="X40" s="19"/>
      <c r="Y40" s="39"/>
    </row>
    <row r="41" spans="2:25" ht="27.75" customHeight="1" x14ac:dyDescent="0.25">
      <c r="I41" s="25"/>
      <c r="J41" s="26"/>
      <c r="K41" s="27"/>
      <c r="L41" s="28"/>
      <c r="M41" s="26"/>
      <c r="N41" s="26"/>
      <c r="O41" s="26"/>
      <c r="P41" s="26"/>
      <c r="Q41" s="26"/>
      <c r="R41" s="26"/>
      <c r="S41" s="26"/>
      <c r="T41" s="27"/>
      <c r="U41" s="28"/>
      <c r="V41" s="26"/>
      <c r="W41" s="26"/>
      <c r="X41" s="32"/>
      <c r="Y41" s="39"/>
    </row>
    <row r="42" spans="2:25" ht="27.75" customHeight="1" x14ac:dyDescent="0.25">
      <c r="I42" s="7"/>
      <c r="J42" s="33"/>
      <c r="K42" s="34"/>
      <c r="L42" s="35"/>
      <c r="M42" s="33"/>
      <c r="N42" s="33"/>
      <c r="O42" s="33"/>
      <c r="P42" s="33"/>
      <c r="Q42" s="33"/>
      <c r="R42" s="33"/>
      <c r="S42" s="33"/>
      <c r="T42" s="34"/>
      <c r="U42" s="35"/>
      <c r="V42" s="33"/>
      <c r="W42" s="33"/>
      <c r="X42" s="32"/>
      <c r="Y42" s="39"/>
    </row>
    <row r="43" spans="2:25" ht="27.75" customHeight="1" x14ac:dyDescent="0.25">
      <c r="I43" s="14"/>
      <c r="J43" s="15" t="s">
        <v>27</v>
      </c>
      <c r="K43" s="16"/>
      <c r="L43" s="17"/>
      <c r="M43" s="15" t="s">
        <v>28</v>
      </c>
      <c r="N43" s="15"/>
      <c r="O43" s="15"/>
      <c r="P43" s="15" t="s">
        <v>29</v>
      </c>
      <c r="Q43" s="15"/>
      <c r="R43" s="15"/>
      <c r="S43" s="15" t="s">
        <v>30</v>
      </c>
      <c r="T43" s="16"/>
      <c r="U43" s="17"/>
      <c r="V43" s="15" t="s">
        <v>31</v>
      </c>
      <c r="W43" s="15"/>
      <c r="X43" s="19"/>
      <c r="Y43" s="39"/>
    </row>
    <row r="44" spans="2:25" ht="27.75" customHeight="1" x14ac:dyDescent="0.25">
      <c r="I44" s="25"/>
      <c r="J44" s="29"/>
      <c r="K44" s="36"/>
      <c r="L44" s="25"/>
      <c r="M44" s="29"/>
      <c r="N44" s="29"/>
      <c r="O44" s="29"/>
      <c r="P44" s="29"/>
      <c r="Q44" s="29"/>
      <c r="R44" s="29"/>
      <c r="S44" s="29"/>
      <c r="T44" s="36"/>
      <c r="U44" s="25"/>
      <c r="V44" s="29"/>
      <c r="W44" s="29"/>
      <c r="X44" s="29"/>
      <c r="Y44" s="40"/>
    </row>
    <row r="45" spans="2:25" x14ac:dyDescent="0.25">
      <c r="I45" s="37"/>
      <c r="J45" s="37">
        <v>0</v>
      </c>
      <c r="K45" s="37"/>
      <c r="L45" s="37"/>
      <c r="M45" s="37">
        <f>J45+8</f>
        <v>8</v>
      </c>
      <c r="N45" s="37"/>
      <c r="O45" s="37"/>
      <c r="P45" s="37">
        <f>M45+8</f>
        <v>16</v>
      </c>
      <c r="Q45" s="37"/>
      <c r="R45" s="37"/>
      <c r="S45" s="37">
        <f>P45+8</f>
        <v>24</v>
      </c>
      <c r="T45" s="37"/>
      <c r="U45" s="37"/>
      <c r="V45" s="37">
        <f>S45+8</f>
        <v>32</v>
      </c>
      <c r="W45" s="37"/>
      <c r="X45" s="37"/>
      <c r="Y45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0"/>
  <sheetViews>
    <sheetView showGridLines="0" zoomScale="70" zoomScaleNormal="70" workbookViewId="0">
      <selection activeCell="AP26" sqref="AP26"/>
    </sheetView>
  </sheetViews>
  <sheetFormatPr defaultRowHeight="15" x14ac:dyDescent="0.25"/>
  <cols>
    <col min="1" max="1" width="3.85546875" customWidth="1"/>
    <col min="2" max="2" width="4.140625" customWidth="1"/>
    <col min="4" max="4" width="5.28515625" customWidth="1"/>
    <col min="5" max="5" width="4.7109375" customWidth="1"/>
    <col min="6" max="36" width="5" customWidth="1"/>
  </cols>
  <sheetData>
    <row r="2" spans="1:34" x14ac:dyDescent="0.25">
      <c r="A2" t="s">
        <v>79</v>
      </c>
    </row>
    <row r="4" spans="1:34" x14ac:dyDescent="0.25">
      <c r="B4" t="s">
        <v>60</v>
      </c>
      <c r="E4">
        <v>1.5</v>
      </c>
      <c r="F4">
        <v>1.5</v>
      </c>
      <c r="G4">
        <v>1.5</v>
      </c>
      <c r="H4">
        <v>1.5</v>
      </c>
      <c r="I4">
        <v>1.5</v>
      </c>
      <c r="J4">
        <v>1.5</v>
      </c>
      <c r="K4">
        <v>1.5</v>
      </c>
      <c r="L4">
        <v>1.5</v>
      </c>
      <c r="M4">
        <v>1.5</v>
      </c>
      <c r="N4">
        <v>1.5</v>
      </c>
      <c r="O4">
        <v>1.5</v>
      </c>
      <c r="P4">
        <v>1.5</v>
      </c>
      <c r="Q4">
        <v>1.5</v>
      </c>
      <c r="R4">
        <v>1.5</v>
      </c>
      <c r="S4">
        <v>1.5</v>
      </c>
      <c r="T4">
        <v>1.5</v>
      </c>
      <c r="U4">
        <v>1.5</v>
      </c>
      <c r="V4">
        <v>1.5</v>
      </c>
      <c r="W4">
        <v>1.5</v>
      </c>
      <c r="X4">
        <v>1.5</v>
      </c>
      <c r="Y4">
        <v>1.5</v>
      </c>
      <c r="Z4">
        <v>1.5</v>
      </c>
      <c r="AA4">
        <v>1.5</v>
      </c>
      <c r="AB4">
        <v>1.5</v>
      </c>
      <c r="AC4">
        <v>1.5</v>
      </c>
      <c r="AD4">
        <v>1.5</v>
      </c>
      <c r="AE4">
        <v>1.5</v>
      </c>
      <c r="AF4">
        <v>1.5</v>
      </c>
      <c r="AG4">
        <v>1.5</v>
      </c>
      <c r="AH4">
        <v>1.5</v>
      </c>
    </row>
    <row r="6" spans="1:34" x14ac:dyDescent="0.25">
      <c r="E6" s="75"/>
      <c r="F6" s="76" t="s">
        <v>70</v>
      </c>
      <c r="G6" s="77"/>
      <c r="H6" s="75"/>
      <c r="I6" s="76" t="s">
        <v>69</v>
      </c>
      <c r="J6" s="77"/>
      <c r="K6" s="75"/>
      <c r="L6" s="76" t="s">
        <v>68</v>
      </c>
      <c r="M6" s="77"/>
      <c r="N6" s="75"/>
      <c r="O6" s="76" t="s">
        <v>67</v>
      </c>
      <c r="P6" s="77"/>
      <c r="Q6" s="75"/>
      <c r="R6" s="76" t="s">
        <v>66</v>
      </c>
      <c r="S6" s="77"/>
      <c r="T6" s="75"/>
      <c r="U6" s="76" t="s">
        <v>65</v>
      </c>
      <c r="V6" s="77"/>
      <c r="W6" s="75"/>
      <c r="X6" s="76" t="s">
        <v>64</v>
      </c>
      <c r="Y6" s="77"/>
      <c r="Z6" s="75"/>
      <c r="AA6" s="76" t="s">
        <v>63</v>
      </c>
      <c r="AB6" s="77"/>
      <c r="AC6" s="75"/>
      <c r="AD6" s="76" t="s">
        <v>62</v>
      </c>
      <c r="AE6" s="77"/>
      <c r="AF6" s="75"/>
      <c r="AG6" s="76" t="s">
        <v>61</v>
      </c>
      <c r="AH6" s="77"/>
    </row>
    <row r="8" spans="1:34" x14ac:dyDescent="0.25">
      <c r="A8" t="s">
        <v>71</v>
      </c>
      <c r="B8">
        <v>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AG8" s="78" t="s">
        <v>72</v>
      </c>
    </row>
    <row r="9" spans="1:34" s="79" customFormat="1" x14ac:dyDescent="0.25">
      <c r="E9" s="82" t="s">
        <v>85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4"/>
      <c r="AH9" s="85"/>
    </row>
    <row r="10" spans="1:34" x14ac:dyDescent="0.25"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 spans="1:34" x14ac:dyDescent="0.25">
      <c r="A11" t="s">
        <v>71</v>
      </c>
      <c r="B11">
        <f>B8+8</f>
        <v>8</v>
      </c>
      <c r="C11" s="79"/>
      <c r="D11" s="79"/>
      <c r="E11" s="79"/>
      <c r="F11" s="79"/>
      <c r="G11" s="79"/>
      <c r="H11" s="79"/>
      <c r="I11" s="79"/>
      <c r="J11" s="80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AD11" s="78" t="s">
        <v>73</v>
      </c>
      <c r="AG11" s="78" t="s">
        <v>72</v>
      </c>
    </row>
    <row r="12" spans="1:34" s="79" customFormat="1" x14ac:dyDescent="0.25">
      <c r="E12" s="82" t="s">
        <v>85</v>
      </c>
      <c r="F12" s="83"/>
      <c r="G12" s="83"/>
      <c r="H12" s="83"/>
      <c r="I12" s="83"/>
      <c r="J12" s="84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4"/>
      <c r="AE12" s="83"/>
      <c r="AF12" s="83"/>
      <c r="AG12" s="84"/>
      <c r="AH12" s="85"/>
    </row>
    <row r="13" spans="1:34" x14ac:dyDescent="0.25"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 spans="1:34" x14ac:dyDescent="0.25">
      <c r="A14" t="s">
        <v>71</v>
      </c>
      <c r="B14">
        <f>B11+8</f>
        <v>16</v>
      </c>
      <c r="C14" s="79"/>
      <c r="D14" s="79"/>
      <c r="E14" s="79"/>
      <c r="F14" s="79"/>
      <c r="G14" s="79"/>
      <c r="H14" s="79"/>
      <c r="I14" s="79"/>
      <c r="J14" s="80"/>
      <c r="K14" s="79"/>
      <c r="L14" s="79"/>
      <c r="M14" s="79"/>
      <c r="N14" s="79"/>
      <c r="O14" s="80"/>
      <c r="P14" s="79"/>
      <c r="Q14" s="79"/>
      <c r="R14" s="79"/>
      <c r="S14" s="79"/>
      <c r="T14" s="79"/>
      <c r="U14" s="79"/>
      <c r="V14" s="79"/>
      <c r="W14" s="79"/>
      <c r="X14" s="79"/>
      <c r="Y14" s="79"/>
      <c r="AA14" s="78" t="s">
        <v>74</v>
      </c>
      <c r="AD14" s="78" t="s">
        <v>73</v>
      </c>
      <c r="AG14" s="78" t="s">
        <v>72</v>
      </c>
    </row>
    <row r="15" spans="1:34" s="79" customFormat="1" x14ac:dyDescent="0.25">
      <c r="E15" s="82" t="s">
        <v>85</v>
      </c>
      <c r="F15" s="83"/>
      <c r="G15" s="83"/>
      <c r="H15" s="83"/>
      <c r="I15" s="83"/>
      <c r="J15" s="84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4"/>
      <c r="AE15" s="83"/>
      <c r="AF15" s="83"/>
      <c r="AG15" s="84"/>
      <c r="AH15" s="85"/>
    </row>
    <row r="16" spans="1:34" x14ac:dyDescent="0.25"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r="17" spans="1:36" x14ac:dyDescent="0.25">
      <c r="A17" t="s">
        <v>71</v>
      </c>
      <c r="B17">
        <f>B14+8</f>
        <v>24</v>
      </c>
      <c r="C17" s="79"/>
      <c r="D17" s="80"/>
      <c r="E17" s="79"/>
      <c r="F17" s="79"/>
      <c r="G17" s="79"/>
      <c r="H17" s="79"/>
      <c r="I17" s="79"/>
      <c r="J17" s="80"/>
      <c r="K17" s="79"/>
      <c r="L17" s="79"/>
      <c r="M17" s="79"/>
      <c r="N17" s="79"/>
      <c r="O17" s="80"/>
      <c r="P17" s="79"/>
      <c r="Q17" s="79"/>
      <c r="R17" s="79"/>
      <c r="S17" s="79"/>
      <c r="T17" s="80"/>
      <c r="U17" s="79"/>
      <c r="V17" s="79"/>
      <c r="W17" s="79"/>
      <c r="X17" s="78" t="s">
        <v>75</v>
      </c>
      <c r="Y17" s="79"/>
      <c r="AA17" s="78" t="s">
        <v>74</v>
      </c>
      <c r="AD17" s="78" t="s">
        <v>73</v>
      </c>
      <c r="AG17" s="78" t="s">
        <v>72</v>
      </c>
    </row>
    <row r="18" spans="1:36" s="79" customFormat="1" x14ac:dyDescent="0.25">
      <c r="D18" s="80"/>
      <c r="E18" s="82" t="s">
        <v>85</v>
      </c>
      <c r="F18" s="83"/>
      <c r="G18" s="83"/>
      <c r="H18" s="83"/>
      <c r="I18" s="83"/>
      <c r="J18" s="84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4"/>
      <c r="AE18" s="83"/>
      <c r="AF18" s="83"/>
      <c r="AG18" s="84"/>
      <c r="AH18" s="85"/>
    </row>
    <row r="19" spans="1:36" x14ac:dyDescent="0.25"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</row>
    <row r="20" spans="1:36" x14ac:dyDescent="0.25">
      <c r="A20" t="s">
        <v>71</v>
      </c>
      <c r="B20">
        <f>B17+8</f>
        <v>32</v>
      </c>
      <c r="C20" s="79"/>
      <c r="D20" s="80"/>
      <c r="E20" s="79"/>
      <c r="F20" s="79"/>
      <c r="G20" s="79"/>
      <c r="H20" s="79"/>
      <c r="I20" s="79"/>
      <c r="J20" s="80"/>
      <c r="K20" s="79"/>
      <c r="L20" s="79"/>
      <c r="M20" s="79"/>
      <c r="N20" s="79"/>
      <c r="O20" s="80"/>
      <c r="P20" s="79"/>
      <c r="Q20" s="79"/>
      <c r="R20" s="79"/>
      <c r="S20" s="79"/>
      <c r="T20" s="80"/>
      <c r="U20" s="78" t="s">
        <v>76</v>
      </c>
      <c r="V20" s="79"/>
      <c r="W20" s="79"/>
      <c r="X20" s="78" t="s">
        <v>75</v>
      </c>
      <c r="Y20" s="79"/>
      <c r="AA20" s="78" t="s">
        <v>74</v>
      </c>
      <c r="AD20" s="78" t="s">
        <v>73</v>
      </c>
      <c r="AG20" s="78" t="s">
        <v>72</v>
      </c>
      <c r="AH20" s="79"/>
      <c r="AI20" s="79"/>
      <c r="AJ20" s="79"/>
    </row>
    <row r="21" spans="1:36" s="79" customFormat="1" x14ac:dyDescent="0.25">
      <c r="D21" s="80"/>
      <c r="E21" s="82" t="s">
        <v>85</v>
      </c>
      <c r="F21" s="83"/>
      <c r="G21" s="83"/>
      <c r="H21" s="83"/>
      <c r="I21" s="83"/>
      <c r="J21" s="84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4"/>
      <c r="AE21" s="83"/>
      <c r="AF21" s="83"/>
      <c r="AG21" s="84"/>
      <c r="AH21" s="85"/>
    </row>
    <row r="22" spans="1:36" x14ac:dyDescent="0.25"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</row>
    <row r="23" spans="1:36" x14ac:dyDescent="0.25">
      <c r="A23" t="s">
        <v>71</v>
      </c>
      <c r="B23">
        <f>B20+8</f>
        <v>40</v>
      </c>
      <c r="C23" s="79"/>
      <c r="D23" s="80"/>
      <c r="E23" s="79"/>
      <c r="F23" s="79"/>
      <c r="G23" s="79"/>
      <c r="H23" s="79"/>
      <c r="I23" s="79"/>
      <c r="J23" s="80"/>
      <c r="K23" s="79"/>
      <c r="L23" s="79"/>
      <c r="M23" s="79"/>
      <c r="N23" s="79"/>
      <c r="O23" s="80"/>
      <c r="P23" s="79"/>
      <c r="Q23" s="79"/>
      <c r="R23" s="78" t="s">
        <v>77</v>
      </c>
      <c r="S23" s="79"/>
      <c r="T23" s="80"/>
      <c r="U23" s="78" t="s">
        <v>76</v>
      </c>
      <c r="V23" s="79"/>
      <c r="W23" s="79"/>
      <c r="X23" s="78" t="s">
        <v>75</v>
      </c>
      <c r="Y23" s="79"/>
      <c r="AA23" s="78" t="s">
        <v>74</v>
      </c>
      <c r="AD23" s="78" t="s">
        <v>73</v>
      </c>
      <c r="AG23" s="78" t="s">
        <v>72</v>
      </c>
      <c r="AH23" s="79"/>
      <c r="AI23" s="79"/>
      <c r="AJ23" s="79"/>
    </row>
    <row r="24" spans="1:36" s="79" customFormat="1" x14ac:dyDescent="0.25">
      <c r="D24" s="80"/>
      <c r="E24" s="82" t="s">
        <v>85</v>
      </c>
      <c r="F24" s="83"/>
      <c r="G24" s="83"/>
      <c r="H24" s="83"/>
      <c r="I24" s="83"/>
      <c r="J24" s="84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4"/>
      <c r="AE24" s="83"/>
      <c r="AF24" s="83"/>
      <c r="AG24" s="84"/>
      <c r="AH24" s="85"/>
    </row>
    <row r="25" spans="1:36" x14ac:dyDescent="0.25"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</row>
    <row r="26" spans="1:36" x14ac:dyDescent="0.25">
      <c r="A26" t="s">
        <v>71</v>
      </c>
      <c r="B26">
        <f>B23+8</f>
        <v>48</v>
      </c>
      <c r="C26" s="79"/>
      <c r="D26" s="79"/>
      <c r="E26" s="79"/>
      <c r="F26" s="80"/>
      <c r="G26" s="79"/>
      <c r="H26" s="79"/>
      <c r="I26" s="79"/>
      <c r="J26" s="79"/>
      <c r="K26" s="79"/>
      <c r="L26" s="80"/>
      <c r="M26" s="79"/>
      <c r="N26" s="79"/>
      <c r="O26" s="78" t="s">
        <v>78</v>
      </c>
      <c r="P26" s="79"/>
      <c r="Q26" s="79"/>
      <c r="R26" s="78" t="s">
        <v>77</v>
      </c>
      <c r="S26" s="79"/>
      <c r="T26" s="80"/>
      <c r="U26" s="78" t="s">
        <v>76</v>
      </c>
      <c r="V26" s="79"/>
      <c r="W26" s="79"/>
      <c r="X26" s="78" t="s">
        <v>75</v>
      </c>
      <c r="Y26" s="79"/>
      <c r="AA26" s="78" t="s">
        <v>74</v>
      </c>
      <c r="AD26" s="78" t="s">
        <v>73</v>
      </c>
      <c r="AG26" s="78" t="s">
        <v>72</v>
      </c>
      <c r="AH26" s="79"/>
      <c r="AI26" s="79"/>
      <c r="AJ26" s="79"/>
    </row>
    <row r="27" spans="1:36" s="79" customFormat="1" x14ac:dyDescent="0.25">
      <c r="E27" s="82" t="s">
        <v>85</v>
      </c>
      <c r="F27" s="83"/>
      <c r="G27" s="83"/>
      <c r="H27" s="83"/>
      <c r="I27" s="83"/>
      <c r="J27" s="84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4"/>
      <c r="AE27" s="83"/>
      <c r="AF27" s="83"/>
      <c r="AG27" s="84"/>
      <c r="AH27" s="85"/>
    </row>
    <row r="28" spans="1:36" x14ac:dyDescent="0.25"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</row>
    <row r="29" spans="1:36" x14ac:dyDescent="0.25">
      <c r="A29" t="s">
        <v>71</v>
      </c>
      <c r="B29">
        <f>B26+8</f>
        <v>56</v>
      </c>
      <c r="C29" s="79"/>
      <c r="D29" s="80"/>
      <c r="E29" s="79"/>
      <c r="F29" s="80"/>
      <c r="G29" s="79"/>
      <c r="H29" s="79"/>
      <c r="I29" s="79"/>
      <c r="J29" s="79"/>
      <c r="K29" s="79"/>
      <c r="L29" s="78" t="s">
        <v>80</v>
      </c>
      <c r="M29" s="79"/>
      <c r="N29" s="79"/>
      <c r="O29" s="78" t="s">
        <v>78</v>
      </c>
      <c r="P29" s="79"/>
      <c r="Q29" s="79"/>
      <c r="R29" s="78" t="s">
        <v>77</v>
      </c>
      <c r="S29" s="79"/>
      <c r="T29" s="80"/>
      <c r="U29" s="78" t="s">
        <v>76</v>
      </c>
      <c r="V29" s="79"/>
      <c r="W29" s="79"/>
      <c r="X29" s="78" t="s">
        <v>75</v>
      </c>
      <c r="Y29" s="79"/>
      <c r="AA29" s="78" t="s">
        <v>74</v>
      </c>
      <c r="AD29" s="78" t="s">
        <v>73</v>
      </c>
      <c r="AG29" s="78" t="s">
        <v>72</v>
      </c>
      <c r="AH29" s="79"/>
      <c r="AI29" s="79"/>
      <c r="AJ29" s="79"/>
    </row>
    <row r="30" spans="1:36" s="79" customFormat="1" x14ac:dyDescent="0.25">
      <c r="D30" s="80"/>
      <c r="E30" s="82" t="s">
        <v>85</v>
      </c>
      <c r="F30" s="83"/>
      <c r="G30" s="83"/>
      <c r="H30" s="83"/>
      <c r="I30" s="83"/>
      <c r="J30" s="84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4"/>
      <c r="AE30" s="83"/>
      <c r="AF30" s="83"/>
      <c r="AG30" s="84"/>
      <c r="AH30" s="85"/>
    </row>
    <row r="31" spans="1:36" x14ac:dyDescent="0.25"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</row>
    <row r="32" spans="1:36" x14ac:dyDescent="0.25">
      <c r="A32" t="s">
        <v>71</v>
      </c>
      <c r="B32">
        <f>B29+8</f>
        <v>64</v>
      </c>
      <c r="I32" s="78" t="s">
        <v>81</v>
      </c>
      <c r="K32" s="79"/>
      <c r="L32" s="78" t="s">
        <v>80</v>
      </c>
      <c r="M32" s="79"/>
      <c r="N32" s="79"/>
      <c r="O32" s="78" t="s">
        <v>78</v>
      </c>
      <c r="P32" s="79"/>
      <c r="Q32" s="79"/>
      <c r="R32" s="78" t="s">
        <v>77</v>
      </c>
      <c r="S32" s="79"/>
      <c r="T32" s="80"/>
      <c r="U32" s="78" t="s">
        <v>76</v>
      </c>
      <c r="V32" s="79"/>
      <c r="W32" s="79"/>
      <c r="X32" s="78" t="s">
        <v>75</v>
      </c>
      <c r="Y32" s="79"/>
      <c r="AA32" s="78" t="s">
        <v>74</v>
      </c>
      <c r="AD32" s="78" t="s">
        <v>73</v>
      </c>
      <c r="AG32" s="78" t="s">
        <v>72</v>
      </c>
      <c r="AH32" s="79"/>
      <c r="AI32" s="79"/>
      <c r="AJ32" s="79"/>
    </row>
    <row r="33" spans="1:35" s="79" customFormat="1" x14ac:dyDescent="0.25">
      <c r="E33" s="82" t="s">
        <v>85</v>
      </c>
      <c r="F33" s="83"/>
      <c r="G33" s="83"/>
      <c r="H33" s="83"/>
      <c r="I33" s="83"/>
      <c r="J33" s="84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4"/>
      <c r="AE33" s="83"/>
      <c r="AF33" s="83"/>
      <c r="AG33" s="84"/>
      <c r="AH33" s="85"/>
    </row>
    <row r="35" spans="1:35" x14ac:dyDescent="0.25">
      <c r="A35" t="s">
        <v>71</v>
      </c>
      <c r="B35">
        <f>B32+8</f>
        <v>72</v>
      </c>
      <c r="F35" s="78" t="s">
        <v>82</v>
      </c>
      <c r="I35" s="78" t="s">
        <v>81</v>
      </c>
      <c r="K35" s="79"/>
      <c r="L35" s="78" t="s">
        <v>80</v>
      </c>
      <c r="M35" s="79"/>
      <c r="N35" s="79"/>
      <c r="O35" s="78" t="s">
        <v>78</v>
      </c>
      <c r="P35" s="79"/>
      <c r="Q35" s="79"/>
      <c r="R35" s="78" t="s">
        <v>77</v>
      </c>
      <c r="S35" s="79"/>
      <c r="T35" s="80"/>
      <c r="U35" s="78" t="s">
        <v>76</v>
      </c>
      <c r="V35" s="79"/>
      <c r="W35" s="79"/>
      <c r="X35" s="78" t="s">
        <v>75</v>
      </c>
      <c r="Y35" s="79"/>
      <c r="AA35" s="78" t="s">
        <v>74</v>
      </c>
      <c r="AD35" s="78" t="s">
        <v>73</v>
      </c>
      <c r="AG35" s="78" t="s">
        <v>72</v>
      </c>
      <c r="AH35" s="79"/>
      <c r="AI35" s="79"/>
    </row>
    <row r="36" spans="1:35" s="79" customFormat="1" x14ac:dyDescent="0.25">
      <c r="E36" s="82" t="s">
        <v>85</v>
      </c>
      <c r="F36" s="83"/>
      <c r="G36" s="83"/>
      <c r="H36" s="83"/>
      <c r="I36" s="83"/>
      <c r="J36" s="84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4"/>
      <c r="AE36" s="83"/>
      <c r="AF36" s="83"/>
      <c r="AG36" s="84"/>
      <c r="AH36" s="85"/>
    </row>
    <row r="38" spans="1:35" x14ac:dyDescent="0.25">
      <c r="A38" t="s">
        <v>71</v>
      </c>
      <c r="B38">
        <f>B35+8</f>
        <v>80</v>
      </c>
      <c r="D38" s="78" t="s">
        <v>83</v>
      </c>
      <c r="F38" s="78" t="s">
        <v>82</v>
      </c>
      <c r="I38" s="78" t="s">
        <v>81</v>
      </c>
      <c r="K38" s="79"/>
      <c r="L38" s="78" t="s">
        <v>80</v>
      </c>
      <c r="M38" s="79"/>
      <c r="N38" s="79"/>
      <c r="O38" s="78" t="s">
        <v>78</v>
      </c>
      <c r="P38" s="79"/>
      <c r="Q38" s="79"/>
      <c r="R38" s="78" t="s">
        <v>77</v>
      </c>
      <c r="S38" s="79"/>
      <c r="T38" s="80"/>
      <c r="U38" s="78" t="s">
        <v>76</v>
      </c>
      <c r="V38" s="79"/>
      <c r="W38" s="79"/>
      <c r="X38" s="78" t="s">
        <v>75</v>
      </c>
      <c r="Y38" s="79"/>
      <c r="AA38" s="78" t="s">
        <v>74</v>
      </c>
      <c r="AD38" s="78" t="s">
        <v>73</v>
      </c>
      <c r="AG38" s="81" t="s">
        <v>72</v>
      </c>
    </row>
    <row r="39" spans="1:35" s="79" customFormat="1" x14ac:dyDescent="0.25">
      <c r="D39" s="80"/>
      <c r="E39" s="82" t="s">
        <v>85</v>
      </c>
      <c r="F39" s="83"/>
      <c r="G39" s="83"/>
      <c r="H39" s="83"/>
      <c r="I39" s="83"/>
      <c r="J39" s="84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4"/>
      <c r="AE39" s="83"/>
      <c r="AF39" s="83"/>
      <c r="AG39" s="84"/>
      <c r="AH39" s="85"/>
    </row>
    <row r="41" spans="1:35" x14ac:dyDescent="0.25">
      <c r="A41" t="s">
        <v>71</v>
      </c>
      <c r="B41">
        <f>B38+8</f>
        <v>88</v>
      </c>
      <c r="D41" s="78" t="s">
        <v>84</v>
      </c>
      <c r="F41" s="78" t="s">
        <v>82</v>
      </c>
      <c r="I41" s="78" t="s">
        <v>81</v>
      </c>
      <c r="K41" s="79"/>
      <c r="L41" s="78" t="s">
        <v>80</v>
      </c>
      <c r="M41" s="79"/>
      <c r="N41" s="79"/>
      <c r="O41" s="78" t="s">
        <v>78</v>
      </c>
      <c r="P41" s="79"/>
      <c r="Q41" s="79"/>
      <c r="R41" s="78" t="s">
        <v>77</v>
      </c>
      <c r="S41" s="79"/>
      <c r="T41" s="80"/>
      <c r="U41" s="78" t="s">
        <v>76</v>
      </c>
      <c r="V41" s="79"/>
      <c r="W41" s="79"/>
      <c r="X41" s="78" t="s">
        <v>75</v>
      </c>
      <c r="Y41" s="79"/>
      <c r="AA41" s="78" t="s">
        <v>74</v>
      </c>
      <c r="AD41" s="81" t="s">
        <v>73</v>
      </c>
      <c r="AG41" s="87" t="s">
        <v>87</v>
      </c>
    </row>
    <row r="42" spans="1:35" s="79" customFormat="1" x14ac:dyDescent="0.25">
      <c r="E42" s="82" t="s">
        <v>85</v>
      </c>
      <c r="F42" s="83"/>
      <c r="G42" s="83"/>
      <c r="H42" s="83"/>
      <c r="I42" s="83"/>
      <c r="J42" s="86" t="s">
        <v>83</v>
      </c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4"/>
      <c r="AE42" s="83"/>
      <c r="AF42" s="83"/>
      <c r="AG42" s="84"/>
      <c r="AH42" s="85"/>
    </row>
    <row r="44" spans="1:35" x14ac:dyDescent="0.25">
      <c r="A44" t="s">
        <v>71</v>
      </c>
      <c r="B44">
        <f>B41+8</f>
        <v>96</v>
      </c>
      <c r="D44" s="78" t="s">
        <v>86</v>
      </c>
      <c r="F44" s="78" t="s">
        <v>82</v>
      </c>
      <c r="I44" s="78" t="s">
        <v>81</v>
      </c>
      <c r="K44" s="79"/>
      <c r="L44" s="78" t="s">
        <v>80</v>
      </c>
      <c r="M44" s="79"/>
      <c r="N44" s="79"/>
      <c r="O44" s="78" t="s">
        <v>78</v>
      </c>
      <c r="P44" s="79"/>
      <c r="Q44" s="79"/>
      <c r="R44" s="78" t="s">
        <v>77</v>
      </c>
      <c r="S44" s="79"/>
      <c r="T44" s="80"/>
      <c r="U44" s="78" t="s">
        <v>76</v>
      </c>
      <c r="V44" s="79"/>
      <c r="W44" s="79"/>
      <c r="X44" s="78" t="s">
        <v>75</v>
      </c>
      <c r="Y44" s="79"/>
      <c r="AA44" s="81" t="s">
        <v>74</v>
      </c>
      <c r="AD44" s="88" t="s">
        <v>87</v>
      </c>
      <c r="AG44" s="87" t="s">
        <v>87</v>
      </c>
    </row>
    <row r="45" spans="1:35" x14ac:dyDescent="0.25">
      <c r="D45" s="79"/>
      <c r="E45" s="82" t="s">
        <v>85</v>
      </c>
      <c r="F45" s="83"/>
      <c r="G45" s="83"/>
      <c r="H45" s="83"/>
      <c r="I45" s="83"/>
      <c r="J45" s="86" t="s">
        <v>84</v>
      </c>
      <c r="K45" s="83"/>
      <c r="L45" s="83"/>
      <c r="M45" s="83"/>
      <c r="N45" s="83"/>
      <c r="O45" s="86" t="s">
        <v>83</v>
      </c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4"/>
      <c r="AE45" s="83"/>
      <c r="AF45" s="83"/>
      <c r="AG45" s="84"/>
      <c r="AH45" s="85"/>
    </row>
    <row r="47" spans="1:35" x14ac:dyDescent="0.25">
      <c r="A47" t="s">
        <v>71</v>
      </c>
      <c r="B47">
        <f>B44+8</f>
        <v>104</v>
      </c>
      <c r="D47" s="78" t="s">
        <v>88</v>
      </c>
      <c r="F47" s="78" t="s">
        <v>82</v>
      </c>
      <c r="I47" s="78" t="s">
        <v>81</v>
      </c>
      <c r="K47" s="79"/>
      <c r="L47" s="78" t="s">
        <v>80</v>
      </c>
      <c r="M47" s="79"/>
      <c r="N47" s="79"/>
      <c r="O47" s="78" t="s">
        <v>78</v>
      </c>
      <c r="P47" s="79"/>
      <c r="Q47" s="79"/>
      <c r="R47" s="78" t="s">
        <v>77</v>
      </c>
      <c r="S47" s="79"/>
      <c r="T47" s="80"/>
      <c r="U47" s="78" t="s">
        <v>76</v>
      </c>
      <c r="V47" s="79"/>
      <c r="W47" s="79"/>
      <c r="X47" s="81" t="s">
        <v>75</v>
      </c>
      <c r="Y47" s="79"/>
      <c r="AA47" s="88" t="s">
        <v>87</v>
      </c>
      <c r="AD47" s="88" t="s">
        <v>87</v>
      </c>
      <c r="AG47" s="87" t="s">
        <v>87</v>
      </c>
    </row>
    <row r="48" spans="1:35" x14ac:dyDescent="0.25">
      <c r="D48" s="79"/>
      <c r="E48" s="82" t="s">
        <v>85</v>
      </c>
      <c r="F48" s="83"/>
      <c r="G48" s="83"/>
      <c r="H48" s="83"/>
      <c r="I48" s="83"/>
      <c r="J48" s="86" t="s">
        <v>86</v>
      </c>
      <c r="K48" s="83"/>
      <c r="L48" s="83"/>
      <c r="M48" s="83"/>
      <c r="N48" s="83"/>
      <c r="O48" s="86" t="s">
        <v>84</v>
      </c>
      <c r="P48" s="83"/>
      <c r="Q48" s="83"/>
      <c r="R48" s="83"/>
      <c r="S48" s="83"/>
      <c r="T48" s="83"/>
      <c r="U48" s="86" t="s">
        <v>83</v>
      </c>
      <c r="V48" s="83"/>
      <c r="W48" s="83"/>
      <c r="X48" s="83"/>
      <c r="Y48" s="83"/>
      <c r="Z48" s="83"/>
      <c r="AA48" s="83"/>
      <c r="AB48" s="83"/>
      <c r="AC48" s="83"/>
      <c r="AD48" s="84"/>
      <c r="AE48" s="83"/>
      <c r="AF48" s="83"/>
      <c r="AG48" s="84"/>
      <c r="AH48" s="85"/>
    </row>
    <row r="50" spans="1:34" x14ac:dyDescent="0.25">
      <c r="A50" t="s">
        <v>71</v>
      </c>
      <c r="B50">
        <f>B47+8</f>
        <v>112</v>
      </c>
      <c r="D50" s="78" t="s">
        <v>89</v>
      </c>
      <c r="F50" s="78" t="s">
        <v>82</v>
      </c>
      <c r="I50" s="78" t="s">
        <v>81</v>
      </c>
      <c r="K50" s="79"/>
      <c r="L50" s="78" t="s">
        <v>80</v>
      </c>
      <c r="M50" s="79"/>
      <c r="N50" s="79"/>
      <c r="O50" s="78" t="s">
        <v>78</v>
      </c>
      <c r="P50" s="79"/>
      <c r="Q50" s="79"/>
      <c r="R50" s="78" t="s">
        <v>77</v>
      </c>
      <c r="S50" s="79"/>
      <c r="T50" s="80"/>
      <c r="U50" s="81" t="s">
        <v>76</v>
      </c>
      <c r="V50" s="79"/>
      <c r="W50" s="79"/>
      <c r="X50" s="88" t="s">
        <v>87</v>
      </c>
      <c r="Y50" s="79"/>
      <c r="AA50" s="88" t="s">
        <v>87</v>
      </c>
      <c r="AD50" s="88" t="s">
        <v>87</v>
      </c>
      <c r="AG50" s="87" t="s">
        <v>87</v>
      </c>
    </row>
    <row r="51" spans="1:34" x14ac:dyDescent="0.25">
      <c r="D51" s="79"/>
      <c r="E51" s="82" t="s">
        <v>85</v>
      </c>
      <c r="F51" s="83"/>
      <c r="G51" s="83"/>
      <c r="H51" s="83"/>
      <c r="I51" s="83"/>
      <c r="J51" s="86" t="s">
        <v>88</v>
      </c>
      <c r="K51" s="83"/>
      <c r="L51" s="83"/>
      <c r="M51" s="83"/>
      <c r="N51" s="83"/>
      <c r="O51" s="86" t="s">
        <v>86</v>
      </c>
      <c r="P51" s="83"/>
      <c r="Q51" s="83"/>
      <c r="R51" s="83"/>
      <c r="S51" s="83"/>
      <c r="T51" s="83"/>
      <c r="U51" s="86" t="s">
        <v>84</v>
      </c>
      <c r="V51" s="83"/>
      <c r="W51" s="83"/>
      <c r="X51" s="83"/>
      <c r="Y51" s="83"/>
      <c r="Z51" s="83"/>
      <c r="AA51" s="86" t="s">
        <v>83</v>
      </c>
      <c r="AB51" s="83"/>
      <c r="AC51" s="83"/>
      <c r="AD51" s="84"/>
      <c r="AE51" s="83"/>
      <c r="AF51" s="83"/>
      <c r="AG51" s="84"/>
      <c r="AH51" s="85"/>
    </row>
    <row r="53" spans="1:34" x14ac:dyDescent="0.25">
      <c r="A53" t="s">
        <v>71</v>
      </c>
      <c r="B53">
        <f>B50+8</f>
        <v>120</v>
      </c>
      <c r="D53" s="78" t="s">
        <v>90</v>
      </c>
      <c r="F53" s="78" t="s">
        <v>82</v>
      </c>
      <c r="I53" s="78" t="s">
        <v>81</v>
      </c>
      <c r="K53" s="79"/>
      <c r="L53" s="78" t="s">
        <v>80</v>
      </c>
      <c r="M53" s="79"/>
      <c r="N53" s="79"/>
      <c r="O53" s="78" t="s">
        <v>78</v>
      </c>
      <c r="P53" s="79"/>
      <c r="Q53" s="79"/>
      <c r="R53" s="81" t="s">
        <v>77</v>
      </c>
      <c r="S53" s="79"/>
      <c r="T53" s="80"/>
      <c r="U53" s="88" t="s">
        <v>87</v>
      </c>
      <c r="V53" s="79"/>
      <c r="W53" s="79"/>
      <c r="X53" s="88" t="s">
        <v>87</v>
      </c>
      <c r="Y53" s="79"/>
      <c r="AA53" s="88" t="s">
        <v>87</v>
      </c>
      <c r="AD53" s="88" t="s">
        <v>87</v>
      </c>
      <c r="AG53" s="78" t="s">
        <v>83</v>
      </c>
    </row>
    <row r="54" spans="1:34" x14ac:dyDescent="0.25">
      <c r="D54" s="79"/>
      <c r="E54" s="82" t="s">
        <v>85</v>
      </c>
      <c r="F54" s="83"/>
      <c r="G54" s="83"/>
      <c r="H54" s="83"/>
      <c r="I54" s="83"/>
      <c r="J54" s="86" t="s">
        <v>89</v>
      </c>
      <c r="K54" s="83"/>
      <c r="L54" s="83"/>
      <c r="M54" s="83"/>
      <c r="N54" s="83"/>
      <c r="O54" s="86" t="s">
        <v>88</v>
      </c>
      <c r="P54" s="83"/>
      <c r="Q54" s="83"/>
      <c r="R54" s="83"/>
      <c r="S54" s="83"/>
      <c r="T54" s="83"/>
      <c r="U54" s="86" t="s">
        <v>86</v>
      </c>
      <c r="V54" s="83"/>
      <c r="W54" s="83"/>
      <c r="X54" s="83"/>
      <c r="Y54" s="83"/>
      <c r="Z54" s="83"/>
      <c r="AA54" s="86" t="s">
        <v>84</v>
      </c>
      <c r="AB54" s="83"/>
      <c r="AC54" s="83"/>
      <c r="AD54" s="84"/>
      <c r="AE54" s="83"/>
      <c r="AF54" s="83"/>
      <c r="AG54" s="84"/>
      <c r="AH54" s="85"/>
    </row>
    <row r="56" spans="1:34" x14ac:dyDescent="0.25">
      <c r="A56" t="s">
        <v>71</v>
      </c>
      <c r="B56">
        <f>B53+8</f>
        <v>128</v>
      </c>
      <c r="D56" s="78" t="s">
        <v>91</v>
      </c>
      <c r="F56" s="78" t="s">
        <v>82</v>
      </c>
      <c r="I56" s="78" t="s">
        <v>81</v>
      </c>
      <c r="K56" s="79"/>
      <c r="L56" s="78" t="s">
        <v>80</v>
      </c>
      <c r="M56" s="79"/>
      <c r="N56" s="79"/>
      <c r="O56" s="81" t="s">
        <v>78</v>
      </c>
      <c r="P56" s="79"/>
      <c r="Q56" s="79"/>
      <c r="R56" s="88" t="s">
        <v>87</v>
      </c>
      <c r="S56" s="79"/>
      <c r="T56" s="80"/>
      <c r="U56" s="88" t="s">
        <v>87</v>
      </c>
      <c r="V56" s="79"/>
      <c r="W56" s="79"/>
      <c r="X56" s="88" t="s">
        <v>87</v>
      </c>
      <c r="Y56" s="79"/>
      <c r="AA56" s="78" t="s">
        <v>86</v>
      </c>
      <c r="AD56" s="78" t="s">
        <v>84</v>
      </c>
      <c r="AG56" s="78" t="s">
        <v>83</v>
      </c>
    </row>
    <row r="57" spans="1:34" x14ac:dyDescent="0.25">
      <c r="D57" s="79"/>
      <c r="E57" s="82" t="s">
        <v>85</v>
      </c>
      <c r="F57" s="83"/>
      <c r="G57" s="83"/>
      <c r="H57" s="83"/>
      <c r="I57" s="83"/>
      <c r="J57" s="86" t="s">
        <v>90</v>
      </c>
      <c r="K57" s="83"/>
      <c r="L57" s="83"/>
      <c r="M57" s="83"/>
      <c r="N57" s="83"/>
      <c r="O57" s="86" t="s">
        <v>89</v>
      </c>
      <c r="P57" s="83"/>
      <c r="Q57" s="83"/>
      <c r="R57" s="83"/>
      <c r="S57" s="83"/>
      <c r="T57" s="83"/>
      <c r="U57" s="86" t="s">
        <v>88</v>
      </c>
      <c r="V57" s="83"/>
      <c r="W57" s="83"/>
      <c r="X57" s="83"/>
      <c r="Y57" s="83"/>
      <c r="Z57" s="83"/>
      <c r="AA57" s="84"/>
      <c r="AB57" s="83"/>
      <c r="AC57" s="83"/>
      <c r="AD57" s="84"/>
      <c r="AE57" s="83"/>
      <c r="AF57" s="83"/>
      <c r="AG57" s="84"/>
      <c r="AH57" s="85"/>
    </row>
    <row r="59" spans="1:34" x14ac:dyDescent="0.25">
      <c r="A59" t="s">
        <v>71</v>
      </c>
      <c r="B59">
        <f>B56+8</f>
        <v>136</v>
      </c>
      <c r="D59" s="78" t="s">
        <v>92</v>
      </c>
      <c r="F59" s="78" t="s">
        <v>82</v>
      </c>
      <c r="I59" s="78" t="s">
        <v>81</v>
      </c>
      <c r="K59" s="79"/>
      <c r="L59" s="78" t="s">
        <v>80</v>
      </c>
      <c r="M59" s="79"/>
      <c r="N59" s="79"/>
      <c r="O59" s="88" t="s">
        <v>87</v>
      </c>
      <c r="P59" s="79"/>
      <c r="Q59" s="79"/>
      <c r="R59" s="88" t="s">
        <v>87</v>
      </c>
      <c r="S59" s="79"/>
      <c r="T59" s="80"/>
      <c r="U59" s="88" t="s">
        <v>87</v>
      </c>
      <c r="V59" s="79"/>
      <c r="W59" s="79"/>
      <c r="X59" s="88" t="s">
        <v>87</v>
      </c>
      <c r="Y59" s="79"/>
      <c r="AA59" s="78" t="s">
        <v>86</v>
      </c>
      <c r="AD59" s="78" t="s">
        <v>84</v>
      </c>
      <c r="AG59" s="78" t="s">
        <v>83</v>
      </c>
    </row>
    <row r="60" spans="1:34" x14ac:dyDescent="0.25">
      <c r="D60" s="79"/>
      <c r="E60" s="82" t="s">
        <v>85</v>
      </c>
      <c r="F60" s="83"/>
      <c r="G60" s="83"/>
      <c r="H60" s="83"/>
      <c r="I60" s="83"/>
      <c r="J60" s="86" t="s">
        <v>91</v>
      </c>
      <c r="K60" s="83"/>
      <c r="L60" s="83"/>
      <c r="M60" s="83"/>
      <c r="N60" s="83"/>
      <c r="O60" s="86" t="s">
        <v>90</v>
      </c>
      <c r="P60" s="83"/>
      <c r="Q60" s="83"/>
      <c r="R60" s="83"/>
      <c r="S60" s="83"/>
      <c r="T60" s="83"/>
      <c r="U60" s="86" t="s">
        <v>89</v>
      </c>
      <c r="V60" s="83"/>
      <c r="W60" s="83"/>
      <c r="X60" s="83"/>
      <c r="Y60" s="83"/>
      <c r="Z60" s="83"/>
      <c r="AA60" s="84"/>
      <c r="AB60" s="83"/>
      <c r="AC60" s="83"/>
      <c r="AD60" s="84"/>
      <c r="AE60" s="83"/>
      <c r="AF60" s="83"/>
      <c r="AG60" s="84"/>
      <c r="AH60" s="8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Summary (2)</vt:lpstr>
      <vt:lpstr>2304AB (KV Full auto)-Sawitree</vt:lpstr>
      <vt:lpstr>2301AB (Hub Full auto)-Sawitree</vt:lpstr>
      <vt:lpstr>6403AM (KV Hybrid)-Andrew</vt:lpstr>
      <vt:lpstr>(Diablo Hybrid)-Andrew</vt:lpstr>
      <vt:lpstr>Blockage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2015-09-24T01:08:05Z</dcterms:modified>
</cp:coreProperties>
</file>