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34060" windowHeight="183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6" i="1"/>
  <c r="Z20" i="1"/>
  <c r="Y20" i="1"/>
  <c r="Z24" i="1"/>
  <c r="Y24" i="1"/>
  <c r="AB6" i="1"/>
  <c r="X104" i="1"/>
  <c r="Y104" i="1"/>
  <c r="Z104" i="1"/>
  <c r="M12" i="1"/>
  <c r="O12" i="1"/>
  <c r="U23" i="1"/>
  <c r="U32" i="1"/>
  <c r="S37" i="1"/>
  <c r="M44" i="1"/>
  <c r="G51" i="1"/>
  <c r="O53" i="1"/>
  <c r="U56" i="1"/>
  <c r="U62" i="1"/>
  <c r="M69" i="1"/>
  <c r="S70" i="1"/>
  <c r="S74" i="1"/>
  <c r="M77" i="1"/>
  <c r="U88" i="1"/>
  <c r="U101" i="1"/>
  <c r="AA104" i="1"/>
  <c r="T37" i="1"/>
  <c r="T70" i="1"/>
  <c r="T74" i="1"/>
  <c r="T104" i="1"/>
  <c r="U104" i="1"/>
  <c r="V23" i="1"/>
  <c r="V32" i="1"/>
  <c r="V56" i="1"/>
  <c r="V62" i="1"/>
  <c r="V88" i="1"/>
  <c r="V101" i="1"/>
  <c r="V104" i="1"/>
  <c r="W104" i="1"/>
  <c r="AC6" i="1"/>
  <c r="F7" i="1"/>
  <c r="AC7" i="1"/>
  <c r="AC8" i="1"/>
  <c r="AC9" i="1"/>
  <c r="AC10" i="1"/>
  <c r="AC11" i="1"/>
  <c r="N12" i="1"/>
  <c r="P12" i="1"/>
  <c r="AC12" i="1"/>
  <c r="AC13" i="1"/>
  <c r="AC14" i="1"/>
  <c r="AC15" i="1"/>
  <c r="AC16" i="1"/>
  <c r="AC17" i="1"/>
  <c r="AC18" i="1"/>
  <c r="AC19" i="1"/>
  <c r="AC21" i="1"/>
  <c r="AC22" i="1"/>
  <c r="AC23" i="1"/>
  <c r="H24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F39" i="1"/>
  <c r="AC39" i="1"/>
  <c r="AC40" i="1"/>
  <c r="AC41" i="1"/>
  <c r="AC42" i="1"/>
  <c r="AC43" i="1"/>
  <c r="N44" i="1"/>
  <c r="AC44" i="1"/>
  <c r="AC45" i="1"/>
  <c r="AC46" i="1"/>
  <c r="AC47" i="1"/>
  <c r="AC48" i="1"/>
  <c r="AC49" i="1"/>
  <c r="AC50" i="1"/>
  <c r="F51" i="1"/>
  <c r="H51" i="1"/>
  <c r="AC51" i="1"/>
  <c r="AC52" i="1"/>
  <c r="P53" i="1"/>
  <c r="AC53" i="1"/>
  <c r="AC55" i="1"/>
  <c r="AC56" i="1"/>
  <c r="AC57" i="1"/>
  <c r="AC58" i="1"/>
  <c r="AC59" i="1"/>
  <c r="AC60" i="1"/>
  <c r="AC61" i="1"/>
  <c r="AC63" i="1"/>
  <c r="AC64" i="1"/>
  <c r="AC65" i="1"/>
  <c r="AC66" i="1"/>
  <c r="AC67" i="1"/>
  <c r="AC68" i="1"/>
  <c r="N69" i="1"/>
  <c r="AC69" i="1"/>
  <c r="AC71" i="1"/>
  <c r="AC72" i="1"/>
  <c r="AC73" i="1"/>
  <c r="F75" i="1"/>
  <c r="AC75" i="1"/>
  <c r="AC76" i="1"/>
  <c r="N77" i="1"/>
  <c r="AC77" i="1"/>
  <c r="AC79" i="1"/>
  <c r="AC80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F94" i="1"/>
  <c r="AC94" i="1"/>
  <c r="F95" i="1"/>
  <c r="AC95" i="1"/>
  <c r="AC96" i="1"/>
  <c r="AC97" i="1"/>
  <c r="AC98" i="1"/>
  <c r="AC99" i="1"/>
  <c r="AC100" i="1"/>
  <c r="AC101" i="1"/>
  <c r="AC102" i="1"/>
  <c r="AC103" i="1"/>
  <c r="AC104" i="1"/>
  <c r="AB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</calcChain>
</file>

<file path=xl/sharedStrings.xml><?xml version="1.0" encoding="utf-8"?>
<sst xmlns="http://schemas.openxmlformats.org/spreadsheetml/2006/main" count="229" uniqueCount="208">
  <si>
    <t>Verkäufe Bookwire Gesamt 2017 und Autorenhonorar</t>
  </si>
  <si>
    <t>ISBN</t>
  </si>
  <si>
    <t>Autor, Titel</t>
  </si>
  <si>
    <t>Gesamt 2017</t>
  </si>
  <si>
    <t>Autorenhonorar</t>
  </si>
  <si>
    <t>Anzahl</t>
  </si>
  <si>
    <t>Betrag</t>
  </si>
  <si>
    <t xml:space="preserve">Anzahl </t>
  </si>
  <si>
    <t>Anzahl 2017</t>
  </si>
  <si>
    <t>Summe   2017</t>
  </si>
  <si>
    <t>25 Prozent</t>
  </si>
  <si>
    <t>978-3-908778-61-5</t>
  </si>
  <si>
    <r>
      <t xml:space="preserve">al-Azzawi, </t>
    </r>
    <r>
      <rPr>
        <i/>
        <sz val="10"/>
        <color theme="1"/>
        <rFont val="Gill Sans"/>
      </rPr>
      <t>Der Letzte der Engel</t>
    </r>
  </si>
  <si>
    <t>978-3-908778-40-0</t>
  </si>
  <si>
    <r>
      <t xml:space="preserve">Ali, </t>
    </r>
    <r>
      <rPr>
        <i/>
        <sz val="10"/>
        <color theme="1"/>
        <rFont val="Gill Sans"/>
      </rPr>
      <t>Madonna</t>
    </r>
  </si>
  <si>
    <t>978-3-908778-36-3</t>
  </si>
  <si>
    <r>
      <t xml:space="preserve">Ali, </t>
    </r>
    <r>
      <rPr>
        <i/>
        <sz val="10"/>
        <color theme="1"/>
        <rFont val="Gill Sans"/>
      </rPr>
      <t>Yusuf</t>
    </r>
  </si>
  <si>
    <t>978-3-03820-042-0</t>
  </si>
  <si>
    <r>
      <t xml:space="preserve">Bail, </t>
    </r>
    <r>
      <rPr>
        <i/>
        <sz val="10"/>
        <color theme="1"/>
        <rFont val="Gill Sans"/>
      </rPr>
      <t>Die Reise</t>
    </r>
  </si>
  <si>
    <t>978-3-908778-38-7</t>
  </si>
  <si>
    <r>
      <t xml:space="preserve">Barker, </t>
    </r>
    <r>
      <rPr>
        <i/>
        <sz val="10"/>
        <color theme="1"/>
        <rFont val="Gill Sans"/>
      </rPr>
      <t>Tobys Zimmer</t>
    </r>
  </si>
  <si>
    <t>978-3-908778-37-0</t>
  </si>
  <si>
    <r>
      <t xml:space="preserve">Beeler, </t>
    </r>
    <r>
      <rPr>
        <i/>
        <sz val="10"/>
        <color theme="1"/>
        <rFont val="Gill Sans"/>
      </rPr>
      <t>Balzacs Roma</t>
    </r>
    <r>
      <rPr>
        <sz val="10"/>
        <color theme="1"/>
        <rFont val="Gill Sans"/>
      </rPr>
      <t>ne</t>
    </r>
  </si>
  <si>
    <t>978-3-908778-66-0</t>
  </si>
  <si>
    <r>
      <t>Bergmann,</t>
    </r>
    <r>
      <rPr>
        <i/>
        <sz val="10"/>
        <color theme="1"/>
        <rFont val="Gill Sans"/>
      </rPr>
      <t xml:space="preserve"> Weinhebers Koffer</t>
    </r>
  </si>
  <si>
    <t>978-3-908778-27-1</t>
  </si>
  <si>
    <r>
      <t xml:space="preserve">Bost, </t>
    </r>
    <r>
      <rPr>
        <i/>
        <sz val="10"/>
        <rFont val="Gill Sans"/>
      </rPr>
      <t>Ein Sonntag auf dem Lande</t>
    </r>
  </si>
  <si>
    <t>978-3-03820-918-8</t>
  </si>
  <si>
    <r>
      <t xml:space="preserve">Bost, </t>
    </r>
    <r>
      <rPr>
        <i/>
        <sz val="10"/>
        <rFont val="Gill Sans"/>
      </rPr>
      <t>Bankrott</t>
    </r>
  </si>
  <si>
    <t>978-3-908778-51-6</t>
  </si>
  <si>
    <r>
      <t xml:space="preserve">Bunin, </t>
    </r>
    <r>
      <rPr>
        <i/>
        <sz val="10"/>
        <rFont val="Gill Sans"/>
      </rPr>
      <t>Am Ursprung</t>
    </r>
  </si>
  <si>
    <t>978-3-908778-52-3</t>
  </si>
  <si>
    <r>
      <t xml:space="preserve">Bunin, </t>
    </r>
    <r>
      <rPr>
        <i/>
        <sz val="10"/>
        <rFont val="Gill Sans"/>
      </rPr>
      <t>Dorf/Suchodol</t>
    </r>
  </si>
  <si>
    <t>978-3-908778-55-4</t>
  </si>
  <si>
    <r>
      <t xml:space="preserve">Bunin, </t>
    </r>
    <r>
      <rPr>
        <i/>
        <sz val="10"/>
        <rFont val="Gill Sans"/>
      </rPr>
      <t>Freund</t>
    </r>
  </si>
  <si>
    <t>978-3-03820-931-7</t>
  </si>
  <si>
    <r>
      <t xml:space="preserve">Bunin, </t>
    </r>
    <r>
      <rPr>
        <i/>
        <sz val="10"/>
        <rFont val="Gill Sans"/>
      </rPr>
      <t>Frühling</t>
    </r>
  </si>
  <si>
    <t>978-3-908778-53-0</t>
  </si>
  <si>
    <r>
      <t xml:space="preserve">Bunin, </t>
    </r>
    <r>
      <rPr>
        <i/>
        <sz val="10"/>
        <rFont val="Gill Sans"/>
      </rPr>
      <t>Gespräch in der Nacht</t>
    </r>
  </si>
  <si>
    <t>978-3-03820-947-9</t>
  </si>
  <si>
    <r>
      <t xml:space="preserve">Bunin, </t>
    </r>
    <r>
      <rPr>
        <i/>
        <sz val="10"/>
        <rFont val="Gill Sans"/>
      </rPr>
      <t>Herr aus San Francisco</t>
    </r>
  </si>
  <si>
    <t>978-3-908778-54-7</t>
  </si>
  <si>
    <r>
      <t xml:space="preserve">Bunin, </t>
    </r>
    <r>
      <rPr>
        <i/>
        <sz val="10"/>
        <rFont val="Gill Sans"/>
      </rPr>
      <t>Sonnentempel</t>
    </r>
  </si>
  <si>
    <t>978-3-908778-58-5</t>
  </si>
  <si>
    <r>
      <t xml:space="preserve">Bunin, </t>
    </r>
    <r>
      <rPr>
        <i/>
        <sz val="10"/>
        <rFont val="Gill Sans"/>
      </rPr>
      <t>Vera</t>
    </r>
  </si>
  <si>
    <t>978-3-908778-56-1</t>
  </si>
  <si>
    <r>
      <t xml:space="preserve">Bunin, </t>
    </r>
    <r>
      <rPr>
        <i/>
        <sz val="10"/>
        <rFont val="Gill Sans"/>
      </rPr>
      <t>Verfluchte Tage</t>
    </r>
  </si>
  <si>
    <t>978-3-03820-932-4</t>
  </si>
  <si>
    <r>
      <t xml:space="preserve">Dostojewskij,  </t>
    </r>
    <r>
      <rPr>
        <i/>
        <sz val="10"/>
        <rFont val="Gill Sans"/>
      </rPr>
      <t>Aufzeichnungen</t>
    </r>
  </si>
  <si>
    <t>978-3-03820-937-9</t>
  </si>
  <si>
    <r>
      <t xml:space="preserve">Droste-Hühlshoff, </t>
    </r>
    <r>
      <rPr>
        <i/>
        <sz val="10"/>
        <rFont val="Gill Sans"/>
      </rPr>
      <t>Judenbuche</t>
    </r>
  </si>
  <si>
    <t>978-3-03820-936-2</t>
  </si>
  <si>
    <r>
      <t xml:space="preserve">E. T. A. Hoffmann, </t>
    </r>
    <r>
      <rPr>
        <i/>
        <sz val="10"/>
        <rFont val="Gill Sans"/>
      </rPr>
      <t>Scuderi</t>
    </r>
  </si>
  <si>
    <t>978-3-908778-47-9</t>
  </si>
  <si>
    <r>
      <t xml:space="preserve">Fermor, </t>
    </r>
    <r>
      <rPr>
        <i/>
        <sz val="10"/>
        <color theme="1"/>
        <rFont val="Gill Sans"/>
      </rPr>
      <t>Baum</t>
    </r>
  </si>
  <si>
    <t>978-3-908778-48-6</t>
  </si>
  <si>
    <r>
      <t xml:space="preserve">Fermor, </t>
    </r>
    <r>
      <rPr>
        <i/>
        <sz val="10"/>
        <rFont val="Gill Sans"/>
      </rPr>
      <t>Briefe aus den Anden</t>
    </r>
  </si>
  <si>
    <t>978-3-908778-67-7</t>
  </si>
  <si>
    <r>
      <t xml:space="preserve">Fermor, </t>
    </r>
    <r>
      <rPr>
        <i/>
        <sz val="10"/>
        <rFont val="Gill Sans"/>
      </rPr>
      <t>Die Entführung des Generals</t>
    </r>
  </si>
  <si>
    <t>978-3-908778-34-9</t>
  </si>
  <si>
    <r>
      <t xml:space="preserve">Fermor, </t>
    </r>
    <r>
      <rPr>
        <i/>
        <sz val="10"/>
        <color theme="1"/>
        <rFont val="Gill Sans"/>
      </rPr>
      <t>Die unterbrochene Reise</t>
    </r>
  </si>
  <si>
    <t>978-3-908778-03-5</t>
  </si>
  <si>
    <r>
      <t xml:space="preserve">Fermor, </t>
    </r>
    <r>
      <rPr>
        <i/>
        <sz val="10"/>
        <rFont val="Gill Sans"/>
      </rPr>
      <t>Die Zeit der Gaben</t>
    </r>
  </si>
  <si>
    <t>978-3-908778-05-9</t>
  </si>
  <si>
    <r>
      <t xml:space="preserve">Fermor, </t>
    </r>
    <r>
      <rPr>
        <i/>
        <sz val="10"/>
        <rFont val="Gill Sans"/>
      </rPr>
      <t>Mani</t>
    </r>
  </si>
  <si>
    <t>978-3-908778-49-3</t>
  </si>
  <si>
    <r>
      <t xml:space="preserve">Fermor, </t>
    </r>
    <r>
      <rPr>
        <i/>
        <sz val="10"/>
        <rFont val="Gill Sans"/>
      </rPr>
      <t>Rumeli</t>
    </r>
  </si>
  <si>
    <t>978-3-908778-50-9</t>
  </si>
  <si>
    <r>
      <t xml:space="preserve">Fermor, </t>
    </r>
    <r>
      <rPr>
        <i/>
        <sz val="10"/>
        <color theme="1"/>
        <rFont val="Gill Sans"/>
      </rPr>
      <t>Violinen</t>
    </r>
  </si>
  <si>
    <t>978-3-908778-04-2</t>
  </si>
  <si>
    <r>
      <t xml:space="preserve">Fermor, </t>
    </r>
    <r>
      <rPr>
        <i/>
        <sz val="10"/>
        <rFont val="Gill Sans"/>
      </rPr>
      <t>Zwischen Wäldern und Wasser</t>
    </r>
  </si>
  <si>
    <t>978-3-03820-925-6</t>
  </si>
  <si>
    <r>
      <t>Flaubert / Du Camp,</t>
    </r>
    <r>
      <rPr>
        <i/>
        <sz val="10"/>
        <rFont val="Gill Sans"/>
      </rPr>
      <t xml:space="preserve"> Felder und Strände</t>
    </r>
  </si>
  <si>
    <t>978-3-908778-62-2</t>
  </si>
  <si>
    <r>
      <t xml:space="preserve">Frayn, </t>
    </r>
    <r>
      <rPr>
        <i/>
        <sz val="10"/>
        <rFont val="Gill Sans"/>
      </rPr>
      <t>Streichholzschachteltheater</t>
    </r>
  </si>
  <si>
    <t>978-3-03820-926-3</t>
  </si>
  <si>
    <r>
      <rPr>
        <sz val="10"/>
        <rFont val="Gill Sans"/>
      </rPr>
      <t>Garnett,</t>
    </r>
    <r>
      <rPr>
        <i/>
        <sz val="10"/>
        <rFont val="Gill Sans"/>
      </rPr>
      <t xml:space="preserve"> Dame zu Fuchs</t>
    </r>
  </si>
  <si>
    <t>978-3-03820-040-6</t>
  </si>
  <si>
    <r>
      <rPr>
        <sz val="10"/>
        <rFont val="Gill Sans"/>
      </rPr>
      <t>Garnett</t>
    </r>
    <r>
      <rPr>
        <i/>
        <sz val="10"/>
        <rFont val="Gill Sans"/>
      </rPr>
      <t>, Mann im Zoo</t>
    </r>
  </si>
  <si>
    <t>978-3-908778-41-7</t>
  </si>
  <si>
    <r>
      <t>Gautier,</t>
    </r>
    <r>
      <rPr>
        <i/>
        <sz val="10"/>
        <rFont val="Gill Sans"/>
      </rPr>
      <t xml:space="preserve"> Jettatura</t>
    </r>
  </si>
  <si>
    <t>978-3-908778-10-3</t>
  </si>
  <si>
    <r>
      <t>Gellhorn,</t>
    </r>
    <r>
      <rPr>
        <i/>
        <sz val="10"/>
        <rFont val="Gill Sans"/>
      </rPr>
      <t xml:space="preserve"> Ausgewählte Briefe</t>
    </r>
  </si>
  <si>
    <t>978-3-908778-11-0</t>
  </si>
  <si>
    <r>
      <t xml:space="preserve">Gellhorn, </t>
    </r>
    <r>
      <rPr>
        <i/>
        <sz val="10"/>
        <rFont val="Gill Sans"/>
      </rPr>
      <t>Das Gesicht des Krieges</t>
    </r>
  </si>
  <si>
    <t>978-3-908778-09-7</t>
  </si>
  <si>
    <r>
      <t xml:space="preserve">Gellhorn, </t>
    </r>
    <r>
      <rPr>
        <i/>
        <sz val="10"/>
        <rFont val="Gill Sans"/>
      </rPr>
      <t>Das Wetter in Afrika</t>
    </r>
  </si>
  <si>
    <t>978-3-908778-08-0</t>
  </si>
  <si>
    <r>
      <t xml:space="preserve">Gellhorn, </t>
    </r>
    <r>
      <rPr>
        <i/>
        <sz val="10"/>
        <rFont val="Gill Sans"/>
      </rPr>
      <t>Muntere Geschichten</t>
    </r>
  </si>
  <si>
    <t>978-3-908778-07-3</t>
  </si>
  <si>
    <r>
      <t xml:space="preserve">Gellhorn, </t>
    </r>
    <r>
      <rPr>
        <i/>
        <sz val="10"/>
        <rFont val="Gill Sans"/>
      </rPr>
      <t>Paare</t>
    </r>
  </si>
  <si>
    <t>978-3-908778-06-6</t>
  </si>
  <si>
    <r>
      <t xml:space="preserve">Gellhorn, </t>
    </r>
    <r>
      <rPr>
        <i/>
        <sz val="10"/>
        <rFont val="Gill Sans"/>
      </rPr>
      <t>Reisen mit mir</t>
    </r>
  </si>
  <si>
    <t>978-3-908778-18-9</t>
  </si>
  <si>
    <r>
      <t xml:space="preserve">Goetsch, </t>
    </r>
    <r>
      <rPr>
        <i/>
        <sz val="10"/>
        <rFont val="Gill Sans"/>
      </rPr>
      <t>Grüne Witwe</t>
    </r>
  </si>
  <si>
    <t>978-3-908778-17-2</t>
  </si>
  <si>
    <r>
      <t xml:space="preserve">Goetsch, </t>
    </r>
    <r>
      <rPr>
        <i/>
        <sz val="10"/>
        <rFont val="Gill Sans"/>
      </rPr>
      <t>Wasserblau</t>
    </r>
  </si>
  <si>
    <t>978-3-03820-024-6</t>
  </si>
  <si>
    <r>
      <t xml:space="preserve">Grigorcea, </t>
    </r>
    <r>
      <rPr>
        <i/>
        <sz val="10"/>
        <rFont val="Gill Sans"/>
      </rPr>
      <t>Baba Rada</t>
    </r>
  </si>
  <si>
    <t>978-3-03820-921-8</t>
  </si>
  <si>
    <r>
      <t xml:space="preserve">Grigorcea, </t>
    </r>
    <r>
      <rPr>
        <i/>
        <sz val="10"/>
        <rFont val="Gill Sans"/>
      </rPr>
      <t>Gefühl</t>
    </r>
  </si>
  <si>
    <t>978-3-03820-943-0</t>
  </si>
  <si>
    <r>
      <t xml:space="preserve">Günther, </t>
    </r>
    <r>
      <rPr>
        <i/>
        <sz val="10"/>
        <rFont val="Gill Sans"/>
      </rPr>
      <t>Weiß</t>
    </r>
  </si>
  <si>
    <t>978-3-03820-923-2</t>
  </si>
  <si>
    <r>
      <t>Hanley,</t>
    </r>
    <r>
      <rPr>
        <i/>
        <sz val="10"/>
        <rFont val="Gill Sans"/>
      </rPr>
      <t xml:space="preserve"> Ozean</t>
    </r>
  </si>
  <si>
    <t>978-3-908778-42-4</t>
  </si>
  <si>
    <r>
      <t xml:space="preserve">Hamilton, </t>
    </r>
    <r>
      <rPr>
        <i/>
        <sz val="10"/>
        <color theme="1"/>
        <rFont val="Gill Sans"/>
      </rPr>
      <t>Hangover Square</t>
    </r>
  </si>
  <si>
    <t>978-3-03820-950-8</t>
  </si>
  <si>
    <r>
      <t xml:space="preserve">Held, </t>
    </r>
    <r>
      <rPr>
        <i/>
        <sz val="10"/>
        <color theme="1"/>
        <rFont val="Gill Sans"/>
      </rPr>
      <t>Bewohner</t>
    </r>
  </si>
  <si>
    <t>978-3-908778-13-4</t>
  </si>
  <si>
    <r>
      <t xml:space="preserve">Helle, </t>
    </r>
    <r>
      <rPr>
        <i/>
        <sz val="10"/>
        <rFont val="Gill Sans"/>
      </rPr>
      <t>Die Vorstellung</t>
    </r>
  </si>
  <si>
    <t>978-3-908778-12-7</t>
  </si>
  <si>
    <r>
      <t xml:space="preserve">Helle, </t>
    </r>
    <r>
      <rPr>
        <i/>
        <sz val="10"/>
        <rFont val="Gill Sans"/>
      </rPr>
      <t>Rødby-Puttgarden</t>
    </r>
  </si>
  <si>
    <t>978-3-908778-64-6</t>
  </si>
  <si>
    <r>
      <t xml:space="preserve">Helle, </t>
    </r>
    <r>
      <rPr>
        <i/>
        <sz val="10"/>
        <rFont val="Gill Sans"/>
      </rPr>
      <t>Färseninsel</t>
    </r>
  </si>
  <si>
    <t>978-3-03820-934-8</t>
  </si>
  <si>
    <r>
      <t xml:space="preserve">Helle, </t>
    </r>
    <r>
      <rPr>
        <i/>
        <sz val="10"/>
        <rFont val="Gill Sans"/>
      </rPr>
      <t>Wenn du magst</t>
    </r>
  </si>
  <si>
    <t>978-3-03820-929-4</t>
  </si>
  <si>
    <r>
      <t xml:space="preserve">Hughes, </t>
    </r>
    <r>
      <rPr>
        <i/>
        <sz val="10"/>
        <rFont val="Gill Sans"/>
      </rPr>
      <t>Fallen</t>
    </r>
  </si>
  <si>
    <t>978-3-908778-14-1</t>
  </si>
  <si>
    <r>
      <t xml:space="preserve">Hughes, </t>
    </r>
    <r>
      <rPr>
        <i/>
        <sz val="10"/>
        <rFont val="Gill Sans"/>
      </rPr>
      <t>Zimmer 307</t>
    </r>
  </si>
  <si>
    <t>978-3-908778-448</t>
  </si>
  <si>
    <r>
      <t xml:space="preserve">Jackson, </t>
    </r>
    <r>
      <rPr>
        <i/>
        <sz val="10"/>
        <color theme="1"/>
        <rFont val="Gill Sans"/>
      </rPr>
      <t>Wochenende</t>
    </r>
  </si>
  <si>
    <t>978-3-03820-946-1</t>
  </si>
  <si>
    <r>
      <t xml:space="preserve">James, </t>
    </r>
    <r>
      <rPr>
        <i/>
        <sz val="10"/>
        <color theme="1"/>
        <rFont val="Gill Sans"/>
      </rPr>
      <t>Lady Barbarina</t>
    </r>
  </si>
  <si>
    <t>978-3-908778-60-8</t>
  </si>
  <si>
    <r>
      <t>Johansen,</t>
    </r>
    <r>
      <rPr>
        <i/>
        <sz val="10"/>
        <color theme="1"/>
        <rFont val="Gill Sans"/>
      </rPr>
      <t xml:space="preserve"> Der Herbst, ...</t>
    </r>
  </si>
  <si>
    <t>978-3-03820-919-5</t>
  </si>
  <si>
    <r>
      <t xml:space="preserve">Krzyzanowski, </t>
    </r>
    <r>
      <rPr>
        <i/>
        <sz val="10"/>
        <color theme="1"/>
        <rFont val="Gill Sans"/>
      </rPr>
      <t>Club</t>
    </r>
  </si>
  <si>
    <t>978-3-908778-19-6</t>
  </si>
  <si>
    <r>
      <t xml:space="preserve">Larsen, </t>
    </r>
    <r>
      <rPr>
        <i/>
        <sz val="10"/>
        <rFont val="Gill Sans"/>
      </rPr>
      <t>Seitenwechsel</t>
    </r>
  </si>
  <si>
    <t>978-3-908778-59-2</t>
  </si>
  <si>
    <r>
      <t xml:space="preserve">Le, </t>
    </r>
    <r>
      <rPr>
        <i/>
        <sz val="10"/>
        <color theme="1"/>
        <rFont val="Gill Sans"/>
      </rPr>
      <t>FLUTwelle</t>
    </r>
  </si>
  <si>
    <t>978-3-03820-930-0</t>
  </si>
  <si>
    <r>
      <t xml:space="preserve">McCann, </t>
    </r>
    <r>
      <rPr>
        <i/>
        <sz val="10"/>
        <color theme="1"/>
        <rFont val="Gill Sans"/>
      </rPr>
      <t>Verschwunden</t>
    </r>
  </si>
  <si>
    <t>978-3-908778-02-8</t>
  </si>
  <si>
    <r>
      <t xml:space="preserve">Munro, </t>
    </r>
    <r>
      <rPr>
        <i/>
        <sz val="10"/>
        <rFont val="Gill Sans"/>
      </rPr>
      <t>Tanz der seligen Geister</t>
    </r>
  </si>
  <si>
    <t>978-3-908778-15-8</t>
  </si>
  <si>
    <r>
      <t xml:space="preserve">Munro, </t>
    </r>
    <r>
      <rPr>
        <i/>
        <sz val="10"/>
        <rFont val="Gill Sans"/>
      </rPr>
      <t>Was ich dir schon immer</t>
    </r>
  </si>
  <si>
    <t>978-3-03820-944-7</t>
  </si>
  <si>
    <r>
      <t xml:space="preserve">Parker, </t>
    </r>
    <r>
      <rPr>
        <i/>
        <sz val="10"/>
        <rFont val="Gill Sans"/>
      </rPr>
      <t>Denn mein Herz ist frisch gebrochen</t>
    </r>
  </si>
  <si>
    <t>978-3-908778-16-5</t>
  </si>
  <si>
    <r>
      <t xml:space="preserve">Piniel, </t>
    </r>
    <r>
      <rPr>
        <i/>
        <sz val="10"/>
        <rFont val="Gill Sans"/>
      </rPr>
      <t>Die Verbannte</t>
    </r>
  </si>
  <si>
    <t>978-3-908778-68-4</t>
  </si>
  <si>
    <r>
      <t xml:space="preserve">Porter, </t>
    </r>
    <r>
      <rPr>
        <i/>
        <sz val="10"/>
        <rFont val="Gill Sans"/>
      </rPr>
      <t>Geschröpft</t>
    </r>
  </si>
  <si>
    <t>978-3-908778-45-5</t>
  </si>
  <si>
    <r>
      <t xml:space="preserve">Querfurth, </t>
    </r>
    <r>
      <rPr>
        <i/>
        <sz val="10"/>
        <rFont val="Gill Sans"/>
      </rPr>
      <t>Sehnsuchtsorte</t>
    </r>
  </si>
  <si>
    <t>978-3-03820-949-2</t>
  </si>
  <si>
    <r>
      <t xml:space="preserve">Récondo, </t>
    </r>
    <r>
      <rPr>
        <i/>
        <sz val="10"/>
        <rFont val="Gill Sans"/>
      </rPr>
      <t>Amours</t>
    </r>
  </si>
  <si>
    <t>978-3-03820-939-3</t>
  </si>
  <si>
    <r>
      <t xml:space="preserve">Reichart, </t>
    </r>
    <r>
      <rPr>
        <i/>
        <sz val="10"/>
        <rFont val="Gill Sans"/>
      </rPr>
      <t>Beziehungsweise</t>
    </r>
  </si>
  <si>
    <t>978-3-038209-20-1</t>
  </si>
  <si>
    <r>
      <t xml:space="preserve">Reichart, </t>
    </r>
    <r>
      <rPr>
        <i/>
        <sz val="10"/>
        <rFont val="Gill Sans"/>
      </rPr>
      <t>Verspätung</t>
    </r>
  </si>
  <si>
    <t>978-3-908778-69-1</t>
  </si>
  <si>
    <r>
      <t xml:space="preserve">Richebächer, </t>
    </r>
    <r>
      <rPr>
        <i/>
        <sz val="10"/>
        <rFont val="Gill Sans"/>
      </rPr>
      <t>Spielrein</t>
    </r>
  </si>
  <si>
    <t>978-3-03820-9951-6</t>
  </si>
  <si>
    <r>
      <t xml:space="preserve">Schibli, </t>
    </r>
    <r>
      <rPr>
        <i/>
        <sz val="10"/>
        <rFont val="Gill Sans"/>
      </rPr>
      <t>Flechten</t>
    </r>
  </si>
  <si>
    <t>978-3-03820-928-7</t>
  </si>
  <si>
    <r>
      <rPr>
        <sz val="10"/>
        <rFont val="Gill Sans"/>
      </rPr>
      <t>Schnyder</t>
    </r>
    <r>
      <rPr>
        <i/>
        <sz val="10"/>
        <rFont val="Gill Sans"/>
      </rPr>
      <t>,  Alles ist besser</t>
    </r>
  </si>
  <si>
    <t>978-3-908778-57-8</t>
  </si>
  <si>
    <r>
      <t xml:space="preserve">Siekkinen, </t>
    </r>
    <r>
      <rPr>
        <i/>
        <sz val="10"/>
        <color theme="1"/>
        <rFont val="Gill Sans"/>
      </rPr>
      <t>Wie Liebe entsteht</t>
    </r>
  </si>
  <si>
    <t>978-3-03820-945-4</t>
  </si>
  <si>
    <r>
      <t xml:space="preserve">Siemann, </t>
    </r>
    <r>
      <rPr>
        <i/>
        <sz val="10"/>
        <color theme="1"/>
        <rFont val="Gill Sans"/>
      </rPr>
      <t>Das Weiszheithaus</t>
    </r>
  </si>
  <si>
    <t>978-3-908-778-33-2</t>
  </si>
  <si>
    <r>
      <t xml:space="preserve">Steiner, </t>
    </r>
    <r>
      <rPr>
        <i/>
        <sz val="10"/>
        <color theme="1"/>
        <rFont val="Gill Sans"/>
      </rPr>
      <t>Carambole</t>
    </r>
  </si>
  <si>
    <t>978-3-908778-01-1</t>
  </si>
  <si>
    <r>
      <t xml:space="preserve">Steiner, </t>
    </r>
    <r>
      <rPr>
        <i/>
        <sz val="10"/>
        <rFont val="Gill Sans"/>
      </rPr>
      <t>Hasenleben</t>
    </r>
  </si>
  <si>
    <t>978-3-908778-65-3</t>
  </si>
  <si>
    <r>
      <t xml:space="preserve">Steiner, </t>
    </r>
    <r>
      <rPr>
        <i/>
        <sz val="10"/>
        <rFont val="Gill Sans"/>
      </rPr>
      <t>Junger Mann</t>
    </r>
  </si>
  <si>
    <t>978-3-03820-035-2</t>
  </si>
  <si>
    <r>
      <t xml:space="preserve">Stokar, </t>
    </r>
    <r>
      <rPr>
        <i/>
        <sz val="10"/>
        <rFont val="Gill Sans"/>
      </rPr>
      <t>Gewissheiten</t>
    </r>
  </si>
  <si>
    <t>978-3-908778-30-1</t>
  </si>
  <si>
    <r>
      <t xml:space="preserve">Taylor, </t>
    </r>
    <r>
      <rPr>
        <i/>
        <sz val="10"/>
        <rFont val="Gill Sans"/>
      </rPr>
      <t>Blick auf den Hafen</t>
    </r>
  </si>
  <si>
    <t>978-3-908778-31-8</t>
  </si>
  <si>
    <r>
      <t xml:space="preserve">Taylor, </t>
    </r>
    <r>
      <rPr>
        <i/>
        <sz val="10"/>
        <rFont val="Gill Sans"/>
      </rPr>
      <t>Versteckspiel</t>
    </r>
  </si>
  <si>
    <t>978-3-908778-20-2</t>
  </si>
  <si>
    <r>
      <t xml:space="preserve">Tolstoj, </t>
    </r>
    <r>
      <rPr>
        <i/>
        <sz val="10"/>
        <rFont val="Gill Sans"/>
      </rPr>
      <t>Familienglück</t>
    </r>
  </si>
  <si>
    <t>978-3-908778-21-9</t>
  </si>
  <si>
    <r>
      <rPr>
        <sz val="10"/>
        <rFont val="Gill Sans"/>
      </rPr>
      <t xml:space="preserve">Tolstoj, </t>
    </r>
    <r>
      <rPr>
        <i/>
        <sz val="10"/>
        <rFont val="Gill Sans"/>
      </rPr>
      <t>Hadschi Murat</t>
    </r>
  </si>
  <si>
    <t>978-3-908778-63-9</t>
  </si>
  <si>
    <r>
      <rPr>
        <sz val="10"/>
        <rFont val="Gill Sans"/>
      </rPr>
      <t xml:space="preserve">Tschukowskaja, </t>
    </r>
    <r>
      <rPr>
        <i/>
        <sz val="10"/>
        <rFont val="Gill Sans"/>
      </rPr>
      <t>Untertauchen</t>
    </r>
  </si>
  <si>
    <t>978-3-908778-23-3</t>
  </si>
  <si>
    <r>
      <t xml:space="preserve">Turgenev, </t>
    </r>
    <r>
      <rPr>
        <i/>
        <sz val="10"/>
        <rFont val="Gill Sans"/>
      </rPr>
      <t>Faust</t>
    </r>
  </si>
  <si>
    <t>978-3-908778-22-6</t>
  </si>
  <si>
    <r>
      <t xml:space="preserve">Turgenev, </t>
    </r>
    <r>
      <rPr>
        <i/>
        <sz val="10"/>
        <rFont val="Gill Sans"/>
      </rPr>
      <t>Klara Milic</t>
    </r>
  </si>
  <si>
    <t>978-3-908778-32-5</t>
  </si>
  <si>
    <r>
      <t xml:space="preserve">Vásárhelyi, </t>
    </r>
    <r>
      <rPr>
        <i/>
        <sz val="10"/>
        <rFont val="Gill Sans"/>
      </rPr>
      <t>immeer</t>
    </r>
  </si>
  <si>
    <t>978-3-03820-941-6</t>
  </si>
  <si>
    <r>
      <t xml:space="preserve">Vásárhelyi, </t>
    </r>
    <r>
      <rPr>
        <i/>
        <sz val="10"/>
        <rFont val="Gill Sans"/>
      </rPr>
      <t>Seit ich fort bin</t>
    </r>
  </si>
  <si>
    <t>978-3-03820-933-1</t>
  </si>
  <si>
    <r>
      <t xml:space="preserve">Vilmorin, </t>
    </r>
    <r>
      <rPr>
        <i/>
        <sz val="10"/>
        <rFont val="Gill Sans"/>
      </rPr>
      <t>Der Brief im Taxi</t>
    </r>
  </si>
  <si>
    <t>978-3-908778-25-7</t>
  </si>
  <si>
    <r>
      <t xml:space="preserve">Vilmorin, </t>
    </r>
    <r>
      <rPr>
        <i/>
        <sz val="10"/>
        <rFont val="Gill Sans"/>
      </rPr>
      <t>Julietta</t>
    </r>
  </si>
  <si>
    <t>978-3-908778-24-0</t>
  </si>
  <si>
    <r>
      <t xml:space="preserve">Vilmorin, </t>
    </r>
    <r>
      <rPr>
        <i/>
        <sz val="10"/>
        <rFont val="Gill Sans"/>
      </rPr>
      <t>Liebesgeschichte</t>
    </r>
  </si>
  <si>
    <t>978-3-908778-26-4</t>
  </si>
  <si>
    <r>
      <t xml:space="preserve">Vilmorin, </t>
    </r>
    <r>
      <rPr>
        <i/>
        <sz val="10"/>
        <rFont val="Gill Sans"/>
      </rPr>
      <t>Madame de</t>
    </r>
  </si>
  <si>
    <t>978-3-03820-027-7</t>
  </si>
  <si>
    <r>
      <t xml:space="preserve">Vodolazkin, </t>
    </r>
    <r>
      <rPr>
        <i/>
        <sz val="10"/>
        <rFont val="Gill Sans"/>
      </rPr>
      <t>Laurus</t>
    </r>
  </si>
  <si>
    <t>978-3-03820-922-5</t>
  </si>
  <si>
    <r>
      <t xml:space="preserve">Walker, </t>
    </r>
    <r>
      <rPr>
        <i/>
        <sz val="10"/>
        <rFont val="Gill Sans"/>
      </rPr>
      <t>Hotel Schräg</t>
    </r>
  </si>
  <si>
    <t>978-3-03820-938-6</t>
  </si>
  <si>
    <r>
      <t xml:space="preserve">Walker, </t>
    </r>
    <r>
      <rPr>
        <i/>
        <sz val="10"/>
        <rFont val="Gill Sans"/>
      </rPr>
      <t>Stille Nacht</t>
    </r>
  </si>
  <si>
    <t>978-3-908778-28-8</t>
  </si>
  <si>
    <r>
      <t xml:space="preserve">Wharton, </t>
    </r>
    <r>
      <rPr>
        <i/>
        <sz val="10"/>
        <color theme="1"/>
        <rFont val="Gill Sans"/>
      </rPr>
      <t>Prüfstein</t>
    </r>
  </si>
  <si>
    <t>978-3-908778-29-5</t>
  </si>
  <si>
    <r>
      <t>Wyndham,</t>
    </r>
    <r>
      <rPr>
        <i/>
        <sz val="10"/>
        <color theme="1"/>
        <rFont val="Gill Sans"/>
      </rPr>
      <t xml:space="preserve"> Der andere Garten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</si>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</sst>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[$€-407]"/>
    <numFmt numFmtId="165" formatCode="#,##0.00\ [$€-407];\-#,##0.00\ [$€-407]"/>
    <numFmt numFmtId="166" formatCode="#,##0.00\ [$€-1];[Red]\-#,##0.00\ [$€-1]"/>
    <numFmt numFmtId="167" formatCode="#,##0.00\ [$€-1]"/>
    <numFmt numFmtId="168" formatCode="#,##0.00\ [$€-1];\-#,##0.00\ [$€-1]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Gill Sans"/>
    </font>
    <font>
      <b/>
      <sz val="12"/>
      <color theme="1"/>
      <name val="Gill Sans"/>
    </font>
    <font>
      <b/>
      <sz val="10"/>
      <color theme="1"/>
      <name val="Gill Sans"/>
    </font>
    <font>
      <b/>
      <sz val="10"/>
      <name val="Gill Sans"/>
    </font>
    <font>
      <sz val="10"/>
      <color theme="1"/>
      <name val="Gill Sans"/>
    </font>
    <font>
      <i/>
      <sz val="10"/>
      <color theme="1"/>
      <name val="Gill Sans"/>
    </font>
    <font>
      <sz val="10"/>
      <name val="Gill Sans"/>
    </font>
    <font>
      <i/>
      <sz val="10"/>
      <name val="Gill Sans"/>
    </font>
    <font>
      <sz val="12"/>
      <color rgb="FF000000"/>
      <name val="Calibri"/>
      <family val="2"/>
      <scheme val="minor"/>
    </font>
    <font>
      <sz val="10"/>
      <color rgb="FF000000"/>
      <name val="Gill Sans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3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EBF1DE"/>
        <bgColor rgb="FFFFF58C"/>
      </patternFill>
    </fill>
  </fills>
  <borders count="91">
    <border>
      <left/>
      <right/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indexed="8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indexed="8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indexed="8"/>
      </bottom>
      <diagonal/>
    </border>
    <border>
      <left/>
      <right style="thin">
        <color auto="1"/>
      </right>
      <top style="hair">
        <color auto="1"/>
      </top>
      <bottom style="hair">
        <color indexed="8"/>
      </bottom>
      <diagonal/>
    </border>
    <border>
      <left style="hair">
        <color auto="1"/>
      </left>
      <right style="thin">
        <color auto="1"/>
      </right>
      <top style="hair">
        <color indexed="8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indexed="8"/>
      </top>
      <bottom style="hair">
        <color auto="1"/>
      </bottom>
      <diagonal/>
    </border>
    <border>
      <left/>
      <right style="thin">
        <color auto="1"/>
      </right>
      <top style="hair">
        <color indexed="8"/>
      </top>
      <bottom style="hair">
        <color auto="1"/>
      </bottom>
      <diagonal/>
    </border>
    <border>
      <left style="thin">
        <color auto="1"/>
      </left>
      <right style="hair">
        <color indexed="8"/>
      </right>
      <top style="hair">
        <color indexed="8"/>
      </top>
      <bottom style="hair">
        <color auto="1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auto="1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auto="1"/>
      </bottom>
      <diagonal/>
    </border>
    <border>
      <left style="hair">
        <color indexed="8"/>
      </left>
      <right/>
      <top style="hair">
        <color indexed="8"/>
      </top>
      <bottom style="hair">
        <color auto="1"/>
      </bottom>
      <diagonal/>
    </border>
    <border>
      <left style="thin">
        <color auto="1"/>
      </left>
      <right style="hair">
        <color indexed="8"/>
      </right>
      <top/>
      <bottom/>
      <diagonal/>
    </border>
    <border>
      <left style="thin">
        <color auto="1"/>
      </left>
      <right style="hair">
        <color indexed="8"/>
      </right>
      <top style="hair">
        <color auto="1"/>
      </top>
      <bottom/>
      <diagonal/>
    </border>
    <border>
      <left style="hair">
        <color indexed="8"/>
      </left>
      <right style="thin">
        <color indexed="8"/>
      </right>
      <top style="hair">
        <color auto="1"/>
      </top>
      <bottom/>
      <diagonal/>
    </border>
    <border>
      <left style="thin">
        <color indexed="8"/>
      </left>
      <right style="hair">
        <color indexed="8"/>
      </right>
      <top style="hair">
        <color auto="1"/>
      </top>
      <bottom style="hair">
        <color indexed="8"/>
      </bottom>
      <diagonal/>
    </border>
    <border>
      <left style="hair">
        <color indexed="8"/>
      </left>
      <right/>
      <top style="hair">
        <color auto="1"/>
      </top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8"/>
      </left>
      <right style="hair">
        <color indexed="8"/>
      </right>
      <top style="hair">
        <color rgb="FF000000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hair">
        <color indexed="8"/>
      </right>
      <top style="hair">
        <color auto="1"/>
      </top>
      <bottom style="hair">
        <color auto="1"/>
      </bottom>
      <diagonal/>
    </border>
    <border>
      <left style="hair">
        <color indexed="8"/>
      </left>
      <right style="thin">
        <color indexed="8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hair">
        <color indexed="8"/>
      </right>
      <top style="hair">
        <color auto="1"/>
      </top>
      <bottom style="hair">
        <color auto="1"/>
      </bottom>
      <diagonal/>
    </border>
    <border>
      <left style="hair">
        <color indexed="8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indexed="8"/>
      </right>
      <top style="hair">
        <color auto="1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auto="1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8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rgb="FF000000"/>
      </top>
      <bottom style="hair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hair">
        <color rgb="FF000000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0" xfId="0" applyNumberFormat="1" applyFont="1"/>
    <xf numFmtId="164" fontId="0" fillId="0" borderId="0" xfId="0" applyNumberFormat="1" applyFont="1"/>
    <xf numFmtId="0" fontId="0" fillId="0" borderId="0" xfId="0" applyNumberFormat="1"/>
    <xf numFmtId="0" fontId="3" fillId="0" borderId="0" xfId="0" applyFont="1" applyBorder="1"/>
    <xf numFmtId="0" fontId="1" fillId="2" borderId="1" xfId="0" applyFont="1" applyFill="1" applyBorder="1"/>
    <xf numFmtId="0" fontId="1" fillId="2" borderId="2" xfId="0" applyFont="1" applyFill="1" applyBorder="1" applyAlignment="1"/>
    <xf numFmtId="0" fontId="4" fillId="2" borderId="9" xfId="0" applyFont="1" applyFill="1" applyBorder="1" applyAlignment="1">
      <alignment horizontal="center"/>
    </xf>
    <xf numFmtId="0" fontId="5" fillId="3" borderId="1" xfId="0" applyFont="1" applyFill="1" applyBorder="1"/>
    <xf numFmtId="0" fontId="5" fillId="3" borderId="2" xfId="0" applyFont="1" applyFill="1" applyBorder="1"/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NumberFormat="1" applyFont="1" applyFill="1" applyBorder="1" applyAlignment="1">
      <alignment horizontal="center"/>
    </xf>
    <xf numFmtId="164" fontId="5" fillId="3" borderId="6" xfId="0" applyNumberFormat="1" applyFont="1" applyFill="1" applyBorder="1" applyAlignment="1">
      <alignment horizontal="center"/>
    </xf>
    <xf numFmtId="164" fontId="5" fillId="3" borderId="10" xfId="0" applyNumberFormat="1" applyFont="1" applyFill="1" applyBorder="1" applyAlignment="1">
      <alignment horizontal="center"/>
    </xf>
    <xf numFmtId="0" fontId="5" fillId="3" borderId="6" xfId="0" applyNumberFormat="1" applyFont="1" applyFill="1" applyBorder="1" applyAlignment="1">
      <alignment horizontal="center" wrapText="1"/>
    </xf>
    <xf numFmtId="0" fontId="5" fillId="3" borderId="9" xfId="0" applyFont="1" applyFill="1" applyBorder="1" applyAlignment="1">
      <alignment horizontal="center" wrapText="1"/>
    </xf>
    <xf numFmtId="0" fontId="6" fillId="0" borderId="11" xfId="0" applyFont="1" applyFill="1" applyBorder="1"/>
    <xf numFmtId="0" fontId="6" fillId="0" borderId="12" xfId="0" applyFont="1" applyFill="1" applyBorder="1"/>
    <xf numFmtId="0" fontId="6" fillId="0" borderId="11" xfId="0" applyFont="1" applyFill="1" applyBorder="1" applyAlignment="1">
      <alignment horizontal="right"/>
    </xf>
    <xf numFmtId="165" fontId="6" fillId="0" borderId="13" xfId="0" applyNumberFormat="1" applyFont="1" applyFill="1" applyBorder="1" applyAlignment="1">
      <alignment horizontal="right"/>
    </xf>
    <xf numFmtId="0" fontId="6" fillId="0" borderId="14" xfId="0" applyFont="1" applyFill="1" applyBorder="1" applyAlignment="1">
      <alignment horizontal="right"/>
    </xf>
    <xf numFmtId="165" fontId="6" fillId="0" borderId="15" xfId="0" applyNumberFormat="1" applyFont="1" applyFill="1" applyBorder="1" applyAlignment="1">
      <alignment horizontal="right"/>
    </xf>
    <xf numFmtId="0" fontId="6" fillId="0" borderId="16" xfId="0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right"/>
    </xf>
    <xf numFmtId="0" fontId="6" fillId="0" borderId="18" xfId="0" applyNumberFormat="1" applyFont="1" applyFill="1" applyBorder="1" applyAlignment="1">
      <alignment horizontal="right"/>
    </xf>
    <xf numFmtId="164" fontId="6" fillId="0" borderId="18" xfId="0" applyNumberFormat="1" applyFont="1" applyFill="1" applyBorder="1" applyAlignment="1">
      <alignment horizontal="right"/>
    </xf>
    <xf numFmtId="0" fontId="6" fillId="0" borderId="19" xfId="0" applyNumberFormat="1" applyFont="1" applyFill="1" applyBorder="1" applyAlignment="1">
      <alignment horizontal="right"/>
    </xf>
    <xf numFmtId="0" fontId="6" fillId="0" borderId="20" xfId="0" applyNumberFormat="1" applyFont="1" applyFill="1" applyBorder="1" applyAlignment="1">
      <alignment horizontal="right"/>
    </xf>
    <xf numFmtId="165" fontId="6" fillId="0" borderId="22" xfId="0" applyNumberFormat="1" applyFont="1" applyFill="1" applyBorder="1"/>
    <xf numFmtId="0" fontId="6" fillId="0" borderId="23" xfId="0" applyFont="1" applyBorder="1"/>
    <xf numFmtId="0" fontId="6" fillId="0" borderId="24" xfId="0" applyFont="1" applyBorder="1"/>
    <xf numFmtId="0" fontId="6" fillId="0" borderId="23" xfId="0" applyFont="1" applyBorder="1" applyAlignment="1">
      <alignment horizontal="right"/>
    </xf>
    <xf numFmtId="165" fontId="6" fillId="0" borderId="25" xfId="0" applyNumberFormat="1" applyFont="1" applyBorder="1" applyAlignment="1">
      <alignment horizontal="right"/>
    </xf>
    <xf numFmtId="0" fontId="6" fillId="0" borderId="23" xfId="0" applyFont="1" applyFill="1" applyBorder="1" applyAlignment="1">
      <alignment horizontal="right"/>
    </xf>
    <xf numFmtId="165" fontId="6" fillId="0" borderId="26" xfId="0" applyNumberFormat="1" applyFont="1" applyBorder="1" applyAlignment="1">
      <alignment horizontal="right"/>
    </xf>
    <xf numFmtId="0" fontId="6" fillId="0" borderId="27" xfId="0" applyFont="1" applyBorder="1" applyAlignment="1">
      <alignment horizontal="right"/>
    </xf>
    <xf numFmtId="0" fontId="6" fillId="0" borderId="28" xfId="0" applyNumberFormat="1" applyFont="1" applyBorder="1" applyAlignment="1">
      <alignment horizontal="right"/>
    </xf>
    <xf numFmtId="164" fontId="6" fillId="0" borderId="28" xfId="0" applyNumberFormat="1" applyFont="1" applyBorder="1" applyAlignment="1">
      <alignment horizontal="right"/>
    </xf>
    <xf numFmtId="0" fontId="6" fillId="0" borderId="29" xfId="0" applyNumberFormat="1" applyFont="1" applyBorder="1" applyAlignment="1">
      <alignment horizontal="right"/>
    </xf>
    <xf numFmtId="0" fontId="6" fillId="0" borderId="30" xfId="0" applyNumberFormat="1" applyFont="1" applyBorder="1" applyAlignment="1">
      <alignment horizontal="right"/>
    </xf>
    <xf numFmtId="164" fontId="6" fillId="0" borderId="30" xfId="0" applyNumberFormat="1" applyFont="1" applyBorder="1" applyAlignment="1">
      <alignment horizontal="right"/>
    </xf>
    <xf numFmtId="0" fontId="6" fillId="0" borderId="31" xfId="0" applyFont="1" applyBorder="1"/>
    <xf numFmtId="0" fontId="6" fillId="0" borderId="32" xfId="0" applyFont="1" applyBorder="1"/>
    <xf numFmtId="0" fontId="6" fillId="0" borderId="31" xfId="0" applyFont="1" applyBorder="1" applyAlignment="1">
      <alignment horizontal="right"/>
    </xf>
    <xf numFmtId="165" fontId="6" fillId="0" borderId="33" xfId="0" applyNumberFormat="1" applyFont="1" applyBorder="1" applyAlignment="1">
      <alignment horizontal="right"/>
    </xf>
    <xf numFmtId="165" fontId="6" fillId="0" borderId="34" xfId="0" applyNumberFormat="1" applyFont="1" applyBorder="1" applyAlignment="1">
      <alignment horizontal="right"/>
    </xf>
    <xf numFmtId="0" fontId="6" fillId="0" borderId="35" xfId="0" applyFont="1" applyBorder="1" applyAlignment="1">
      <alignment horizontal="right"/>
    </xf>
    <xf numFmtId="0" fontId="6" fillId="0" borderId="36" xfId="0" applyNumberFormat="1" applyFont="1" applyBorder="1" applyAlignment="1">
      <alignment horizontal="right"/>
    </xf>
    <xf numFmtId="164" fontId="6" fillId="0" borderId="36" xfId="0" applyNumberFormat="1" applyFont="1" applyBorder="1" applyAlignment="1">
      <alignment horizontal="right"/>
    </xf>
    <xf numFmtId="0" fontId="6" fillId="0" borderId="37" xfId="0" applyNumberFormat="1" applyFont="1" applyBorder="1" applyAlignment="1">
      <alignment horizontal="right"/>
    </xf>
    <xf numFmtId="0" fontId="6" fillId="0" borderId="38" xfId="0" applyNumberFormat="1" applyFont="1" applyBorder="1" applyAlignment="1">
      <alignment horizontal="right"/>
    </xf>
    <xf numFmtId="164" fontId="6" fillId="0" borderId="38" xfId="0" applyNumberFormat="1" applyFont="1" applyBorder="1" applyAlignment="1">
      <alignment horizontal="right"/>
    </xf>
    <xf numFmtId="0" fontId="6" fillId="0" borderId="20" xfId="0" applyNumberFormat="1" applyFont="1" applyBorder="1" applyAlignment="1">
      <alignment horizontal="right"/>
    </xf>
    <xf numFmtId="0" fontId="6" fillId="0" borderId="39" xfId="0" applyFont="1" applyBorder="1" applyAlignment="1">
      <alignment horizontal="right"/>
    </xf>
    <xf numFmtId="0" fontId="6" fillId="0" borderId="40" xfId="0" applyNumberFormat="1" applyFont="1" applyBorder="1" applyAlignment="1">
      <alignment horizontal="right"/>
    </xf>
    <xf numFmtId="164" fontId="6" fillId="0" borderId="26" xfId="0" applyNumberFormat="1" applyFont="1" applyBorder="1" applyAlignment="1">
      <alignment horizontal="right"/>
    </xf>
    <xf numFmtId="164" fontId="6" fillId="0" borderId="41" xfId="0" applyNumberFormat="1" applyFont="1" applyBorder="1" applyAlignment="1">
      <alignment horizontal="right"/>
    </xf>
    <xf numFmtId="49" fontId="8" fillId="0" borderId="23" xfId="0" applyNumberFormat="1" applyFont="1" applyBorder="1"/>
    <xf numFmtId="0" fontId="8" fillId="0" borderId="24" xfId="0" applyFont="1" applyBorder="1"/>
    <xf numFmtId="164" fontId="6" fillId="0" borderId="25" xfId="0" applyNumberFormat="1" applyFont="1" applyBorder="1" applyAlignment="1">
      <alignment horizontal="right"/>
    </xf>
    <xf numFmtId="49" fontId="8" fillId="0" borderId="11" xfId="0" applyNumberFormat="1" applyFont="1" applyBorder="1"/>
    <xf numFmtId="0" fontId="8" fillId="0" borderId="42" xfId="0" applyFont="1" applyBorder="1"/>
    <xf numFmtId="0" fontId="6" fillId="0" borderId="11" xfId="0" applyFont="1" applyBorder="1" applyAlignment="1">
      <alignment horizontal="right"/>
    </xf>
    <xf numFmtId="164" fontId="6" fillId="0" borderId="12" xfId="0" applyNumberFormat="1" applyFont="1" applyBorder="1" applyAlignment="1">
      <alignment horizontal="right"/>
    </xf>
    <xf numFmtId="0" fontId="6" fillId="0" borderId="0" xfId="0" applyFont="1"/>
    <xf numFmtId="166" fontId="6" fillId="0" borderId="23" xfId="0" applyNumberFormat="1" applyFont="1" applyFill="1" applyBorder="1" applyAlignment="1">
      <alignment horizontal="right"/>
    </xf>
    <xf numFmtId="0" fontId="6" fillId="0" borderId="43" xfId="0" applyFont="1" applyBorder="1" applyAlignment="1">
      <alignment horizontal="right"/>
    </xf>
    <xf numFmtId="165" fontId="6" fillId="0" borderId="44" xfId="0" applyNumberFormat="1" applyFont="1" applyBorder="1" applyAlignment="1">
      <alignment horizontal="right"/>
    </xf>
    <xf numFmtId="0" fontId="6" fillId="0" borderId="43" xfId="0" quotePrefix="1" applyFont="1" applyBorder="1" applyAlignment="1">
      <alignment horizontal="right"/>
    </xf>
    <xf numFmtId="0" fontId="0" fillId="0" borderId="0" xfId="0" applyFill="1"/>
    <xf numFmtId="0" fontId="6" fillId="0" borderId="27" xfId="0" applyNumberFormat="1" applyFont="1" applyBorder="1" applyAlignment="1">
      <alignment horizontal="right"/>
    </xf>
    <xf numFmtId="165" fontId="6" fillId="0" borderId="45" xfId="0" applyNumberFormat="1" applyFont="1" applyBorder="1" applyAlignment="1">
      <alignment horizontal="right"/>
    </xf>
    <xf numFmtId="0" fontId="6" fillId="0" borderId="46" xfId="0" applyNumberFormat="1" applyFont="1" applyBorder="1" applyAlignment="1">
      <alignment horizontal="right"/>
    </xf>
    <xf numFmtId="0" fontId="6" fillId="0" borderId="47" xfId="0" applyNumberFormat="1" applyFont="1" applyBorder="1" applyAlignment="1">
      <alignment horizontal="right"/>
    </xf>
    <xf numFmtId="164" fontId="6" fillId="0" borderId="47" xfId="0" applyNumberFormat="1" applyFont="1" applyBorder="1" applyAlignment="1">
      <alignment horizontal="right"/>
    </xf>
    <xf numFmtId="165" fontId="6" fillId="0" borderId="48" xfId="0" applyNumberFormat="1" applyFont="1" applyBorder="1" applyAlignment="1">
      <alignment horizontal="right"/>
    </xf>
    <xf numFmtId="0" fontId="6" fillId="0" borderId="49" xfId="0" applyNumberFormat="1" applyFont="1" applyBorder="1" applyAlignment="1">
      <alignment horizontal="right"/>
    </xf>
    <xf numFmtId="0" fontId="6" fillId="0" borderId="50" xfId="0" applyNumberFormat="1" applyFont="1" applyBorder="1" applyAlignment="1">
      <alignment horizontal="right"/>
    </xf>
    <xf numFmtId="164" fontId="6" fillId="0" borderId="50" xfId="0" applyNumberFormat="1" applyFont="1" applyBorder="1" applyAlignment="1">
      <alignment horizontal="right"/>
    </xf>
    <xf numFmtId="0" fontId="6" fillId="0" borderId="21" xfId="0" applyNumberFormat="1" applyFont="1" applyBorder="1" applyAlignment="1">
      <alignment horizontal="right"/>
    </xf>
    <xf numFmtId="49" fontId="8" fillId="0" borderId="51" xfId="0" applyNumberFormat="1" applyFont="1" applyBorder="1"/>
    <xf numFmtId="0" fontId="8" fillId="0" borderId="52" xfId="0" applyFont="1" applyBorder="1"/>
    <xf numFmtId="0" fontId="6" fillId="0" borderId="53" xfId="0" applyFont="1" applyBorder="1" applyAlignment="1">
      <alignment horizontal="right"/>
    </xf>
    <xf numFmtId="164" fontId="6" fillId="0" borderId="54" xfId="0" applyNumberFormat="1" applyFont="1" applyBorder="1" applyAlignment="1">
      <alignment horizontal="right"/>
    </xf>
    <xf numFmtId="49" fontId="8" fillId="0" borderId="55" xfId="0" applyNumberFormat="1" applyFont="1" applyBorder="1"/>
    <xf numFmtId="0" fontId="8" fillId="0" borderId="17" xfId="0" applyFont="1" applyBorder="1"/>
    <xf numFmtId="0" fontId="6" fillId="0" borderId="16" xfId="0" applyFont="1" applyBorder="1" applyAlignment="1">
      <alignment horizontal="right"/>
    </xf>
    <xf numFmtId="164" fontId="6" fillId="0" borderId="15" xfId="0" applyNumberFormat="1" applyFont="1" applyBorder="1" applyAlignment="1">
      <alignment horizontal="right"/>
    </xf>
    <xf numFmtId="49" fontId="8" fillId="0" borderId="56" xfId="0" applyNumberFormat="1" applyFont="1" applyBorder="1"/>
    <xf numFmtId="0" fontId="8" fillId="0" borderId="57" xfId="0" applyFont="1" applyBorder="1"/>
    <xf numFmtId="0" fontId="6" fillId="0" borderId="58" xfId="0" applyFont="1" applyBorder="1" applyAlignment="1">
      <alignment horizontal="right"/>
    </xf>
    <xf numFmtId="164" fontId="6" fillId="0" borderId="59" xfId="0" applyNumberFormat="1" applyFont="1" applyBorder="1" applyAlignment="1">
      <alignment horizontal="right"/>
    </xf>
    <xf numFmtId="49" fontId="8" fillId="0" borderId="60" xfId="0" applyNumberFormat="1" applyFont="1" applyBorder="1"/>
    <xf numFmtId="0" fontId="9" fillId="0" borderId="17" xfId="0" applyFont="1" applyBorder="1"/>
    <xf numFmtId="49" fontId="8" fillId="0" borderId="31" xfId="0" applyNumberFormat="1" applyFont="1" applyBorder="1"/>
    <xf numFmtId="0" fontId="8" fillId="0" borderId="32" xfId="0" applyFont="1" applyBorder="1"/>
    <xf numFmtId="49" fontId="8" fillId="0" borderId="61" xfId="0" applyNumberFormat="1" applyFont="1" applyFill="1" applyBorder="1"/>
    <xf numFmtId="0" fontId="8" fillId="0" borderId="62" xfId="0" applyFont="1" applyFill="1" applyBorder="1"/>
    <xf numFmtId="164" fontId="6" fillId="0" borderId="25" xfId="0" applyNumberFormat="1" applyFont="1" applyFill="1" applyBorder="1" applyAlignment="1">
      <alignment horizontal="right"/>
    </xf>
    <xf numFmtId="165" fontId="6" fillId="0" borderId="26" xfId="0" applyNumberFormat="1" applyFont="1" applyFill="1" applyBorder="1" applyAlignment="1">
      <alignment horizontal="right"/>
    </xf>
    <xf numFmtId="0" fontId="6" fillId="0" borderId="27" xfId="0" applyNumberFormat="1" applyFont="1" applyFill="1" applyBorder="1" applyAlignment="1">
      <alignment horizontal="right"/>
    </xf>
    <xf numFmtId="0" fontId="6" fillId="0" borderId="30" xfId="0" applyNumberFormat="1" applyFont="1" applyFill="1" applyBorder="1" applyAlignment="1">
      <alignment horizontal="right"/>
    </xf>
    <xf numFmtId="164" fontId="6" fillId="0" borderId="30" xfId="0" applyNumberFormat="1" applyFont="1" applyFill="1" applyBorder="1" applyAlignment="1">
      <alignment horizontal="right"/>
    </xf>
    <xf numFmtId="0" fontId="6" fillId="0" borderId="28" xfId="0" applyNumberFormat="1" applyFont="1" applyFill="1" applyBorder="1" applyAlignment="1">
      <alignment horizontal="right"/>
    </xf>
    <xf numFmtId="164" fontId="6" fillId="0" borderId="28" xfId="0" applyNumberFormat="1" applyFont="1" applyFill="1" applyBorder="1" applyAlignment="1">
      <alignment horizontal="right"/>
    </xf>
    <xf numFmtId="0" fontId="6" fillId="0" borderId="29" xfId="0" applyNumberFormat="1" applyFont="1" applyFill="1" applyBorder="1" applyAlignment="1">
      <alignment horizontal="right"/>
    </xf>
    <xf numFmtId="49" fontId="8" fillId="0" borderId="63" xfId="0" applyNumberFormat="1" applyFont="1" applyBorder="1"/>
    <xf numFmtId="0" fontId="8" fillId="0" borderId="64" xfId="0" applyFont="1" applyBorder="1"/>
    <xf numFmtId="0" fontId="6" fillId="0" borderId="65" xfId="0" applyFont="1" applyBorder="1" applyAlignment="1">
      <alignment horizontal="right"/>
    </xf>
    <xf numFmtId="164" fontId="6" fillId="0" borderId="66" xfId="0" applyNumberFormat="1" applyFont="1" applyBorder="1" applyAlignment="1">
      <alignment horizontal="right"/>
    </xf>
    <xf numFmtId="49" fontId="8" fillId="0" borderId="67" xfId="0" applyNumberFormat="1" applyFont="1" applyBorder="1"/>
    <xf numFmtId="0" fontId="8" fillId="0" borderId="68" xfId="0" applyFont="1" applyBorder="1"/>
    <xf numFmtId="49" fontId="8" fillId="0" borderId="23" xfId="0" applyNumberFormat="1" applyFont="1" applyFill="1" applyBorder="1"/>
    <xf numFmtId="0" fontId="8" fillId="0" borderId="24" xfId="0" applyFont="1" applyFill="1" applyBorder="1"/>
    <xf numFmtId="0" fontId="8" fillId="0" borderId="23" xfId="0" applyFont="1" applyBorder="1"/>
    <xf numFmtId="0" fontId="6" fillId="0" borderId="23" xfId="0" applyFont="1" applyFill="1" applyBorder="1"/>
    <xf numFmtId="0" fontId="6" fillId="0" borderId="24" xfId="0" applyFont="1" applyFill="1" applyBorder="1"/>
    <xf numFmtId="165" fontId="6" fillId="0" borderId="25" xfId="0" applyNumberFormat="1" applyFont="1" applyFill="1" applyBorder="1" applyAlignment="1">
      <alignment horizontal="right"/>
    </xf>
    <xf numFmtId="0" fontId="6" fillId="0" borderId="27" xfId="0" applyFont="1" applyFill="1" applyBorder="1" applyAlignment="1">
      <alignment horizontal="right"/>
    </xf>
    <xf numFmtId="0" fontId="9" fillId="0" borderId="24" xfId="0" applyFont="1" applyBorder="1"/>
    <xf numFmtId="49" fontId="8" fillId="0" borderId="69" xfId="0" applyNumberFormat="1" applyFont="1" applyBorder="1"/>
    <xf numFmtId="0" fontId="9" fillId="0" borderId="52" xfId="0" applyFont="1" applyBorder="1"/>
    <xf numFmtId="164" fontId="6" fillId="0" borderId="33" xfId="0" applyNumberFormat="1" applyFont="1" applyBorder="1" applyAlignment="1">
      <alignment horizontal="right"/>
    </xf>
    <xf numFmtId="165" fontId="6" fillId="0" borderId="54" xfId="0" applyNumberFormat="1" applyFont="1" applyBorder="1" applyAlignment="1">
      <alignment horizontal="right"/>
    </xf>
    <xf numFmtId="0" fontId="6" fillId="0" borderId="70" xfId="0" applyFont="1" applyBorder="1"/>
    <xf numFmtId="0" fontId="6" fillId="0" borderId="71" xfId="0" applyFont="1" applyBorder="1"/>
    <xf numFmtId="165" fontId="6" fillId="0" borderId="72" xfId="0" applyNumberFormat="1" applyFont="1" applyBorder="1" applyAlignment="1">
      <alignment horizontal="right"/>
    </xf>
    <xf numFmtId="0" fontId="6" fillId="0" borderId="73" xfId="0" applyFont="1" applyFill="1" applyBorder="1" applyAlignment="1">
      <alignment horizontal="right"/>
    </xf>
    <xf numFmtId="165" fontId="6" fillId="0" borderId="74" xfId="0" applyNumberFormat="1" applyFont="1" applyBorder="1" applyAlignment="1">
      <alignment horizontal="right"/>
    </xf>
    <xf numFmtId="0" fontId="6" fillId="0" borderId="75" xfId="0" applyFont="1" applyBorder="1" applyAlignment="1">
      <alignment horizontal="right"/>
    </xf>
    <xf numFmtId="0" fontId="6" fillId="0" borderId="76" xfId="0" applyNumberFormat="1" applyFont="1" applyBorder="1" applyAlignment="1">
      <alignment horizontal="right"/>
    </xf>
    <xf numFmtId="49" fontId="5" fillId="5" borderId="1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left"/>
    </xf>
    <xf numFmtId="0" fontId="4" fillId="5" borderId="9" xfId="0" applyFont="1" applyFill="1" applyBorder="1" applyAlignment="1">
      <alignment horizontal="right"/>
    </xf>
    <xf numFmtId="165" fontId="4" fillId="5" borderId="6" xfId="0" applyNumberFormat="1" applyFont="1" applyFill="1" applyBorder="1" applyAlignment="1">
      <alignment horizontal="right"/>
    </xf>
    <xf numFmtId="0" fontId="4" fillId="5" borderId="3" xfId="0" applyNumberFormat="1" applyFont="1" applyFill="1" applyBorder="1" applyAlignment="1">
      <alignment horizontal="right"/>
    </xf>
    <xf numFmtId="165" fontId="4" fillId="5" borderId="3" xfId="0" applyNumberFormat="1" applyFont="1" applyFill="1" applyBorder="1" applyAlignment="1">
      <alignment horizontal="right"/>
    </xf>
    <xf numFmtId="0" fontId="4" fillId="5" borderId="6" xfId="0" applyNumberFormat="1" applyFont="1" applyFill="1" applyBorder="1" applyAlignment="1">
      <alignment horizontal="right"/>
    </xf>
    <xf numFmtId="165" fontId="4" fillId="0" borderId="77" xfId="0" applyNumberFormat="1" applyFont="1" applyBorder="1"/>
    <xf numFmtId="164" fontId="10" fillId="0" borderId="0" xfId="0" applyNumberFormat="1" applyFont="1"/>
    <xf numFmtId="164" fontId="5" fillId="7" borderId="78" xfId="0" applyNumberFormat="1" applyFont="1" applyFill="1" applyBorder="1" applyAlignment="1">
      <alignment horizontal="center"/>
    </xf>
    <xf numFmtId="0" fontId="11" fillId="0" borderId="79" xfId="0" applyFont="1" applyBorder="1" applyAlignment="1">
      <alignment horizontal="right"/>
    </xf>
    <xf numFmtId="164" fontId="11" fillId="0" borderId="0" xfId="0" applyNumberFormat="1" applyFont="1" applyAlignment="1">
      <alignment horizontal="right"/>
    </xf>
    <xf numFmtId="0" fontId="11" fillId="0" borderId="80" xfId="0" applyFont="1" applyBorder="1" applyAlignment="1">
      <alignment horizontal="right"/>
    </xf>
    <xf numFmtId="164" fontId="11" fillId="0" borderId="41" xfId="0" applyNumberFormat="1" applyFont="1" applyBorder="1" applyAlignment="1">
      <alignment horizontal="right"/>
    </xf>
    <xf numFmtId="0" fontId="11" fillId="0" borderId="81" xfId="0" applyFont="1" applyBorder="1" applyAlignment="1">
      <alignment horizontal="right"/>
    </xf>
    <xf numFmtId="1" fontId="4" fillId="5" borderId="6" xfId="0" applyNumberFormat="1" applyFont="1" applyFill="1" applyBorder="1" applyAlignment="1">
      <alignment horizontal="right"/>
    </xf>
    <xf numFmtId="167" fontId="4" fillId="5" borderId="6" xfId="0" applyNumberFormat="1" applyFont="1" applyFill="1" applyBorder="1" applyAlignment="1">
      <alignment horizontal="right"/>
    </xf>
    <xf numFmtId="164" fontId="5" fillId="7" borderId="84" xfId="0" applyNumberFormat="1" applyFont="1" applyFill="1" applyBorder="1" applyAlignment="1">
      <alignment horizontal="center"/>
    </xf>
    <xf numFmtId="164" fontId="11" fillId="0" borderId="0" xfId="0" applyNumberFormat="1" applyFont="1" applyBorder="1" applyAlignment="1">
      <alignment horizontal="right"/>
    </xf>
    <xf numFmtId="164" fontId="11" fillId="0" borderId="85" xfId="0" applyNumberFormat="1" applyFont="1" applyBorder="1" applyAlignment="1">
      <alignment horizontal="right"/>
    </xf>
    <xf numFmtId="164" fontId="5" fillId="7" borderId="19" xfId="0" applyNumberFormat="1" applyFont="1" applyFill="1" applyBorder="1" applyAlignment="1">
      <alignment horizontal="center"/>
    </xf>
    <xf numFmtId="3" fontId="4" fillId="5" borderId="6" xfId="0" applyNumberFormat="1" applyFont="1" applyFill="1" applyBorder="1" applyAlignment="1">
      <alignment horizontal="right"/>
    </xf>
    <xf numFmtId="167" fontId="10" fillId="0" borderId="0" xfId="0" applyNumberFormat="1" applyFont="1"/>
    <xf numFmtId="167" fontId="5" fillId="7" borderId="19" xfId="0" applyNumberFormat="1" applyFont="1" applyFill="1" applyBorder="1" applyAlignment="1">
      <alignment horizontal="center"/>
    </xf>
    <xf numFmtId="167" fontId="11" fillId="0" borderId="19" xfId="0" applyNumberFormat="1" applyFont="1" applyBorder="1" applyAlignment="1">
      <alignment horizontal="right"/>
    </xf>
    <xf numFmtId="167" fontId="11" fillId="0" borderId="20" xfId="0" applyNumberFormat="1" applyFont="1" applyBorder="1" applyAlignment="1">
      <alignment horizontal="right"/>
    </xf>
    <xf numFmtId="167" fontId="11" fillId="0" borderId="76" xfId="0" applyNumberFormat="1" applyFont="1" applyBorder="1" applyAlignment="1">
      <alignment horizontal="right"/>
    </xf>
    <xf numFmtId="167" fontId="0" fillId="0" borderId="0" xfId="0" applyNumberFormat="1" applyFont="1"/>
    <xf numFmtId="1" fontId="6" fillId="4" borderId="50" xfId="0" applyNumberFormat="1" applyFont="1" applyFill="1" applyBorder="1" applyAlignment="1">
      <alignment horizontal="right"/>
    </xf>
    <xf numFmtId="1" fontId="4" fillId="4" borderId="6" xfId="0" applyNumberFormat="1" applyFont="1" applyFill="1" applyBorder="1" applyAlignment="1">
      <alignment horizontal="right"/>
    </xf>
    <xf numFmtId="168" fontId="6" fillId="4" borderId="21" xfId="0" applyNumberFormat="1" applyFont="1" applyFill="1" applyBorder="1" applyAlignment="1">
      <alignment horizontal="right"/>
    </xf>
    <xf numFmtId="168" fontId="4" fillId="4" borderId="9" xfId="0" applyNumberFormat="1" applyFont="1" applyFill="1" applyBorder="1" applyAlignment="1">
      <alignment horizontal="right"/>
    </xf>
    <xf numFmtId="3" fontId="11" fillId="0" borderId="88" xfId="0" applyNumberFormat="1" applyFont="1" applyBorder="1" applyAlignment="1">
      <alignment horizontal="right"/>
    </xf>
    <xf numFmtId="3" fontId="11" fillId="0" borderId="89" xfId="0" applyNumberFormat="1" applyFont="1" applyBorder="1" applyAlignment="1">
      <alignment horizontal="right"/>
    </xf>
    <xf numFmtId="3" fontId="11" fillId="0" borderId="90" xfId="0" applyNumberFormat="1" applyFont="1" applyBorder="1" applyAlignment="1">
      <alignment horizontal="right"/>
    </xf>
    <xf numFmtId="17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7" fontId="10" fillId="6" borderId="83" xfId="0" applyNumberFormat="1" applyFont="1" applyFill="1" applyBorder="1" applyAlignment="1">
      <alignment horizontal="center"/>
    </xf>
    <xf numFmtId="17" fontId="10" fillId="6" borderId="82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7" fontId="10" fillId="6" borderId="86" xfId="0" applyNumberFormat="1" applyFont="1" applyFill="1" applyBorder="1" applyAlignment="1">
      <alignment horizontal="center"/>
    </xf>
    <xf numFmtId="0" fontId="0" fillId="0" borderId="87" xfId="0" applyBorder="1" applyAlignment="1">
      <alignment horizontal="center"/>
    </xf>
    <xf numFmtId="17" fontId="4" fillId="2" borderId="1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7" fontId="4" fillId="2" borderId="4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7" fontId="4" fillId="2" borderId="5" xfId="0" applyNumberFormat="1" applyFont="1" applyFill="1" applyBorder="1" applyAlignment="1">
      <alignment horizontal="center"/>
    </xf>
    <xf numFmtId="0" fontId="0" fillId="0" borderId="6" xfId="0" applyNumberFormat="1" applyFon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17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7" fontId="0" fillId="2" borderId="8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4"/>
  <sheetViews>
    <sheetView tabSelected="1" topLeftCell="A16" zoomScale="125" zoomScaleNormal="125" zoomScalePageLayoutView="125" workbookViewId="0">
      <pane xSplit="2" topLeftCell="AA1" activePane="topRight" state="frozen"/>
      <selection pane="topRight" activeCell="AA51" sqref="AA51"/>
    </sheetView>
  </sheetViews>
  <sheetFormatPr baseColWidth="10" defaultRowHeight="15" x14ac:dyDescent="0"/>
  <cols>
    <col min="1" max="1" width="14.83203125" bestFit="1" customWidth="1"/>
    <col min="2" max="2" width="29.6640625" customWidth="1"/>
    <col min="3" max="3" width="7.1640625" bestFit="1" customWidth="1"/>
    <col min="4" max="4" width="10.6640625" bestFit="1" customWidth="1"/>
    <col min="5" max="5" width="7.1640625" bestFit="1" customWidth="1"/>
    <col min="6" max="6" width="10.6640625" bestFit="1" customWidth="1"/>
    <col min="7" max="7" width="7.1640625" bestFit="1" customWidth="1"/>
    <col min="8" max="8" width="10.6640625" bestFit="1" customWidth="1"/>
    <col min="9" max="9" width="7.6640625" bestFit="1" customWidth="1"/>
    <col min="10" max="10" width="12.6640625" bestFit="1" customWidth="1"/>
    <col min="11" max="11" width="12.6640625" style="3" customWidth="1"/>
    <col min="12" max="12" width="12.6640625" style="4" customWidth="1"/>
    <col min="13" max="13" width="12.6640625" style="3" customWidth="1"/>
    <col min="14" max="14" width="12.6640625" style="4" customWidth="1"/>
    <col min="15" max="15" width="12.6640625" style="3" customWidth="1"/>
    <col min="16" max="25" width="12.6640625" style="4" customWidth="1"/>
    <col min="26" max="26" width="12.6640625" style="163" customWidth="1"/>
    <col min="27" max="27" width="11" style="5" customWidth="1"/>
    <col min="28" max="28" width="12.6640625" bestFit="1" customWidth="1"/>
    <col min="29" max="29" width="20.5" customWidth="1"/>
  </cols>
  <sheetData>
    <row r="1" spans="1:30" ht="17">
      <c r="A1" s="1" t="s">
        <v>0</v>
      </c>
      <c r="B1" s="2"/>
      <c r="W1" s="144"/>
      <c r="X1" s="144"/>
      <c r="Y1" s="144"/>
      <c r="Z1" s="158"/>
    </row>
    <row r="2" spans="1:30" ht="15" customHeight="1">
      <c r="A2" s="2"/>
      <c r="B2" s="2"/>
      <c r="W2" s="144"/>
      <c r="X2" s="144"/>
      <c r="Y2" s="144"/>
      <c r="Z2" s="158"/>
    </row>
    <row r="3" spans="1:30">
      <c r="A3" s="6"/>
      <c r="B3" s="2"/>
      <c r="W3" s="144"/>
      <c r="X3" s="144"/>
      <c r="Y3" s="144"/>
      <c r="Z3" s="158"/>
    </row>
    <row r="4" spans="1:30">
      <c r="A4" s="7" t="s">
        <v>1</v>
      </c>
      <c r="B4" s="8" t="s">
        <v>2</v>
      </c>
      <c r="C4" s="179">
        <v>42736</v>
      </c>
      <c r="D4" s="180"/>
      <c r="E4" s="181">
        <v>42767</v>
      </c>
      <c r="F4" s="182"/>
      <c r="G4" s="179">
        <v>42795</v>
      </c>
      <c r="H4" s="180"/>
      <c r="I4" s="179">
        <v>42826</v>
      </c>
      <c r="J4" s="180"/>
      <c r="K4" s="183">
        <v>42856</v>
      </c>
      <c r="L4" s="184"/>
      <c r="M4" s="171">
        <v>42887</v>
      </c>
      <c r="N4" s="172"/>
      <c r="O4" s="171">
        <v>42917</v>
      </c>
      <c r="P4" s="185"/>
      <c r="Q4" s="186">
        <v>42948</v>
      </c>
      <c r="R4" s="187"/>
      <c r="S4" s="188">
        <v>42979</v>
      </c>
      <c r="T4" s="189"/>
      <c r="U4" s="186">
        <v>43009</v>
      </c>
      <c r="V4" s="190"/>
      <c r="W4" s="173">
        <v>43040</v>
      </c>
      <c r="X4" s="174"/>
      <c r="Y4" s="177">
        <v>43070</v>
      </c>
      <c r="Z4" s="178"/>
      <c r="AA4" s="175" t="s">
        <v>3</v>
      </c>
      <c r="AB4" s="176"/>
      <c r="AC4" s="9" t="s">
        <v>4</v>
      </c>
    </row>
    <row r="5" spans="1:30" ht="27" customHeight="1">
      <c r="A5" s="10"/>
      <c r="B5" s="11"/>
      <c r="C5" s="12" t="s">
        <v>5</v>
      </c>
      <c r="D5" s="13" t="s">
        <v>6</v>
      </c>
      <c r="E5" s="14" t="s">
        <v>5</v>
      </c>
      <c r="F5" s="15" t="s">
        <v>6</v>
      </c>
      <c r="G5" s="12" t="s">
        <v>5</v>
      </c>
      <c r="H5" s="13" t="s">
        <v>6</v>
      </c>
      <c r="I5" s="12" t="s">
        <v>7</v>
      </c>
      <c r="J5" s="13" t="s">
        <v>6</v>
      </c>
      <c r="K5" s="16" t="s">
        <v>5</v>
      </c>
      <c r="L5" s="17" t="s">
        <v>6</v>
      </c>
      <c r="M5" s="16" t="s">
        <v>5</v>
      </c>
      <c r="N5" s="17" t="s">
        <v>6</v>
      </c>
      <c r="O5" s="16" t="s">
        <v>5</v>
      </c>
      <c r="P5" s="17" t="s">
        <v>6</v>
      </c>
      <c r="Q5" s="17" t="s">
        <v>5</v>
      </c>
      <c r="R5" s="17" t="s">
        <v>6</v>
      </c>
      <c r="S5" s="17" t="s">
        <v>5</v>
      </c>
      <c r="T5" s="17" t="s">
        <v>6</v>
      </c>
      <c r="U5" s="18" t="s">
        <v>5</v>
      </c>
      <c r="V5" s="17" t="s">
        <v>6</v>
      </c>
      <c r="W5" s="145" t="s">
        <v>5</v>
      </c>
      <c r="X5" s="153" t="s">
        <v>6</v>
      </c>
      <c r="Y5" s="156" t="s">
        <v>5</v>
      </c>
      <c r="Z5" s="159" t="s">
        <v>6</v>
      </c>
      <c r="AA5" s="19" t="s">
        <v>8</v>
      </c>
      <c r="AB5" s="20" t="s">
        <v>9</v>
      </c>
      <c r="AC5" s="20" t="s">
        <v>10</v>
      </c>
    </row>
    <row r="6" spans="1:30">
      <c r="A6" s="21" t="s">
        <v>11</v>
      </c>
      <c r="B6" s="22" t="s">
        <v>12</v>
      </c>
      <c r="C6" s="23">
        <v>0</v>
      </c>
      <c r="D6" s="24">
        <v>0</v>
      </c>
      <c r="E6" s="25"/>
      <c r="F6" s="26"/>
      <c r="G6" s="27"/>
      <c r="H6" s="28"/>
      <c r="I6" s="27"/>
      <c r="J6" s="28"/>
      <c r="K6" s="29"/>
      <c r="L6" s="30"/>
      <c r="M6" s="29"/>
      <c r="N6" s="30"/>
      <c r="O6" s="29"/>
      <c r="P6" s="30"/>
      <c r="Q6" s="29"/>
      <c r="R6" s="30"/>
      <c r="S6" s="31"/>
      <c r="T6" s="30"/>
      <c r="U6" s="32"/>
      <c r="V6" s="30"/>
      <c r="W6" s="146"/>
      <c r="X6" s="147"/>
      <c r="Y6" s="168">
        <v>0</v>
      </c>
      <c r="Z6" s="160">
        <v>0</v>
      </c>
      <c r="AA6" s="164">
        <f>C6+E6+G6+I6+K6+M6+O6+Q6+S6+U6+W6+Y6</f>
        <v>0</v>
      </c>
      <c r="AB6" s="166">
        <f>D6+F6+H6+J6+L6+N6+P6+R6+T6+V6+X6+Z6</f>
        <v>0</v>
      </c>
      <c r="AC6" s="33">
        <f>AB6*0.25</f>
        <v>0</v>
      </c>
    </row>
    <row r="7" spans="1:30">
      <c r="A7" s="34" t="s">
        <v>13</v>
      </c>
      <c r="B7" s="35" t="s">
        <v>14</v>
      </c>
      <c r="C7" s="36">
        <v>5</v>
      </c>
      <c r="D7" s="37">
        <v>23.84</v>
      </c>
      <c r="E7" s="38">
        <v>4</v>
      </c>
      <c r="F7" s="39">
        <f>SUM(22.8-10.99)</f>
        <v>11.81</v>
      </c>
      <c r="G7" s="40">
        <v>15</v>
      </c>
      <c r="H7" s="39">
        <v>94</v>
      </c>
      <c r="I7" s="40">
        <v>1</v>
      </c>
      <c r="J7" s="39">
        <v>6.55</v>
      </c>
      <c r="K7" s="41">
        <v>4</v>
      </c>
      <c r="L7" s="42">
        <v>21.12</v>
      </c>
      <c r="M7" s="41">
        <v>3</v>
      </c>
      <c r="N7" s="42">
        <v>13.82</v>
      </c>
      <c r="O7" s="41">
        <v>6</v>
      </c>
      <c r="P7" s="42">
        <v>27.73</v>
      </c>
      <c r="Q7" s="41">
        <v>7</v>
      </c>
      <c r="R7" s="42">
        <v>41.06</v>
      </c>
      <c r="S7" s="43">
        <v>3</v>
      </c>
      <c r="T7" s="42">
        <v>9.49</v>
      </c>
      <c r="U7" s="43">
        <v>5</v>
      </c>
      <c r="V7" s="42">
        <v>25.01</v>
      </c>
      <c r="W7" s="148">
        <v>4</v>
      </c>
      <c r="X7" s="149">
        <v>25.25</v>
      </c>
      <c r="Y7" s="169">
        <v>6</v>
      </c>
      <c r="Z7" s="161">
        <v>38.880000000000003</v>
      </c>
      <c r="AA7" s="164">
        <f t="shared" ref="AA7:AA70" si="0">C7+E7+G7+I7+K7+M7+O7+Q7+S7+U7+W7+Y7</f>
        <v>63</v>
      </c>
      <c r="AB7" s="166">
        <f t="shared" ref="AB7:AB70" si="1">D7+F7+H7+J7+L7+N7+P7+R7+T7+V7+X7+Z7</f>
        <v>338.56</v>
      </c>
      <c r="AC7" s="33">
        <f t="shared" ref="AC7:AC75" si="2">AB7*0.25</f>
        <v>84.64</v>
      </c>
    </row>
    <row r="8" spans="1:30">
      <c r="A8" s="34" t="s">
        <v>15</v>
      </c>
      <c r="B8" s="35" t="s">
        <v>16</v>
      </c>
      <c r="C8" s="36">
        <v>1</v>
      </c>
      <c r="D8" s="37">
        <v>6.66</v>
      </c>
      <c r="E8" s="38">
        <v>1</v>
      </c>
      <c r="F8" s="39">
        <v>6.66</v>
      </c>
      <c r="G8" s="40">
        <v>1</v>
      </c>
      <c r="H8" s="39">
        <v>6.05</v>
      </c>
      <c r="I8" s="40">
        <v>1</v>
      </c>
      <c r="J8" s="39">
        <v>6.05</v>
      </c>
      <c r="K8" s="44"/>
      <c r="L8" s="45"/>
      <c r="M8" s="41"/>
      <c r="N8" s="42"/>
      <c r="O8" s="44"/>
      <c r="P8" s="42"/>
      <c r="Q8" s="44"/>
      <c r="R8" s="42"/>
      <c r="S8" s="43">
        <v>2</v>
      </c>
      <c r="T8" s="42">
        <v>11.97</v>
      </c>
      <c r="U8" s="43"/>
      <c r="V8" s="42"/>
      <c r="W8" s="148"/>
      <c r="X8" s="149"/>
      <c r="Y8" s="169">
        <v>2</v>
      </c>
      <c r="Z8" s="161">
        <v>13.07</v>
      </c>
      <c r="AA8" s="164">
        <f t="shared" si="0"/>
        <v>8</v>
      </c>
      <c r="AB8" s="166">
        <f t="shared" si="1"/>
        <v>50.46</v>
      </c>
      <c r="AC8" s="33">
        <f t="shared" si="2"/>
        <v>12.615</v>
      </c>
    </row>
    <row r="9" spans="1:30">
      <c r="A9" s="46" t="s">
        <v>17</v>
      </c>
      <c r="B9" s="47" t="s">
        <v>18</v>
      </c>
      <c r="C9" s="48"/>
      <c r="D9" s="49"/>
      <c r="E9" s="38"/>
      <c r="F9" s="50"/>
      <c r="G9" s="51"/>
      <c r="H9" s="50"/>
      <c r="I9" s="51"/>
      <c r="J9" s="50"/>
      <c r="K9" s="52">
        <v>1</v>
      </c>
      <c r="L9" s="53">
        <v>7.42</v>
      </c>
      <c r="M9" s="52">
        <v>10</v>
      </c>
      <c r="N9" s="53">
        <v>74.52</v>
      </c>
      <c r="O9" s="52">
        <v>10</v>
      </c>
      <c r="P9" s="45">
        <v>75.36</v>
      </c>
      <c r="Q9" s="44">
        <v>6</v>
      </c>
      <c r="R9" s="45">
        <v>44.34</v>
      </c>
      <c r="S9" s="54">
        <v>4</v>
      </c>
      <c r="T9" s="45">
        <v>31.54</v>
      </c>
      <c r="U9" s="43"/>
      <c r="V9" s="42"/>
      <c r="W9" s="148">
        <v>1</v>
      </c>
      <c r="X9" s="149">
        <v>7.42</v>
      </c>
      <c r="Y9" s="169">
        <v>0</v>
      </c>
      <c r="Z9" s="161"/>
      <c r="AA9" s="164">
        <f t="shared" si="0"/>
        <v>32</v>
      </c>
      <c r="AB9" s="166">
        <f t="shared" si="1"/>
        <v>240.6</v>
      </c>
      <c r="AC9" s="33">
        <f t="shared" si="2"/>
        <v>60.15</v>
      </c>
    </row>
    <row r="10" spans="1:30">
      <c r="A10" s="46" t="s">
        <v>19</v>
      </c>
      <c r="B10" s="47" t="s">
        <v>20</v>
      </c>
      <c r="C10" s="48">
        <v>1</v>
      </c>
      <c r="D10" s="49">
        <v>1.51</v>
      </c>
      <c r="E10" s="38"/>
      <c r="F10" s="50"/>
      <c r="G10" s="51">
        <v>1</v>
      </c>
      <c r="H10" s="50">
        <v>1.51</v>
      </c>
      <c r="I10" s="51"/>
      <c r="J10" s="50"/>
      <c r="K10" s="52">
        <v>2</v>
      </c>
      <c r="L10" s="53">
        <v>13.21</v>
      </c>
      <c r="M10" s="55"/>
      <c r="N10" s="56"/>
      <c r="O10" s="55"/>
      <c r="P10" s="56"/>
      <c r="Q10" s="55">
        <v>1</v>
      </c>
      <c r="R10" s="53">
        <v>5.9</v>
      </c>
      <c r="S10" s="55">
        <v>1</v>
      </c>
      <c r="T10" s="56">
        <v>5.9</v>
      </c>
      <c r="U10" s="57"/>
      <c r="V10" s="56"/>
      <c r="W10" s="146"/>
      <c r="X10" s="154"/>
      <c r="Y10" s="169">
        <v>0</v>
      </c>
      <c r="Z10" s="161"/>
      <c r="AA10" s="164">
        <f t="shared" si="0"/>
        <v>6</v>
      </c>
      <c r="AB10" s="166">
        <f t="shared" si="1"/>
        <v>28.03</v>
      </c>
      <c r="AC10" s="33">
        <f t="shared" si="2"/>
        <v>7.0075000000000003</v>
      </c>
    </row>
    <row r="11" spans="1:30">
      <c r="A11" s="34" t="s">
        <v>21</v>
      </c>
      <c r="B11" s="35" t="s">
        <v>22</v>
      </c>
      <c r="C11" s="58">
        <v>0</v>
      </c>
      <c r="D11" s="37">
        <v>0</v>
      </c>
      <c r="E11" s="38"/>
      <c r="F11" s="39"/>
      <c r="G11" s="40"/>
      <c r="H11" s="39"/>
      <c r="I11" s="40"/>
      <c r="J11" s="39"/>
      <c r="K11" s="59"/>
      <c r="L11" s="60"/>
      <c r="M11" s="41">
        <v>1</v>
      </c>
      <c r="N11" s="42">
        <v>7.85</v>
      </c>
      <c r="O11" s="41"/>
      <c r="P11" s="42"/>
      <c r="Q11" s="41"/>
      <c r="R11" s="42"/>
      <c r="S11" s="41"/>
      <c r="T11" s="42"/>
      <c r="U11" s="43"/>
      <c r="V11" s="61"/>
      <c r="W11" s="148"/>
      <c r="X11" s="149"/>
      <c r="Y11" s="169">
        <v>0</v>
      </c>
      <c r="Z11" s="161"/>
      <c r="AA11" s="164">
        <f t="shared" si="0"/>
        <v>1</v>
      </c>
      <c r="AB11" s="166">
        <f t="shared" si="1"/>
        <v>7.85</v>
      </c>
      <c r="AC11" s="33">
        <f t="shared" si="2"/>
        <v>1.9624999999999999</v>
      </c>
    </row>
    <row r="12" spans="1:30">
      <c r="A12" s="34" t="s">
        <v>23</v>
      </c>
      <c r="B12" s="35" t="s">
        <v>24</v>
      </c>
      <c r="C12" s="58">
        <v>7</v>
      </c>
      <c r="D12" s="37">
        <v>35.479999999999997</v>
      </c>
      <c r="E12" s="38">
        <v>4</v>
      </c>
      <c r="F12" s="39">
        <v>20.79</v>
      </c>
      <c r="G12" s="40">
        <v>7</v>
      </c>
      <c r="H12" s="39">
        <v>35.03</v>
      </c>
      <c r="I12" s="40">
        <v>8</v>
      </c>
      <c r="J12" s="39">
        <v>40.86</v>
      </c>
      <c r="K12" s="59">
        <v>7</v>
      </c>
      <c r="L12" s="60">
        <v>34.630000000000003</v>
      </c>
      <c r="M12" s="41">
        <f>11-1</f>
        <v>10</v>
      </c>
      <c r="N12" s="42">
        <f>53.44-7.98</f>
        <v>45.459999999999994</v>
      </c>
      <c r="O12" s="41">
        <f>6-1</f>
        <v>5</v>
      </c>
      <c r="P12" s="42">
        <f>30.81-7.98</f>
        <v>22.83</v>
      </c>
      <c r="Q12" s="41">
        <v>7</v>
      </c>
      <c r="R12" s="42">
        <v>34.549999999999997</v>
      </c>
      <c r="S12" s="52">
        <v>3</v>
      </c>
      <c r="T12" s="42">
        <v>16.510000000000002</v>
      </c>
      <c r="U12" s="43">
        <v>4</v>
      </c>
      <c r="V12" s="61">
        <v>20.440000000000001</v>
      </c>
      <c r="W12" s="148">
        <v>6</v>
      </c>
      <c r="X12" s="149">
        <v>30.11</v>
      </c>
      <c r="Y12" s="169">
        <v>3</v>
      </c>
      <c r="Z12" s="161">
        <v>14.63</v>
      </c>
      <c r="AA12" s="164">
        <f t="shared" si="0"/>
        <v>71</v>
      </c>
      <c r="AB12" s="166">
        <f t="shared" si="1"/>
        <v>351.32</v>
      </c>
      <c r="AC12" s="33">
        <f t="shared" si="2"/>
        <v>87.83</v>
      </c>
    </row>
    <row r="13" spans="1:30">
      <c r="A13" s="62" t="s">
        <v>25</v>
      </c>
      <c r="B13" s="63" t="s">
        <v>26</v>
      </c>
      <c r="C13" s="58">
        <v>1</v>
      </c>
      <c r="D13" s="64">
        <v>1.29</v>
      </c>
      <c r="E13" s="38"/>
      <c r="F13" s="39"/>
      <c r="G13" s="40">
        <v>1</v>
      </c>
      <c r="H13" s="39">
        <v>4.3600000000000003</v>
      </c>
      <c r="I13" s="40"/>
      <c r="J13" s="39"/>
      <c r="K13" s="59"/>
      <c r="L13" s="60"/>
      <c r="M13" s="41"/>
      <c r="N13" s="42"/>
      <c r="O13" s="41">
        <v>3</v>
      </c>
      <c r="P13" s="42">
        <v>11.76</v>
      </c>
      <c r="Q13" s="41"/>
      <c r="R13" s="42"/>
      <c r="S13" s="55"/>
      <c r="T13" s="42"/>
      <c r="U13" s="43">
        <v>1</v>
      </c>
      <c r="V13" s="61">
        <v>3.93</v>
      </c>
      <c r="W13" s="148">
        <v>1</v>
      </c>
      <c r="X13" s="149">
        <v>1.64</v>
      </c>
      <c r="Y13" s="169">
        <v>0</v>
      </c>
      <c r="Z13" s="161"/>
      <c r="AA13" s="164">
        <f t="shared" si="0"/>
        <v>7</v>
      </c>
      <c r="AB13" s="166">
        <f t="shared" si="1"/>
        <v>22.98</v>
      </c>
      <c r="AC13" s="33">
        <f t="shared" si="2"/>
        <v>5.7450000000000001</v>
      </c>
    </row>
    <row r="14" spans="1:30">
      <c r="A14" s="65" t="s">
        <v>27</v>
      </c>
      <c r="B14" s="66" t="s">
        <v>28</v>
      </c>
      <c r="C14" s="67">
        <v>1</v>
      </c>
      <c r="D14" s="68">
        <v>6.05</v>
      </c>
      <c r="E14" s="69">
        <v>1</v>
      </c>
      <c r="F14" s="70">
        <v>6.55</v>
      </c>
      <c r="G14" s="71"/>
      <c r="H14" s="72"/>
      <c r="I14" s="73"/>
      <c r="J14" s="72"/>
      <c r="K14" s="41">
        <v>1</v>
      </c>
      <c r="L14" s="42">
        <v>6.55</v>
      </c>
      <c r="M14" s="41">
        <v>2</v>
      </c>
      <c r="N14" s="42">
        <v>14.97</v>
      </c>
      <c r="O14" s="41">
        <v>1</v>
      </c>
      <c r="P14" s="42">
        <v>5.9</v>
      </c>
      <c r="Q14" s="41"/>
      <c r="R14" s="42"/>
      <c r="S14" s="41"/>
      <c r="T14" s="42"/>
      <c r="U14" s="43"/>
      <c r="V14" s="42"/>
      <c r="W14" s="148"/>
      <c r="X14" s="149"/>
      <c r="Y14" s="169">
        <v>1</v>
      </c>
      <c r="Z14" s="161">
        <v>4.3600000000000003</v>
      </c>
      <c r="AA14" s="164">
        <f t="shared" si="0"/>
        <v>7</v>
      </c>
      <c r="AB14" s="166">
        <f t="shared" si="1"/>
        <v>44.379999999999995</v>
      </c>
      <c r="AC14" s="33">
        <f t="shared" si="2"/>
        <v>11.094999999999999</v>
      </c>
    </row>
    <row r="15" spans="1:30">
      <c r="A15" s="62" t="s">
        <v>29</v>
      </c>
      <c r="B15" s="63" t="s">
        <v>30</v>
      </c>
      <c r="C15" s="36">
        <v>0</v>
      </c>
      <c r="D15" s="64">
        <v>0</v>
      </c>
      <c r="E15" s="38">
        <v>1</v>
      </c>
      <c r="F15" s="39">
        <v>5.99</v>
      </c>
      <c r="G15" s="40"/>
      <c r="H15" s="39"/>
      <c r="I15" s="40"/>
      <c r="J15" s="39"/>
      <c r="K15" s="44">
        <v>2</v>
      </c>
      <c r="L15" s="45">
        <v>12.54</v>
      </c>
      <c r="M15" s="41">
        <v>2</v>
      </c>
      <c r="N15" s="42">
        <v>7.37</v>
      </c>
      <c r="O15" s="41"/>
      <c r="P15" s="42"/>
      <c r="Q15" s="41">
        <v>2</v>
      </c>
      <c r="R15" s="42">
        <v>13.65</v>
      </c>
      <c r="S15" s="41"/>
      <c r="T15" s="42"/>
      <c r="U15" s="43"/>
      <c r="V15" s="42"/>
      <c r="W15" s="148">
        <v>1</v>
      </c>
      <c r="X15" s="149">
        <v>5.85</v>
      </c>
      <c r="Y15" s="169">
        <v>0</v>
      </c>
      <c r="Z15" s="161"/>
      <c r="AA15" s="164">
        <f t="shared" si="0"/>
        <v>8</v>
      </c>
      <c r="AB15" s="166">
        <f t="shared" si="1"/>
        <v>45.400000000000006</v>
      </c>
      <c r="AC15" s="33">
        <f t="shared" si="2"/>
        <v>11.350000000000001</v>
      </c>
    </row>
    <row r="16" spans="1:30" s="74" customFormat="1">
      <c r="A16" s="62" t="s">
        <v>31</v>
      </c>
      <c r="B16" s="63" t="s">
        <v>32</v>
      </c>
      <c r="C16" s="36">
        <v>3</v>
      </c>
      <c r="D16" s="64">
        <v>19.32</v>
      </c>
      <c r="E16" s="38"/>
      <c r="F16" s="39"/>
      <c r="G16" s="40">
        <v>1</v>
      </c>
      <c r="H16" s="39">
        <v>8.06</v>
      </c>
      <c r="I16" s="40"/>
      <c r="J16" s="39"/>
      <c r="K16" s="44">
        <v>1</v>
      </c>
      <c r="L16" s="45">
        <v>8.06</v>
      </c>
      <c r="M16" s="41">
        <v>1</v>
      </c>
      <c r="N16" s="42">
        <v>8.15</v>
      </c>
      <c r="O16" s="41"/>
      <c r="P16" s="42"/>
      <c r="Q16" s="41">
        <v>3</v>
      </c>
      <c r="R16" s="42">
        <v>26.28</v>
      </c>
      <c r="S16" s="41">
        <v>1</v>
      </c>
      <c r="T16" s="42">
        <v>7.86</v>
      </c>
      <c r="U16" s="43">
        <v>1</v>
      </c>
      <c r="V16" s="42">
        <v>8.74</v>
      </c>
      <c r="W16" s="148">
        <v>2</v>
      </c>
      <c r="X16" s="149">
        <v>17.399999999999999</v>
      </c>
      <c r="Y16" s="169">
        <v>1</v>
      </c>
      <c r="Z16" s="161">
        <v>5.1100000000000003</v>
      </c>
      <c r="AA16" s="164">
        <f t="shared" si="0"/>
        <v>14</v>
      </c>
      <c r="AB16" s="166">
        <f t="shared" si="1"/>
        <v>108.98</v>
      </c>
      <c r="AC16" s="33">
        <f t="shared" si="2"/>
        <v>27.245000000000001</v>
      </c>
      <c r="AD16"/>
    </row>
    <row r="17" spans="1:30">
      <c r="A17" s="62" t="s">
        <v>33</v>
      </c>
      <c r="B17" s="63" t="s">
        <v>34</v>
      </c>
      <c r="C17" s="36">
        <v>1</v>
      </c>
      <c r="D17" s="64">
        <v>1.29</v>
      </c>
      <c r="E17" s="38">
        <v>1</v>
      </c>
      <c r="F17" s="39">
        <v>3.99</v>
      </c>
      <c r="G17" s="40"/>
      <c r="H17" s="39"/>
      <c r="I17" s="40">
        <v>1</v>
      </c>
      <c r="J17" s="39">
        <v>1.01</v>
      </c>
      <c r="K17" s="44">
        <v>1</v>
      </c>
      <c r="L17" s="45">
        <v>4.0199999999999996</v>
      </c>
      <c r="M17" s="41"/>
      <c r="N17" s="42"/>
      <c r="O17" s="41">
        <v>2</v>
      </c>
      <c r="P17" s="42">
        <v>5.34</v>
      </c>
      <c r="Q17" s="41"/>
      <c r="R17" s="42"/>
      <c r="S17" s="41"/>
      <c r="T17" s="42"/>
      <c r="U17" s="43">
        <v>1</v>
      </c>
      <c r="V17" s="42">
        <v>0.98</v>
      </c>
      <c r="W17" s="148"/>
      <c r="X17" s="149"/>
      <c r="Y17" s="169">
        <v>1</v>
      </c>
      <c r="Z17" s="161">
        <v>4.53</v>
      </c>
      <c r="AA17" s="164">
        <f t="shared" si="0"/>
        <v>8</v>
      </c>
      <c r="AB17" s="166">
        <f t="shared" si="1"/>
        <v>21.16</v>
      </c>
      <c r="AC17" s="33">
        <f t="shared" si="2"/>
        <v>5.29</v>
      </c>
    </row>
    <row r="18" spans="1:30">
      <c r="A18" s="62" t="s">
        <v>35</v>
      </c>
      <c r="B18" s="63" t="s">
        <v>36</v>
      </c>
      <c r="C18" s="36">
        <v>0</v>
      </c>
      <c r="D18" s="64">
        <v>0</v>
      </c>
      <c r="E18" s="36">
        <v>4</v>
      </c>
      <c r="F18" s="39">
        <v>31.84</v>
      </c>
      <c r="G18" s="40"/>
      <c r="H18" s="39"/>
      <c r="I18" s="40"/>
      <c r="J18" s="39"/>
      <c r="K18" s="44">
        <v>1</v>
      </c>
      <c r="L18" s="45">
        <v>7.66</v>
      </c>
      <c r="M18" s="41">
        <v>1</v>
      </c>
      <c r="N18" s="42">
        <v>6.71</v>
      </c>
      <c r="O18" s="41"/>
      <c r="P18" s="42"/>
      <c r="Q18" s="41">
        <v>1</v>
      </c>
      <c r="R18" s="42">
        <v>9</v>
      </c>
      <c r="S18" s="41">
        <v>2</v>
      </c>
      <c r="T18" s="42">
        <v>14.94</v>
      </c>
      <c r="U18" s="43">
        <v>1</v>
      </c>
      <c r="V18" s="42">
        <v>8.2200000000000006</v>
      </c>
      <c r="W18" s="148">
        <v>1</v>
      </c>
      <c r="X18" s="149">
        <v>7.47</v>
      </c>
      <c r="Y18" s="169">
        <v>0</v>
      </c>
      <c r="Z18" s="161"/>
      <c r="AA18" s="164">
        <f t="shared" si="0"/>
        <v>11</v>
      </c>
      <c r="AB18" s="166">
        <f t="shared" si="1"/>
        <v>85.84</v>
      </c>
      <c r="AC18" s="33">
        <f t="shared" si="2"/>
        <v>21.46</v>
      </c>
    </row>
    <row r="19" spans="1:30">
      <c r="A19" s="62" t="s">
        <v>37</v>
      </c>
      <c r="B19" s="63" t="s">
        <v>38</v>
      </c>
      <c r="C19" s="36">
        <v>1</v>
      </c>
      <c r="D19" s="64">
        <v>8.74</v>
      </c>
      <c r="E19" s="38">
        <v>1</v>
      </c>
      <c r="F19" s="39">
        <v>8.06</v>
      </c>
      <c r="G19" s="40">
        <v>1</v>
      </c>
      <c r="H19" s="39">
        <v>8.06</v>
      </c>
      <c r="I19" s="40"/>
      <c r="J19" s="39"/>
      <c r="K19" s="44"/>
      <c r="L19" s="45"/>
      <c r="M19" s="41">
        <v>1</v>
      </c>
      <c r="N19" s="42">
        <v>8.15</v>
      </c>
      <c r="O19" s="41"/>
      <c r="P19" s="42"/>
      <c r="Q19" s="41"/>
      <c r="R19" s="42"/>
      <c r="S19" s="41"/>
      <c r="T19" s="42"/>
      <c r="U19" s="43"/>
      <c r="V19" s="42"/>
      <c r="W19" s="148"/>
      <c r="X19" s="149"/>
      <c r="Y19" s="169">
        <v>0</v>
      </c>
      <c r="Z19" s="161"/>
      <c r="AA19" s="164">
        <f t="shared" si="0"/>
        <v>4</v>
      </c>
      <c r="AB19" s="166">
        <f t="shared" si="1"/>
        <v>33.01</v>
      </c>
      <c r="AC19" s="33">
        <f t="shared" si="2"/>
        <v>8.2524999999999995</v>
      </c>
    </row>
    <row r="20" spans="1:30">
      <c r="A20" s="62" t="s">
        <v>39</v>
      </c>
      <c r="B20" s="63" t="s">
        <v>40</v>
      </c>
      <c r="C20" s="36"/>
      <c r="D20" s="64"/>
      <c r="E20" s="38"/>
      <c r="F20" s="39"/>
      <c r="G20" s="40"/>
      <c r="H20" s="39"/>
      <c r="I20" s="40"/>
      <c r="J20" s="39"/>
      <c r="K20" s="44"/>
      <c r="L20" s="45"/>
      <c r="M20" s="41"/>
      <c r="N20" s="42"/>
      <c r="O20" s="41"/>
      <c r="P20" s="42"/>
      <c r="Q20" s="41"/>
      <c r="R20" s="42"/>
      <c r="S20" s="41">
        <v>2</v>
      </c>
      <c r="T20" s="42">
        <v>16.66</v>
      </c>
      <c r="U20" s="43">
        <v>3</v>
      </c>
      <c r="V20" s="42">
        <v>23.81</v>
      </c>
      <c r="W20" s="148">
        <v>4</v>
      </c>
      <c r="X20" s="149">
        <v>32.67</v>
      </c>
      <c r="Y20" s="169">
        <f>4-1</f>
        <v>3</v>
      </c>
      <c r="Z20" s="161">
        <f>31.08-12.64</f>
        <v>18.439999999999998</v>
      </c>
      <c r="AA20" s="164">
        <f t="shared" si="0"/>
        <v>12</v>
      </c>
      <c r="AB20" s="166">
        <f t="shared" si="1"/>
        <v>91.58</v>
      </c>
      <c r="AC20" s="33"/>
    </row>
    <row r="21" spans="1:30">
      <c r="A21" s="62" t="s">
        <v>41</v>
      </c>
      <c r="B21" s="63" t="s">
        <v>42</v>
      </c>
      <c r="C21" s="36">
        <v>0</v>
      </c>
      <c r="D21" s="64">
        <v>0</v>
      </c>
      <c r="E21" s="38"/>
      <c r="F21" s="39"/>
      <c r="G21" s="40"/>
      <c r="H21" s="39"/>
      <c r="I21" s="40"/>
      <c r="J21" s="39"/>
      <c r="K21" s="44">
        <v>1</v>
      </c>
      <c r="L21" s="45">
        <v>4.0199999999999996</v>
      </c>
      <c r="M21" s="41">
        <v>1</v>
      </c>
      <c r="N21" s="42">
        <v>4.3600000000000003</v>
      </c>
      <c r="O21" s="41">
        <v>1</v>
      </c>
      <c r="P21" s="42">
        <v>3.93</v>
      </c>
      <c r="Q21" s="41"/>
      <c r="R21" s="42"/>
      <c r="S21" s="41">
        <v>1</v>
      </c>
      <c r="T21" s="42">
        <v>3.93</v>
      </c>
      <c r="U21" s="43"/>
      <c r="V21" s="42"/>
      <c r="W21" s="148"/>
      <c r="X21" s="149"/>
      <c r="Y21" s="169">
        <v>1</v>
      </c>
      <c r="Z21" s="161">
        <v>4.53</v>
      </c>
      <c r="AA21" s="164">
        <f t="shared" si="0"/>
        <v>5</v>
      </c>
      <c r="AB21" s="166">
        <f t="shared" si="1"/>
        <v>20.77</v>
      </c>
      <c r="AC21" s="33">
        <f t="shared" si="2"/>
        <v>5.1924999999999999</v>
      </c>
    </row>
    <row r="22" spans="1:30">
      <c r="A22" s="62" t="s">
        <v>43</v>
      </c>
      <c r="B22" s="63" t="s">
        <v>44</v>
      </c>
      <c r="C22" s="36">
        <v>2</v>
      </c>
      <c r="D22" s="64">
        <v>13.72</v>
      </c>
      <c r="E22" s="38"/>
      <c r="F22" s="39"/>
      <c r="G22" s="40">
        <v>1</v>
      </c>
      <c r="H22" s="39">
        <v>6.86</v>
      </c>
      <c r="I22" s="40"/>
      <c r="J22" s="39"/>
      <c r="K22" s="44"/>
      <c r="L22" s="45"/>
      <c r="M22" s="41">
        <v>2</v>
      </c>
      <c r="N22" s="42">
        <v>14.71</v>
      </c>
      <c r="O22" s="41"/>
      <c r="P22" s="42"/>
      <c r="Q22" s="41">
        <v>1</v>
      </c>
      <c r="R22" s="42">
        <v>8.06</v>
      </c>
      <c r="S22" s="41">
        <v>1</v>
      </c>
      <c r="T22" s="42">
        <v>6.68</v>
      </c>
      <c r="U22" s="43"/>
      <c r="V22" s="42"/>
      <c r="W22" s="148"/>
      <c r="X22" s="149"/>
      <c r="Y22" s="169">
        <v>0</v>
      </c>
      <c r="Z22" s="161"/>
      <c r="AA22" s="164">
        <f t="shared" si="0"/>
        <v>7</v>
      </c>
      <c r="AB22" s="166">
        <f t="shared" si="1"/>
        <v>50.030000000000008</v>
      </c>
      <c r="AC22" s="33">
        <f t="shared" si="2"/>
        <v>12.507500000000002</v>
      </c>
    </row>
    <row r="23" spans="1:30">
      <c r="A23" s="62" t="s">
        <v>45</v>
      </c>
      <c r="B23" s="63" t="s">
        <v>46</v>
      </c>
      <c r="C23" s="36">
        <v>1</v>
      </c>
      <c r="D23" s="64">
        <v>6.8</v>
      </c>
      <c r="E23" s="38">
        <v>2</v>
      </c>
      <c r="F23" s="39">
        <v>13.6</v>
      </c>
      <c r="G23" s="40">
        <v>1</v>
      </c>
      <c r="H23" s="39">
        <v>6.86</v>
      </c>
      <c r="I23" s="40">
        <v>1</v>
      </c>
      <c r="J23" s="39">
        <v>6.86</v>
      </c>
      <c r="K23" s="44">
        <v>2</v>
      </c>
      <c r="L23" s="45">
        <v>13.66</v>
      </c>
      <c r="M23" s="41"/>
      <c r="N23" s="42"/>
      <c r="O23" s="41">
        <v>2</v>
      </c>
      <c r="P23" s="42">
        <v>14.78</v>
      </c>
      <c r="Q23" s="41">
        <v>2</v>
      </c>
      <c r="R23" s="42">
        <v>8.6300000000000008</v>
      </c>
      <c r="S23" s="41">
        <v>6</v>
      </c>
      <c r="T23" s="42">
        <v>24</v>
      </c>
      <c r="U23" s="43">
        <f>2-1</f>
        <v>1</v>
      </c>
      <c r="V23" s="42">
        <f>8.06-6.65</f>
        <v>1.4100000000000001</v>
      </c>
      <c r="W23" s="148">
        <v>4</v>
      </c>
      <c r="X23" s="149">
        <v>16.77</v>
      </c>
      <c r="Y23" s="169">
        <v>5</v>
      </c>
      <c r="Z23" s="161">
        <v>20.239999999999998</v>
      </c>
      <c r="AA23" s="164">
        <f t="shared" si="0"/>
        <v>27</v>
      </c>
      <c r="AB23" s="166">
        <f t="shared" si="1"/>
        <v>133.60999999999999</v>
      </c>
      <c r="AC23" s="33">
        <f t="shared" si="2"/>
        <v>33.402499999999996</v>
      </c>
    </row>
    <row r="24" spans="1:30">
      <c r="A24" s="62" t="s">
        <v>47</v>
      </c>
      <c r="B24" s="63" t="s">
        <v>48</v>
      </c>
      <c r="C24" s="36">
        <v>5</v>
      </c>
      <c r="D24" s="64">
        <v>30.81</v>
      </c>
      <c r="E24" s="36">
        <v>2</v>
      </c>
      <c r="F24" s="39">
        <v>11.3</v>
      </c>
      <c r="G24" s="40">
        <v>3</v>
      </c>
      <c r="H24" s="39">
        <f>SUM(26.31-7.22)</f>
        <v>19.09</v>
      </c>
      <c r="I24" s="40"/>
      <c r="J24" s="39"/>
      <c r="K24" s="44">
        <v>3</v>
      </c>
      <c r="L24" s="45">
        <v>18.8</v>
      </c>
      <c r="M24" s="41">
        <v>1</v>
      </c>
      <c r="N24" s="42">
        <v>6.11</v>
      </c>
      <c r="O24" s="41">
        <v>1</v>
      </c>
      <c r="P24" s="42">
        <v>6.97</v>
      </c>
      <c r="Q24" s="41">
        <v>1</v>
      </c>
      <c r="R24" s="42">
        <v>5.5</v>
      </c>
      <c r="S24" s="41"/>
      <c r="T24" s="42"/>
      <c r="U24" s="43"/>
      <c r="V24" s="42"/>
      <c r="W24" s="148"/>
      <c r="X24" s="149"/>
      <c r="Y24" s="169">
        <f>1-1</f>
        <v>0</v>
      </c>
      <c r="Z24" s="161">
        <f>5.5-9.31</f>
        <v>-3.8100000000000005</v>
      </c>
      <c r="AA24" s="164">
        <f t="shared" si="0"/>
        <v>16</v>
      </c>
      <c r="AB24" s="166">
        <f t="shared" si="1"/>
        <v>94.77</v>
      </c>
      <c r="AC24" s="33">
        <f t="shared" si="2"/>
        <v>23.692499999999999</v>
      </c>
    </row>
    <row r="25" spans="1:30">
      <c r="A25" s="62" t="s">
        <v>49</v>
      </c>
      <c r="B25" s="63" t="s">
        <v>50</v>
      </c>
      <c r="C25" s="36">
        <v>1</v>
      </c>
      <c r="D25" s="64">
        <v>1.34</v>
      </c>
      <c r="E25" s="36">
        <v>1</v>
      </c>
      <c r="F25" s="39">
        <v>1</v>
      </c>
      <c r="G25" s="40">
        <v>1</v>
      </c>
      <c r="H25" s="39">
        <v>1</v>
      </c>
      <c r="I25" s="40">
        <v>1</v>
      </c>
      <c r="J25" s="39">
        <v>1.0900000000000001</v>
      </c>
      <c r="K25" s="44">
        <v>2</v>
      </c>
      <c r="L25" s="45">
        <v>2.17</v>
      </c>
      <c r="M25" s="41"/>
      <c r="N25" s="42"/>
      <c r="O25" s="41"/>
      <c r="P25" s="42"/>
      <c r="Q25" s="41"/>
      <c r="R25" s="42"/>
      <c r="S25" s="41">
        <v>1</v>
      </c>
      <c r="T25" s="42">
        <v>1.17</v>
      </c>
      <c r="U25" s="43"/>
      <c r="V25" s="42"/>
      <c r="W25" s="148"/>
      <c r="X25" s="149"/>
      <c r="Y25" s="169">
        <v>2</v>
      </c>
      <c r="Z25" s="161">
        <v>2.02</v>
      </c>
      <c r="AA25" s="164">
        <f t="shared" si="0"/>
        <v>9</v>
      </c>
      <c r="AB25" s="166">
        <f t="shared" si="1"/>
        <v>9.7899999999999991</v>
      </c>
      <c r="AC25" s="33">
        <f t="shared" si="2"/>
        <v>2.4474999999999998</v>
      </c>
    </row>
    <row r="26" spans="1:30">
      <c r="A26" s="62" t="s">
        <v>51</v>
      </c>
      <c r="B26" s="63" t="s">
        <v>52</v>
      </c>
      <c r="C26" s="36">
        <v>0</v>
      </c>
      <c r="D26" s="64">
        <v>0</v>
      </c>
      <c r="E26" s="36">
        <v>1</v>
      </c>
      <c r="F26" s="39">
        <v>1.0900000000000001</v>
      </c>
      <c r="G26" s="40">
        <v>1</v>
      </c>
      <c r="H26" s="39">
        <v>0.32</v>
      </c>
      <c r="I26" s="40"/>
      <c r="J26" s="39"/>
      <c r="K26" s="44">
        <v>1</v>
      </c>
      <c r="L26" s="45">
        <v>1.0900000000000001</v>
      </c>
      <c r="M26" s="41"/>
      <c r="N26" s="42"/>
      <c r="O26" s="41"/>
      <c r="P26" s="42"/>
      <c r="Q26" s="41"/>
      <c r="R26" s="42"/>
      <c r="S26" s="41"/>
      <c r="T26" s="42"/>
      <c r="U26" s="43"/>
      <c r="V26" s="42"/>
      <c r="W26" s="148"/>
      <c r="X26" s="149"/>
      <c r="Y26" s="169">
        <v>1</v>
      </c>
      <c r="Z26" s="161">
        <v>1.1599999999999999</v>
      </c>
      <c r="AA26" s="164">
        <f t="shared" si="0"/>
        <v>4</v>
      </c>
      <c r="AB26" s="166">
        <f t="shared" si="1"/>
        <v>3.66</v>
      </c>
      <c r="AC26" s="33">
        <f t="shared" si="2"/>
        <v>0.91500000000000004</v>
      </c>
    </row>
    <row r="27" spans="1:30" s="74" customFormat="1">
      <c r="A27" s="34" t="s">
        <v>53</v>
      </c>
      <c r="B27" s="35" t="s">
        <v>54</v>
      </c>
      <c r="C27" s="36">
        <v>0</v>
      </c>
      <c r="D27" s="37">
        <v>0</v>
      </c>
      <c r="E27" s="38">
        <v>2</v>
      </c>
      <c r="F27" s="39">
        <v>5.51</v>
      </c>
      <c r="G27" s="40">
        <v>1</v>
      </c>
      <c r="H27" s="39">
        <v>4.8899999999999997</v>
      </c>
      <c r="I27" s="40">
        <v>1</v>
      </c>
      <c r="J27" s="39">
        <v>1.1100000000000001</v>
      </c>
      <c r="K27" s="44"/>
      <c r="L27" s="45"/>
      <c r="M27" s="41"/>
      <c r="N27" s="42"/>
      <c r="O27" s="41"/>
      <c r="P27" s="42"/>
      <c r="Q27" s="41"/>
      <c r="R27" s="42"/>
      <c r="S27" s="41">
        <v>1</v>
      </c>
      <c r="T27" s="42">
        <v>4.7699999999999996</v>
      </c>
      <c r="U27" s="43">
        <v>2</v>
      </c>
      <c r="V27" s="42">
        <v>9.98</v>
      </c>
      <c r="W27" s="148">
        <v>3</v>
      </c>
      <c r="X27" s="149">
        <v>14.42</v>
      </c>
      <c r="Y27" s="169">
        <v>2</v>
      </c>
      <c r="Z27" s="161">
        <v>5.42</v>
      </c>
      <c r="AA27" s="164">
        <f t="shared" si="0"/>
        <v>12</v>
      </c>
      <c r="AB27" s="166">
        <f t="shared" si="1"/>
        <v>46.1</v>
      </c>
      <c r="AC27" s="33">
        <f t="shared" si="2"/>
        <v>11.525</v>
      </c>
      <c r="AD27"/>
    </row>
    <row r="28" spans="1:30">
      <c r="A28" s="62" t="s">
        <v>55</v>
      </c>
      <c r="B28" s="63" t="s">
        <v>56</v>
      </c>
      <c r="C28" s="36">
        <v>0</v>
      </c>
      <c r="D28" s="64">
        <v>0</v>
      </c>
      <c r="E28" s="38">
        <v>1</v>
      </c>
      <c r="F28" s="39">
        <v>5.68</v>
      </c>
      <c r="G28" s="75">
        <v>2</v>
      </c>
      <c r="H28" s="39">
        <v>7.47</v>
      </c>
      <c r="I28" s="75">
        <v>3</v>
      </c>
      <c r="J28" s="39">
        <v>7.99</v>
      </c>
      <c r="K28" s="44"/>
      <c r="L28" s="45"/>
      <c r="M28" s="41"/>
      <c r="N28" s="42"/>
      <c r="O28" s="41"/>
      <c r="P28" s="42"/>
      <c r="Q28" s="41"/>
      <c r="R28" s="42"/>
      <c r="S28" s="41"/>
      <c r="T28" s="42"/>
      <c r="U28" s="43"/>
      <c r="V28" s="42"/>
      <c r="W28" s="148"/>
      <c r="X28" s="149"/>
      <c r="Y28" s="169">
        <v>1</v>
      </c>
      <c r="Z28" s="161">
        <v>1.41</v>
      </c>
      <c r="AA28" s="164">
        <f t="shared" si="0"/>
        <v>7</v>
      </c>
      <c r="AB28" s="166">
        <f t="shared" si="1"/>
        <v>22.55</v>
      </c>
      <c r="AC28" s="33">
        <f t="shared" si="2"/>
        <v>5.6375000000000002</v>
      </c>
    </row>
    <row r="29" spans="1:30">
      <c r="A29" s="62" t="s">
        <v>57</v>
      </c>
      <c r="B29" s="63" t="s">
        <v>58</v>
      </c>
      <c r="C29" s="36">
        <v>1</v>
      </c>
      <c r="D29" s="64">
        <v>7.6</v>
      </c>
      <c r="E29" s="38"/>
      <c r="F29" s="39"/>
      <c r="G29" s="75"/>
      <c r="H29" s="39"/>
      <c r="I29" s="75">
        <v>1</v>
      </c>
      <c r="J29" s="39">
        <v>7.66</v>
      </c>
      <c r="K29" s="44">
        <v>2</v>
      </c>
      <c r="L29" s="45">
        <v>18.3</v>
      </c>
      <c r="M29" s="41"/>
      <c r="N29" s="42"/>
      <c r="O29" s="41"/>
      <c r="P29" s="42"/>
      <c r="Q29" s="41">
        <v>3</v>
      </c>
      <c r="R29" s="42">
        <v>23.24</v>
      </c>
      <c r="S29" s="41">
        <v>6</v>
      </c>
      <c r="T29" s="42">
        <v>47.23</v>
      </c>
      <c r="U29" s="43">
        <v>1</v>
      </c>
      <c r="V29" s="42">
        <v>7.47</v>
      </c>
      <c r="W29" s="148">
        <v>2</v>
      </c>
      <c r="X29" s="149">
        <v>15.77</v>
      </c>
      <c r="Y29" s="169">
        <v>1</v>
      </c>
      <c r="Z29" s="161">
        <v>8.66</v>
      </c>
      <c r="AA29" s="164">
        <f t="shared" si="0"/>
        <v>17</v>
      </c>
      <c r="AB29" s="166">
        <f t="shared" si="1"/>
        <v>135.93</v>
      </c>
      <c r="AC29" s="33">
        <f t="shared" si="2"/>
        <v>33.982500000000002</v>
      </c>
    </row>
    <row r="30" spans="1:30">
      <c r="A30" s="34" t="s">
        <v>59</v>
      </c>
      <c r="B30" s="35" t="s">
        <v>60</v>
      </c>
      <c r="C30" s="36">
        <v>0</v>
      </c>
      <c r="D30" s="37">
        <v>0</v>
      </c>
      <c r="E30" s="38">
        <v>1</v>
      </c>
      <c r="F30" s="39">
        <v>9.5299999999999994</v>
      </c>
      <c r="G30" s="40">
        <v>2</v>
      </c>
      <c r="H30" s="39">
        <v>20.37</v>
      </c>
      <c r="I30" s="40"/>
      <c r="J30" s="39"/>
      <c r="K30" s="44"/>
      <c r="L30" s="45"/>
      <c r="M30" s="41"/>
      <c r="N30" s="42"/>
      <c r="O30" s="41">
        <v>3</v>
      </c>
      <c r="P30" s="42">
        <v>30.31</v>
      </c>
      <c r="Q30" s="41">
        <v>4</v>
      </c>
      <c r="R30" s="42">
        <v>38.89</v>
      </c>
      <c r="S30" s="41">
        <v>2</v>
      </c>
      <c r="T30" s="42">
        <v>18.72</v>
      </c>
      <c r="U30" s="43">
        <v>1</v>
      </c>
      <c r="V30" s="42">
        <v>8.65</v>
      </c>
      <c r="W30" s="148">
        <v>1</v>
      </c>
      <c r="X30" s="149">
        <v>10.35</v>
      </c>
      <c r="Y30" s="169">
        <v>2</v>
      </c>
      <c r="Z30" s="161">
        <v>10.96</v>
      </c>
      <c r="AA30" s="164">
        <f t="shared" si="0"/>
        <v>16</v>
      </c>
      <c r="AB30" s="166">
        <f t="shared" si="1"/>
        <v>147.78</v>
      </c>
      <c r="AC30" s="33">
        <f t="shared" si="2"/>
        <v>36.945</v>
      </c>
    </row>
    <row r="31" spans="1:30">
      <c r="A31" s="62" t="s">
        <v>61</v>
      </c>
      <c r="B31" s="63" t="s">
        <v>62</v>
      </c>
      <c r="C31" s="36">
        <v>2</v>
      </c>
      <c r="D31" s="64">
        <v>8.7200000000000006</v>
      </c>
      <c r="E31" s="38">
        <v>6</v>
      </c>
      <c r="F31" s="39">
        <v>21.6</v>
      </c>
      <c r="G31" s="75">
        <v>8</v>
      </c>
      <c r="H31" s="39">
        <v>34.450000000000003</v>
      </c>
      <c r="I31" s="75">
        <v>4</v>
      </c>
      <c r="J31" s="39">
        <v>19.22</v>
      </c>
      <c r="K31" s="44">
        <v>2</v>
      </c>
      <c r="L31" s="45">
        <v>8.01</v>
      </c>
      <c r="M31" s="41">
        <v>6</v>
      </c>
      <c r="N31" s="42">
        <v>25.47</v>
      </c>
      <c r="O31" s="41">
        <v>2</v>
      </c>
      <c r="P31" s="42">
        <v>8.0399999999999991</v>
      </c>
      <c r="Q31" s="41">
        <v>23</v>
      </c>
      <c r="R31" s="42">
        <v>98.07</v>
      </c>
      <c r="S31" s="41">
        <v>8</v>
      </c>
      <c r="T31" s="42">
        <v>34.18</v>
      </c>
      <c r="U31" s="43">
        <v>8</v>
      </c>
      <c r="V31" s="42">
        <v>34.36</v>
      </c>
      <c r="W31" s="148">
        <v>5</v>
      </c>
      <c r="X31" s="149">
        <v>20.5</v>
      </c>
      <c r="Y31" s="169">
        <v>4</v>
      </c>
      <c r="Z31" s="161">
        <v>16.29</v>
      </c>
      <c r="AA31" s="164">
        <f t="shared" si="0"/>
        <v>78</v>
      </c>
      <c r="AB31" s="166">
        <f t="shared" si="1"/>
        <v>328.91</v>
      </c>
      <c r="AC31" s="33">
        <f t="shared" si="2"/>
        <v>82.227500000000006</v>
      </c>
    </row>
    <row r="32" spans="1:30">
      <c r="A32" s="62" t="s">
        <v>63</v>
      </c>
      <c r="B32" s="63" t="s">
        <v>64</v>
      </c>
      <c r="C32" s="36">
        <v>3</v>
      </c>
      <c r="D32" s="64">
        <v>11.05</v>
      </c>
      <c r="E32" s="38">
        <v>4</v>
      </c>
      <c r="F32" s="76">
        <v>20.11</v>
      </c>
      <c r="G32" s="77">
        <v>1</v>
      </c>
      <c r="H32" s="76">
        <v>5.65</v>
      </c>
      <c r="I32" s="77">
        <v>1</v>
      </c>
      <c r="J32" s="76">
        <v>4.84</v>
      </c>
      <c r="K32" s="78">
        <v>2</v>
      </c>
      <c r="L32" s="79">
        <v>10.08</v>
      </c>
      <c r="M32" s="55">
        <v>2</v>
      </c>
      <c r="N32" s="56">
        <v>7.24</v>
      </c>
      <c r="O32" s="55">
        <v>3</v>
      </c>
      <c r="P32" s="56">
        <v>11.44</v>
      </c>
      <c r="Q32" s="55"/>
      <c r="R32" s="56"/>
      <c r="S32" s="55">
        <v>5</v>
      </c>
      <c r="T32" s="56">
        <v>24.47</v>
      </c>
      <c r="U32" s="57">
        <f>3-1</f>
        <v>2</v>
      </c>
      <c r="V32" s="56">
        <f>14.58-7.98</f>
        <v>6.6</v>
      </c>
      <c r="W32" s="146">
        <v>3</v>
      </c>
      <c r="X32" s="154">
        <v>14.16</v>
      </c>
      <c r="Y32" s="169">
        <v>1</v>
      </c>
      <c r="Z32" s="161">
        <v>5.64</v>
      </c>
      <c r="AA32" s="164">
        <f t="shared" si="0"/>
        <v>27</v>
      </c>
      <c r="AB32" s="166">
        <f t="shared" si="1"/>
        <v>121.28</v>
      </c>
      <c r="AC32" s="33">
        <f t="shared" si="2"/>
        <v>30.32</v>
      </c>
    </row>
    <row r="33" spans="1:29">
      <c r="A33" s="62" t="s">
        <v>65</v>
      </c>
      <c r="B33" s="63" t="s">
        <v>66</v>
      </c>
      <c r="C33" s="36">
        <v>0</v>
      </c>
      <c r="D33" s="64">
        <v>0</v>
      </c>
      <c r="E33" s="38">
        <v>3</v>
      </c>
      <c r="F33" s="80">
        <v>20.83</v>
      </c>
      <c r="G33" s="81"/>
      <c r="H33" s="80"/>
      <c r="I33" s="81"/>
      <c r="J33" s="80"/>
      <c r="K33" s="82"/>
      <c r="L33" s="83"/>
      <c r="M33" s="82"/>
      <c r="N33" s="83"/>
      <c r="O33" s="82"/>
      <c r="P33" s="83"/>
      <c r="Q33" s="82">
        <v>4</v>
      </c>
      <c r="R33" s="83">
        <v>24.78</v>
      </c>
      <c r="S33" s="82">
        <v>1</v>
      </c>
      <c r="T33" s="83">
        <v>6.5</v>
      </c>
      <c r="U33" s="84">
        <v>2</v>
      </c>
      <c r="V33" s="83">
        <v>12.4</v>
      </c>
      <c r="W33" s="150">
        <v>1</v>
      </c>
      <c r="X33" s="155">
        <v>5.9</v>
      </c>
      <c r="Y33" s="169">
        <v>2</v>
      </c>
      <c r="Z33" s="161">
        <v>12.9</v>
      </c>
      <c r="AA33" s="164">
        <f t="shared" si="0"/>
        <v>13</v>
      </c>
      <c r="AB33" s="166">
        <f t="shared" si="1"/>
        <v>83.310000000000016</v>
      </c>
      <c r="AC33" s="33">
        <f t="shared" si="2"/>
        <v>20.827500000000004</v>
      </c>
    </row>
    <row r="34" spans="1:29">
      <c r="A34" s="34" t="s">
        <v>67</v>
      </c>
      <c r="B34" s="35" t="s">
        <v>68</v>
      </c>
      <c r="C34" s="36">
        <v>2</v>
      </c>
      <c r="D34" s="37">
        <v>8.69</v>
      </c>
      <c r="E34" s="38">
        <v>2</v>
      </c>
      <c r="F34" s="39">
        <v>8.0500000000000007</v>
      </c>
      <c r="G34" s="40"/>
      <c r="H34" s="39"/>
      <c r="I34" s="40"/>
      <c r="J34" s="39"/>
      <c r="K34" s="44">
        <v>1</v>
      </c>
      <c r="L34" s="45">
        <v>5.24</v>
      </c>
      <c r="M34" s="41">
        <v>1</v>
      </c>
      <c r="N34" s="42">
        <v>5.08</v>
      </c>
      <c r="O34" s="41">
        <v>1</v>
      </c>
      <c r="P34" s="42">
        <v>3.93</v>
      </c>
      <c r="Q34" s="41">
        <v>1</v>
      </c>
      <c r="R34" s="42">
        <v>4.1100000000000003</v>
      </c>
      <c r="S34" s="41">
        <v>1</v>
      </c>
      <c r="T34" s="42">
        <v>4.1100000000000003</v>
      </c>
      <c r="U34" s="43">
        <v>1</v>
      </c>
      <c r="V34" s="42">
        <v>3.93</v>
      </c>
      <c r="W34" s="148">
        <v>1</v>
      </c>
      <c r="X34" s="149">
        <v>3.93</v>
      </c>
      <c r="Y34" s="169">
        <v>0</v>
      </c>
      <c r="Z34" s="161"/>
      <c r="AA34" s="164">
        <f t="shared" si="0"/>
        <v>11</v>
      </c>
      <c r="AB34" s="166">
        <f t="shared" si="1"/>
        <v>47.07</v>
      </c>
      <c r="AC34" s="33">
        <f t="shared" si="2"/>
        <v>11.7675</v>
      </c>
    </row>
    <row r="35" spans="1:29">
      <c r="A35" s="85" t="s">
        <v>69</v>
      </c>
      <c r="B35" s="86" t="s">
        <v>70</v>
      </c>
      <c r="C35" s="87">
        <v>1</v>
      </c>
      <c r="D35" s="88">
        <v>4.3600000000000003</v>
      </c>
      <c r="E35" s="38">
        <v>1</v>
      </c>
      <c r="F35" s="39">
        <v>1.1399999999999999</v>
      </c>
      <c r="G35" s="75">
        <v>5</v>
      </c>
      <c r="H35" s="39">
        <v>20.76</v>
      </c>
      <c r="I35" s="75"/>
      <c r="J35" s="39"/>
      <c r="K35" s="44">
        <v>1</v>
      </c>
      <c r="L35" s="45">
        <v>4.0199999999999996</v>
      </c>
      <c r="M35" s="41">
        <v>3</v>
      </c>
      <c r="N35" s="42">
        <v>12.22</v>
      </c>
      <c r="O35" s="41">
        <v>4</v>
      </c>
      <c r="P35" s="42">
        <v>18.53</v>
      </c>
      <c r="Q35" s="41">
        <v>6</v>
      </c>
      <c r="R35" s="42">
        <v>28.37</v>
      </c>
      <c r="S35" s="41">
        <v>6</v>
      </c>
      <c r="T35" s="42">
        <v>26.38</v>
      </c>
      <c r="U35" s="43">
        <v>5</v>
      </c>
      <c r="V35" s="42">
        <v>20.84</v>
      </c>
      <c r="W35" s="148">
        <v>1</v>
      </c>
      <c r="X35" s="149">
        <v>3.93</v>
      </c>
      <c r="Y35" s="169">
        <v>2</v>
      </c>
      <c r="Z35" s="161">
        <v>7.79</v>
      </c>
      <c r="AA35" s="164">
        <f t="shared" si="0"/>
        <v>35</v>
      </c>
      <c r="AB35" s="166">
        <f t="shared" si="1"/>
        <v>148.34</v>
      </c>
      <c r="AC35" s="33">
        <f t="shared" si="2"/>
        <v>37.085000000000001</v>
      </c>
    </row>
    <row r="36" spans="1:29">
      <c r="A36" s="89" t="s">
        <v>71</v>
      </c>
      <c r="B36" s="90" t="s">
        <v>72</v>
      </c>
      <c r="C36" s="91">
        <v>1</v>
      </c>
      <c r="D36" s="92">
        <v>11.36</v>
      </c>
      <c r="E36" s="38">
        <v>1</v>
      </c>
      <c r="F36" s="39">
        <v>11.27</v>
      </c>
      <c r="G36" s="75"/>
      <c r="H36" s="39"/>
      <c r="I36" s="75">
        <v>1</v>
      </c>
      <c r="J36" s="39">
        <v>10.48</v>
      </c>
      <c r="K36" s="44"/>
      <c r="L36" s="45"/>
      <c r="M36" s="41">
        <v>1</v>
      </c>
      <c r="N36" s="42">
        <v>12.03</v>
      </c>
      <c r="O36" s="41"/>
      <c r="P36" s="42"/>
      <c r="Q36" s="41">
        <v>1</v>
      </c>
      <c r="R36" s="42">
        <v>11.36</v>
      </c>
      <c r="S36" s="41"/>
      <c r="T36" s="42"/>
      <c r="U36" s="43"/>
      <c r="V36" s="42"/>
      <c r="W36" s="148"/>
      <c r="X36" s="149"/>
      <c r="Y36" s="169">
        <v>1</v>
      </c>
      <c r="Z36" s="161">
        <v>10.220000000000001</v>
      </c>
      <c r="AA36" s="164">
        <f t="shared" si="0"/>
        <v>6</v>
      </c>
      <c r="AB36" s="166">
        <f t="shared" si="1"/>
        <v>66.72</v>
      </c>
      <c r="AC36" s="33">
        <f t="shared" si="2"/>
        <v>16.68</v>
      </c>
    </row>
    <row r="37" spans="1:29">
      <c r="A37" s="93" t="s">
        <v>73</v>
      </c>
      <c r="B37" s="94" t="s">
        <v>74</v>
      </c>
      <c r="C37" s="95">
        <v>2</v>
      </c>
      <c r="D37" s="96">
        <v>12.97</v>
      </c>
      <c r="E37" s="38">
        <v>1</v>
      </c>
      <c r="F37" s="39">
        <v>1.66</v>
      </c>
      <c r="G37" s="75"/>
      <c r="H37" s="39"/>
      <c r="I37" s="75">
        <v>-1</v>
      </c>
      <c r="J37" s="39">
        <v>-5.68</v>
      </c>
      <c r="K37" s="44"/>
      <c r="L37" s="45"/>
      <c r="M37" s="41"/>
      <c r="N37" s="42"/>
      <c r="O37" s="41"/>
      <c r="P37" s="42"/>
      <c r="Q37" s="41">
        <v>1</v>
      </c>
      <c r="R37" s="42">
        <v>5.63</v>
      </c>
      <c r="S37" s="41">
        <f>1-1</f>
        <v>0</v>
      </c>
      <c r="T37" s="42">
        <f>5.11-8.65</f>
        <v>-3.54</v>
      </c>
      <c r="U37" s="43"/>
      <c r="V37" s="42"/>
      <c r="W37" s="148"/>
      <c r="X37" s="149"/>
      <c r="Y37" s="169">
        <v>1</v>
      </c>
      <c r="Z37" s="161">
        <v>5.1100000000000003</v>
      </c>
      <c r="AA37" s="164">
        <f t="shared" si="0"/>
        <v>4</v>
      </c>
      <c r="AB37" s="166">
        <f t="shared" si="1"/>
        <v>16.150000000000002</v>
      </c>
      <c r="AC37" s="33">
        <f t="shared" si="2"/>
        <v>4.0375000000000005</v>
      </c>
    </row>
    <row r="38" spans="1:29">
      <c r="A38" s="97" t="s">
        <v>75</v>
      </c>
      <c r="B38" s="98" t="s">
        <v>76</v>
      </c>
      <c r="C38" s="67">
        <v>11</v>
      </c>
      <c r="D38" s="68">
        <v>56</v>
      </c>
      <c r="E38" s="38">
        <v>6</v>
      </c>
      <c r="F38" s="39">
        <v>32.369999999999997</v>
      </c>
      <c r="G38" s="75">
        <v>8</v>
      </c>
      <c r="H38" s="39">
        <v>43.51</v>
      </c>
      <c r="I38" s="75">
        <v>5</v>
      </c>
      <c r="J38" s="39">
        <v>27.02</v>
      </c>
      <c r="K38" s="44">
        <v>2</v>
      </c>
      <c r="L38" s="45">
        <v>10.48</v>
      </c>
      <c r="M38" s="41">
        <v>9</v>
      </c>
      <c r="N38" s="42">
        <v>47.66</v>
      </c>
      <c r="O38" s="41">
        <v>8</v>
      </c>
      <c r="P38" s="42">
        <v>44.17</v>
      </c>
      <c r="Q38" s="41">
        <v>6</v>
      </c>
      <c r="R38" s="42">
        <v>31.71</v>
      </c>
      <c r="S38" s="41">
        <v>2</v>
      </c>
      <c r="T38" s="42">
        <v>1.022</v>
      </c>
      <c r="U38" s="43">
        <v>3</v>
      </c>
      <c r="V38" s="42">
        <v>16.37</v>
      </c>
      <c r="W38" s="148"/>
      <c r="X38" s="149"/>
      <c r="Y38" s="169">
        <v>4</v>
      </c>
      <c r="Z38" s="161">
        <v>17.18</v>
      </c>
      <c r="AA38" s="164">
        <f t="shared" si="0"/>
        <v>64</v>
      </c>
      <c r="AB38" s="166">
        <f t="shared" si="1"/>
        <v>327.49199999999996</v>
      </c>
      <c r="AC38" s="33">
        <f t="shared" si="2"/>
        <v>81.87299999999999</v>
      </c>
    </row>
    <row r="39" spans="1:29">
      <c r="A39" s="97" t="s">
        <v>77</v>
      </c>
      <c r="B39" s="98" t="s">
        <v>78</v>
      </c>
      <c r="C39" s="67">
        <v>7</v>
      </c>
      <c r="D39" s="68">
        <v>40.33</v>
      </c>
      <c r="E39" s="38">
        <v>15</v>
      </c>
      <c r="F39" s="39">
        <f>SUM(90.01-5.68)</f>
        <v>84.330000000000013</v>
      </c>
      <c r="G39" s="75">
        <v>5</v>
      </c>
      <c r="H39" s="39">
        <v>28.28</v>
      </c>
      <c r="I39" s="75">
        <v>12</v>
      </c>
      <c r="J39" s="39">
        <v>66.42</v>
      </c>
      <c r="K39" s="44">
        <v>8</v>
      </c>
      <c r="L39" s="45">
        <v>44.02</v>
      </c>
      <c r="M39" s="41">
        <v>9</v>
      </c>
      <c r="N39" s="42">
        <v>49.95</v>
      </c>
      <c r="O39" s="41">
        <v>8</v>
      </c>
      <c r="P39" s="42">
        <v>44.73</v>
      </c>
      <c r="Q39" s="41">
        <v>6</v>
      </c>
      <c r="R39" s="42">
        <v>31.76</v>
      </c>
      <c r="S39" s="41">
        <v>2</v>
      </c>
      <c r="T39" s="42">
        <v>10.74</v>
      </c>
      <c r="U39" s="43">
        <v>4</v>
      </c>
      <c r="V39" s="42">
        <v>22.14</v>
      </c>
      <c r="W39" s="148"/>
      <c r="X39" s="149"/>
      <c r="Y39" s="169">
        <v>2</v>
      </c>
      <c r="Z39" s="161">
        <v>11.79</v>
      </c>
      <c r="AA39" s="164">
        <f t="shared" si="0"/>
        <v>78</v>
      </c>
      <c r="AB39" s="166">
        <f t="shared" si="1"/>
        <v>434.49</v>
      </c>
      <c r="AC39" s="33">
        <f t="shared" si="2"/>
        <v>108.6225</v>
      </c>
    </row>
    <row r="40" spans="1:29">
      <c r="A40" s="99" t="s">
        <v>79</v>
      </c>
      <c r="B40" s="100" t="s">
        <v>80</v>
      </c>
      <c r="C40" s="36">
        <v>0</v>
      </c>
      <c r="D40" s="64">
        <v>0</v>
      </c>
      <c r="E40" s="38"/>
      <c r="F40" s="39"/>
      <c r="G40" s="75"/>
      <c r="H40" s="39"/>
      <c r="I40" s="75"/>
      <c r="J40" s="39"/>
      <c r="K40" s="44"/>
      <c r="L40" s="45"/>
      <c r="M40" s="41"/>
      <c r="N40" s="42"/>
      <c r="O40" s="41"/>
      <c r="P40" s="42"/>
      <c r="Q40" s="41"/>
      <c r="R40" s="42"/>
      <c r="S40" s="41"/>
      <c r="T40" s="42"/>
      <c r="U40" s="43"/>
      <c r="V40" s="42"/>
      <c r="W40" s="148">
        <v>1</v>
      </c>
      <c r="X40" s="149">
        <v>4.72</v>
      </c>
      <c r="Y40" s="169">
        <v>1</v>
      </c>
      <c r="Z40" s="161">
        <v>5.24</v>
      </c>
      <c r="AA40" s="164">
        <f t="shared" si="0"/>
        <v>2</v>
      </c>
      <c r="AB40" s="166">
        <f t="shared" si="1"/>
        <v>9.9600000000000009</v>
      </c>
      <c r="AC40" s="33">
        <f t="shared" si="2"/>
        <v>2.4900000000000002</v>
      </c>
    </row>
    <row r="41" spans="1:29">
      <c r="A41" s="101" t="s">
        <v>81</v>
      </c>
      <c r="B41" s="102" t="s">
        <v>82</v>
      </c>
      <c r="C41" s="38">
        <v>3</v>
      </c>
      <c r="D41" s="103">
        <v>9.5</v>
      </c>
      <c r="E41" s="38"/>
      <c r="F41" s="104"/>
      <c r="G41" s="75"/>
      <c r="H41" s="39"/>
      <c r="I41" s="105"/>
      <c r="J41" s="104"/>
      <c r="K41" s="106"/>
      <c r="L41" s="107"/>
      <c r="M41" s="108"/>
      <c r="N41" s="109"/>
      <c r="O41" s="108">
        <v>1</v>
      </c>
      <c r="P41" s="109">
        <v>6.55</v>
      </c>
      <c r="Q41" s="108"/>
      <c r="R41" s="109"/>
      <c r="S41" s="108"/>
      <c r="T41" s="109"/>
      <c r="U41" s="110"/>
      <c r="V41" s="109"/>
      <c r="W41" s="148">
        <v>1</v>
      </c>
      <c r="X41" s="149">
        <v>1.47</v>
      </c>
      <c r="Y41" s="169">
        <v>0</v>
      </c>
      <c r="Z41" s="161"/>
      <c r="AA41" s="164">
        <f t="shared" si="0"/>
        <v>5</v>
      </c>
      <c r="AB41" s="166">
        <f t="shared" si="1"/>
        <v>17.52</v>
      </c>
      <c r="AC41" s="33">
        <f t="shared" si="2"/>
        <v>4.38</v>
      </c>
    </row>
    <row r="42" spans="1:29">
      <c r="A42" s="62" t="s">
        <v>83</v>
      </c>
      <c r="B42" s="66" t="s">
        <v>84</v>
      </c>
      <c r="C42" s="36">
        <v>1</v>
      </c>
      <c r="D42" s="64">
        <v>6.94</v>
      </c>
      <c r="E42" s="38">
        <v>1</v>
      </c>
      <c r="F42" s="39">
        <v>1.51</v>
      </c>
      <c r="G42" s="75"/>
      <c r="H42" s="39"/>
      <c r="I42" s="75">
        <v>1</v>
      </c>
      <c r="J42" s="39">
        <v>6.05</v>
      </c>
      <c r="K42" s="44"/>
      <c r="L42" s="45"/>
      <c r="M42" s="41">
        <v>2</v>
      </c>
      <c r="N42" s="42">
        <v>7.36</v>
      </c>
      <c r="O42" s="41"/>
      <c r="P42" s="42"/>
      <c r="Q42" s="41">
        <v>2</v>
      </c>
      <c r="R42" s="42">
        <v>7.37</v>
      </c>
      <c r="S42" s="41"/>
      <c r="T42" s="42"/>
      <c r="U42" s="43"/>
      <c r="V42" s="42"/>
      <c r="W42" s="148">
        <v>1</v>
      </c>
      <c r="X42" s="149">
        <v>5.9</v>
      </c>
      <c r="Y42" s="169">
        <v>3</v>
      </c>
      <c r="Z42" s="161">
        <v>9.94</v>
      </c>
      <c r="AA42" s="164">
        <f t="shared" si="0"/>
        <v>11</v>
      </c>
      <c r="AB42" s="166">
        <f t="shared" si="1"/>
        <v>45.07</v>
      </c>
      <c r="AC42" s="33">
        <f t="shared" si="2"/>
        <v>11.2675</v>
      </c>
    </row>
    <row r="43" spans="1:29">
      <c r="A43" s="85" t="s">
        <v>85</v>
      </c>
      <c r="B43" s="86" t="s">
        <v>86</v>
      </c>
      <c r="C43" s="87">
        <v>2</v>
      </c>
      <c r="D43" s="88">
        <v>5.04</v>
      </c>
      <c r="E43" s="38">
        <v>1</v>
      </c>
      <c r="F43" s="39">
        <v>4.3600000000000003</v>
      </c>
      <c r="G43" s="75"/>
      <c r="H43" s="39"/>
      <c r="I43" s="75">
        <v>-1</v>
      </c>
      <c r="J43" s="39">
        <v>-4.3600000000000003</v>
      </c>
      <c r="K43" s="44">
        <v>1</v>
      </c>
      <c r="L43" s="45">
        <v>4.7</v>
      </c>
      <c r="M43" s="41">
        <v>1</v>
      </c>
      <c r="N43" s="42">
        <v>0.98</v>
      </c>
      <c r="O43" s="41">
        <v>2</v>
      </c>
      <c r="P43" s="42">
        <v>4.88</v>
      </c>
      <c r="Q43" s="41">
        <v>2</v>
      </c>
      <c r="R43" s="42">
        <v>1.97</v>
      </c>
      <c r="S43" s="41"/>
      <c r="T43" s="42"/>
      <c r="U43" s="43">
        <v>1</v>
      </c>
      <c r="V43" s="42">
        <v>1.03</v>
      </c>
      <c r="W43" s="148">
        <v>2</v>
      </c>
      <c r="X43" s="149">
        <v>1.97</v>
      </c>
      <c r="Y43" s="169">
        <v>0</v>
      </c>
      <c r="Z43" s="161"/>
      <c r="AA43" s="164">
        <f t="shared" si="0"/>
        <v>11</v>
      </c>
      <c r="AB43" s="166">
        <f t="shared" si="1"/>
        <v>20.57</v>
      </c>
      <c r="AC43" s="33">
        <f t="shared" si="2"/>
        <v>5.1425000000000001</v>
      </c>
    </row>
    <row r="44" spans="1:29">
      <c r="A44" s="111" t="s">
        <v>87</v>
      </c>
      <c r="B44" s="112" t="s">
        <v>88</v>
      </c>
      <c r="C44" s="113">
        <v>0</v>
      </c>
      <c r="D44" s="114">
        <v>0</v>
      </c>
      <c r="E44" s="38"/>
      <c r="F44" s="39"/>
      <c r="G44" s="75">
        <v>1</v>
      </c>
      <c r="H44" s="39">
        <v>1.3</v>
      </c>
      <c r="I44" s="75"/>
      <c r="J44" s="39"/>
      <c r="K44" s="44">
        <v>2</v>
      </c>
      <c r="L44" s="45">
        <v>2.0099999999999998</v>
      </c>
      <c r="M44" s="41">
        <f>2-1</f>
        <v>1</v>
      </c>
      <c r="N44" s="42">
        <f>7.86-6.65</f>
        <v>1.21</v>
      </c>
      <c r="O44" s="41">
        <v>1</v>
      </c>
      <c r="P44" s="42">
        <v>3.9</v>
      </c>
      <c r="Q44" s="41">
        <v>2</v>
      </c>
      <c r="R44" s="42">
        <v>1.97</v>
      </c>
      <c r="S44" s="41"/>
      <c r="T44" s="42"/>
      <c r="U44" s="43">
        <v>4</v>
      </c>
      <c r="V44" s="42">
        <v>12.79</v>
      </c>
      <c r="W44" s="148">
        <v>2</v>
      </c>
      <c r="X44" s="149">
        <v>1.97</v>
      </c>
      <c r="Y44" s="169">
        <v>2</v>
      </c>
      <c r="Z44" s="161">
        <v>5.31</v>
      </c>
      <c r="AA44" s="164">
        <f t="shared" si="0"/>
        <v>15</v>
      </c>
      <c r="AB44" s="166">
        <f t="shared" si="1"/>
        <v>30.459999999999997</v>
      </c>
      <c r="AC44" s="33">
        <f t="shared" si="2"/>
        <v>7.6149999999999993</v>
      </c>
    </row>
    <row r="45" spans="1:29">
      <c r="A45" s="115" t="s">
        <v>89</v>
      </c>
      <c r="B45" s="116" t="s">
        <v>90</v>
      </c>
      <c r="C45" s="95">
        <v>0</v>
      </c>
      <c r="D45" s="96">
        <v>0</v>
      </c>
      <c r="E45" s="38"/>
      <c r="F45" s="39"/>
      <c r="G45" s="75">
        <v>1</v>
      </c>
      <c r="H45" s="39">
        <v>4.8499999999999996</v>
      </c>
      <c r="I45" s="75"/>
      <c r="J45" s="39"/>
      <c r="K45" s="44"/>
      <c r="L45" s="45"/>
      <c r="M45" s="41"/>
      <c r="N45" s="42"/>
      <c r="O45" s="41">
        <v>1</v>
      </c>
      <c r="P45" s="42">
        <v>3.93</v>
      </c>
      <c r="Q45" s="41">
        <v>1</v>
      </c>
      <c r="R45" s="42">
        <v>4.7</v>
      </c>
      <c r="S45" s="41">
        <v>1</v>
      </c>
      <c r="T45" s="42">
        <v>4.3600000000000003</v>
      </c>
      <c r="U45" s="43">
        <v>3</v>
      </c>
      <c r="V45" s="42">
        <v>11.76</v>
      </c>
      <c r="W45" s="148"/>
      <c r="X45" s="149"/>
      <c r="Y45" s="169">
        <v>1</v>
      </c>
      <c r="Z45" s="161">
        <v>3.93</v>
      </c>
      <c r="AA45" s="164">
        <f t="shared" si="0"/>
        <v>8</v>
      </c>
      <c r="AB45" s="166">
        <f t="shared" si="1"/>
        <v>33.53</v>
      </c>
      <c r="AC45" s="33">
        <f t="shared" si="2"/>
        <v>8.3825000000000003</v>
      </c>
    </row>
    <row r="46" spans="1:29">
      <c r="A46" s="117" t="s">
        <v>91</v>
      </c>
      <c r="B46" s="118" t="s">
        <v>92</v>
      </c>
      <c r="C46" s="38">
        <v>4</v>
      </c>
      <c r="D46" s="103">
        <v>6.05</v>
      </c>
      <c r="E46" s="38">
        <v>5</v>
      </c>
      <c r="F46" s="104">
        <v>29.25</v>
      </c>
      <c r="G46" s="105">
        <v>1</v>
      </c>
      <c r="H46" s="104">
        <v>6.55</v>
      </c>
      <c r="I46" s="105">
        <v>1</v>
      </c>
      <c r="J46" s="104">
        <v>6.55</v>
      </c>
      <c r="K46" s="106">
        <v>2</v>
      </c>
      <c r="L46" s="107">
        <v>12.6</v>
      </c>
      <c r="M46" s="108">
        <v>5</v>
      </c>
      <c r="N46" s="109">
        <v>26.78</v>
      </c>
      <c r="O46" s="108">
        <v>4</v>
      </c>
      <c r="P46" s="109">
        <v>19.8</v>
      </c>
      <c r="Q46" s="108">
        <v>5</v>
      </c>
      <c r="R46" s="109">
        <v>18.760000000000002</v>
      </c>
      <c r="S46" s="108">
        <v>1</v>
      </c>
      <c r="T46" s="109">
        <v>1.47</v>
      </c>
      <c r="U46" s="110">
        <v>2</v>
      </c>
      <c r="V46" s="109">
        <v>11.75</v>
      </c>
      <c r="W46" s="148">
        <v>2</v>
      </c>
      <c r="X46" s="149">
        <v>13.17</v>
      </c>
      <c r="Y46" s="169">
        <v>0</v>
      </c>
      <c r="Z46" s="161"/>
      <c r="AA46" s="164">
        <f t="shared" si="0"/>
        <v>32</v>
      </c>
      <c r="AB46" s="166">
        <f t="shared" si="1"/>
        <v>152.72999999999999</v>
      </c>
      <c r="AC46" s="33">
        <f t="shared" si="2"/>
        <v>38.182499999999997</v>
      </c>
    </row>
    <row r="47" spans="1:29">
      <c r="A47" s="62" t="s">
        <v>93</v>
      </c>
      <c r="B47" s="63" t="s">
        <v>94</v>
      </c>
      <c r="C47" s="36">
        <v>0</v>
      </c>
      <c r="D47" s="64">
        <v>0</v>
      </c>
      <c r="E47" s="38"/>
      <c r="F47" s="39"/>
      <c r="G47" s="75"/>
      <c r="H47" s="39"/>
      <c r="I47" s="75"/>
      <c r="J47" s="39"/>
      <c r="K47" s="44"/>
      <c r="L47" s="45"/>
      <c r="M47" s="41"/>
      <c r="N47" s="42"/>
      <c r="O47" s="41"/>
      <c r="P47" s="42"/>
      <c r="Q47" s="41"/>
      <c r="R47" s="42"/>
      <c r="S47" s="41"/>
      <c r="T47" s="42"/>
      <c r="U47" s="43"/>
      <c r="V47" s="42"/>
      <c r="W47" s="148">
        <v>1</v>
      </c>
      <c r="X47" s="149">
        <v>6.5</v>
      </c>
      <c r="Y47" s="169">
        <v>0</v>
      </c>
      <c r="Z47" s="161"/>
      <c r="AA47" s="164">
        <f t="shared" si="0"/>
        <v>1</v>
      </c>
      <c r="AB47" s="166">
        <f t="shared" si="1"/>
        <v>6.5</v>
      </c>
      <c r="AC47" s="33">
        <f t="shared" si="2"/>
        <v>1.625</v>
      </c>
    </row>
    <row r="48" spans="1:29">
      <c r="A48" s="119" t="s">
        <v>95</v>
      </c>
      <c r="B48" s="63" t="s">
        <v>96</v>
      </c>
      <c r="C48" s="36">
        <v>0</v>
      </c>
      <c r="D48" s="64">
        <v>0</v>
      </c>
      <c r="E48" s="38"/>
      <c r="F48" s="39"/>
      <c r="G48" s="75"/>
      <c r="H48" s="39"/>
      <c r="I48" s="75"/>
      <c r="J48" s="39"/>
      <c r="K48" s="44"/>
      <c r="L48" s="45"/>
      <c r="M48" s="41"/>
      <c r="N48" s="42"/>
      <c r="O48" s="41"/>
      <c r="P48" s="42"/>
      <c r="Q48" s="41"/>
      <c r="R48" s="42"/>
      <c r="S48" s="41"/>
      <c r="T48" s="42"/>
      <c r="U48" s="43"/>
      <c r="V48" s="42"/>
      <c r="W48" s="148"/>
      <c r="X48" s="149"/>
      <c r="Y48" s="169">
        <v>1</v>
      </c>
      <c r="Z48" s="161">
        <v>1.47</v>
      </c>
      <c r="AA48" s="164">
        <f t="shared" si="0"/>
        <v>1</v>
      </c>
      <c r="AB48" s="166">
        <f t="shared" si="1"/>
        <v>1.47</v>
      </c>
      <c r="AC48" s="33">
        <f t="shared" si="2"/>
        <v>0.36749999999999999</v>
      </c>
    </row>
    <row r="49" spans="1:29">
      <c r="A49" s="119" t="s">
        <v>97</v>
      </c>
      <c r="B49" s="63" t="s">
        <v>98</v>
      </c>
      <c r="C49" s="36">
        <v>0</v>
      </c>
      <c r="D49" s="64">
        <v>0</v>
      </c>
      <c r="E49" s="38"/>
      <c r="F49" s="39"/>
      <c r="G49" s="75"/>
      <c r="H49" s="39"/>
      <c r="I49" s="75">
        <v>1</v>
      </c>
      <c r="J49" s="39">
        <v>8.86</v>
      </c>
      <c r="K49" s="44"/>
      <c r="L49" s="45"/>
      <c r="M49" s="41"/>
      <c r="N49" s="42"/>
      <c r="O49" s="41"/>
      <c r="P49" s="42"/>
      <c r="Q49" s="41"/>
      <c r="R49" s="42"/>
      <c r="S49" s="41"/>
      <c r="T49" s="42"/>
      <c r="U49" s="43"/>
      <c r="V49" s="42"/>
      <c r="W49" s="148"/>
      <c r="X49" s="149"/>
      <c r="Y49" s="169">
        <v>0</v>
      </c>
      <c r="Z49" s="161"/>
      <c r="AA49" s="164">
        <f t="shared" si="0"/>
        <v>1</v>
      </c>
      <c r="AB49" s="166">
        <f t="shared" si="1"/>
        <v>8.86</v>
      </c>
      <c r="AC49" s="33">
        <f t="shared" si="2"/>
        <v>2.2149999999999999</v>
      </c>
    </row>
    <row r="50" spans="1:29">
      <c r="A50" s="119" t="s">
        <v>99</v>
      </c>
      <c r="B50" s="63" t="s">
        <v>100</v>
      </c>
      <c r="C50" s="36">
        <v>3</v>
      </c>
      <c r="D50" s="64">
        <v>23.17</v>
      </c>
      <c r="E50" s="38">
        <v>2</v>
      </c>
      <c r="F50" s="39">
        <v>18.98</v>
      </c>
      <c r="G50" s="75">
        <v>2</v>
      </c>
      <c r="H50" s="39">
        <v>15.69</v>
      </c>
      <c r="I50" s="75"/>
      <c r="J50" s="39"/>
      <c r="K50" s="44">
        <v>3</v>
      </c>
      <c r="L50" s="45">
        <v>22.98</v>
      </c>
      <c r="M50" s="41">
        <v>1</v>
      </c>
      <c r="N50" s="42">
        <v>8.66</v>
      </c>
      <c r="O50" s="41">
        <v>5</v>
      </c>
      <c r="P50" s="42">
        <v>36.6</v>
      </c>
      <c r="Q50" s="41">
        <v>3</v>
      </c>
      <c r="R50" s="42">
        <v>16.48</v>
      </c>
      <c r="S50" s="41">
        <v>5</v>
      </c>
      <c r="T50" s="42">
        <v>25.55</v>
      </c>
      <c r="U50" s="43">
        <v>7</v>
      </c>
      <c r="V50" s="42">
        <v>33.72</v>
      </c>
      <c r="W50" s="148">
        <v>2</v>
      </c>
      <c r="X50" s="149">
        <v>13.89</v>
      </c>
      <c r="Y50" s="169">
        <v>1</v>
      </c>
      <c r="Z50" s="161">
        <v>9.51</v>
      </c>
      <c r="AA50" s="164">
        <f t="shared" si="0"/>
        <v>34</v>
      </c>
      <c r="AB50" s="166">
        <f t="shared" si="1"/>
        <v>225.23000000000002</v>
      </c>
      <c r="AC50" s="33">
        <f t="shared" si="2"/>
        <v>56.307500000000005</v>
      </c>
    </row>
    <row r="51" spans="1:29">
      <c r="A51" s="119" t="s">
        <v>101</v>
      </c>
      <c r="B51" s="63" t="s">
        <v>102</v>
      </c>
      <c r="C51" s="36"/>
      <c r="D51" s="64"/>
      <c r="E51" s="38">
        <v>3</v>
      </c>
      <c r="F51" s="39">
        <f>SUM(25.2-9.98)</f>
        <v>15.219999999999999</v>
      </c>
      <c r="G51" s="75">
        <f>SUM(G50)</f>
        <v>2</v>
      </c>
      <c r="H51" s="39">
        <f>SUM(32.72-6.55)</f>
        <v>26.169999999999998</v>
      </c>
      <c r="I51" s="51">
        <v>8</v>
      </c>
      <c r="J51" s="50">
        <v>49.12</v>
      </c>
      <c r="K51" s="52">
        <v>1</v>
      </c>
      <c r="L51" s="53">
        <v>6.55</v>
      </c>
      <c r="M51" s="55">
        <v>2</v>
      </c>
      <c r="N51" s="56">
        <v>12.45</v>
      </c>
      <c r="O51" s="55">
        <v>5</v>
      </c>
      <c r="P51" s="56">
        <v>33.130000000000003</v>
      </c>
      <c r="Q51" s="55">
        <v>3</v>
      </c>
      <c r="R51" s="56">
        <v>17.690000000000001</v>
      </c>
      <c r="S51" s="55">
        <v>5</v>
      </c>
      <c r="T51" s="56">
        <v>32.42</v>
      </c>
      <c r="U51" s="57"/>
      <c r="V51" s="56"/>
      <c r="W51" s="146">
        <v>12</v>
      </c>
      <c r="X51" s="154">
        <v>73.650000000000006</v>
      </c>
      <c r="Y51" s="169">
        <v>2</v>
      </c>
      <c r="Z51" s="161">
        <v>13.61</v>
      </c>
      <c r="AA51" s="164">
        <f t="shared" si="0"/>
        <v>43</v>
      </c>
      <c r="AB51" s="166">
        <f t="shared" si="1"/>
        <v>280.01</v>
      </c>
      <c r="AC51" s="33">
        <f t="shared" si="2"/>
        <v>70.002499999999998</v>
      </c>
    </row>
    <row r="52" spans="1:29">
      <c r="A52" s="119" t="s">
        <v>103</v>
      </c>
      <c r="B52" s="63" t="s">
        <v>104</v>
      </c>
      <c r="C52" s="36">
        <v>1</v>
      </c>
      <c r="D52" s="64">
        <v>7.42</v>
      </c>
      <c r="E52" s="38"/>
      <c r="F52" s="39"/>
      <c r="G52" s="75"/>
      <c r="H52" s="39"/>
      <c r="I52" s="75"/>
      <c r="J52" s="39"/>
      <c r="K52" s="44"/>
      <c r="L52" s="45"/>
      <c r="M52" s="41"/>
      <c r="N52" s="42"/>
      <c r="O52" s="41">
        <v>1</v>
      </c>
      <c r="P52" s="42">
        <v>8.2200000000000006</v>
      </c>
      <c r="Q52" s="41">
        <v>1</v>
      </c>
      <c r="R52" s="42">
        <v>8.8699999999999992</v>
      </c>
      <c r="S52" s="41"/>
      <c r="T52" s="42"/>
      <c r="U52" s="43"/>
      <c r="V52" s="42"/>
      <c r="W52" s="148"/>
      <c r="X52" s="149"/>
      <c r="Y52" s="169">
        <v>0</v>
      </c>
      <c r="Z52" s="161"/>
      <c r="AA52" s="164">
        <f t="shared" si="0"/>
        <v>3</v>
      </c>
      <c r="AB52" s="166">
        <f t="shared" si="1"/>
        <v>24.509999999999998</v>
      </c>
      <c r="AC52" s="33">
        <f t="shared" si="2"/>
        <v>6.1274999999999995</v>
      </c>
    </row>
    <row r="53" spans="1:29">
      <c r="A53" s="34" t="s">
        <v>105</v>
      </c>
      <c r="B53" s="35" t="s">
        <v>106</v>
      </c>
      <c r="C53" s="36">
        <v>3</v>
      </c>
      <c r="D53" s="37">
        <v>25.72</v>
      </c>
      <c r="E53" s="38">
        <v>1</v>
      </c>
      <c r="F53" s="39">
        <v>8.81</v>
      </c>
      <c r="G53" s="40">
        <v>1</v>
      </c>
      <c r="H53" s="39">
        <v>7.96</v>
      </c>
      <c r="I53" s="40"/>
      <c r="J53" s="39"/>
      <c r="K53" s="44">
        <v>1</v>
      </c>
      <c r="L53" s="45">
        <v>8.44</v>
      </c>
      <c r="M53" s="41"/>
      <c r="N53" s="42"/>
      <c r="O53" s="41">
        <f>1-1</f>
        <v>0</v>
      </c>
      <c r="P53" s="42">
        <f>7.98-7.98</f>
        <v>0</v>
      </c>
      <c r="Q53" s="41">
        <v>1</v>
      </c>
      <c r="R53" s="42">
        <v>6.26</v>
      </c>
      <c r="S53" s="41"/>
      <c r="T53" s="42"/>
      <c r="U53" s="43"/>
      <c r="V53" s="42"/>
      <c r="W53" s="148">
        <v>1</v>
      </c>
      <c r="X53" s="149">
        <v>6.9</v>
      </c>
      <c r="Y53" s="169">
        <v>0</v>
      </c>
      <c r="Z53" s="161"/>
      <c r="AA53" s="164">
        <f t="shared" si="0"/>
        <v>8</v>
      </c>
      <c r="AB53" s="166">
        <f t="shared" si="1"/>
        <v>64.09</v>
      </c>
      <c r="AC53" s="33">
        <f t="shared" si="2"/>
        <v>16.022500000000001</v>
      </c>
    </row>
    <row r="54" spans="1:29">
      <c r="A54" s="34" t="s">
        <v>107</v>
      </c>
      <c r="B54" s="35" t="s">
        <v>108</v>
      </c>
      <c r="C54" s="36"/>
      <c r="D54" s="37"/>
      <c r="E54" s="38"/>
      <c r="F54" s="39"/>
      <c r="G54" s="40"/>
      <c r="H54" s="39"/>
      <c r="I54" s="40"/>
      <c r="J54" s="39"/>
      <c r="K54" s="44"/>
      <c r="L54" s="45"/>
      <c r="M54" s="41"/>
      <c r="N54" s="42"/>
      <c r="O54" s="41"/>
      <c r="P54" s="42"/>
      <c r="Q54" s="41">
        <v>17</v>
      </c>
      <c r="R54" s="42">
        <v>114.59</v>
      </c>
      <c r="S54" s="41">
        <v>18</v>
      </c>
      <c r="T54" s="42">
        <v>118.03</v>
      </c>
      <c r="U54" s="43">
        <v>35</v>
      </c>
      <c r="V54" s="42">
        <v>233.28</v>
      </c>
      <c r="W54" s="148">
        <v>34</v>
      </c>
      <c r="X54" s="149">
        <v>226.44</v>
      </c>
      <c r="Y54" s="169">
        <v>17</v>
      </c>
      <c r="Z54" s="161">
        <v>110.96</v>
      </c>
      <c r="AA54" s="164">
        <f t="shared" si="0"/>
        <v>121</v>
      </c>
      <c r="AB54" s="166">
        <f t="shared" si="1"/>
        <v>803.3</v>
      </c>
      <c r="AC54" s="33"/>
    </row>
    <row r="55" spans="1:29">
      <c r="A55" s="62" t="s">
        <v>109</v>
      </c>
      <c r="B55" s="63" t="s">
        <v>110</v>
      </c>
      <c r="C55" s="36">
        <v>0</v>
      </c>
      <c r="D55" s="64">
        <v>0</v>
      </c>
      <c r="E55" s="38"/>
      <c r="F55" s="39"/>
      <c r="G55" s="75"/>
      <c r="H55" s="39"/>
      <c r="I55" s="75"/>
      <c r="J55" s="39"/>
      <c r="K55" s="44"/>
      <c r="L55" s="45"/>
      <c r="M55" s="41"/>
      <c r="N55" s="42"/>
      <c r="O55" s="41"/>
      <c r="P55" s="42"/>
      <c r="Q55" s="41"/>
      <c r="R55" s="42"/>
      <c r="S55" s="41"/>
      <c r="T55" s="42"/>
      <c r="U55" s="43"/>
      <c r="V55" s="42"/>
      <c r="W55" s="148"/>
      <c r="X55" s="149"/>
      <c r="Y55" s="169">
        <v>0</v>
      </c>
      <c r="Z55" s="161"/>
      <c r="AA55" s="164">
        <f t="shared" si="0"/>
        <v>0</v>
      </c>
      <c r="AB55" s="166">
        <f t="shared" si="1"/>
        <v>0</v>
      </c>
      <c r="AC55" s="33">
        <f t="shared" si="2"/>
        <v>0</v>
      </c>
    </row>
    <row r="56" spans="1:29">
      <c r="A56" s="62" t="s">
        <v>111</v>
      </c>
      <c r="B56" s="63" t="s">
        <v>112</v>
      </c>
      <c r="C56" s="36">
        <v>0</v>
      </c>
      <c r="D56" s="64">
        <v>0</v>
      </c>
      <c r="E56" s="38"/>
      <c r="F56" s="39"/>
      <c r="G56" s="75"/>
      <c r="H56" s="39"/>
      <c r="I56" s="75"/>
      <c r="J56" s="39"/>
      <c r="K56" s="44"/>
      <c r="L56" s="45"/>
      <c r="M56" s="41"/>
      <c r="N56" s="42"/>
      <c r="O56" s="41">
        <v>1</v>
      </c>
      <c r="P56" s="42">
        <v>6.55</v>
      </c>
      <c r="Q56" s="41"/>
      <c r="R56" s="42"/>
      <c r="S56" s="41"/>
      <c r="T56" s="42"/>
      <c r="U56" s="43">
        <f>2-1</f>
        <v>1</v>
      </c>
      <c r="V56" s="42">
        <f>11.79-9.98</f>
        <v>1.8099999999999987</v>
      </c>
      <c r="W56" s="148"/>
      <c r="X56" s="149"/>
      <c r="Y56" s="169">
        <v>1</v>
      </c>
      <c r="Z56" s="161">
        <v>6.55</v>
      </c>
      <c r="AA56" s="164">
        <f t="shared" si="0"/>
        <v>3</v>
      </c>
      <c r="AB56" s="166">
        <f t="shared" si="1"/>
        <v>14.91</v>
      </c>
      <c r="AC56" s="33">
        <f t="shared" si="2"/>
        <v>3.7275</v>
      </c>
    </row>
    <row r="57" spans="1:29">
      <c r="A57" s="62" t="s">
        <v>113</v>
      </c>
      <c r="B57" s="63" t="s">
        <v>114</v>
      </c>
      <c r="C57" s="36">
        <v>1</v>
      </c>
      <c r="D57" s="64">
        <v>6.55</v>
      </c>
      <c r="E57" s="38"/>
      <c r="F57" s="39"/>
      <c r="G57" s="75"/>
      <c r="H57" s="39"/>
      <c r="I57" s="75"/>
      <c r="J57" s="39"/>
      <c r="K57" s="44">
        <v>1</v>
      </c>
      <c r="L57" s="45">
        <v>6.5</v>
      </c>
      <c r="M57" s="41"/>
      <c r="N57" s="42"/>
      <c r="O57" s="41">
        <v>2</v>
      </c>
      <c r="P57" s="42">
        <v>12.96</v>
      </c>
      <c r="Q57" s="41">
        <v>1</v>
      </c>
      <c r="R57" s="42">
        <v>5.9</v>
      </c>
      <c r="S57" s="41"/>
      <c r="T57" s="42"/>
      <c r="U57" s="43"/>
      <c r="V57" s="42"/>
      <c r="W57" s="148"/>
      <c r="X57" s="149"/>
      <c r="Y57" s="169">
        <v>0</v>
      </c>
      <c r="Z57" s="161"/>
      <c r="AA57" s="164">
        <f t="shared" si="0"/>
        <v>5</v>
      </c>
      <c r="AB57" s="166">
        <f t="shared" si="1"/>
        <v>31.910000000000004</v>
      </c>
      <c r="AC57" s="33">
        <f t="shared" si="2"/>
        <v>7.9775000000000009</v>
      </c>
    </row>
    <row r="58" spans="1:29">
      <c r="A58" s="62" t="s">
        <v>115</v>
      </c>
      <c r="B58" s="63" t="s">
        <v>116</v>
      </c>
      <c r="C58" s="36">
        <v>5</v>
      </c>
      <c r="D58" s="64">
        <v>34.53</v>
      </c>
      <c r="E58" s="38">
        <v>2</v>
      </c>
      <c r="F58" s="39">
        <v>14.78</v>
      </c>
      <c r="G58" s="75">
        <v>2</v>
      </c>
      <c r="H58" s="39">
        <v>13.73</v>
      </c>
      <c r="I58" s="75">
        <v>3</v>
      </c>
      <c r="J58" s="39">
        <v>21.92</v>
      </c>
      <c r="K58" s="44"/>
      <c r="L58" s="45"/>
      <c r="M58" s="41">
        <v>2</v>
      </c>
      <c r="N58" s="42">
        <v>13.05</v>
      </c>
      <c r="O58" s="41"/>
      <c r="P58" s="42"/>
      <c r="Q58" s="41">
        <v>1</v>
      </c>
      <c r="R58" s="42">
        <v>5.9</v>
      </c>
      <c r="S58" s="41"/>
      <c r="T58" s="42"/>
      <c r="U58" s="43"/>
      <c r="V58" s="42"/>
      <c r="W58" s="148">
        <v>1</v>
      </c>
      <c r="X58" s="149">
        <v>6.5</v>
      </c>
      <c r="Y58" s="169">
        <v>0</v>
      </c>
      <c r="Z58" s="161"/>
      <c r="AA58" s="164">
        <f t="shared" si="0"/>
        <v>16</v>
      </c>
      <c r="AB58" s="166">
        <f t="shared" si="1"/>
        <v>110.41000000000001</v>
      </c>
      <c r="AC58" s="33">
        <f t="shared" si="2"/>
        <v>27.602500000000003</v>
      </c>
    </row>
    <row r="59" spans="1:29">
      <c r="A59" s="62" t="s">
        <v>117</v>
      </c>
      <c r="B59" s="63" t="s">
        <v>118</v>
      </c>
      <c r="C59" s="36">
        <v>0</v>
      </c>
      <c r="D59" s="64">
        <v>0</v>
      </c>
      <c r="E59" s="38"/>
      <c r="F59" s="39"/>
      <c r="G59" s="75">
        <v>1</v>
      </c>
      <c r="H59" s="39">
        <v>6.66</v>
      </c>
      <c r="I59" s="75"/>
      <c r="J59" s="39"/>
      <c r="K59" s="44"/>
      <c r="L59" s="45"/>
      <c r="M59" s="41"/>
      <c r="N59" s="42"/>
      <c r="O59" s="41"/>
      <c r="P59" s="42"/>
      <c r="Q59" s="41"/>
      <c r="R59" s="42"/>
      <c r="S59" s="41"/>
      <c r="T59" s="42"/>
      <c r="U59" s="43"/>
      <c r="V59" s="42"/>
      <c r="W59" s="148">
        <v>1</v>
      </c>
      <c r="X59" s="149">
        <v>6.62</v>
      </c>
      <c r="Y59" s="169">
        <v>0</v>
      </c>
      <c r="Z59" s="161"/>
      <c r="AA59" s="164">
        <f t="shared" si="0"/>
        <v>2</v>
      </c>
      <c r="AB59" s="166">
        <f t="shared" si="1"/>
        <v>13.280000000000001</v>
      </c>
      <c r="AC59" s="33">
        <f t="shared" si="2"/>
        <v>3.3200000000000003</v>
      </c>
    </row>
    <row r="60" spans="1:29">
      <c r="A60" s="62" t="s">
        <v>119</v>
      </c>
      <c r="B60" s="63" t="s">
        <v>120</v>
      </c>
      <c r="C60" s="36">
        <v>0</v>
      </c>
      <c r="D60" s="64">
        <v>0</v>
      </c>
      <c r="E60" s="38"/>
      <c r="F60" s="39"/>
      <c r="G60" s="75"/>
      <c r="H60" s="39"/>
      <c r="I60" s="75"/>
      <c r="J60" s="39"/>
      <c r="K60" s="44"/>
      <c r="L60" s="45"/>
      <c r="M60" s="41"/>
      <c r="N60" s="42"/>
      <c r="O60" s="41"/>
      <c r="P60" s="42"/>
      <c r="Q60" s="41"/>
      <c r="R60" s="42"/>
      <c r="S60" s="41"/>
      <c r="T60" s="42"/>
      <c r="U60" s="43"/>
      <c r="V60" s="42"/>
      <c r="W60" s="148"/>
      <c r="X60" s="149"/>
      <c r="Y60" s="169">
        <v>0</v>
      </c>
      <c r="Z60" s="161"/>
      <c r="AA60" s="164">
        <f t="shared" si="0"/>
        <v>0</v>
      </c>
      <c r="AB60" s="166">
        <f t="shared" si="1"/>
        <v>0</v>
      </c>
      <c r="AC60" s="33">
        <f t="shared" si="2"/>
        <v>0</v>
      </c>
    </row>
    <row r="61" spans="1:29">
      <c r="A61" s="120" t="s">
        <v>121</v>
      </c>
      <c r="B61" s="121" t="s">
        <v>122</v>
      </c>
      <c r="C61" s="38">
        <v>3</v>
      </c>
      <c r="D61" s="122">
        <v>23.63</v>
      </c>
      <c r="E61" s="38"/>
      <c r="F61" s="104"/>
      <c r="G61" s="123">
        <v>1</v>
      </c>
      <c r="H61" s="104">
        <v>10.08</v>
      </c>
      <c r="I61" s="123"/>
      <c r="J61" s="104"/>
      <c r="K61" s="106"/>
      <c r="L61" s="107"/>
      <c r="M61" s="108">
        <v>4</v>
      </c>
      <c r="N61" s="109">
        <v>31.46</v>
      </c>
      <c r="O61" s="108">
        <v>2</v>
      </c>
      <c r="P61" s="109">
        <v>16.53</v>
      </c>
      <c r="Q61" s="108"/>
      <c r="R61" s="109"/>
      <c r="S61" s="108"/>
      <c r="T61" s="109"/>
      <c r="U61" s="110"/>
      <c r="V61" s="109"/>
      <c r="W61" s="148"/>
      <c r="X61" s="149"/>
      <c r="Y61" s="169">
        <v>2</v>
      </c>
      <c r="Z61" s="161">
        <v>14.87</v>
      </c>
      <c r="AA61" s="164">
        <f t="shared" si="0"/>
        <v>12</v>
      </c>
      <c r="AB61" s="166">
        <f t="shared" si="1"/>
        <v>96.570000000000007</v>
      </c>
      <c r="AC61" s="33">
        <f t="shared" si="2"/>
        <v>24.142500000000002</v>
      </c>
    </row>
    <row r="62" spans="1:29">
      <c r="A62" s="120" t="s">
        <v>123</v>
      </c>
      <c r="B62" s="121" t="s">
        <v>124</v>
      </c>
      <c r="C62" s="38"/>
      <c r="D62" s="122"/>
      <c r="E62" s="38"/>
      <c r="F62" s="104"/>
      <c r="G62" s="123"/>
      <c r="H62" s="104"/>
      <c r="I62" s="123"/>
      <c r="J62" s="104"/>
      <c r="K62" s="106"/>
      <c r="L62" s="107"/>
      <c r="M62" s="108"/>
      <c r="N62" s="109"/>
      <c r="O62" s="108"/>
      <c r="P62" s="109"/>
      <c r="Q62" s="108"/>
      <c r="R62" s="109"/>
      <c r="S62" s="108">
        <v>11</v>
      </c>
      <c r="T62" s="109">
        <v>82.35</v>
      </c>
      <c r="U62" s="110">
        <f>9-1</f>
        <v>8</v>
      </c>
      <c r="V62" s="109">
        <f>61.07-10.64</f>
        <v>50.43</v>
      </c>
      <c r="W62" s="148">
        <v>3</v>
      </c>
      <c r="X62" s="149">
        <v>20.22</v>
      </c>
      <c r="Y62" s="169">
        <v>6</v>
      </c>
      <c r="Z62" s="161">
        <v>39.130000000000003</v>
      </c>
      <c r="AA62" s="164">
        <f t="shared" si="0"/>
        <v>28</v>
      </c>
      <c r="AB62" s="166">
        <f t="shared" si="1"/>
        <v>192.13</v>
      </c>
      <c r="AC62" s="33"/>
    </row>
    <row r="63" spans="1:29">
      <c r="A63" s="120" t="s">
        <v>125</v>
      </c>
      <c r="B63" s="121" t="s">
        <v>126</v>
      </c>
      <c r="C63" s="38">
        <v>1</v>
      </c>
      <c r="D63" s="122">
        <v>9.44</v>
      </c>
      <c r="E63" s="38"/>
      <c r="F63" s="104"/>
      <c r="G63" s="123">
        <v>1</v>
      </c>
      <c r="H63" s="104">
        <v>7.66</v>
      </c>
      <c r="I63" s="123">
        <v>0</v>
      </c>
      <c r="J63" s="104">
        <v>-0.64</v>
      </c>
      <c r="K63" s="106"/>
      <c r="L63" s="107"/>
      <c r="M63" s="108">
        <v>1</v>
      </c>
      <c r="N63" s="109">
        <v>7.47</v>
      </c>
      <c r="O63" s="108">
        <v>2</v>
      </c>
      <c r="P63" s="109">
        <v>17.03</v>
      </c>
      <c r="Q63" s="108">
        <v>2</v>
      </c>
      <c r="R63" s="109">
        <v>17</v>
      </c>
      <c r="S63" s="108">
        <v>2</v>
      </c>
      <c r="T63" s="109">
        <v>14.94</v>
      </c>
      <c r="U63" s="110">
        <v>2</v>
      </c>
      <c r="V63" s="109">
        <v>17</v>
      </c>
      <c r="W63" s="148"/>
      <c r="X63" s="149"/>
      <c r="Y63" s="169">
        <v>1</v>
      </c>
      <c r="Z63" s="161">
        <v>8.66</v>
      </c>
      <c r="AA63" s="164">
        <f t="shared" si="0"/>
        <v>12</v>
      </c>
      <c r="AB63" s="166">
        <f t="shared" si="1"/>
        <v>98.56</v>
      </c>
      <c r="AC63" s="33">
        <f t="shared" si="2"/>
        <v>24.64</v>
      </c>
    </row>
    <row r="64" spans="1:29">
      <c r="A64" s="120" t="s">
        <v>127</v>
      </c>
      <c r="B64" s="121" t="s">
        <v>128</v>
      </c>
      <c r="C64" s="38">
        <v>0</v>
      </c>
      <c r="D64" s="122">
        <v>0</v>
      </c>
      <c r="E64" s="38">
        <v>1</v>
      </c>
      <c r="F64" s="104">
        <v>6.55</v>
      </c>
      <c r="G64" s="123"/>
      <c r="H64" s="104"/>
      <c r="I64" s="123"/>
      <c r="J64" s="104"/>
      <c r="K64" s="106"/>
      <c r="L64" s="107"/>
      <c r="M64" s="108"/>
      <c r="N64" s="109"/>
      <c r="O64" s="108">
        <v>2</v>
      </c>
      <c r="P64" s="109">
        <v>16.920000000000002</v>
      </c>
      <c r="Q64" s="108">
        <v>2</v>
      </c>
      <c r="R64" s="109">
        <v>11.79</v>
      </c>
      <c r="S64" s="108">
        <v>1</v>
      </c>
      <c r="T64" s="109">
        <v>5.9</v>
      </c>
      <c r="U64" s="110"/>
      <c r="V64" s="109"/>
      <c r="W64" s="148"/>
      <c r="X64" s="149"/>
      <c r="Y64" s="169">
        <v>0</v>
      </c>
      <c r="Z64" s="161"/>
      <c r="AA64" s="164">
        <f t="shared" si="0"/>
        <v>6</v>
      </c>
      <c r="AB64" s="166">
        <f t="shared" si="1"/>
        <v>41.160000000000004</v>
      </c>
      <c r="AC64" s="33">
        <f t="shared" si="2"/>
        <v>10.290000000000001</v>
      </c>
    </row>
    <row r="65" spans="1:29">
      <c r="A65" s="62" t="s">
        <v>129</v>
      </c>
      <c r="B65" s="63" t="s">
        <v>130</v>
      </c>
      <c r="C65" s="36">
        <v>0</v>
      </c>
      <c r="D65" s="64">
        <v>0</v>
      </c>
      <c r="E65" s="38"/>
      <c r="F65" s="39"/>
      <c r="G65" s="40"/>
      <c r="H65" s="39"/>
      <c r="I65" s="40"/>
      <c r="J65" s="39"/>
      <c r="K65" s="44"/>
      <c r="L65" s="45"/>
      <c r="M65" s="41"/>
      <c r="N65" s="42"/>
      <c r="O65" s="41"/>
      <c r="P65" s="42"/>
      <c r="Q65" s="41">
        <v>1</v>
      </c>
      <c r="R65" s="42">
        <v>5.24</v>
      </c>
      <c r="S65" s="41"/>
      <c r="T65" s="42"/>
      <c r="U65" s="43"/>
      <c r="V65" s="42"/>
      <c r="W65" s="148"/>
      <c r="X65" s="149"/>
      <c r="Y65" s="169">
        <v>0</v>
      </c>
      <c r="Z65" s="161"/>
      <c r="AA65" s="164">
        <f t="shared" si="0"/>
        <v>1</v>
      </c>
      <c r="AB65" s="166">
        <f t="shared" si="1"/>
        <v>5.24</v>
      </c>
      <c r="AC65" s="33">
        <f t="shared" si="2"/>
        <v>1.31</v>
      </c>
    </row>
    <row r="66" spans="1:29">
      <c r="A66" s="46" t="s">
        <v>131</v>
      </c>
      <c r="B66" s="47" t="s">
        <v>132</v>
      </c>
      <c r="C66" s="36">
        <v>0</v>
      </c>
      <c r="D66" s="37">
        <v>0</v>
      </c>
      <c r="E66" s="38"/>
      <c r="F66" s="39"/>
      <c r="G66" s="40"/>
      <c r="H66" s="39"/>
      <c r="I66" s="40"/>
      <c r="J66" s="39"/>
      <c r="K66" s="44"/>
      <c r="L66" s="45"/>
      <c r="M66" s="41"/>
      <c r="N66" s="42"/>
      <c r="O66" s="41"/>
      <c r="P66" s="42"/>
      <c r="Q66" s="41"/>
      <c r="R66" s="42"/>
      <c r="S66" s="41"/>
      <c r="T66" s="42"/>
      <c r="U66" s="43"/>
      <c r="V66" s="42"/>
      <c r="W66" s="148"/>
      <c r="X66" s="149"/>
      <c r="Y66" s="169">
        <v>2</v>
      </c>
      <c r="Z66" s="161">
        <v>13.36</v>
      </c>
      <c r="AA66" s="164">
        <f t="shared" si="0"/>
        <v>2</v>
      </c>
      <c r="AB66" s="166">
        <f t="shared" si="1"/>
        <v>13.36</v>
      </c>
      <c r="AC66" s="33">
        <f t="shared" si="2"/>
        <v>3.34</v>
      </c>
    </row>
    <row r="67" spans="1:29">
      <c r="A67" s="46" t="s">
        <v>133</v>
      </c>
      <c r="B67" s="47" t="s">
        <v>134</v>
      </c>
      <c r="C67" s="36">
        <v>4</v>
      </c>
      <c r="D67" s="37">
        <v>15.01</v>
      </c>
      <c r="E67" s="38">
        <v>3</v>
      </c>
      <c r="F67" s="39">
        <v>11.02</v>
      </c>
      <c r="G67" s="40"/>
      <c r="H67" s="39"/>
      <c r="I67" s="40">
        <v>1</v>
      </c>
      <c r="J67" s="39">
        <v>4.8099999999999996</v>
      </c>
      <c r="K67" s="44"/>
      <c r="L67" s="45"/>
      <c r="M67" s="41">
        <v>2</v>
      </c>
      <c r="N67" s="42">
        <v>9.06</v>
      </c>
      <c r="O67" s="41">
        <v>2</v>
      </c>
      <c r="P67" s="42">
        <v>9.09</v>
      </c>
      <c r="Q67" s="41">
        <v>2</v>
      </c>
      <c r="R67" s="42">
        <v>8.6199999999999992</v>
      </c>
      <c r="S67" s="41">
        <v>1</v>
      </c>
      <c r="T67" s="42">
        <v>5.71</v>
      </c>
      <c r="U67" s="43"/>
      <c r="V67" s="42"/>
      <c r="W67" s="148">
        <v>0</v>
      </c>
      <c r="X67" s="149">
        <v>-2.99</v>
      </c>
      <c r="Y67" s="169">
        <v>0</v>
      </c>
      <c r="Z67" s="161"/>
      <c r="AA67" s="164">
        <f t="shared" si="0"/>
        <v>15</v>
      </c>
      <c r="AB67" s="166">
        <f t="shared" si="1"/>
        <v>60.329999999999991</v>
      </c>
      <c r="AC67" s="33">
        <f t="shared" si="2"/>
        <v>15.082499999999998</v>
      </c>
    </row>
    <row r="68" spans="1:29">
      <c r="A68" s="62" t="s">
        <v>135</v>
      </c>
      <c r="B68" s="63" t="s">
        <v>136</v>
      </c>
      <c r="C68" s="36">
        <v>6</v>
      </c>
      <c r="D68" s="64">
        <v>23.14</v>
      </c>
      <c r="E68" s="38">
        <v>2</v>
      </c>
      <c r="F68" s="39">
        <v>8.0500000000000007</v>
      </c>
      <c r="G68" s="75">
        <v>8</v>
      </c>
      <c r="H68" s="39">
        <v>32.86</v>
      </c>
      <c r="I68" s="75">
        <v>8</v>
      </c>
      <c r="J68" s="39">
        <v>34.04</v>
      </c>
      <c r="K68" s="44"/>
      <c r="L68" s="45"/>
      <c r="M68" s="41">
        <v>9</v>
      </c>
      <c r="N68" s="42">
        <v>36.65</v>
      </c>
      <c r="O68" s="41">
        <v>5</v>
      </c>
      <c r="P68" s="42">
        <v>19.64</v>
      </c>
      <c r="Q68" s="41">
        <v>3</v>
      </c>
      <c r="R68" s="42">
        <v>12.22</v>
      </c>
      <c r="S68" s="41">
        <v>1</v>
      </c>
      <c r="T68" s="42">
        <v>3.93</v>
      </c>
      <c r="U68" s="43">
        <v>3</v>
      </c>
      <c r="V68" s="42">
        <v>12.65</v>
      </c>
      <c r="W68" s="148">
        <v>4</v>
      </c>
      <c r="X68" s="149">
        <v>16.09</v>
      </c>
      <c r="Y68" s="169">
        <v>2</v>
      </c>
      <c r="Z68" s="161">
        <v>9.5500000000000007</v>
      </c>
      <c r="AA68" s="164">
        <f t="shared" si="0"/>
        <v>51</v>
      </c>
      <c r="AB68" s="166">
        <f t="shared" si="1"/>
        <v>208.82000000000002</v>
      </c>
      <c r="AC68" s="33">
        <f t="shared" si="2"/>
        <v>52.205000000000005</v>
      </c>
    </row>
    <row r="69" spans="1:29">
      <c r="A69" s="62" t="s">
        <v>137</v>
      </c>
      <c r="B69" s="63" t="s">
        <v>138</v>
      </c>
      <c r="C69" s="36">
        <v>7</v>
      </c>
      <c r="D69" s="64">
        <v>23.78</v>
      </c>
      <c r="E69" s="38">
        <v>3</v>
      </c>
      <c r="F69" s="39">
        <v>9.99</v>
      </c>
      <c r="G69" s="75"/>
      <c r="H69" s="39"/>
      <c r="I69" s="75">
        <v>2</v>
      </c>
      <c r="J69" s="39">
        <v>8.3800000000000008</v>
      </c>
      <c r="K69" s="44"/>
      <c r="L69" s="45"/>
      <c r="M69" s="41">
        <f>4-1</f>
        <v>3</v>
      </c>
      <c r="N69" s="42">
        <f>16.86-6.65</f>
        <v>10.209999999999999</v>
      </c>
      <c r="O69" s="41">
        <v>2</v>
      </c>
      <c r="P69" s="42">
        <v>9.39</v>
      </c>
      <c r="Q69" s="41">
        <v>4</v>
      </c>
      <c r="R69" s="42">
        <v>17.309999999999999</v>
      </c>
      <c r="S69" s="41"/>
      <c r="T69" s="42"/>
      <c r="U69" s="43">
        <v>2</v>
      </c>
      <c r="V69" s="42">
        <v>9.5500000000000007</v>
      </c>
      <c r="W69" s="148">
        <v>2</v>
      </c>
      <c r="X69" s="149">
        <v>8.91</v>
      </c>
      <c r="Y69" s="169">
        <v>0</v>
      </c>
      <c r="Z69" s="161"/>
      <c r="AA69" s="164">
        <f t="shared" si="0"/>
        <v>25</v>
      </c>
      <c r="AB69" s="166">
        <f t="shared" si="1"/>
        <v>97.52</v>
      </c>
      <c r="AC69" s="33">
        <f t="shared" si="2"/>
        <v>24.38</v>
      </c>
    </row>
    <row r="70" spans="1:29">
      <c r="A70" s="62" t="s">
        <v>139</v>
      </c>
      <c r="B70" s="63" t="s">
        <v>140</v>
      </c>
      <c r="C70" s="36"/>
      <c r="D70" s="64"/>
      <c r="E70" s="38"/>
      <c r="F70" s="39"/>
      <c r="G70" s="75"/>
      <c r="H70" s="39"/>
      <c r="I70" s="75"/>
      <c r="J70" s="39"/>
      <c r="K70" s="44"/>
      <c r="L70" s="45"/>
      <c r="M70" s="41"/>
      <c r="N70" s="42"/>
      <c r="O70" s="41"/>
      <c r="P70" s="42"/>
      <c r="Q70" s="41">
        <v>6</v>
      </c>
      <c r="R70" s="42">
        <v>47.96</v>
      </c>
      <c r="S70" s="41">
        <f>5-1</f>
        <v>4</v>
      </c>
      <c r="T70" s="42">
        <f>41.08-7.47</f>
        <v>33.61</v>
      </c>
      <c r="U70" s="43">
        <v>2</v>
      </c>
      <c r="V70" s="42">
        <v>15.69</v>
      </c>
      <c r="W70" s="148">
        <v>5</v>
      </c>
      <c r="X70" s="149">
        <v>39.840000000000003</v>
      </c>
      <c r="Y70" s="169">
        <v>2</v>
      </c>
      <c r="Z70" s="161">
        <v>17.66</v>
      </c>
      <c r="AA70" s="164">
        <f t="shared" si="0"/>
        <v>19</v>
      </c>
      <c r="AB70" s="166">
        <f t="shared" si="1"/>
        <v>154.76</v>
      </c>
      <c r="AC70" s="33"/>
    </row>
    <row r="71" spans="1:29">
      <c r="A71" s="62" t="s">
        <v>141</v>
      </c>
      <c r="B71" s="63" t="s">
        <v>142</v>
      </c>
      <c r="C71" s="36">
        <v>0</v>
      </c>
      <c r="D71" s="64">
        <v>0</v>
      </c>
      <c r="E71" s="38">
        <v>1</v>
      </c>
      <c r="F71" s="39">
        <v>6.55</v>
      </c>
      <c r="G71" s="40">
        <v>1</v>
      </c>
      <c r="H71" s="39">
        <v>6.05</v>
      </c>
      <c r="I71" s="40"/>
      <c r="J71" s="39"/>
      <c r="K71" s="44"/>
      <c r="L71" s="45"/>
      <c r="M71" s="41"/>
      <c r="N71" s="42"/>
      <c r="O71" s="41"/>
      <c r="P71" s="42"/>
      <c r="Q71" s="41"/>
      <c r="R71" s="42"/>
      <c r="S71" s="41"/>
      <c r="T71" s="42"/>
      <c r="U71" s="43"/>
      <c r="V71" s="42"/>
      <c r="W71" s="148"/>
      <c r="X71" s="149"/>
      <c r="Y71" s="169">
        <v>2</v>
      </c>
      <c r="Z71" s="161">
        <v>13.55</v>
      </c>
      <c r="AA71" s="164">
        <f t="shared" ref="AA71:AA103" si="3">C71+E71+G71+I71+K71+M71+O71+Q71+S71+U71+W71+Y71</f>
        <v>4</v>
      </c>
      <c r="AB71" s="166">
        <f t="shared" ref="AB71:AB103" si="4">D71+F71+H71+J71+L71+N71+P71+R71+T71+V71+X71+Z71</f>
        <v>26.15</v>
      </c>
      <c r="AC71" s="33">
        <f t="shared" si="2"/>
        <v>6.5374999999999996</v>
      </c>
    </row>
    <row r="72" spans="1:29">
      <c r="A72" s="62" t="s">
        <v>143</v>
      </c>
      <c r="B72" s="63" t="s">
        <v>144</v>
      </c>
      <c r="C72" s="36">
        <v>3</v>
      </c>
      <c r="D72" s="64">
        <v>5.04</v>
      </c>
      <c r="E72" s="38"/>
      <c r="F72" s="39"/>
      <c r="G72" s="40">
        <v>1</v>
      </c>
      <c r="H72" s="39">
        <v>1.69</v>
      </c>
      <c r="I72" s="40">
        <v>1</v>
      </c>
      <c r="J72" s="39">
        <v>5.24</v>
      </c>
      <c r="K72" s="44"/>
      <c r="L72" s="45"/>
      <c r="M72" s="41">
        <v>1</v>
      </c>
      <c r="N72" s="42">
        <v>6.11</v>
      </c>
      <c r="O72" s="41"/>
      <c r="P72" s="42"/>
      <c r="Q72" s="41"/>
      <c r="R72" s="42"/>
      <c r="S72" s="41"/>
      <c r="T72" s="42"/>
      <c r="U72" s="43"/>
      <c r="V72" s="42"/>
      <c r="W72" s="148"/>
      <c r="X72" s="149"/>
      <c r="Y72" s="169">
        <v>0</v>
      </c>
      <c r="Z72" s="161"/>
      <c r="AA72" s="164">
        <f t="shared" si="3"/>
        <v>6</v>
      </c>
      <c r="AB72" s="166">
        <f t="shared" si="4"/>
        <v>18.080000000000002</v>
      </c>
      <c r="AC72" s="33">
        <f t="shared" si="2"/>
        <v>4.5200000000000005</v>
      </c>
    </row>
    <row r="73" spans="1:29">
      <c r="A73" s="62" t="s">
        <v>145</v>
      </c>
      <c r="B73" s="63" t="s">
        <v>146</v>
      </c>
      <c r="C73" s="36">
        <v>0</v>
      </c>
      <c r="D73" s="64">
        <v>0</v>
      </c>
      <c r="E73" s="38">
        <v>1</v>
      </c>
      <c r="F73" s="39">
        <v>5.24</v>
      </c>
      <c r="G73" s="40"/>
      <c r="H73" s="39"/>
      <c r="I73" s="40"/>
      <c r="J73" s="39"/>
      <c r="K73" s="44"/>
      <c r="L73" s="45"/>
      <c r="M73" s="41"/>
      <c r="N73" s="42"/>
      <c r="O73" s="41"/>
      <c r="P73" s="42"/>
      <c r="Q73" s="41"/>
      <c r="R73" s="42"/>
      <c r="S73" s="41">
        <v>1</v>
      </c>
      <c r="T73" s="42">
        <v>5.1100000000000003</v>
      </c>
      <c r="U73" s="43"/>
      <c r="V73" s="42"/>
      <c r="W73" s="148">
        <v>1</v>
      </c>
      <c r="X73" s="149">
        <v>1.28</v>
      </c>
      <c r="Y73" s="169">
        <v>0</v>
      </c>
      <c r="Z73" s="161"/>
      <c r="AA73" s="164">
        <f t="shared" si="3"/>
        <v>3</v>
      </c>
      <c r="AB73" s="166">
        <f t="shared" si="4"/>
        <v>11.63</v>
      </c>
      <c r="AC73" s="33">
        <f t="shared" si="2"/>
        <v>2.9075000000000002</v>
      </c>
    </row>
    <row r="74" spans="1:29">
      <c r="A74" s="62" t="s">
        <v>147</v>
      </c>
      <c r="B74" s="63" t="s">
        <v>148</v>
      </c>
      <c r="C74" s="36"/>
      <c r="D74" s="64"/>
      <c r="E74" s="38"/>
      <c r="F74" s="39"/>
      <c r="G74" s="40"/>
      <c r="H74" s="39"/>
      <c r="I74" s="40"/>
      <c r="J74" s="39"/>
      <c r="K74" s="44"/>
      <c r="L74" s="45"/>
      <c r="M74" s="41"/>
      <c r="N74" s="42"/>
      <c r="O74" s="41"/>
      <c r="P74" s="42"/>
      <c r="Q74" s="41">
        <v>4</v>
      </c>
      <c r="R74" s="42">
        <v>26.07</v>
      </c>
      <c r="S74" s="41">
        <f>41-1</f>
        <v>40</v>
      </c>
      <c r="T74" s="42">
        <f>253.7-9.98</f>
        <v>243.72</v>
      </c>
      <c r="U74" s="43">
        <v>22</v>
      </c>
      <c r="V74" s="42">
        <v>140.33000000000001</v>
      </c>
      <c r="W74" s="148">
        <v>7</v>
      </c>
      <c r="X74" s="149">
        <v>44.25</v>
      </c>
      <c r="Y74" s="169">
        <v>9</v>
      </c>
      <c r="Z74" s="161">
        <v>55.03</v>
      </c>
      <c r="AA74" s="164">
        <f t="shared" si="3"/>
        <v>82</v>
      </c>
      <c r="AB74" s="166">
        <f t="shared" si="4"/>
        <v>509.4</v>
      </c>
      <c r="AC74" s="33"/>
    </row>
    <row r="75" spans="1:29">
      <c r="A75" s="62" t="s">
        <v>149</v>
      </c>
      <c r="B75" s="63" t="s">
        <v>150</v>
      </c>
      <c r="C75" s="36"/>
      <c r="D75" s="64"/>
      <c r="E75" s="38">
        <v>37</v>
      </c>
      <c r="F75" s="39">
        <f>SUM(218.23-15.21)</f>
        <v>203.01999999999998</v>
      </c>
      <c r="G75" s="40">
        <v>6</v>
      </c>
      <c r="H75" s="39">
        <v>32.31</v>
      </c>
      <c r="I75" s="40">
        <v>8</v>
      </c>
      <c r="J75" s="39">
        <v>47.77</v>
      </c>
      <c r="K75" s="44">
        <v>5</v>
      </c>
      <c r="L75" s="45">
        <v>30.04</v>
      </c>
      <c r="M75" s="41">
        <v>4</v>
      </c>
      <c r="N75" s="42">
        <v>24.5</v>
      </c>
      <c r="O75" s="41"/>
      <c r="P75" s="42"/>
      <c r="Q75" s="41">
        <v>1</v>
      </c>
      <c r="R75" s="42">
        <v>5.68</v>
      </c>
      <c r="S75" s="41">
        <v>2</v>
      </c>
      <c r="T75" s="42">
        <v>11.79</v>
      </c>
      <c r="U75" s="43">
        <v>1</v>
      </c>
      <c r="V75" s="42">
        <v>5.1100000000000003</v>
      </c>
      <c r="W75" s="148"/>
      <c r="X75" s="149"/>
      <c r="Y75" s="169">
        <v>5</v>
      </c>
      <c r="Z75" s="161">
        <v>27.12</v>
      </c>
      <c r="AA75" s="164">
        <f t="shared" si="3"/>
        <v>69</v>
      </c>
      <c r="AB75" s="166">
        <f t="shared" si="4"/>
        <v>387.34000000000003</v>
      </c>
      <c r="AC75" s="33">
        <f t="shared" si="2"/>
        <v>96.835000000000008</v>
      </c>
    </row>
    <row r="76" spans="1:29">
      <c r="A76" s="62" t="s">
        <v>151</v>
      </c>
      <c r="B76" s="63" t="s">
        <v>152</v>
      </c>
      <c r="C76" s="36">
        <v>3</v>
      </c>
      <c r="D76" s="64">
        <v>18.05</v>
      </c>
      <c r="E76" s="38"/>
      <c r="F76" s="39"/>
      <c r="G76" s="40"/>
      <c r="H76" s="39"/>
      <c r="I76" s="40">
        <v>-1</v>
      </c>
      <c r="J76" s="39">
        <v>-4.8099999999999996</v>
      </c>
      <c r="K76" s="44"/>
      <c r="L76" s="45"/>
      <c r="M76" s="41"/>
      <c r="N76" s="42"/>
      <c r="O76" s="41"/>
      <c r="P76" s="42"/>
      <c r="Q76" s="41"/>
      <c r="R76" s="42"/>
      <c r="S76" s="41"/>
      <c r="T76" s="42"/>
      <c r="U76" s="43"/>
      <c r="V76" s="42"/>
      <c r="W76" s="148"/>
      <c r="X76" s="149"/>
      <c r="Y76" s="169">
        <v>0</v>
      </c>
      <c r="Z76" s="161"/>
      <c r="AA76" s="164">
        <f t="shared" si="3"/>
        <v>2</v>
      </c>
      <c r="AB76" s="166">
        <f t="shared" si="4"/>
        <v>13.240000000000002</v>
      </c>
      <c r="AC76" s="33">
        <f t="shared" ref="AC76:AC103" si="5">AB76*0.25</f>
        <v>3.3100000000000005</v>
      </c>
    </row>
    <row r="77" spans="1:29">
      <c r="A77" s="62" t="s">
        <v>153</v>
      </c>
      <c r="B77" s="63" t="s">
        <v>154</v>
      </c>
      <c r="C77" s="36"/>
      <c r="D77" s="64"/>
      <c r="E77" s="38"/>
      <c r="F77" s="39"/>
      <c r="G77" s="40"/>
      <c r="H77" s="39"/>
      <c r="I77" s="40"/>
      <c r="J77" s="39"/>
      <c r="K77" s="44">
        <v>3</v>
      </c>
      <c r="L77" s="45">
        <v>16.77</v>
      </c>
      <c r="M77" s="41">
        <f>5-1</f>
        <v>4</v>
      </c>
      <c r="N77" s="42">
        <f>7.86-6.65</f>
        <v>1.21</v>
      </c>
      <c r="O77" s="41">
        <v>4</v>
      </c>
      <c r="P77" s="42">
        <v>22.05</v>
      </c>
      <c r="Q77" s="41">
        <v>5</v>
      </c>
      <c r="R77" s="42">
        <v>28.26</v>
      </c>
      <c r="S77" s="41">
        <v>3</v>
      </c>
      <c r="T77" s="42">
        <v>16.420000000000002</v>
      </c>
      <c r="U77" s="43">
        <v>2</v>
      </c>
      <c r="V77" s="42">
        <v>10.220000000000001</v>
      </c>
      <c r="W77" s="148">
        <v>1</v>
      </c>
      <c r="X77" s="149">
        <v>5.63</v>
      </c>
      <c r="Y77" s="169">
        <v>1</v>
      </c>
      <c r="Z77" s="161">
        <v>5.63</v>
      </c>
      <c r="AA77" s="164">
        <f t="shared" si="3"/>
        <v>23</v>
      </c>
      <c r="AB77" s="166">
        <f t="shared" si="4"/>
        <v>106.19</v>
      </c>
      <c r="AC77" s="33">
        <f t="shared" si="5"/>
        <v>26.547499999999999</v>
      </c>
    </row>
    <row r="78" spans="1:29">
      <c r="A78" s="62" t="s">
        <v>155</v>
      </c>
      <c r="B78" s="63" t="s">
        <v>156</v>
      </c>
      <c r="C78" s="36"/>
      <c r="D78" s="64"/>
      <c r="E78" s="38"/>
      <c r="F78" s="39"/>
      <c r="G78" s="40"/>
      <c r="H78" s="39"/>
      <c r="I78" s="40"/>
      <c r="J78" s="39"/>
      <c r="K78" s="44"/>
      <c r="L78" s="45"/>
      <c r="M78" s="41"/>
      <c r="N78" s="42"/>
      <c r="O78" s="41"/>
      <c r="P78" s="42"/>
      <c r="Q78" s="41"/>
      <c r="R78" s="42"/>
      <c r="S78" s="41">
        <v>18</v>
      </c>
      <c r="T78" s="42">
        <v>133.37</v>
      </c>
      <c r="U78" s="43">
        <v>15</v>
      </c>
      <c r="V78" s="42">
        <v>105.75</v>
      </c>
      <c r="W78" s="148">
        <v>1</v>
      </c>
      <c r="X78" s="149">
        <v>6.87</v>
      </c>
      <c r="Y78" s="169">
        <v>4</v>
      </c>
      <c r="Z78" s="161">
        <v>26.17</v>
      </c>
      <c r="AA78" s="164">
        <f t="shared" si="3"/>
        <v>38</v>
      </c>
      <c r="AB78" s="166">
        <f t="shared" si="4"/>
        <v>272.16000000000003</v>
      </c>
      <c r="AC78" s="33"/>
    </row>
    <row r="79" spans="1:29">
      <c r="A79" s="62" t="s">
        <v>157</v>
      </c>
      <c r="B79" s="124" t="s">
        <v>158</v>
      </c>
      <c r="C79" s="36">
        <v>0</v>
      </c>
      <c r="D79" s="64">
        <v>0</v>
      </c>
      <c r="E79" s="38"/>
      <c r="F79" s="39"/>
      <c r="G79" s="40"/>
      <c r="H79" s="39"/>
      <c r="I79" s="40"/>
      <c r="J79" s="39"/>
      <c r="K79" s="44"/>
      <c r="L79" s="45"/>
      <c r="M79" s="41"/>
      <c r="N79" s="42"/>
      <c r="O79" s="41"/>
      <c r="P79" s="42"/>
      <c r="Q79" s="41"/>
      <c r="R79" s="42"/>
      <c r="S79" s="41"/>
      <c r="T79" s="42"/>
      <c r="U79" s="43"/>
      <c r="V79" s="42"/>
      <c r="W79" s="148">
        <v>2</v>
      </c>
      <c r="X79" s="149">
        <v>12.52</v>
      </c>
      <c r="Y79" s="169">
        <v>0</v>
      </c>
      <c r="Z79" s="161"/>
      <c r="AA79" s="164">
        <f t="shared" si="3"/>
        <v>2</v>
      </c>
      <c r="AB79" s="166">
        <f t="shared" si="4"/>
        <v>12.52</v>
      </c>
      <c r="AC79" s="33">
        <f t="shared" si="5"/>
        <v>3.13</v>
      </c>
    </row>
    <row r="80" spans="1:29">
      <c r="A80" s="34" t="s">
        <v>159</v>
      </c>
      <c r="B80" s="35" t="s">
        <v>160</v>
      </c>
      <c r="C80" s="36">
        <v>0</v>
      </c>
      <c r="D80" s="37">
        <v>0</v>
      </c>
      <c r="E80" s="38">
        <v>2</v>
      </c>
      <c r="F80" s="39">
        <v>7.08</v>
      </c>
      <c r="G80" s="40">
        <v>1</v>
      </c>
      <c r="H80" s="39">
        <v>1.21</v>
      </c>
      <c r="I80" s="40">
        <v>1</v>
      </c>
      <c r="J80" s="39">
        <v>1.2</v>
      </c>
      <c r="K80" s="44"/>
      <c r="L80" s="45"/>
      <c r="M80" s="41"/>
      <c r="N80" s="42"/>
      <c r="O80" s="41">
        <v>1</v>
      </c>
      <c r="P80" s="42">
        <v>5.19</v>
      </c>
      <c r="Q80" s="41"/>
      <c r="R80" s="42"/>
      <c r="S80" s="41"/>
      <c r="T80" s="42"/>
      <c r="U80" s="43">
        <v>2</v>
      </c>
      <c r="V80" s="42">
        <v>7.41</v>
      </c>
      <c r="W80" s="148"/>
      <c r="X80" s="149"/>
      <c r="Y80" s="169">
        <v>0</v>
      </c>
      <c r="Z80" s="161"/>
      <c r="AA80" s="164">
        <f t="shared" si="3"/>
        <v>7</v>
      </c>
      <c r="AB80" s="166">
        <f t="shared" si="4"/>
        <v>22.09</v>
      </c>
      <c r="AC80" s="33">
        <f t="shared" si="5"/>
        <v>5.5225</v>
      </c>
    </row>
    <row r="81" spans="1:30">
      <c r="A81" s="34" t="s">
        <v>161</v>
      </c>
      <c r="B81" s="35" t="s">
        <v>162</v>
      </c>
      <c r="C81" s="36"/>
      <c r="D81" s="37"/>
      <c r="E81" s="38"/>
      <c r="F81" s="39"/>
      <c r="G81" s="40"/>
      <c r="H81" s="39"/>
      <c r="I81" s="40"/>
      <c r="J81" s="39"/>
      <c r="K81" s="44"/>
      <c r="L81" s="45"/>
      <c r="M81" s="41"/>
      <c r="N81" s="42"/>
      <c r="O81" s="41"/>
      <c r="P81" s="42"/>
      <c r="Q81" s="41">
        <v>3</v>
      </c>
      <c r="R81" s="42">
        <v>24.97</v>
      </c>
      <c r="S81" s="41">
        <v>15</v>
      </c>
      <c r="T81" s="42">
        <v>139.21</v>
      </c>
      <c r="U81" s="43">
        <v>3</v>
      </c>
      <c r="V81" s="42">
        <v>28.43</v>
      </c>
      <c r="W81" s="148">
        <v>14</v>
      </c>
      <c r="X81" s="149">
        <v>127.38</v>
      </c>
      <c r="Y81" s="169">
        <v>2</v>
      </c>
      <c r="Z81" s="161">
        <v>17.440000000000001</v>
      </c>
      <c r="AA81" s="164">
        <f t="shared" si="3"/>
        <v>37</v>
      </c>
      <c r="AB81" s="166">
        <f t="shared" si="4"/>
        <v>337.43</v>
      </c>
      <c r="AC81" s="33"/>
    </row>
    <row r="82" spans="1:30">
      <c r="A82" s="34" t="s">
        <v>163</v>
      </c>
      <c r="B82" s="35" t="s">
        <v>164</v>
      </c>
      <c r="C82" s="36">
        <v>1</v>
      </c>
      <c r="D82" s="37">
        <v>6.66</v>
      </c>
      <c r="E82" s="38">
        <v>3</v>
      </c>
      <c r="F82" s="39">
        <v>23.59</v>
      </c>
      <c r="G82" s="40"/>
      <c r="H82" s="39"/>
      <c r="I82" s="40">
        <v>1</v>
      </c>
      <c r="J82" s="39">
        <v>6.5</v>
      </c>
      <c r="K82" s="44">
        <v>1</v>
      </c>
      <c r="L82" s="45">
        <v>7.51</v>
      </c>
      <c r="M82" s="41"/>
      <c r="N82" s="42"/>
      <c r="O82" s="41">
        <v>1</v>
      </c>
      <c r="P82" s="42">
        <v>5.9</v>
      </c>
      <c r="Q82" s="41">
        <v>4</v>
      </c>
      <c r="R82" s="42">
        <v>26.16</v>
      </c>
      <c r="S82" s="41">
        <v>3</v>
      </c>
      <c r="T82" s="42">
        <v>20.13</v>
      </c>
      <c r="U82" s="43"/>
      <c r="V82" s="42"/>
      <c r="W82" s="148"/>
      <c r="X82" s="149"/>
      <c r="Y82" s="169">
        <v>0</v>
      </c>
      <c r="Z82" s="161"/>
      <c r="AA82" s="164">
        <f t="shared" si="3"/>
        <v>14</v>
      </c>
      <c r="AB82" s="166">
        <f t="shared" si="4"/>
        <v>96.449999999999989</v>
      </c>
      <c r="AC82" s="33">
        <f t="shared" si="5"/>
        <v>24.112499999999997</v>
      </c>
    </row>
    <row r="83" spans="1:30">
      <c r="A83" s="85" t="s">
        <v>165</v>
      </c>
      <c r="B83" s="86" t="s">
        <v>166</v>
      </c>
      <c r="C83" s="87">
        <v>0</v>
      </c>
      <c r="D83" s="88">
        <v>0</v>
      </c>
      <c r="E83" s="38"/>
      <c r="F83" s="39"/>
      <c r="G83" s="75"/>
      <c r="H83" s="39"/>
      <c r="I83" s="75">
        <v>-1</v>
      </c>
      <c r="J83" s="39">
        <v>-4.3600000000000003</v>
      </c>
      <c r="K83" s="44">
        <v>2</v>
      </c>
      <c r="L83" s="45">
        <v>8.8800000000000008</v>
      </c>
      <c r="M83" s="41"/>
      <c r="N83" s="42"/>
      <c r="O83" s="41">
        <v>1</v>
      </c>
      <c r="P83" s="42">
        <v>3.9</v>
      </c>
      <c r="Q83" s="41">
        <v>3</v>
      </c>
      <c r="R83" s="42">
        <v>12.69</v>
      </c>
      <c r="S83" s="41">
        <v>2</v>
      </c>
      <c r="T83" s="42">
        <v>8.98</v>
      </c>
      <c r="U83" s="43">
        <v>2</v>
      </c>
      <c r="V83" s="42">
        <v>8.69</v>
      </c>
      <c r="W83" s="148">
        <v>1</v>
      </c>
      <c r="X83" s="149">
        <v>4.9000000000000004</v>
      </c>
      <c r="Y83" s="169">
        <v>1</v>
      </c>
      <c r="Z83" s="161">
        <v>4.3600000000000003</v>
      </c>
      <c r="AA83" s="164">
        <f t="shared" si="3"/>
        <v>11</v>
      </c>
      <c r="AB83" s="166">
        <f t="shared" si="4"/>
        <v>48.04</v>
      </c>
      <c r="AC83" s="33">
        <f t="shared" si="5"/>
        <v>12.01</v>
      </c>
    </row>
    <row r="84" spans="1:30">
      <c r="A84" s="115" t="s">
        <v>167</v>
      </c>
      <c r="B84" s="116" t="s">
        <v>168</v>
      </c>
      <c r="C84" s="95">
        <v>0</v>
      </c>
      <c r="D84" s="96">
        <v>0</v>
      </c>
      <c r="E84" s="38"/>
      <c r="F84" s="39"/>
      <c r="G84" s="75"/>
      <c r="H84" s="39"/>
      <c r="I84" s="75">
        <v>-1</v>
      </c>
      <c r="J84" s="39">
        <v>-6.55</v>
      </c>
      <c r="K84" s="44"/>
      <c r="L84" s="45"/>
      <c r="M84" s="41"/>
      <c r="N84" s="42"/>
      <c r="O84" s="41"/>
      <c r="P84" s="42"/>
      <c r="Q84" s="41">
        <v>2</v>
      </c>
      <c r="R84" s="42">
        <v>12.4</v>
      </c>
      <c r="S84" s="41">
        <v>1</v>
      </c>
      <c r="T84" s="42">
        <v>5.9</v>
      </c>
      <c r="U84" s="43">
        <v>2</v>
      </c>
      <c r="V84" s="42">
        <v>7.79</v>
      </c>
      <c r="W84" s="148"/>
      <c r="X84" s="149"/>
      <c r="Y84" s="169">
        <v>0</v>
      </c>
      <c r="Z84" s="161"/>
      <c r="AA84" s="164">
        <f t="shared" si="3"/>
        <v>4</v>
      </c>
      <c r="AB84" s="166">
        <f t="shared" si="4"/>
        <v>19.54</v>
      </c>
      <c r="AC84" s="33">
        <f t="shared" si="5"/>
        <v>4.8849999999999998</v>
      </c>
    </row>
    <row r="85" spans="1:30">
      <c r="A85" s="125" t="s">
        <v>169</v>
      </c>
      <c r="B85" s="66" t="s">
        <v>170</v>
      </c>
      <c r="C85" s="67">
        <v>9</v>
      </c>
      <c r="D85" s="68">
        <v>58.46</v>
      </c>
      <c r="E85" s="38">
        <v>2</v>
      </c>
      <c r="F85" s="39">
        <v>13.21</v>
      </c>
      <c r="G85" s="75"/>
      <c r="H85" s="39"/>
      <c r="I85" s="75"/>
      <c r="J85" s="39"/>
      <c r="K85" s="44"/>
      <c r="L85" s="45"/>
      <c r="M85" s="41"/>
      <c r="N85" s="42"/>
      <c r="O85" s="41"/>
      <c r="P85" s="42"/>
      <c r="Q85" s="41"/>
      <c r="R85" s="42"/>
      <c r="S85" s="41"/>
      <c r="T85" s="42"/>
      <c r="U85" s="43"/>
      <c r="V85" s="42"/>
      <c r="W85" s="148"/>
      <c r="X85" s="149"/>
      <c r="Y85" s="169">
        <v>0</v>
      </c>
      <c r="Z85" s="161"/>
      <c r="AA85" s="164">
        <f t="shared" si="3"/>
        <v>11</v>
      </c>
      <c r="AB85" s="166">
        <f t="shared" si="4"/>
        <v>71.67</v>
      </c>
      <c r="AC85" s="33">
        <f t="shared" si="5"/>
        <v>17.9175</v>
      </c>
    </row>
    <row r="86" spans="1:30">
      <c r="A86" s="62" t="s">
        <v>171</v>
      </c>
      <c r="B86" s="63" t="s">
        <v>172</v>
      </c>
      <c r="C86" s="36">
        <v>0</v>
      </c>
      <c r="D86" s="64">
        <v>0</v>
      </c>
      <c r="E86" s="38">
        <v>1</v>
      </c>
      <c r="F86" s="39">
        <v>6.05</v>
      </c>
      <c r="G86" s="40"/>
      <c r="H86" s="39"/>
      <c r="I86" s="40"/>
      <c r="J86" s="39"/>
      <c r="K86" s="44"/>
      <c r="L86" s="45"/>
      <c r="M86" s="41"/>
      <c r="N86" s="42"/>
      <c r="O86" s="41"/>
      <c r="P86" s="42"/>
      <c r="Q86" s="41"/>
      <c r="R86" s="42"/>
      <c r="S86" s="41"/>
      <c r="T86" s="42"/>
      <c r="U86" s="43"/>
      <c r="V86" s="42"/>
      <c r="W86" s="148"/>
      <c r="X86" s="149"/>
      <c r="Y86" s="169">
        <v>0</v>
      </c>
      <c r="Z86" s="161"/>
      <c r="AA86" s="164">
        <f t="shared" si="3"/>
        <v>1</v>
      </c>
      <c r="AB86" s="166">
        <f t="shared" si="4"/>
        <v>6.05</v>
      </c>
      <c r="AC86" s="33">
        <f t="shared" si="5"/>
        <v>1.5125</v>
      </c>
    </row>
    <row r="87" spans="1:30">
      <c r="A87" s="62" t="s">
        <v>173</v>
      </c>
      <c r="B87" s="63" t="s">
        <v>174</v>
      </c>
      <c r="C87" s="36">
        <v>0</v>
      </c>
      <c r="D87" s="64">
        <v>0</v>
      </c>
      <c r="E87" s="38"/>
      <c r="F87" s="39"/>
      <c r="G87" s="40"/>
      <c r="H87" s="39"/>
      <c r="I87" s="40"/>
      <c r="J87" s="39"/>
      <c r="K87" s="44"/>
      <c r="L87" s="45"/>
      <c r="M87" s="41"/>
      <c r="N87" s="42"/>
      <c r="O87" s="41"/>
      <c r="P87" s="42"/>
      <c r="Q87" s="41"/>
      <c r="R87" s="42"/>
      <c r="S87" s="41">
        <v>1</v>
      </c>
      <c r="T87" s="42">
        <v>5.9</v>
      </c>
      <c r="U87" s="43"/>
      <c r="V87" s="42"/>
      <c r="W87" s="148">
        <v>1</v>
      </c>
      <c r="X87" s="149">
        <v>5.9</v>
      </c>
      <c r="Y87" s="169">
        <v>1</v>
      </c>
      <c r="Z87" s="161">
        <v>1.47</v>
      </c>
      <c r="AA87" s="164">
        <f t="shared" si="3"/>
        <v>3</v>
      </c>
      <c r="AB87" s="166">
        <f t="shared" si="4"/>
        <v>13.270000000000001</v>
      </c>
      <c r="AC87" s="33">
        <f t="shared" si="5"/>
        <v>3.3175000000000003</v>
      </c>
    </row>
    <row r="88" spans="1:30">
      <c r="A88" s="62" t="s">
        <v>175</v>
      </c>
      <c r="B88" s="63" t="s">
        <v>176</v>
      </c>
      <c r="C88" s="36">
        <v>0</v>
      </c>
      <c r="D88" s="64">
        <v>0</v>
      </c>
      <c r="E88" s="38">
        <v>7</v>
      </c>
      <c r="F88" s="39">
        <v>23.28</v>
      </c>
      <c r="G88" s="40">
        <v>4</v>
      </c>
      <c r="H88" s="39">
        <v>13.01</v>
      </c>
      <c r="I88" s="40">
        <v>1</v>
      </c>
      <c r="J88" s="39">
        <v>4.0199999999999996</v>
      </c>
      <c r="K88" s="44">
        <v>2</v>
      </c>
      <c r="L88" s="45">
        <v>5.93</v>
      </c>
      <c r="M88" s="41">
        <v>3</v>
      </c>
      <c r="N88" s="42">
        <v>5.9</v>
      </c>
      <c r="O88" s="41">
        <v>1</v>
      </c>
      <c r="P88" s="42">
        <v>0.98</v>
      </c>
      <c r="Q88" s="41"/>
      <c r="R88" s="42"/>
      <c r="S88" s="41">
        <v>4</v>
      </c>
      <c r="T88" s="42">
        <v>16.579999999999998</v>
      </c>
      <c r="U88" s="43">
        <f>2-1</f>
        <v>1</v>
      </c>
      <c r="V88" s="42">
        <f>7.86-4.36</f>
        <v>3.5</v>
      </c>
      <c r="W88" s="148">
        <v>1</v>
      </c>
      <c r="X88" s="149">
        <v>0.98</v>
      </c>
      <c r="Y88" s="169">
        <v>1</v>
      </c>
      <c r="Z88" s="161">
        <v>5</v>
      </c>
      <c r="AA88" s="164">
        <f t="shared" si="3"/>
        <v>25</v>
      </c>
      <c r="AB88" s="166">
        <f t="shared" si="4"/>
        <v>79.179999999999993</v>
      </c>
      <c r="AC88" s="33">
        <f t="shared" si="5"/>
        <v>19.794999999999998</v>
      </c>
    </row>
    <row r="89" spans="1:30">
      <c r="A89" s="62" t="s">
        <v>177</v>
      </c>
      <c r="B89" s="124" t="s">
        <v>178</v>
      </c>
      <c r="C89" s="36">
        <v>0</v>
      </c>
      <c r="D89" s="64">
        <v>0</v>
      </c>
      <c r="E89" s="38">
        <v>1</v>
      </c>
      <c r="F89" s="39">
        <v>7.68</v>
      </c>
      <c r="G89" s="40"/>
      <c r="H89" s="39"/>
      <c r="I89" s="40"/>
      <c r="J89" s="39"/>
      <c r="K89" s="44"/>
      <c r="L89" s="45"/>
      <c r="M89" s="41"/>
      <c r="N89" s="42"/>
      <c r="O89" s="41">
        <v>2</v>
      </c>
      <c r="P89" s="42">
        <v>12.35</v>
      </c>
      <c r="Q89" s="41"/>
      <c r="R89" s="42"/>
      <c r="S89" s="41"/>
      <c r="T89" s="42"/>
      <c r="U89" s="43"/>
      <c r="V89" s="42"/>
      <c r="W89" s="148"/>
      <c r="X89" s="149"/>
      <c r="Y89" s="169">
        <v>0</v>
      </c>
      <c r="Z89" s="161"/>
      <c r="AA89" s="164">
        <f t="shared" si="3"/>
        <v>3</v>
      </c>
      <c r="AB89" s="166">
        <f t="shared" si="4"/>
        <v>20.03</v>
      </c>
      <c r="AC89" s="33">
        <f t="shared" si="5"/>
        <v>5.0075000000000003</v>
      </c>
    </row>
    <row r="90" spans="1:30">
      <c r="A90" s="85" t="s">
        <v>179</v>
      </c>
      <c r="B90" s="126" t="s">
        <v>180</v>
      </c>
      <c r="C90" s="36">
        <v>0</v>
      </c>
      <c r="D90" s="64">
        <v>0</v>
      </c>
      <c r="E90" s="38">
        <v>1</v>
      </c>
      <c r="F90" s="39">
        <v>6.05</v>
      </c>
      <c r="G90" s="40">
        <v>1</v>
      </c>
      <c r="H90" s="39">
        <v>5.71</v>
      </c>
      <c r="I90" s="40"/>
      <c r="J90" s="39"/>
      <c r="K90" s="44"/>
      <c r="L90" s="45"/>
      <c r="M90" s="41">
        <v>1</v>
      </c>
      <c r="N90" s="42">
        <v>6.5</v>
      </c>
      <c r="O90" s="41">
        <v>1</v>
      </c>
      <c r="P90" s="42">
        <v>7.4</v>
      </c>
      <c r="Q90" s="41"/>
      <c r="R90" s="42"/>
      <c r="S90" s="41">
        <v>3</v>
      </c>
      <c r="T90" s="42">
        <v>20.170000000000002</v>
      </c>
      <c r="U90" s="43">
        <v>4</v>
      </c>
      <c r="V90" s="42">
        <v>26.43</v>
      </c>
      <c r="W90" s="148">
        <v>2</v>
      </c>
      <c r="X90" s="149">
        <v>12.4</v>
      </c>
      <c r="Y90" s="169">
        <v>1</v>
      </c>
      <c r="Z90" s="161">
        <v>4.67</v>
      </c>
      <c r="AA90" s="164">
        <f t="shared" si="3"/>
        <v>14</v>
      </c>
      <c r="AB90" s="166">
        <f t="shared" si="4"/>
        <v>89.33</v>
      </c>
      <c r="AC90" s="33">
        <f t="shared" si="5"/>
        <v>22.3325</v>
      </c>
    </row>
    <row r="91" spans="1:30">
      <c r="A91" s="115" t="s">
        <v>181</v>
      </c>
      <c r="B91" s="116" t="s">
        <v>182</v>
      </c>
      <c r="C91" s="36">
        <v>0</v>
      </c>
      <c r="D91" s="64">
        <v>0</v>
      </c>
      <c r="E91" s="38"/>
      <c r="F91" s="39"/>
      <c r="G91" s="40"/>
      <c r="H91" s="39"/>
      <c r="I91" s="40"/>
      <c r="J91" s="39"/>
      <c r="K91" s="44"/>
      <c r="L91" s="45"/>
      <c r="M91" s="41"/>
      <c r="N91" s="42"/>
      <c r="O91" s="41"/>
      <c r="P91" s="42"/>
      <c r="Q91" s="41"/>
      <c r="R91" s="42"/>
      <c r="S91" s="41"/>
      <c r="T91" s="42"/>
      <c r="U91" s="43"/>
      <c r="V91" s="42"/>
      <c r="W91" s="148"/>
      <c r="X91" s="149"/>
      <c r="Y91" s="169"/>
      <c r="Z91" s="161"/>
      <c r="AA91" s="164">
        <f t="shared" si="3"/>
        <v>0</v>
      </c>
      <c r="AB91" s="166">
        <f t="shared" si="4"/>
        <v>0</v>
      </c>
      <c r="AC91" s="33">
        <f t="shared" si="5"/>
        <v>0</v>
      </c>
    </row>
    <row r="92" spans="1:30">
      <c r="A92" s="62" t="s">
        <v>183</v>
      </c>
      <c r="B92" s="63" t="s">
        <v>184</v>
      </c>
      <c r="C92" s="36">
        <v>0</v>
      </c>
      <c r="D92" s="64">
        <v>0</v>
      </c>
      <c r="E92" s="38"/>
      <c r="F92" s="39"/>
      <c r="G92" s="40">
        <v>1</v>
      </c>
      <c r="H92" s="39">
        <v>0.9</v>
      </c>
      <c r="I92" s="40"/>
      <c r="J92" s="39"/>
      <c r="K92" s="44"/>
      <c r="L92" s="45"/>
      <c r="M92" s="41"/>
      <c r="N92" s="42"/>
      <c r="O92" s="41"/>
      <c r="P92" s="42"/>
      <c r="Q92" s="41"/>
      <c r="R92" s="42"/>
      <c r="S92" s="41"/>
      <c r="T92" s="42"/>
      <c r="U92" s="43"/>
      <c r="V92" s="42"/>
      <c r="W92" s="148"/>
      <c r="X92" s="149"/>
      <c r="Y92" s="169"/>
      <c r="Z92" s="161"/>
      <c r="AA92" s="164">
        <f t="shared" si="3"/>
        <v>1</v>
      </c>
      <c r="AB92" s="166">
        <f t="shared" si="4"/>
        <v>0.9</v>
      </c>
      <c r="AC92" s="33">
        <f t="shared" si="5"/>
        <v>0.22500000000000001</v>
      </c>
    </row>
    <row r="93" spans="1:30" s="74" customFormat="1">
      <c r="A93" s="62" t="s">
        <v>185</v>
      </c>
      <c r="B93" s="63" t="s">
        <v>186</v>
      </c>
      <c r="C93" s="36">
        <v>1</v>
      </c>
      <c r="D93" s="37">
        <v>1.94</v>
      </c>
      <c r="E93" s="38">
        <v>2</v>
      </c>
      <c r="F93" s="39">
        <v>8.57</v>
      </c>
      <c r="G93" s="40">
        <v>1</v>
      </c>
      <c r="H93" s="39">
        <v>6.05</v>
      </c>
      <c r="I93" s="40">
        <v>1</v>
      </c>
      <c r="J93" s="39">
        <v>6.05</v>
      </c>
      <c r="K93" s="44">
        <v>2</v>
      </c>
      <c r="L93" s="45">
        <v>12.71</v>
      </c>
      <c r="M93" s="41"/>
      <c r="N93" s="42"/>
      <c r="O93" s="41">
        <v>1</v>
      </c>
      <c r="P93" s="42">
        <v>6.5</v>
      </c>
      <c r="Q93" s="41"/>
      <c r="R93" s="42"/>
      <c r="S93" s="41"/>
      <c r="T93" s="42"/>
      <c r="U93" s="43"/>
      <c r="V93" s="42"/>
      <c r="W93" s="148">
        <v>1</v>
      </c>
      <c r="X93" s="149">
        <v>5.9</v>
      </c>
      <c r="Y93" s="169"/>
      <c r="Z93" s="161"/>
      <c r="AA93" s="164">
        <f t="shared" si="3"/>
        <v>9</v>
      </c>
      <c r="AB93" s="166">
        <f t="shared" si="4"/>
        <v>47.72</v>
      </c>
      <c r="AC93" s="33">
        <f t="shared" si="5"/>
        <v>11.93</v>
      </c>
      <c r="AD93"/>
    </row>
    <row r="94" spans="1:30" s="74" customFormat="1">
      <c r="A94" s="62" t="s">
        <v>187</v>
      </c>
      <c r="B94" s="63" t="s">
        <v>188</v>
      </c>
      <c r="C94" s="36"/>
      <c r="D94" s="37"/>
      <c r="E94" s="38">
        <v>3</v>
      </c>
      <c r="F94" s="39">
        <f>SUM(26.94-7.42)</f>
        <v>19.520000000000003</v>
      </c>
      <c r="G94" s="40">
        <v>7</v>
      </c>
      <c r="H94" s="39">
        <v>58</v>
      </c>
      <c r="I94" s="40">
        <v>4</v>
      </c>
      <c r="J94" s="39">
        <v>31.19</v>
      </c>
      <c r="K94" s="44">
        <v>5</v>
      </c>
      <c r="L94" s="45">
        <v>37.68</v>
      </c>
      <c r="M94" s="41">
        <v>3</v>
      </c>
      <c r="N94" s="42">
        <v>21.53</v>
      </c>
      <c r="O94" s="41">
        <v>3</v>
      </c>
      <c r="P94" s="42">
        <v>23.01</v>
      </c>
      <c r="Q94" s="41">
        <v>1</v>
      </c>
      <c r="R94" s="42">
        <v>7.99</v>
      </c>
      <c r="S94" s="41"/>
      <c r="T94" s="42"/>
      <c r="U94" s="43"/>
      <c r="V94" s="42"/>
      <c r="W94" s="148">
        <v>1</v>
      </c>
      <c r="X94" s="149">
        <v>6.68</v>
      </c>
      <c r="Y94" s="169">
        <v>2</v>
      </c>
      <c r="Z94" s="161">
        <v>14.5</v>
      </c>
      <c r="AA94" s="164">
        <f t="shared" si="3"/>
        <v>29</v>
      </c>
      <c r="AB94" s="166">
        <f t="shared" si="4"/>
        <v>220.10000000000002</v>
      </c>
      <c r="AC94" s="33">
        <f t="shared" si="5"/>
        <v>55.025000000000006</v>
      </c>
      <c r="AD94"/>
    </row>
    <row r="95" spans="1:30" s="74" customFormat="1">
      <c r="A95" s="62" t="s">
        <v>189</v>
      </c>
      <c r="B95" s="63" t="s">
        <v>190</v>
      </c>
      <c r="C95" s="36">
        <v>26</v>
      </c>
      <c r="D95" s="37">
        <v>121.06</v>
      </c>
      <c r="E95" s="38">
        <v>1</v>
      </c>
      <c r="F95" s="39">
        <f>SUM(10.92-8.65)</f>
        <v>2.2699999999999996</v>
      </c>
      <c r="G95" s="40">
        <v>5</v>
      </c>
      <c r="H95" s="39">
        <v>23.97</v>
      </c>
      <c r="I95" s="40">
        <v>51</v>
      </c>
      <c r="J95" s="39">
        <v>270.29000000000002</v>
      </c>
      <c r="K95" s="44">
        <v>8</v>
      </c>
      <c r="L95" s="45">
        <v>42.8</v>
      </c>
      <c r="M95" s="41">
        <v>9</v>
      </c>
      <c r="N95" s="42">
        <v>47.65</v>
      </c>
      <c r="O95" s="41">
        <v>4</v>
      </c>
      <c r="P95" s="42">
        <v>20.45</v>
      </c>
      <c r="Q95" s="41">
        <v>10</v>
      </c>
      <c r="R95" s="42">
        <v>53.46</v>
      </c>
      <c r="S95" s="41">
        <v>3</v>
      </c>
      <c r="T95" s="42">
        <v>16.47</v>
      </c>
      <c r="U95" s="43"/>
      <c r="V95" s="42"/>
      <c r="W95" s="148"/>
      <c r="X95" s="149"/>
      <c r="Y95" s="169">
        <v>2</v>
      </c>
      <c r="Z95" s="161">
        <v>11.61</v>
      </c>
      <c r="AA95" s="164">
        <f t="shared" si="3"/>
        <v>119</v>
      </c>
      <c r="AB95" s="166">
        <f t="shared" si="4"/>
        <v>610.03000000000009</v>
      </c>
      <c r="AC95" s="33">
        <f t="shared" si="5"/>
        <v>152.50750000000002</v>
      </c>
      <c r="AD95"/>
    </row>
    <row r="96" spans="1:30" s="74" customFormat="1">
      <c r="A96" s="62" t="s">
        <v>191</v>
      </c>
      <c r="B96" s="63" t="s">
        <v>192</v>
      </c>
      <c r="C96" s="36">
        <v>0</v>
      </c>
      <c r="D96" s="64">
        <v>0</v>
      </c>
      <c r="E96" s="38"/>
      <c r="F96" s="39"/>
      <c r="G96" s="40">
        <v>1</v>
      </c>
      <c r="H96" s="39">
        <v>1.01</v>
      </c>
      <c r="I96" s="40">
        <v>3</v>
      </c>
      <c r="J96" s="39">
        <v>9.06</v>
      </c>
      <c r="K96" s="44"/>
      <c r="L96" s="45"/>
      <c r="M96" s="41">
        <v>1</v>
      </c>
      <c r="N96" s="42">
        <v>4.43</v>
      </c>
      <c r="O96" s="41"/>
      <c r="P96" s="42"/>
      <c r="Q96" s="41">
        <v>2</v>
      </c>
      <c r="R96" s="42">
        <v>4.91</v>
      </c>
      <c r="S96" s="41">
        <v>2</v>
      </c>
      <c r="T96" s="42">
        <v>8.7799999999999994</v>
      </c>
      <c r="U96" s="43"/>
      <c r="V96" s="42"/>
      <c r="W96" s="148"/>
      <c r="X96" s="149"/>
      <c r="Y96" s="169"/>
      <c r="Z96" s="161"/>
      <c r="AA96" s="164">
        <f t="shared" si="3"/>
        <v>9</v>
      </c>
      <c r="AB96" s="166">
        <f t="shared" si="4"/>
        <v>28.189999999999998</v>
      </c>
      <c r="AC96" s="33">
        <f t="shared" si="5"/>
        <v>7.0474999999999994</v>
      </c>
      <c r="AD96"/>
    </row>
    <row r="97" spans="1:30" s="74" customFormat="1">
      <c r="A97" s="62" t="s">
        <v>193</v>
      </c>
      <c r="B97" s="63" t="s">
        <v>194</v>
      </c>
      <c r="C97" s="36">
        <v>0</v>
      </c>
      <c r="D97" s="64">
        <v>0</v>
      </c>
      <c r="E97" s="38"/>
      <c r="F97" s="39"/>
      <c r="G97" s="40">
        <v>1</v>
      </c>
      <c r="H97" s="39">
        <v>4.0199999999999996</v>
      </c>
      <c r="I97" s="40">
        <v>2</v>
      </c>
      <c r="J97" s="39">
        <v>8.0500000000000007</v>
      </c>
      <c r="K97" s="44"/>
      <c r="L97" s="45"/>
      <c r="M97" s="41"/>
      <c r="N97" s="42"/>
      <c r="O97" s="41"/>
      <c r="P97" s="42"/>
      <c r="Q97" s="41"/>
      <c r="R97" s="42"/>
      <c r="S97" s="41"/>
      <c r="T97" s="42"/>
      <c r="U97" s="43">
        <v>1</v>
      </c>
      <c r="V97" s="42">
        <v>4</v>
      </c>
      <c r="W97" s="148"/>
      <c r="X97" s="149"/>
      <c r="Y97" s="169"/>
      <c r="Z97" s="161"/>
      <c r="AA97" s="164">
        <f t="shared" si="3"/>
        <v>4</v>
      </c>
      <c r="AB97" s="166">
        <f t="shared" si="4"/>
        <v>16.07</v>
      </c>
      <c r="AC97" s="33">
        <f t="shared" si="5"/>
        <v>4.0175000000000001</v>
      </c>
      <c r="AD97"/>
    </row>
    <row r="98" spans="1:30">
      <c r="A98" s="62" t="s">
        <v>195</v>
      </c>
      <c r="B98" s="63" t="s">
        <v>196</v>
      </c>
      <c r="C98" s="36">
        <v>0</v>
      </c>
      <c r="D98" s="64">
        <v>0</v>
      </c>
      <c r="E98" s="38"/>
      <c r="F98" s="39"/>
      <c r="G98" s="40"/>
      <c r="H98" s="39"/>
      <c r="I98" s="40">
        <v>1</v>
      </c>
      <c r="J98" s="39">
        <v>3.99</v>
      </c>
      <c r="K98" s="44">
        <v>1</v>
      </c>
      <c r="L98" s="45">
        <v>4.0199999999999996</v>
      </c>
      <c r="M98" s="41"/>
      <c r="N98" s="42"/>
      <c r="O98" s="41"/>
      <c r="P98" s="42"/>
      <c r="Q98" s="41">
        <v>2</v>
      </c>
      <c r="R98" s="42">
        <v>7.86</v>
      </c>
      <c r="S98" s="41">
        <v>2</v>
      </c>
      <c r="T98" s="42">
        <v>8.7799999999999994</v>
      </c>
      <c r="U98" s="43">
        <v>1</v>
      </c>
      <c r="V98" s="42">
        <v>4.3600000000000003</v>
      </c>
      <c r="W98" s="148"/>
      <c r="X98" s="149"/>
      <c r="Y98" s="169"/>
      <c r="Z98" s="161"/>
      <c r="AA98" s="164">
        <f t="shared" si="3"/>
        <v>7</v>
      </c>
      <c r="AB98" s="166">
        <f t="shared" si="4"/>
        <v>29.009999999999998</v>
      </c>
      <c r="AC98" s="33">
        <f t="shared" si="5"/>
        <v>7.2524999999999995</v>
      </c>
    </row>
    <row r="99" spans="1:30">
      <c r="A99" s="62" t="s">
        <v>197</v>
      </c>
      <c r="B99" s="63" t="s">
        <v>198</v>
      </c>
      <c r="C99" s="36">
        <v>8</v>
      </c>
      <c r="D99" s="64">
        <v>67.45</v>
      </c>
      <c r="E99" s="38">
        <v>8</v>
      </c>
      <c r="F99" s="39">
        <v>57.27</v>
      </c>
      <c r="G99" s="40">
        <v>2</v>
      </c>
      <c r="H99" s="39">
        <v>15.88</v>
      </c>
      <c r="I99" s="40">
        <v>5</v>
      </c>
      <c r="J99" s="39">
        <v>38.96</v>
      </c>
      <c r="K99" s="44">
        <v>5</v>
      </c>
      <c r="L99" s="45">
        <v>41.93</v>
      </c>
      <c r="M99" s="41">
        <v>1</v>
      </c>
      <c r="N99" s="42">
        <v>7.47</v>
      </c>
      <c r="O99" s="41">
        <v>3</v>
      </c>
      <c r="P99" s="42">
        <v>25.74</v>
      </c>
      <c r="Q99" s="41">
        <v>2</v>
      </c>
      <c r="R99" s="42">
        <v>15.77</v>
      </c>
      <c r="S99" s="41"/>
      <c r="T99" s="42"/>
      <c r="U99" s="43"/>
      <c r="V99" s="42"/>
      <c r="W99" s="148">
        <v>1</v>
      </c>
      <c r="X99" s="149">
        <v>8.5399999999999991</v>
      </c>
      <c r="Y99" s="169"/>
      <c r="Z99" s="161"/>
      <c r="AA99" s="164">
        <f t="shared" si="3"/>
        <v>35</v>
      </c>
      <c r="AB99" s="166">
        <f t="shared" si="4"/>
        <v>279.01000000000005</v>
      </c>
      <c r="AC99" s="33">
        <f t="shared" si="5"/>
        <v>69.752500000000012</v>
      </c>
    </row>
    <row r="100" spans="1:30">
      <c r="A100" s="62" t="s">
        <v>199</v>
      </c>
      <c r="B100" s="63" t="s">
        <v>200</v>
      </c>
      <c r="C100" s="36">
        <v>14</v>
      </c>
      <c r="D100" s="64">
        <v>91.58</v>
      </c>
      <c r="E100" s="38">
        <v>14</v>
      </c>
      <c r="F100" s="39">
        <v>94.41</v>
      </c>
      <c r="G100" s="40">
        <v>8</v>
      </c>
      <c r="H100" s="39">
        <v>55.03</v>
      </c>
      <c r="I100" s="40">
        <v>19</v>
      </c>
      <c r="J100" s="39">
        <v>128.71</v>
      </c>
      <c r="K100" s="44">
        <v>11</v>
      </c>
      <c r="L100" s="45">
        <v>74.98</v>
      </c>
      <c r="M100" s="41">
        <v>7</v>
      </c>
      <c r="N100" s="42">
        <v>46.96</v>
      </c>
      <c r="O100" s="41">
        <v>9</v>
      </c>
      <c r="P100" s="42">
        <v>59.67</v>
      </c>
      <c r="Q100" s="41">
        <v>11</v>
      </c>
      <c r="R100" s="42">
        <v>69.900000000000006</v>
      </c>
      <c r="S100" s="41">
        <v>6</v>
      </c>
      <c r="T100" s="42">
        <v>38.950000000000003</v>
      </c>
      <c r="U100" s="43">
        <v>9</v>
      </c>
      <c r="V100" s="42">
        <v>55.49</v>
      </c>
      <c r="W100" s="148">
        <v>5</v>
      </c>
      <c r="X100" s="149">
        <v>31.93</v>
      </c>
      <c r="Y100" s="169">
        <v>4</v>
      </c>
      <c r="Z100" s="161">
        <v>29.3</v>
      </c>
      <c r="AA100" s="164">
        <f t="shared" si="3"/>
        <v>117</v>
      </c>
      <c r="AB100" s="166">
        <f t="shared" si="4"/>
        <v>776.91</v>
      </c>
      <c r="AC100" s="33">
        <f t="shared" si="5"/>
        <v>194.22749999999999</v>
      </c>
    </row>
    <row r="101" spans="1:30">
      <c r="A101" s="62" t="s">
        <v>201</v>
      </c>
      <c r="B101" s="63" t="s">
        <v>202</v>
      </c>
      <c r="C101" s="48">
        <v>22</v>
      </c>
      <c r="D101" s="127">
        <v>101.53</v>
      </c>
      <c r="E101" s="38">
        <v>17</v>
      </c>
      <c r="F101" s="39">
        <v>86.81</v>
      </c>
      <c r="G101" s="40">
        <v>2</v>
      </c>
      <c r="H101" s="39">
        <v>10.85</v>
      </c>
      <c r="I101" s="40">
        <v>6</v>
      </c>
      <c r="J101" s="39">
        <v>30.43</v>
      </c>
      <c r="K101" s="44">
        <v>7</v>
      </c>
      <c r="L101" s="45">
        <v>35.700000000000003</v>
      </c>
      <c r="M101" s="41">
        <v>9</v>
      </c>
      <c r="N101" s="42">
        <v>44.79</v>
      </c>
      <c r="O101" s="41">
        <v>8</v>
      </c>
      <c r="P101" s="42">
        <v>39.380000000000003</v>
      </c>
      <c r="Q101" s="41">
        <v>8</v>
      </c>
      <c r="R101" s="42">
        <v>39.369999999999997</v>
      </c>
      <c r="S101" s="41">
        <v>2</v>
      </c>
      <c r="T101" s="42">
        <v>9.58</v>
      </c>
      <c r="U101" s="43">
        <f>12-1</f>
        <v>11</v>
      </c>
      <c r="V101" s="42">
        <f>57.48-7.32</f>
        <v>50.16</v>
      </c>
      <c r="W101" s="148">
        <v>12</v>
      </c>
      <c r="X101" s="149">
        <v>57.91</v>
      </c>
      <c r="Y101" s="169">
        <v>16</v>
      </c>
      <c r="Z101" s="161">
        <v>49.01</v>
      </c>
      <c r="AA101" s="164">
        <f t="shared" si="3"/>
        <v>120</v>
      </c>
      <c r="AB101" s="166">
        <f t="shared" si="4"/>
        <v>555.52</v>
      </c>
      <c r="AC101" s="33">
        <f t="shared" si="5"/>
        <v>138.88</v>
      </c>
    </row>
    <row r="102" spans="1:30">
      <c r="A102" s="34" t="s">
        <v>203</v>
      </c>
      <c r="B102" s="35" t="s">
        <v>204</v>
      </c>
      <c r="C102" s="87">
        <v>0</v>
      </c>
      <c r="D102" s="128">
        <v>0</v>
      </c>
      <c r="E102" s="38">
        <v>1</v>
      </c>
      <c r="F102" s="39">
        <v>4.84</v>
      </c>
      <c r="G102" s="40"/>
      <c r="H102" s="39"/>
      <c r="I102" s="40"/>
      <c r="J102" s="39"/>
      <c r="K102" s="44"/>
      <c r="L102" s="45"/>
      <c r="M102" s="41">
        <v>1</v>
      </c>
      <c r="N102" s="42">
        <v>4.72</v>
      </c>
      <c r="O102" s="41"/>
      <c r="P102" s="42"/>
      <c r="Q102" s="41"/>
      <c r="R102" s="42"/>
      <c r="S102" s="41"/>
      <c r="T102" s="42"/>
      <c r="U102" s="43"/>
      <c r="V102" s="42"/>
      <c r="W102" s="148"/>
      <c r="X102" s="149"/>
      <c r="Y102" s="169"/>
      <c r="Z102" s="161"/>
      <c r="AA102" s="164">
        <f t="shared" si="3"/>
        <v>2</v>
      </c>
      <c r="AB102" s="166">
        <f t="shared" si="4"/>
        <v>9.5599999999999987</v>
      </c>
      <c r="AC102" s="33">
        <f t="shared" si="5"/>
        <v>2.3899999999999997</v>
      </c>
    </row>
    <row r="103" spans="1:30">
      <c r="A103" s="129" t="s">
        <v>205</v>
      </c>
      <c r="B103" s="130" t="s">
        <v>206</v>
      </c>
      <c r="C103" s="51">
        <v>0</v>
      </c>
      <c r="D103" s="131">
        <v>0</v>
      </c>
      <c r="E103" s="132"/>
      <c r="F103" s="133"/>
      <c r="G103" s="134"/>
      <c r="H103" s="133"/>
      <c r="I103" s="134">
        <v>2</v>
      </c>
      <c r="J103" s="133">
        <v>8.59</v>
      </c>
      <c r="K103" s="52"/>
      <c r="L103" s="53"/>
      <c r="M103" s="55"/>
      <c r="N103" s="56"/>
      <c r="O103" s="55"/>
      <c r="P103" s="56"/>
      <c r="Q103" s="55"/>
      <c r="R103" s="56"/>
      <c r="S103" s="55"/>
      <c r="T103" s="56"/>
      <c r="U103" s="135"/>
      <c r="V103" s="56"/>
      <c r="W103" s="146"/>
      <c r="X103" s="154"/>
      <c r="Y103" s="170"/>
      <c r="Z103" s="162"/>
      <c r="AA103" s="164">
        <f t="shared" si="3"/>
        <v>2</v>
      </c>
      <c r="AB103" s="166">
        <f t="shared" si="4"/>
        <v>8.59</v>
      </c>
      <c r="AC103" s="33">
        <f t="shared" si="5"/>
        <v>2.1475</v>
      </c>
    </row>
    <row r="104" spans="1:30">
      <c r="A104" s="136"/>
      <c r="B104" s="137" t="s">
        <v>207</v>
      </c>
      <c r="C104" s="138">
        <f t="shared" ref="C104:Q104" si="6">SUM(C6:C103)</f>
        <v>191</v>
      </c>
      <c r="D104" s="139">
        <f t="shared" si="6"/>
        <v>1009.6200000000002</v>
      </c>
      <c r="E104" s="140">
        <f t="shared" si="6"/>
        <v>192</v>
      </c>
      <c r="F104" s="141">
        <f t="shared" si="6"/>
        <v>1048.7199999999998</v>
      </c>
      <c r="G104" s="140">
        <f t="shared" si="6"/>
        <v>129</v>
      </c>
      <c r="H104" s="141">
        <f t="shared" si="6"/>
        <v>725.78000000000009</v>
      </c>
      <c r="I104" s="140">
        <f t="shared" si="6"/>
        <v>167</v>
      </c>
      <c r="J104" s="141">
        <f t="shared" si="6"/>
        <v>920.54</v>
      </c>
      <c r="K104" s="140">
        <f t="shared" si="6"/>
        <v>110</v>
      </c>
      <c r="L104" s="141">
        <f t="shared" si="6"/>
        <v>637.83000000000004</v>
      </c>
      <c r="M104" s="140">
        <f t="shared" si="6"/>
        <v>143</v>
      </c>
      <c r="N104" s="141">
        <f t="shared" si="6"/>
        <v>758.94</v>
      </c>
      <c r="O104" s="140">
        <f t="shared" si="6"/>
        <v>137</v>
      </c>
      <c r="P104" s="141">
        <f t="shared" si="6"/>
        <v>793.39</v>
      </c>
      <c r="Q104" s="142">
        <f t="shared" si="6"/>
        <v>203</v>
      </c>
      <c r="R104" s="139">
        <f t="shared" ref="R104:Z104" si="7">SUM(R6:R103)</f>
        <v>1160.98</v>
      </c>
      <c r="S104" s="142">
        <f t="shared" si="7"/>
        <v>219</v>
      </c>
      <c r="T104" s="142">
        <f t="shared" si="7"/>
        <v>1363.3420000000003</v>
      </c>
      <c r="U104" s="151">
        <f t="shared" si="7"/>
        <v>192</v>
      </c>
      <c r="V104" s="152">
        <f t="shared" si="7"/>
        <v>1104.4099999999999</v>
      </c>
      <c r="W104" s="142">
        <f t="shared" si="7"/>
        <v>167</v>
      </c>
      <c r="X104" s="142">
        <f t="shared" si="7"/>
        <v>1018.3799999999997</v>
      </c>
      <c r="Y104" s="157">
        <f t="shared" si="7"/>
        <v>144</v>
      </c>
      <c r="Z104" s="152">
        <f t="shared" si="7"/>
        <v>771.14</v>
      </c>
      <c r="AA104" s="165">
        <f>SUM(AA6:AA103)</f>
        <v>1994</v>
      </c>
      <c r="AB104" s="167">
        <f>SUM(AB6:AB103)</f>
        <v>11313.072000000004</v>
      </c>
      <c r="AC104" s="143">
        <f>SUM(AC6:AC103)</f>
        <v>2238.078</v>
      </c>
    </row>
  </sheetData>
  <mergeCells count="13">
    <mergeCell ref="M4:N4"/>
    <mergeCell ref="W4:X4"/>
    <mergeCell ref="AA4:AB4"/>
    <mergeCell ref="Y4:Z4"/>
    <mergeCell ref="C4:D4"/>
    <mergeCell ref="E4:F4"/>
    <mergeCell ref="G4:H4"/>
    <mergeCell ref="I4:J4"/>
    <mergeCell ref="K4:L4"/>
    <mergeCell ref="O4:P4"/>
    <mergeCell ref="Q4:R4"/>
    <mergeCell ref="S4:T4"/>
    <mergeCell ref="U4:V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Dörlemann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sabine doerlemann</dc:creator>
  <cp:lastModifiedBy>sabine doerlemann</cp:lastModifiedBy>
  <dcterms:created xsi:type="dcterms:W3CDTF">2017-12-07T11:47:33Z</dcterms:created>
  <dcterms:modified xsi:type="dcterms:W3CDTF">2018-03-16T16:05:11Z</dcterms:modified>
</cp:coreProperties>
</file>