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workspace\Monatsrechnung\"/>
    </mc:Choice>
  </mc:AlternateContent>
  <xr:revisionPtr revIDLastSave="0" documentId="8_{A945D0A4-5180-487A-89C9-02923F67D9CF}" xr6:coauthVersionLast="33" xr6:coauthVersionMax="33" xr10:uidLastSave="{00000000-0000-0000-0000-000000000000}"/>
  <bookViews>
    <workbookView xWindow="9810" yWindow="0" windowWidth="25200" windowHeight="11475" activeTab="1" xr2:uid="{46FC169A-45C7-4D44-BEB7-5ED13CA204EE}"/>
  </bookViews>
  <sheets>
    <sheet name="Zusammenfassung" sheetId="2" r:id="rId1"/>
    <sheet name="Mai 18" sheetId="1" r:id="rId2"/>
    <sheet name="Juni 18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5" i="6"/>
  <c r="F15" i="6"/>
  <c r="G15" i="6" s="1"/>
  <c r="F14" i="6"/>
  <c r="G14" i="6" s="1"/>
  <c r="F13" i="6"/>
  <c r="G13" i="6" s="1"/>
  <c r="F12" i="6"/>
  <c r="G12" i="6" s="1"/>
  <c r="G11" i="6"/>
  <c r="G10" i="6"/>
  <c r="G9" i="6"/>
  <c r="G8" i="6"/>
  <c r="F7" i="6"/>
  <c r="G7" i="6" s="1"/>
  <c r="N6" i="6"/>
  <c r="M6" i="6"/>
  <c r="L6" i="6"/>
  <c r="K6" i="6"/>
  <c r="G6" i="6"/>
  <c r="N5" i="6"/>
  <c r="M5" i="6"/>
  <c r="L5" i="6"/>
  <c r="K5" i="6"/>
  <c r="F5" i="6"/>
  <c r="G5" i="6" s="1"/>
  <c r="C4" i="6"/>
  <c r="J4" i="6" s="1"/>
  <c r="J7" i="6" s="1"/>
  <c r="J5" i="1"/>
  <c r="M7" i="1"/>
  <c r="L7" i="1"/>
  <c r="K7" i="1"/>
  <c r="J7" i="1"/>
  <c r="L6" i="1"/>
  <c r="K6" i="1"/>
  <c r="M5" i="1"/>
  <c r="N5" i="1"/>
  <c r="L5" i="1"/>
  <c r="K5" i="1"/>
  <c r="F4" i="6" l="1"/>
  <c r="J10" i="1"/>
  <c r="C59" i="1"/>
  <c r="N6" i="1" s="1"/>
  <c r="M4" i="6" l="1"/>
  <c r="M7" i="6" s="1"/>
  <c r="K4" i="6"/>
  <c r="K7" i="6" s="1"/>
  <c r="G4" i="6"/>
  <c r="C53" i="1"/>
  <c r="N4" i="6" l="1"/>
  <c r="N7" i="6" s="1"/>
  <c r="L4" i="6"/>
  <c r="L7" i="6" s="1"/>
  <c r="M6" i="1"/>
  <c r="J6" i="1"/>
  <c r="F15" i="1"/>
  <c r="F14" i="1"/>
  <c r="F13" i="1"/>
  <c r="B3" i="2" l="1"/>
  <c r="B5" i="2" l="1"/>
  <c r="G15" i="1" l="1"/>
  <c r="G6" i="1" l="1"/>
  <c r="G8" i="1"/>
  <c r="G9" i="1"/>
  <c r="G10" i="1"/>
  <c r="G11" i="1"/>
  <c r="G14" i="1"/>
  <c r="G13" i="1"/>
  <c r="F12" i="1"/>
  <c r="G12" i="1" s="1"/>
  <c r="F7" i="1"/>
  <c r="G7" i="1" s="1"/>
  <c r="F5" i="1"/>
  <c r="G5" i="1" s="1"/>
  <c r="C4" i="1" l="1"/>
  <c r="J4" i="1" l="1"/>
  <c r="B4" i="2"/>
  <c r="B7" i="2" s="1"/>
  <c r="F4" i="1"/>
  <c r="M4" i="1" l="1"/>
  <c r="K4" i="1"/>
  <c r="G4" i="1"/>
  <c r="L4" i="1" s="1"/>
  <c r="N4" i="1"/>
  <c r="N7" i="1" s="1"/>
</calcChain>
</file>

<file path=xl/sharedStrings.xml><?xml version="1.0" encoding="utf-8"?>
<sst xmlns="http://schemas.openxmlformats.org/spreadsheetml/2006/main" count="182" uniqueCount="79">
  <si>
    <t>Kaltmiete</t>
  </si>
  <si>
    <t>Nebenkosten</t>
  </si>
  <si>
    <t>Internet</t>
  </si>
  <si>
    <t>Monatlich</t>
  </si>
  <si>
    <t>Einmalig</t>
  </si>
  <si>
    <t>Busfahrkarte Toni</t>
  </si>
  <si>
    <t>Fahrgeld Jasmin</t>
  </si>
  <si>
    <t>Vodafone Toni</t>
  </si>
  <si>
    <t>Judo</t>
  </si>
  <si>
    <t>Fitness</t>
  </si>
  <si>
    <t>Netflix</t>
  </si>
  <si>
    <t>Dampfen</t>
  </si>
  <si>
    <t>Position</t>
  </si>
  <si>
    <t>Preis</t>
  </si>
  <si>
    <t>Bemerkung</t>
  </si>
  <si>
    <t>Schätzung</t>
  </si>
  <si>
    <t>Vodafone Jasmin</t>
  </si>
  <si>
    <t>Jasmin</t>
  </si>
  <si>
    <t>Toni</t>
  </si>
  <si>
    <t>Strom</t>
  </si>
  <si>
    <t>Einkauf Woolworth</t>
  </si>
  <si>
    <t>*</t>
  </si>
  <si>
    <t>Netto Einkauf</t>
  </si>
  <si>
    <t>Aldi Einkauf</t>
  </si>
  <si>
    <t>Lidl Einkauf</t>
  </si>
  <si>
    <t>Optional</t>
  </si>
  <si>
    <t>Datum</t>
  </si>
  <si>
    <t>Kühlbox</t>
  </si>
  <si>
    <t xml:space="preserve">Amazon </t>
  </si>
  <si>
    <t>Bademantel</t>
  </si>
  <si>
    <t>Obi</t>
  </si>
  <si>
    <t>Pflanzen</t>
  </si>
  <si>
    <t>Schlussverkauf</t>
  </si>
  <si>
    <t xml:space="preserve">Lidl </t>
  </si>
  <si>
    <t>E-Grill</t>
  </si>
  <si>
    <t>Medimax</t>
  </si>
  <si>
    <t>Gesamt</t>
  </si>
  <si>
    <t>Akkuträger</t>
  </si>
  <si>
    <t>Miezi Katzi BKH</t>
  </si>
  <si>
    <t>Döner</t>
  </si>
  <si>
    <t>Brot</t>
  </si>
  <si>
    <t>Rossmann</t>
  </si>
  <si>
    <t>Fieberthermometer</t>
  </si>
  <si>
    <t>Arbeitsplatte</t>
  </si>
  <si>
    <t>Geräteschlauch,
Winkel</t>
  </si>
  <si>
    <t>Dampfplanet</t>
  </si>
  <si>
    <t>Küchenzeugs</t>
  </si>
  <si>
    <t>Pfennigpfeiffer</t>
  </si>
  <si>
    <t>Diska Getränke</t>
  </si>
  <si>
    <t>Nic-Shots+Aroma</t>
  </si>
  <si>
    <t>eDampf-Shop</t>
  </si>
  <si>
    <t>Monchi</t>
  </si>
  <si>
    <t>Schreibwaren</t>
  </si>
  <si>
    <t>Zoo &amp; Co.</t>
  </si>
  <si>
    <t>Fressnapf</t>
  </si>
  <si>
    <t>Kiosk</t>
  </si>
  <si>
    <t>Woolworth</t>
  </si>
  <si>
    <t>Toaster+Sweets</t>
  </si>
  <si>
    <t>Kabelführung,
Cutter</t>
  </si>
  <si>
    <t>Kratzbaum</t>
  </si>
  <si>
    <t>Medizin</t>
  </si>
  <si>
    <t>Moritz-Apotheke</t>
  </si>
  <si>
    <t>dm</t>
  </si>
  <si>
    <t>Xucker</t>
  </si>
  <si>
    <t>Amazon Katzen - WC</t>
  </si>
  <si>
    <t>Amazon Katzentoy</t>
  </si>
  <si>
    <t>Lötzeug</t>
  </si>
  <si>
    <t>Druckerpatronen</t>
  </si>
  <si>
    <t>Advken RTA</t>
  </si>
  <si>
    <t>Ausgaben Mai 2018</t>
  </si>
  <si>
    <t>Ausgaben Juni 2018</t>
  </si>
  <si>
    <t>Zusammenfassung</t>
  </si>
  <si>
    <t>Anzahl Jasmin</t>
  </si>
  <si>
    <t>Anzahl Toni</t>
  </si>
  <si>
    <t>Summe Jasmin</t>
  </si>
  <si>
    <t>Summe Toni</t>
  </si>
  <si>
    <t>Kosten</t>
  </si>
  <si>
    <t>Art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</si>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</sst>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0" borderId="4" applyNumberFormat="0" applyFill="0" applyAlignment="0" applyProtection="0"/>
  </cellStyleXfs>
  <cellXfs count="29">
    <xf numFmtId="0" fontId="0" fillId="0" borderId="0" xfId="0"/>
    <xf numFmtId="8" fontId="0" fillId="0" borderId="0" xfId="0" applyNumberFormat="1"/>
    <xf numFmtId="14" fontId="0" fillId="0" borderId="0" xfId="0" applyNumberFormat="1"/>
    <xf numFmtId="0" fontId="4" fillId="0" borderId="3" xfId="3"/>
    <xf numFmtId="0" fontId="5" fillId="2" borderId="5" xfId="0" applyFont="1" applyFill="1" applyBorder="1" applyAlignment="1">
      <alignment horizontal="center" vertical="center"/>
    </xf>
    <xf numFmtId="0" fontId="1" fillId="0" borderId="4" xfId="4"/>
    <xf numFmtId="8" fontId="1" fillId="0" borderId="4" xfId="4" applyNumberFormat="1"/>
    <xf numFmtId="0" fontId="0" fillId="0" borderId="6" xfId="0" applyFont="1" applyBorder="1"/>
    <xf numFmtId="8" fontId="0" fillId="0" borderId="7" xfId="0" applyNumberFormat="1" applyFont="1" applyBorder="1"/>
    <xf numFmtId="0" fontId="0" fillId="0" borderId="7" xfId="0" applyFont="1" applyBorder="1" applyAlignment="1">
      <alignment horizontal="center"/>
    </xf>
    <xf numFmtId="8" fontId="0" fillId="0" borderId="8" xfId="0" applyNumberFormat="1" applyFont="1" applyBorder="1"/>
    <xf numFmtId="0" fontId="0" fillId="0" borderId="9" xfId="0" applyFont="1" applyBorder="1"/>
    <xf numFmtId="8" fontId="0" fillId="0" borderId="10" xfId="0" applyNumberFormat="1" applyFont="1" applyBorder="1"/>
    <xf numFmtId="0" fontId="0" fillId="0" borderId="10" xfId="0" applyFont="1" applyBorder="1" applyAlignment="1">
      <alignment horizontal="center"/>
    </xf>
    <xf numFmtId="8" fontId="0" fillId="0" borderId="11" xfId="0" applyNumberFormat="1" applyFont="1" applyBorder="1"/>
    <xf numFmtId="8" fontId="0" fillId="0" borderId="0" xfId="0" applyNumberFormat="1" applyBorder="1"/>
    <xf numFmtId="0" fontId="0" fillId="0" borderId="0" xfId="0" applyBorder="1"/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Border="1"/>
    <xf numFmtId="0" fontId="5" fillId="4" borderId="0" xfId="0" applyFont="1" applyFill="1" applyBorder="1"/>
    <xf numFmtId="0" fontId="5" fillId="4" borderId="0" xfId="0" applyFont="1" applyFill="1"/>
    <xf numFmtId="0" fontId="2" fillId="0" borderId="1" xfId="1" applyAlignment="1">
      <alignment horizontal="center"/>
    </xf>
    <xf numFmtId="0" fontId="6" fillId="3" borderId="2" xfId="2" applyFont="1" applyFill="1" applyAlignment="1">
      <alignment horizontal="center"/>
    </xf>
  </cellXfs>
  <cellStyles count="5">
    <cellStyle name="Ergebnis" xfId="4" builtinId="25"/>
    <cellStyle name="Standard" xfId="0" builtinId="0"/>
    <cellStyle name="Überschrift 1" xfId="1" builtinId="16"/>
    <cellStyle name="Überschrift 2" xfId="2" builtinId="17"/>
    <cellStyle name="Überschrift 3" xfId="3" builtinId="18"/>
  </cellStyles>
  <dxfs count="30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0" formatCode="General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textRotation="0" indent="0" justifyLastLine="0" shrinkToFit="0" readingOrder="0"/>
    </dxf>
    <dxf>
      <numFmt numFmtId="19" formatCode="dd/mm/yyyy"/>
    </dxf>
    <dxf>
      <numFmt numFmtId="12" formatCode="#,##0.00\ &quot;€&quot;;[Red]\-#,##0.00\ &quot;€&quot;"/>
    </dxf>
    <dxf>
      <border outline="0"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0" formatCode="General"/>
    </dxf>
    <dxf>
      <numFmt numFmtId="0" formatCode="General"/>
    </dxf>
    <dxf>
      <numFmt numFmtId="12" formatCode="#,##0.00\ &quot;€&quot;;[Red]\-#,##0.00\ &quot;€&quot;"/>
    </dxf>
    <dxf>
      <numFmt numFmtId="12" formatCode="#,##0.00\ &quot;€&quot;;[Red]\-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textRotation="0" indent="0" justifyLastLine="0" shrinkToFit="0" readingOrder="0"/>
    </dxf>
    <dxf>
      <numFmt numFmtId="19" formatCode="dd/mm/yyyy"/>
    </dxf>
    <dxf>
      <numFmt numFmtId="12" formatCode="#,##0.00\ &quot;€&quot;;[Red]\-#,##0.00\ &quot;€&quot;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C-4414-B70A-5125631E1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C-4414-B70A-5125631E1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C-4414-B70A-5125631E15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('Mai 18'!$A$2,'Mai 18'!$A$17,'Mai 18'!$A$41)</c:f>
              <c:strCache>
                <c:ptCount val="3"/>
                <c:pt idx="0">
                  <c:v>Monatlich</c:v>
                </c:pt>
                <c:pt idx="1">
                  <c:v>Einmalig</c:v>
                </c:pt>
                <c:pt idx="2">
                  <c:v>Optional</c:v>
                </c:pt>
              </c:strCache>
            </c:strRef>
          </c:cat>
          <c:val>
            <c:numRef>
              <c:f>('Mai 18'!$J$4,'Mai 18'!$J$5,'Mai 18'!$J$6)</c:f>
              <c:numCache>
                <c:formatCode>"€"#,##0.00_);[Red]\("€"#,##0.00\)</c:formatCode>
                <c:ptCount val="3"/>
                <c:pt idx="0">
                  <c:v>-727.47</c:v>
                </c:pt>
                <c:pt idx="1">
                  <c:v>-823.78</c:v>
                </c:pt>
                <c:pt idx="2">
                  <c:v>-453.09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C-4414-B70A-5125631E15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19050</xdr:rowOff>
    </xdr:from>
    <xdr:to>
      <xdr:col>9</xdr:col>
      <xdr:colOff>742950</xdr:colOff>
      <xdr:row>24</xdr:row>
      <xdr:rowOff>25974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F0570-E1A7-4061-935D-693375EA1F12}" name="Tabelle2" displayName="Tabelle2" ref="B3:G61" totalsRowShown="0" headerRowDxfId="29" tableBorderDxfId="28">
  <autoFilter ref="B3:G61" xr:uid="{14526240-1C3D-44CD-92AF-DC982F39BE23}"/>
  <tableColumns count="6">
    <tableColumn id="1" xr3:uid="{824AB3F7-6D91-478D-950B-A6770536003F}" name="Position"/>
    <tableColumn id="2" xr3:uid="{32B601CC-14A3-4EFA-867D-9B12493E5991}" name="Preis" dataDxfId="27"/>
    <tableColumn id="3" xr3:uid="{9AB1D7D9-EF71-4D09-A6E4-53AB78CE0F3A}" name="Datum" dataDxfId="26"/>
    <tableColumn id="4" xr3:uid="{7D671480-CE8F-4398-BC62-ACACC5BB37F5}" name="Bemerkung" dataDxfId="25"/>
    <tableColumn id="5" xr3:uid="{690A97DA-638F-4FCF-ACAB-6D2DB0FAF2A8}" name="Jasmin"/>
    <tableColumn id="6" xr3:uid="{592624FC-F661-401E-8DD9-0CEE642210E0}" name="Toni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415635-753D-4061-BE37-70FEC6E27A7A}" name="Tabelle4" displayName="Tabelle4" ref="I3:N7" totalsRowCount="1">
  <autoFilter ref="I3:N6" xr:uid="{03199374-4066-4D0A-9FDC-ECEC12F8EACF}"/>
  <tableColumns count="6">
    <tableColumn id="1" xr3:uid="{ED222CE9-9B30-4939-BA0E-F79FE8B73588}" name="Art" totalsRowLabel="Ergebnis" dataDxfId="24" totalsRowDxfId="23"/>
    <tableColumn id="2" xr3:uid="{798E1A08-752A-4E73-BA5E-A68C6E0DF7F0}" name="Kosten" totalsRowFunction="sum" dataDxfId="22" totalsRowDxfId="21"/>
    <tableColumn id="3" xr3:uid="{F0A637BD-484F-4D48-AC0C-814D06530905}" name="Anzahl Jasmin" totalsRowFunction="sum" dataDxfId="20"/>
    <tableColumn id="4" xr3:uid="{7F6D7C60-D6E8-4845-AF22-AC4169F97639}" name="Anzahl Toni" totalsRowFunction="sum" dataDxfId="19"/>
    <tableColumn id="5" xr3:uid="{576CA6B0-58A8-4A70-A940-B308C40AC5E8}" name="Summe Jasmin" totalsRowFunction="sum" dataDxfId="18" totalsRowDxfId="17"/>
    <tableColumn id="6" xr3:uid="{DCC2B237-AE62-464D-BBFD-F26632D3C6A8}" name="Summe Toni" totalsRowFunction="sum" dataDxfId="16" totalsRow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F9EA7-0071-4C55-84E7-CC16E21569CF}" name="Tabelle26" displayName="Tabelle26" ref="B3:G22" totalsRowShown="0" headerRowDxfId="14" tableBorderDxfId="13">
  <autoFilter ref="B3:G22" xr:uid="{14526240-1C3D-44CD-92AF-DC982F39BE23}"/>
  <tableColumns count="6">
    <tableColumn id="1" xr3:uid="{FA988EC2-A8D1-4376-BEDE-10F86F1E3ED6}" name="Position"/>
    <tableColumn id="2" xr3:uid="{9C305407-013B-46D1-B946-3A62BC8725D5}" name="Preis" dataDxfId="12"/>
    <tableColumn id="3" xr3:uid="{22C28789-21F9-4159-BC1A-ECD549663E5E}" name="Datum" dataDxfId="11"/>
    <tableColumn id="4" xr3:uid="{B79DFE7C-628C-4432-9972-AA29BF09690F}" name="Bemerkung" dataDxfId="10"/>
    <tableColumn id="5" xr3:uid="{5C3CD60B-9F40-45DD-8607-A4841D4340F7}" name="Jasmin"/>
    <tableColumn id="6" xr3:uid="{40E9518E-5919-4287-B131-6D737A923B22}" name="Toni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D63D5E-C8DE-4804-AE31-495111B8C209}" name="Tabelle47" displayName="Tabelle47" ref="I3:N7" totalsRowCount="1">
  <autoFilter ref="I3:N6" xr:uid="{03199374-4066-4D0A-9FDC-ECEC12F8EACF}"/>
  <tableColumns count="6">
    <tableColumn id="1" xr3:uid="{84DB12A1-7797-4CBF-8152-6409518227EC}" name="Art" totalsRowLabel="Ergebnis" dataDxfId="9" totalsRowDxfId="8"/>
    <tableColumn id="2" xr3:uid="{45114588-96C6-47A7-98EF-EA18D2A9F3C5}" name="Kosten" totalsRowFunction="sum" dataDxfId="7" totalsRowDxfId="6"/>
    <tableColumn id="3" xr3:uid="{6628169C-A6FC-427D-9C6C-BA79155F5E58}" name="Anzahl Jasmin" totalsRowFunction="sum" dataDxfId="5"/>
    <tableColumn id="4" xr3:uid="{6BCF1BAE-F2E3-4070-8C6F-A378F03888CA}" name="Anzahl Toni" totalsRowFunction="sum" dataDxfId="4"/>
    <tableColumn id="5" xr3:uid="{98EC1CAE-4FFA-4553-99E2-93C9473AA20C}" name="Summe Jasmin" totalsRowFunction="sum" dataDxfId="3" totalsRowDxfId="2"/>
    <tableColumn id="6" xr3:uid="{A46B2B99-2585-44E5-9B81-90310727D56E}" name="Summe Toni" totalsRowFunction="sum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CB7A-2AAF-4F5B-A126-CCADAFAA1CE0}">
  <sheetPr codeName="Tabelle2"/>
  <dimension ref="A1:D8"/>
  <sheetViews>
    <sheetView workbookViewId="0">
      <selection activeCell="B5" sqref="B5"/>
    </sheetView>
  </sheetViews>
  <sheetFormatPr baseColWidth="10" defaultRowHeight="15" x14ac:dyDescent="0.25"/>
  <cols>
    <col min="1" max="1" width="22.140625" customWidth="1"/>
    <col min="2" max="2" width="10.28515625" bestFit="1" customWidth="1"/>
    <col min="3" max="3" width="7" bestFit="1" customWidth="1"/>
  </cols>
  <sheetData>
    <row r="1" spans="1:4" ht="20.25" thickBot="1" x14ac:dyDescent="0.35">
      <c r="A1" s="27" t="s">
        <v>71</v>
      </c>
      <c r="B1" s="27"/>
      <c r="C1" s="27"/>
      <c r="D1" s="27"/>
    </row>
    <row r="2" spans="1:4" ht="15.75" thickTop="1" x14ac:dyDescent="0.25"/>
    <row r="3" spans="1:4" x14ac:dyDescent="0.25">
      <c r="A3" t="s">
        <v>4</v>
      </c>
      <c r="B3" s="1">
        <f>'Mai 18'!J5</f>
        <v>-823.78</v>
      </c>
    </row>
    <row r="4" spans="1:4" x14ac:dyDescent="0.25">
      <c r="A4" t="s">
        <v>3</v>
      </c>
      <c r="B4" s="1">
        <f>'Mai 18'!J4</f>
        <v>-727.47</v>
      </c>
    </row>
    <row r="5" spans="1:4" x14ac:dyDescent="0.25">
      <c r="A5" t="s">
        <v>25</v>
      </c>
      <c r="B5" s="1">
        <f>'Mai 18'!J6</f>
        <v>-453.09</v>
      </c>
    </row>
    <row r="7" spans="1:4" ht="15.75" thickBot="1" x14ac:dyDescent="0.3">
      <c r="A7" s="5" t="s">
        <v>36</v>
      </c>
      <c r="B7" s="6">
        <f>SUM(B3:B5)</f>
        <v>-2004.34</v>
      </c>
    </row>
    <row r="8" spans="1:4" ht="15.75" thickTop="1" x14ac:dyDescent="0.25"/>
  </sheetData>
  <mergeCells count="1">
    <mergeCell ref="A1:D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32DA-F2B3-4E4D-B88F-049E2990CD41}">
  <sheetPr codeName="Tabelle3"/>
  <dimension ref="A1:N65"/>
  <sheetViews>
    <sheetView tabSelected="1" workbookViewId="0">
      <selection activeCell="M17" sqref="M17"/>
    </sheetView>
  </sheetViews>
  <sheetFormatPr baseColWidth="10" defaultRowHeight="15" x14ac:dyDescent="0.25"/>
  <cols>
    <col min="1" max="1" width="10" bestFit="1" customWidth="1"/>
    <col min="2" max="2" width="19.28515625" bestFit="1" customWidth="1"/>
    <col min="3" max="3" width="10" bestFit="1" customWidth="1"/>
    <col min="4" max="4" width="11.42578125" bestFit="1" customWidth="1"/>
    <col min="5" max="5" width="18.85546875" style="20" bestFit="1" customWidth="1"/>
    <col min="6" max="6" width="11.5703125" bestFit="1" customWidth="1"/>
    <col min="7" max="7" width="9.42578125" bestFit="1" customWidth="1"/>
    <col min="8" max="8" width="6.5703125" customWidth="1"/>
    <col min="9" max="9" width="10" bestFit="1" customWidth="1"/>
    <col min="10" max="10" width="10.28515625" bestFit="1" customWidth="1"/>
    <col min="11" max="11" width="15.7109375" bestFit="1" customWidth="1"/>
    <col min="12" max="12" width="13.5703125" bestFit="1" customWidth="1"/>
    <col min="13" max="13" width="16.42578125" bestFit="1" customWidth="1"/>
    <col min="14" max="14" width="14.28515625" bestFit="1" customWidth="1"/>
    <col min="15" max="15" width="13.5703125" bestFit="1" customWidth="1"/>
  </cols>
  <sheetData>
    <row r="1" spans="1:14" ht="18" thickBot="1" x14ac:dyDescent="0.35">
      <c r="B1" s="28" t="s">
        <v>69</v>
      </c>
      <c r="C1" s="28"/>
      <c r="D1" s="28"/>
      <c r="E1" s="28"/>
      <c r="F1" s="28"/>
      <c r="G1" s="28"/>
    </row>
    <row r="2" spans="1:14" ht="16.5" thickTop="1" thickBot="1" x14ac:dyDescent="0.3">
      <c r="A2" s="3" t="s">
        <v>3</v>
      </c>
    </row>
    <row r="3" spans="1:14" x14ac:dyDescent="0.25">
      <c r="B3" s="17" t="s">
        <v>12</v>
      </c>
      <c r="C3" s="18" t="s">
        <v>13</v>
      </c>
      <c r="D3" s="18" t="s">
        <v>26</v>
      </c>
      <c r="E3" s="18" t="s">
        <v>14</v>
      </c>
      <c r="F3" s="4" t="s">
        <v>17</v>
      </c>
      <c r="G3" s="19" t="s">
        <v>18</v>
      </c>
      <c r="I3" t="s">
        <v>77</v>
      </c>
      <c r="J3" t="s">
        <v>76</v>
      </c>
      <c r="K3" t="s">
        <v>72</v>
      </c>
      <c r="L3" t="s">
        <v>73</v>
      </c>
      <c r="M3" t="s">
        <v>74</v>
      </c>
      <c r="N3" t="s">
        <v>75</v>
      </c>
    </row>
    <row r="4" spans="1:14" x14ac:dyDescent="0.25">
      <c r="B4" s="7" t="s">
        <v>0</v>
      </c>
      <c r="C4" s="8">
        <f>260*-1</f>
        <v>-260</v>
      </c>
      <c r="D4" s="8"/>
      <c r="E4" s="9"/>
      <c r="F4" s="8">
        <f>C4/2</f>
        <v>-130</v>
      </c>
      <c r="G4" s="10">
        <f>C4-F4</f>
        <v>-130</v>
      </c>
      <c r="I4" s="25" t="s">
        <v>3</v>
      </c>
      <c r="J4" s="15">
        <f>SUM($C$4:$C$16)</f>
        <v>-727.47</v>
      </c>
      <c r="K4" s="24">
        <f>COUNT(F4:F15)-COUNTIF(F4:F15,0)</f>
        <v>7</v>
      </c>
      <c r="L4" s="24">
        <f>COUNT(G4:G15)-COUNTIF(G4:G15,0)</f>
        <v>9</v>
      </c>
      <c r="M4" s="15">
        <f>SUM($F$4:$F$15)</f>
        <v>-323.99</v>
      </c>
      <c r="N4" s="15">
        <f>SUM($G$4:$G$15)</f>
        <v>-403.48</v>
      </c>
    </row>
    <row r="5" spans="1:14" x14ac:dyDescent="0.25">
      <c r="B5" s="7" t="s">
        <v>1</v>
      </c>
      <c r="C5" s="8">
        <v>-130</v>
      </c>
      <c r="D5" s="8"/>
      <c r="E5" s="9"/>
      <c r="F5" s="8">
        <f>C5/2</f>
        <v>-65</v>
      </c>
      <c r="G5" s="10">
        <f t="shared" ref="G5:G15" si="0">C5-F5</f>
        <v>-65</v>
      </c>
      <c r="I5" s="26" t="s">
        <v>4</v>
      </c>
      <c r="J5" s="15">
        <f>SUM($C$18:$C$22)+$C$23*2+SUM($C$24:$C$40)</f>
        <v>-823.78</v>
      </c>
      <c r="K5" s="24">
        <f>COUNTA($F$18:$F$40)</f>
        <v>10</v>
      </c>
      <c r="L5" s="24">
        <f>COUNTA($G$18:$G$40)</f>
        <v>13</v>
      </c>
      <c r="M5" s="1">
        <f>SUMIF($F$18:$F$40,"*",$C$18:$C$40)</f>
        <v>-374.65999999999997</v>
      </c>
      <c r="N5" s="1">
        <f>SUMIF($G$18:$G$40,"*",$C$18:$C$40)</f>
        <v>-449.12</v>
      </c>
    </row>
    <row r="6" spans="1:14" x14ac:dyDescent="0.25">
      <c r="B6" s="7" t="s">
        <v>2</v>
      </c>
      <c r="C6" s="8">
        <v>-19.989999999999998</v>
      </c>
      <c r="D6" s="8"/>
      <c r="E6" s="9"/>
      <c r="F6" s="8">
        <v>0</v>
      </c>
      <c r="G6" s="10">
        <f t="shared" si="0"/>
        <v>-19.989999999999998</v>
      </c>
      <c r="I6" s="26" t="s">
        <v>25</v>
      </c>
      <c r="J6" s="15">
        <f>SUM($C$42:$C$61)</f>
        <v>-453.09</v>
      </c>
      <c r="K6" s="24">
        <f>COUNTA($F$42:$F$61)</f>
        <v>5</v>
      </c>
      <c r="L6" s="24">
        <f>COUNTA($G$42:$G$61)</f>
        <v>14</v>
      </c>
      <c r="M6" s="15">
        <f>SUMIF($F$42:$F$61,"*",$C$42:$C$61)</f>
        <v>-102.17999999999998</v>
      </c>
      <c r="N6" s="15">
        <f>SUMIF($G$42:$G$61,"*",$C$42:$C$61)</f>
        <v>-350.91</v>
      </c>
    </row>
    <row r="7" spans="1:14" x14ac:dyDescent="0.25">
      <c r="B7" s="7" t="s">
        <v>6</v>
      </c>
      <c r="C7" s="8">
        <v>-40</v>
      </c>
      <c r="D7" s="8"/>
      <c r="E7" s="9"/>
      <c r="F7" s="8">
        <f>C7</f>
        <v>-40</v>
      </c>
      <c r="G7" s="10">
        <f t="shared" si="0"/>
        <v>0</v>
      </c>
      <c r="I7" s="26" t="s">
        <v>78</v>
      </c>
      <c r="J7" s="1">
        <f>SUBTOTAL(109,Tabelle4[Kosten])</f>
        <v>-2004.34</v>
      </c>
      <c r="K7">
        <f>SUBTOTAL(109,Tabelle4[Anzahl Jasmin])</f>
        <v>22</v>
      </c>
      <c r="L7">
        <f>SUBTOTAL(109,Tabelle4[Anzahl Toni])</f>
        <v>36</v>
      </c>
      <c r="M7" s="1">
        <f>SUBTOTAL(109,Tabelle4[Summe Jasmin])</f>
        <v>-800.82999999999993</v>
      </c>
      <c r="N7" s="1">
        <f>SUBTOTAL(109,Tabelle4[Summe Toni])</f>
        <v>-1203.51</v>
      </c>
    </row>
    <row r="8" spans="1:14" x14ac:dyDescent="0.25">
      <c r="B8" s="7" t="s">
        <v>5</v>
      </c>
      <c r="C8" s="8">
        <v>-66.5</v>
      </c>
      <c r="D8" s="8"/>
      <c r="E8" s="9"/>
      <c r="F8" s="8">
        <v>0</v>
      </c>
      <c r="G8" s="10">
        <f t="shared" si="0"/>
        <v>-66.5</v>
      </c>
      <c r="J8" s="16"/>
      <c r="K8" s="16"/>
      <c r="L8" s="16"/>
    </row>
    <row r="9" spans="1:14" x14ac:dyDescent="0.25">
      <c r="B9" s="7" t="s">
        <v>7</v>
      </c>
      <c r="C9" s="8">
        <v>-34.99</v>
      </c>
      <c r="D9" s="8"/>
      <c r="E9" s="9"/>
      <c r="F9" s="8">
        <v>0</v>
      </c>
      <c r="G9" s="10">
        <f t="shared" si="0"/>
        <v>-34.99</v>
      </c>
      <c r="J9" t="s">
        <v>51</v>
      </c>
    </row>
    <row r="10" spans="1:14" x14ac:dyDescent="0.25">
      <c r="B10" s="7" t="s">
        <v>8</v>
      </c>
      <c r="C10" s="8">
        <v>-22</v>
      </c>
      <c r="D10" s="8"/>
      <c r="E10" s="9"/>
      <c r="F10" s="8">
        <v>0</v>
      </c>
      <c r="G10" s="10">
        <f t="shared" si="0"/>
        <v>-22</v>
      </c>
      <c r="J10" s="1">
        <f>SUMIF(E18:E40,"Monchi",C18:C40)</f>
        <v>-345.89000000000004</v>
      </c>
    </row>
    <row r="11" spans="1:14" x14ac:dyDescent="0.25">
      <c r="B11" s="7" t="s">
        <v>9</v>
      </c>
      <c r="C11" s="8">
        <v>-5</v>
      </c>
      <c r="D11" s="8"/>
      <c r="E11" s="9"/>
      <c r="F11" s="8">
        <v>0</v>
      </c>
      <c r="G11" s="10">
        <f t="shared" si="0"/>
        <v>-5</v>
      </c>
    </row>
    <row r="12" spans="1:14" x14ac:dyDescent="0.25">
      <c r="B12" s="7" t="s">
        <v>10</v>
      </c>
      <c r="C12" s="8">
        <v>-13.99</v>
      </c>
      <c r="D12" s="8"/>
      <c r="E12" s="9"/>
      <c r="F12" s="8">
        <f>C12</f>
        <v>-13.99</v>
      </c>
      <c r="G12" s="10">
        <f t="shared" si="0"/>
        <v>0</v>
      </c>
    </row>
    <row r="13" spans="1:14" x14ac:dyDescent="0.25">
      <c r="B13" s="7" t="s">
        <v>11</v>
      </c>
      <c r="C13" s="8">
        <v>-60</v>
      </c>
      <c r="D13" s="8"/>
      <c r="E13" s="9" t="s">
        <v>15</v>
      </c>
      <c r="F13" s="8">
        <f>Tabelle2[[#This Row],[Preis]]/2</f>
        <v>-30</v>
      </c>
      <c r="G13" s="10">
        <f t="shared" si="0"/>
        <v>-30</v>
      </c>
    </row>
    <row r="14" spans="1:14" x14ac:dyDescent="0.25">
      <c r="B14" s="7" t="s">
        <v>16</v>
      </c>
      <c r="C14" s="8">
        <v>-15</v>
      </c>
      <c r="D14" s="8"/>
      <c r="E14" s="9"/>
      <c r="F14" s="8">
        <f>Tabelle2[[#This Row],[Preis]]</f>
        <v>-15</v>
      </c>
      <c r="G14" s="10">
        <f t="shared" si="0"/>
        <v>0</v>
      </c>
    </row>
    <row r="15" spans="1:14" x14ac:dyDescent="0.25">
      <c r="B15" s="11" t="s">
        <v>19</v>
      </c>
      <c r="C15" s="12">
        <v>-60</v>
      </c>
      <c r="D15" s="12"/>
      <c r="E15" s="13"/>
      <c r="F15" s="12">
        <f>Tabelle2[[#This Row],[Preis]]/2</f>
        <v>-30</v>
      </c>
      <c r="G15" s="14">
        <f t="shared" si="0"/>
        <v>-30</v>
      </c>
    </row>
    <row r="16" spans="1:14" x14ac:dyDescent="0.25">
      <c r="E16" s="21"/>
      <c r="F16" s="15"/>
      <c r="G16" s="1"/>
    </row>
    <row r="17" spans="1:7" ht="15.75" thickBot="1" x14ac:dyDescent="0.3">
      <c r="A17" s="3" t="s">
        <v>4</v>
      </c>
      <c r="B17" s="17"/>
      <c r="C17" s="17"/>
      <c r="D17" s="17"/>
      <c r="E17" s="17"/>
      <c r="F17" s="17"/>
      <c r="G17" s="17"/>
    </row>
    <row r="18" spans="1:7" x14ac:dyDescent="0.25">
      <c r="B18" t="s">
        <v>20</v>
      </c>
      <c r="C18" s="1">
        <v>-12.97</v>
      </c>
      <c r="D18" s="2">
        <v>43225</v>
      </c>
      <c r="E18" s="21"/>
      <c r="F18" s="16"/>
      <c r="G18" t="s">
        <v>21</v>
      </c>
    </row>
    <row r="19" spans="1:7" x14ac:dyDescent="0.25">
      <c r="B19" t="s">
        <v>22</v>
      </c>
      <c r="C19" s="1">
        <v>-2.09</v>
      </c>
      <c r="D19" s="2">
        <v>43225</v>
      </c>
      <c r="E19" s="21"/>
      <c r="F19" s="16" t="s">
        <v>21</v>
      </c>
    </row>
    <row r="20" spans="1:7" x14ac:dyDescent="0.25">
      <c r="B20" t="s">
        <v>23</v>
      </c>
      <c r="C20" s="1">
        <v>-33.340000000000003</v>
      </c>
      <c r="D20" s="2">
        <v>43225</v>
      </c>
      <c r="E20" s="21"/>
      <c r="F20" s="16"/>
      <c r="G20" t="s">
        <v>21</v>
      </c>
    </row>
    <row r="21" spans="1:7" x14ac:dyDescent="0.25">
      <c r="B21" t="s">
        <v>24</v>
      </c>
      <c r="C21" s="1">
        <v>-11.37</v>
      </c>
      <c r="D21" s="2">
        <v>43227</v>
      </c>
      <c r="E21" s="21"/>
      <c r="F21" s="16"/>
      <c r="G21" t="s">
        <v>21</v>
      </c>
    </row>
    <row r="22" spans="1:7" x14ac:dyDescent="0.25">
      <c r="B22" t="s">
        <v>24</v>
      </c>
      <c r="C22" s="1">
        <v>-36.99</v>
      </c>
      <c r="D22" s="2">
        <v>43231</v>
      </c>
      <c r="E22" s="21"/>
      <c r="F22" s="16" t="s">
        <v>21</v>
      </c>
    </row>
    <row r="23" spans="1:7" x14ac:dyDescent="0.25">
      <c r="B23" t="s">
        <v>38</v>
      </c>
      <c r="C23" s="1">
        <v>-150</v>
      </c>
      <c r="D23" s="2">
        <v>43232</v>
      </c>
      <c r="E23" s="21" t="s">
        <v>51</v>
      </c>
      <c r="F23" s="16" t="s">
        <v>21</v>
      </c>
      <c r="G23" t="s">
        <v>21</v>
      </c>
    </row>
    <row r="24" spans="1:7" x14ac:dyDescent="0.25">
      <c r="B24" t="s">
        <v>39</v>
      </c>
      <c r="C24" s="1">
        <v>-12</v>
      </c>
      <c r="D24" s="2">
        <v>43233</v>
      </c>
      <c r="G24" t="s">
        <v>21</v>
      </c>
    </row>
    <row r="25" spans="1:7" x14ac:dyDescent="0.25">
      <c r="B25" t="s">
        <v>22</v>
      </c>
      <c r="C25" s="1">
        <v>-1.29</v>
      </c>
      <c r="D25" s="2">
        <v>43236</v>
      </c>
      <c r="E25" s="20" t="s">
        <v>40</v>
      </c>
      <c r="G25" t="s">
        <v>21</v>
      </c>
    </row>
    <row r="26" spans="1:7" x14ac:dyDescent="0.25">
      <c r="B26" t="s">
        <v>41</v>
      </c>
      <c r="C26" s="1">
        <v>-3.49</v>
      </c>
      <c r="D26" s="2">
        <v>43235</v>
      </c>
      <c r="E26" s="20" t="s">
        <v>42</v>
      </c>
      <c r="G26" t="s">
        <v>21</v>
      </c>
    </row>
    <row r="27" spans="1:7" x14ac:dyDescent="0.25">
      <c r="B27" t="s">
        <v>23</v>
      </c>
      <c r="C27" s="1">
        <v>-28.77</v>
      </c>
      <c r="D27" s="2">
        <v>43239</v>
      </c>
      <c r="G27" t="s">
        <v>21</v>
      </c>
    </row>
    <row r="28" spans="1:7" x14ac:dyDescent="0.25">
      <c r="B28" t="s">
        <v>24</v>
      </c>
      <c r="C28" s="1">
        <v>-57</v>
      </c>
      <c r="D28" s="2">
        <v>43239</v>
      </c>
      <c r="F28" t="s">
        <v>21</v>
      </c>
    </row>
    <row r="29" spans="1:7" x14ac:dyDescent="0.25">
      <c r="B29" t="s">
        <v>48</v>
      </c>
      <c r="C29" s="1">
        <v>-6.36</v>
      </c>
      <c r="D29" s="2">
        <v>43239</v>
      </c>
      <c r="F29" t="s">
        <v>21</v>
      </c>
    </row>
    <row r="30" spans="1:7" x14ac:dyDescent="0.25">
      <c r="B30" t="s">
        <v>53</v>
      </c>
      <c r="C30" s="1">
        <v>-51.96</v>
      </c>
      <c r="D30" s="2">
        <v>43246</v>
      </c>
      <c r="E30" s="21" t="s">
        <v>51</v>
      </c>
      <c r="G30" t="s">
        <v>21</v>
      </c>
    </row>
    <row r="31" spans="1:7" x14ac:dyDescent="0.25">
      <c r="B31" t="s">
        <v>54</v>
      </c>
      <c r="C31" s="1">
        <v>-61.97</v>
      </c>
      <c r="D31" s="2">
        <v>43246</v>
      </c>
      <c r="E31" s="21" t="s">
        <v>51</v>
      </c>
      <c r="G31" t="s">
        <v>21</v>
      </c>
    </row>
    <row r="32" spans="1:7" x14ac:dyDescent="0.25">
      <c r="B32" t="s">
        <v>41</v>
      </c>
      <c r="C32" s="1">
        <v>-6.51</v>
      </c>
      <c r="D32" s="2">
        <v>43249</v>
      </c>
      <c r="E32" s="21"/>
      <c r="F32" t="s">
        <v>21</v>
      </c>
    </row>
    <row r="33" spans="1:13" x14ac:dyDescent="0.25">
      <c r="B33" t="s">
        <v>59</v>
      </c>
      <c r="C33" s="1">
        <v>-56.98</v>
      </c>
      <c r="D33" s="2">
        <v>43248</v>
      </c>
      <c r="E33" s="21" t="s">
        <v>51</v>
      </c>
      <c r="G33" t="s">
        <v>21</v>
      </c>
    </row>
    <row r="34" spans="1:13" x14ac:dyDescent="0.25">
      <c r="B34" t="s">
        <v>24</v>
      </c>
      <c r="C34" s="1">
        <v>-60.39</v>
      </c>
      <c r="D34" s="2">
        <v>43246</v>
      </c>
      <c r="E34" s="21"/>
      <c r="F34" t="s">
        <v>21</v>
      </c>
    </row>
    <row r="35" spans="1:13" x14ac:dyDescent="0.25">
      <c r="B35" t="s">
        <v>41</v>
      </c>
      <c r="C35" s="1">
        <v>-14.36</v>
      </c>
      <c r="D35" s="2">
        <v>43234</v>
      </c>
      <c r="E35" s="21"/>
      <c r="F35" t="s">
        <v>21</v>
      </c>
    </row>
    <row r="36" spans="1:13" x14ac:dyDescent="0.25">
      <c r="B36" t="s">
        <v>22</v>
      </c>
      <c r="C36" s="1">
        <v>-28.81</v>
      </c>
      <c r="D36" s="2">
        <v>43251</v>
      </c>
      <c r="E36" s="21"/>
      <c r="F36" t="s">
        <v>21</v>
      </c>
    </row>
    <row r="37" spans="1:13" x14ac:dyDescent="0.25">
      <c r="B37" t="s">
        <v>62</v>
      </c>
      <c r="C37" s="1">
        <v>-12.15</v>
      </c>
      <c r="D37" s="2">
        <v>43242</v>
      </c>
      <c r="E37" s="21" t="s">
        <v>63</v>
      </c>
      <c r="F37" t="s">
        <v>21</v>
      </c>
    </row>
    <row r="38" spans="1:13" x14ac:dyDescent="0.25">
      <c r="B38" t="s">
        <v>64</v>
      </c>
      <c r="C38" s="1">
        <v>-19.989999999999998</v>
      </c>
      <c r="D38" s="2">
        <v>43251</v>
      </c>
      <c r="E38" s="21" t="s">
        <v>51</v>
      </c>
      <c r="G38" t="s">
        <v>21</v>
      </c>
    </row>
    <row r="39" spans="1:13" x14ac:dyDescent="0.25">
      <c r="B39" t="s">
        <v>65</v>
      </c>
      <c r="C39" s="1">
        <v>-4.99</v>
      </c>
      <c r="D39" s="2">
        <v>43251</v>
      </c>
      <c r="E39" s="21" t="s">
        <v>51</v>
      </c>
      <c r="G39" t="s">
        <v>21</v>
      </c>
    </row>
    <row r="41" spans="1:13" ht="15.75" thickBot="1" x14ac:dyDescent="0.3">
      <c r="A41" s="3" t="s">
        <v>25</v>
      </c>
      <c r="B41" s="17"/>
      <c r="C41" s="17"/>
      <c r="D41" s="17"/>
      <c r="E41" s="17"/>
      <c r="F41" s="17"/>
      <c r="G41" s="17"/>
    </row>
    <row r="42" spans="1:13" x14ac:dyDescent="0.25">
      <c r="B42" t="s">
        <v>27</v>
      </c>
      <c r="C42" s="1">
        <v>-42.99</v>
      </c>
      <c r="D42" s="2">
        <v>43228</v>
      </c>
      <c r="E42" s="21" t="s">
        <v>28</v>
      </c>
      <c r="F42" s="16"/>
      <c r="G42" t="s">
        <v>21</v>
      </c>
    </row>
    <row r="43" spans="1:13" x14ac:dyDescent="0.25">
      <c r="B43" t="s">
        <v>29</v>
      </c>
      <c r="C43" s="1">
        <v>-18.989999999999998</v>
      </c>
      <c r="D43" s="2">
        <v>42127</v>
      </c>
      <c r="E43" s="21" t="s">
        <v>28</v>
      </c>
      <c r="F43" s="16"/>
      <c r="G43" t="s">
        <v>21</v>
      </c>
      <c r="L43" s="1"/>
      <c r="M43" s="1"/>
    </row>
    <row r="44" spans="1:13" x14ac:dyDescent="0.25">
      <c r="B44" t="s">
        <v>31</v>
      </c>
      <c r="C44" s="1">
        <v>-24.11</v>
      </c>
      <c r="D44" s="2">
        <v>43231</v>
      </c>
      <c r="E44" s="21" t="s">
        <v>30</v>
      </c>
      <c r="F44" s="16" t="s">
        <v>21</v>
      </c>
    </row>
    <row r="45" spans="1:13" x14ac:dyDescent="0.25">
      <c r="B45" t="s">
        <v>32</v>
      </c>
      <c r="C45" s="1">
        <v>-13.8</v>
      </c>
      <c r="D45" s="2">
        <v>43223</v>
      </c>
      <c r="E45" s="21" t="s">
        <v>33</v>
      </c>
      <c r="F45" s="16" t="s">
        <v>21</v>
      </c>
    </row>
    <row r="46" spans="1:13" x14ac:dyDescent="0.25">
      <c r="B46" t="s">
        <v>34</v>
      </c>
      <c r="C46" s="1">
        <v>-19.989999999999998</v>
      </c>
      <c r="D46" s="2">
        <v>43225</v>
      </c>
      <c r="E46" s="21" t="s">
        <v>35</v>
      </c>
      <c r="F46" s="16" t="s">
        <v>21</v>
      </c>
    </row>
    <row r="47" spans="1:13" x14ac:dyDescent="0.25">
      <c r="B47" t="s">
        <v>37</v>
      </c>
      <c r="C47" s="1">
        <v>-66.8</v>
      </c>
      <c r="D47" s="2">
        <v>43231</v>
      </c>
      <c r="E47" s="22" t="s">
        <v>45</v>
      </c>
      <c r="F47" s="16"/>
      <c r="G47" t="s">
        <v>21</v>
      </c>
    </row>
    <row r="48" spans="1:13" x14ac:dyDescent="0.25">
      <c r="B48" t="s">
        <v>68</v>
      </c>
      <c r="C48" s="1">
        <v>-27.93</v>
      </c>
      <c r="D48" s="2">
        <v>43228</v>
      </c>
      <c r="E48" s="22" t="s">
        <v>28</v>
      </c>
      <c r="F48" s="16"/>
      <c r="G48" t="s">
        <v>21</v>
      </c>
    </row>
    <row r="49" spans="2:7" x14ac:dyDescent="0.25">
      <c r="B49" t="s">
        <v>43</v>
      </c>
      <c r="C49" s="1">
        <v>-32.979999999999997</v>
      </c>
      <c r="D49" s="2">
        <v>43239</v>
      </c>
      <c r="E49" s="22" t="s">
        <v>30</v>
      </c>
      <c r="G49" t="s">
        <v>21</v>
      </c>
    </row>
    <row r="50" spans="2:7" ht="30" x14ac:dyDescent="0.25">
      <c r="B50" s="23" t="s">
        <v>44</v>
      </c>
      <c r="C50" s="1">
        <v>-23.28</v>
      </c>
      <c r="D50" s="2">
        <v>43239</v>
      </c>
      <c r="E50" s="22" t="s">
        <v>30</v>
      </c>
      <c r="G50" t="s">
        <v>21</v>
      </c>
    </row>
    <row r="51" spans="2:7" x14ac:dyDescent="0.25">
      <c r="B51" t="s">
        <v>46</v>
      </c>
      <c r="C51" s="1">
        <v>-44</v>
      </c>
      <c r="D51" s="2">
        <v>43239</v>
      </c>
      <c r="E51" s="20" t="s">
        <v>47</v>
      </c>
      <c r="G51" t="s">
        <v>21</v>
      </c>
    </row>
    <row r="52" spans="2:7" x14ac:dyDescent="0.25">
      <c r="B52" t="s">
        <v>39</v>
      </c>
      <c r="C52" s="1">
        <v>-12</v>
      </c>
      <c r="D52" s="2">
        <v>43233</v>
      </c>
      <c r="G52" t="s">
        <v>21</v>
      </c>
    </row>
    <row r="53" spans="2:7" x14ac:dyDescent="0.25">
      <c r="B53" t="s">
        <v>52</v>
      </c>
      <c r="C53" s="1">
        <f>-55.65+9.99+9.99+2.99+2.99</f>
        <v>-29.689999999999991</v>
      </c>
      <c r="D53" s="2">
        <v>43236</v>
      </c>
      <c r="E53" s="20" t="s">
        <v>47</v>
      </c>
      <c r="F53" t="s">
        <v>21</v>
      </c>
    </row>
    <row r="54" spans="2:7" x14ac:dyDescent="0.25">
      <c r="B54" t="s">
        <v>49</v>
      </c>
      <c r="C54" s="1">
        <v>-24.5</v>
      </c>
      <c r="D54" s="2">
        <v>43241</v>
      </c>
      <c r="E54" s="20" t="s">
        <v>50</v>
      </c>
      <c r="G54" t="s">
        <v>21</v>
      </c>
    </row>
    <row r="55" spans="2:7" x14ac:dyDescent="0.25">
      <c r="B55" t="s">
        <v>49</v>
      </c>
      <c r="C55" s="1">
        <v>-8.57</v>
      </c>
      <c r="D55" s="2">
        <v>43244</v>
      </c>
      <c r="E55" s="20" t="s">
        <v>55</v>
      </c>
      <c r="G55" t="s">
        <v>21</v>
      </c>
    </row>
    <row r="56" spans="2:7" x14ac:dyDescent="0.25">
      <c r="B56" t="s">
        <v>57</v>
      </c>
      <c r="C56" s="1">
        <v>-15.53</v>
      </c>
      <c r="D56" s="2">
        <v>43243</v>
      </c>
      <c r="E56" s="20" t="s">
        <v>56</v>
      </c>
      <c r="G56" t="s">
        <v>21</v>
      </c>
    </row>
    <row r="57" spans="2:7" ht="30" x14ac:dyDescent="0.25">
      <c r="B57" s="23" t="s">
        <v>58</v>
      </c>
      <c r="C57" s="1">
        <v>-6.87</v>
      </c>
      <c r="D57" s="2">
        <v>43249</v>
      </c>
      <c r="E57" s="20" t="s">
        <v>30</v>
      </c>
      <c r="G57" t="s">
        <v>21</v>
      </c>
    </row>
    <row r="58" spans="2:7" x14ac:dyDescent="0.25">
      <c r="B58" s="23" t="s">
        <v>60</v>
      </c>
      <c r="C58" s="1">
        <v>-14.59</v>
      </c>
      <c r="D58" s="2">
        <v>43235</v>
      </c>
      <c r="E58" s="20" t="s">
        <v>61</v>
      </c>
      <c r="F58" t="s">
        <v>21</v>
      </c>
    </row>
    <row r="59" spans="2:7" x14ac:dyDescent="0.25">
      <c r="B59" s="23" t="s">
        <v>66</v>
      </c>
      <c r="C59" s="1">
        <f>-6.49-5.99</f>
        <v>-12.48</v>
      </c>
      <c r="D59" s="2">
        <v>43251</v>
      </c>
      <c r="E59" s="20" t="s">
        <v>28</v>
      </c>
      <c r="G59" t="s">
        <v>21</v>
      </c>
    </row>
    <row r="60" spans="2:7" x14ac:dyDescent="0.25">
      <c r="B60" s="23" t="s">
        <v>67</v>
      </c>
      <c r="C60" s="1">
        <v>-13.99</v>
      </c>
      <c r="D60" s="2">
        <v>43240</v>
      </c>
      <c r="E60" s="20" t="s">
        <v>28</v>
      </c>
      <c r="G60" t="s">
        <v>21</v>
      </c>
    </row>
    <row r="61" spans="2:7" x14ac:dyDescent="0.25">
      <c r="C61" s="1"/>
      <c r="D61" s="2"/>
    </row>
    <row r="65" spans="3:6" x14ac:dyDescent="0.25">
      <c r="C65" s="1"/>
      <c r="D65" s="1"/>
      <c r="E65" s="21"/>
      <c r="F65" s="16"/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FF50-74B4-4929-AD8A-B64DB0F9C2AA}">
  <sheetPr codeName="Tabelle4"/>
  <dimension ref="A1:N43"/>
  <sheetViews>
    <sheetView topLeftCell="B1" workbookViewId="0">
      <selection activeCell="J9" sqref="J9:J11"/>
    </sheetView>
  </sheetViews>
  <sheetFormatPr baseColWidth="10" defaultRowHeight="15" x14ac:dyDescent="0.25"/>
  <cols>
    <col min="1" max="1" width="10" bestFit="1" customWidth="1"/>
    <col min="2" max="2" width="19.28515625" bestFit="1" customWidth="1"/>
    <col min="3" max="3" width="10" bestFit="1" customWidth="1"/>
    <col min="4" max="4" width="11.42578125" bestFit="1" customWidth="1"/>
    <col min="5" max="5" width="18.85546875" style="20" bestFit="1" customWidth="1"/>
    <col min="6" max="6" width="11.5703125" bestFit="1" customWidth="1"/>
    <col min="7" max="7" width="9.42578125" bestFit="1" customWidth="1"/>
    <col min="8" max="8" width="15.85546875" bestFit="1" customWidth="1"/>
    <col min="9" max="9" width="10" bestFit="1" customWidth="1"/>
    <col min="10" max="10" width="10.28515625" bestFit="1" customWidth="1"/>
    <col min="11" max="11" width="15.7109375" bestFit="1" customWidth="1"/>
    <col min="12" max="12" width="13.5703125" bestFit="1" customWidth="1"/>
    <col min="13" max="13" width="16.42578125" bestFit="1" customWidth="1"/>
    <col min="14" max="14" width="14.28515625" bestFit="1" customWidth="1"/>
    <col min="15" max="15" width="13.5703125" bestFit="1" customWidth="1"/>
  </cols>
  <sheetData>
    <row r="1" spans="1:14" ht="18" thickBot="1" x14ac:dyDescent="0.35">
      <c r="B1" s="28" t="s">
        <v>70</v>
      </c>
      <c r="C1" s="28"/>
      <c r="D1" s="28"/>
      <c r="E1" s="28"/>
      <c r="F1" s="28"/>
      <c r="G1" s="28"/>
    </row>
    <row r="2" spans="1:14" ht="16.5" thickTop="1" thickBot="1" x14ac:dyDescent="0.3">
      <c r="A2" s="3" t="s">
        <v>3</v>
      </c>
    </row>
    <row r="3" spans="1:14" x14ac:dyDescent="0.25">
      <c r="B3" s="17" t="s">
        <v>12</v>
      </c>
      <c r="C3" s="18" t="s">
        <v>13</v>
      </c>
      <c r="D3" s="18" t="s">
        <v>26</v>
      </c>
      <c r="E3" s="18" t="s">
        <v>14</v>
      </c>
      <c r="F3" s="4" t="s">
        <v>17</v>
      </c>
      <c r="G3" s="19" t="s">
        <v>18</v>
      </c>
      <c r="I3" t="s">
        <v>77</v>
      </c>
      <c r="J3" t="s">
        <v>76</v>
      </c>
      <c r="K3" t="s">
        <v>72</v>
      </c>
      <c r="L3" t="s">
        <v>73</v>
      </c>
      <c r="M3" t="s">
        <v>74</v>
      </c>
      <c r="N3" t="s">
        <v>75</v>
      </c>
    </row>
    <row r="4" spans="1:14" x14ac:dyDescent="0.25">
      <c r="B4" s="7" t="s">
        <v>0</v>
      </c>
      <c r="C4" s="8">
        <f>260*-1</f>
        <v>-260</v>
      </c>
      <c r="D4" s="8"/>
      <c r="E4" s="9"/>
      <c r="F4" s="8">
        <f>C4/2</f>
        <v>-130</v>
      </c>
      <c r="G4" s="10">
        <f>C4-F4</f>
        <v>-130</v>
      </c>
      <c r="I4" s="25" t="s">
        <v>3</v>
      </c>
      <c r="J4" s="15">
        <f>SUM($C$4:$C$16)</f>
        <v>-727.47</v>
      </c>
      <c r="K4" s="24">
        <f>COUNT(F4:F15)-COUNTIF(F4:F15,0)</f>
        <v>7</v>
      </c>
      <c r="L4" s="24">
        <f>COUNT(G4:G15)-COUNTIF(G4:G15,0)</f>
        <v>9</v>
      </c>
      <c r="M4" s="15">
        <f>SUM($F$4:$F$15)</f>
        <v>-323.99</v>
      </c>
      <c r="N4" s="15">
        <f>SUM($G$4:$G$15)</f>
        <v>-403.48</v>
      </c>
    </row>
    <row r="5" spans="1:14" x14ac:dyDescent="0.25">
      <c r="B5" s="7" t="s">
        <v>1</v>
      </c>
      <c r="C5" s="8">
        <v>-130</v>
      </c>
      <c r="D5" s="8"/>
      <c r="E5" s="9"/>
      <c r="F5" s="8">
        <f>C5/2</f>
        <v>-65</v>
      </c>
      <c r="G5" s="10">
        <f t="shared" ref="G5:G15" si="0">C5-F5</f>
        <v>-65</v>
      </c>
      <c r="I5" s="26" t="s">
        <v>4</v>
      </c>
      <c r="J5" s="15">
        <f>SUM(C18:C19)</f>
        <v>0</v>
      </c>
      <c r="K5" s="24">
        <f>COUNTA($F$18:$F$19)</f>
        <v>0</v>
      </c>
      <c r="L5" s="24">
        <f>COUNTA($G$18:$G$19)</f>
        <v>0</v>
      </c>
      <c r="M5" s="1">
        <f>SUMIF($F$18:$F$19,"*",$C$18:$C$19)</f>
        <v>0</v>
      </c>
      <c r="N5" s="1">
        <f>SUMIF($G$18:$G$19,"*",$C$18:$C$19)</f>
        <v>0</v>
      </c>
    </row>
    <row r="6" spans="1:14" x14ac:dyDescent="0.25">
      <c r="B6" s="7" t="s">
        <v>2</v>
      </c>
      <c r="C6" s="8">
        <v>-19.989999999999998</v>
      </c>
      <c r="D6" s="8"/>
      <c r="E6" s="9"/>
      <c r="F6" s="8">
        <v>0</v>
      </c>
      <c r="G6" s="10">
        <f t="shared" si="0"/>
        <v>-19.989999999999998</v>
      </c>
      <c r="I6" s="26" t="s">
        <v>25</v>
      </c>
      <c r="J6" s="15">
        <f>SUM(C21:C22)</f>
        <v>0</v>
      </c>
      <c r="K6" s="24">
        <f>COUNTA($F$21:$F$22)</f>
        <v>0</v>
      </c>
      <c r="L6" s="24">
        <f>COUNTA($G$21:$G$22)</f>
        <v>0</v>
      </c>
      <c r="M6" s="15">
        <f>SUMIF($F$21:$F$22,"*",$C$21:$C$22)</f>
        <v>0</v>
      </c>
      <c r="N6" s="15">
        <f>SUMIF($G$21:$G$22,"*",$C$21:$C$22)</f>
        <v>0</v>
      </c>
    </row>
    <row r="7" spans="1:14" x14ac:dyDescent="0.25">
      <c r="B7" s="7" t="s">
        <v>6</v>
      </c>
      <c r="C7" s="8">
        <v>-40</v>
      </c>
      <c r="D7" s="8"/>
      <c r="E7" s="9"/>
      <c r="F7" s="8">
        <f>C7</f>
        <v>-40</v>
      </c>
      <c r="G7" s="10">
        <f t="shared" si="0"/>
        <v>0</v>
      </c>
      <c r="I7" s="26" t="s">
        <v>78</v>
      </c>
      <c r="J7" s="1">
        <f>SUBTOTAL(109,Tabelle47[Kosten])</f>
        <v>-727.47</v>
      </c>
      <c r="K7">
        <f>SUBTOTAL(109,Tabelle47[Anzahl Jasmin])</f>
        <v>7</v>
      </c>
      <c r="L7">
        <f>SUBTOTAL(109,Tabelle47[Anzahl Toni])</f>
        <v>9</v>
      </c>
      <c r="M7" s="1">
        <f>SUBTOTAL(109,Tabelle47[Summe Jasmin])</f>
        <v>-323.99</v>
      </c>
      <c r="N7" s="1">
        <f>SUBTOTAL(109,Tabelle47[Summe Toni])</f>
        <v>-403.48</v>
      </c>
    </row>
    <row r="8" spans="1:14" x14ac:dyDescent="0.25">
      <c r="B8" s="7" t="s">
        <v>5</v>
      </c>
      <c r="C8" s="8">
        <v>-66.5</v>
      </c>
      <c r="D8" s="8"/>
      <c r="E8" s="9"/>
      <c r="F8" s="8">
        <v>0</v>
      </c>
      <c r="G8" s="10">
        <f t="shared" si="0"/>
        <v>-66.5</v>
      </c>
      <c r="J8" s="16"/>
      <c r="K8" s="16"/>
      <c r="L8" s="16"/>
    </row>
    <row r="9" spans="1:14" x14ac:dyDescent="0.25">
      <c r="B9" s="7" t="s">
        <v>7</v>
      </c>
      <c r="C9" s="8">
        <v>-34.99</v>
      </c>
      <c r="D9" s="8"/>
      <c r="E9" s="9"/>
      <c r="F9" s="8">
        <v>0</v>
      </c>
      <c r="G9" s="10">
        <f t="shared" si="0"/>
        <v>-34.99</v>
      </c>
    </row>
    <row r="10" spans="1:14" x14ac:dyDescent="0.25">
      <c r="B10" s="7" t="s">
        <v>8</v>
      </c>
      <c r="C10" s="8">
        <v>-22</v>
      </c>
      <c r="D10" s="8"/>
      <c r="E10" s="9"/>
      <c r="F10" s="8">
        <v>0</v>
      </c>
      <c r="G10" s="10">
        <f t="shared" si="0"/>
        <v>-22</v>
      </c>
      <c r="J10" s="1"/>
    </row>
    <row r="11" spans="1:14" x14ac:dyDescent="0.25">
      <c r="B11" s="7" t="s">
        <v>9</v>
      </c>
      <c r="C11" s="8">
        <v>-5</v>
      </c>
      <c r="D11" s="8"/>
      <c r="E11" s="9"/>
      <c r="F11" s="8">
        <v>0</v>
      </c>
      <c r="G11" s="10">
        <f t="shared" si="0"/>
        <v>-5</v>
      </c>
    </row>
    <row r="12" spans="1:14" x14ac:dyDescent="0.25">
      <c r="B12" s="7" t="s">
        <v>10</v>
      </c>
      <c r="C12" s="8">
        <v>-13.99</v>
      </c>
      <c r="D12" s="8"/>
      <c r="E12" s="9"/>
      <c r="F12" s="8">
        <f>C12</f>
        <v>-13.99</v>
      </c>
      <c r="G12" s="10">
        <f t="shared" si="0"/>
        <v>0</v>
      </c>
    </row>
    <row r="13" spans="1:14" x14ac:dyDescent="0.25">
      <c r="B13" s="7" t="s">
        <v>11</v>
      </c>
      <c r="C13" s="8">
        <v>-60</v>
      </c>
      <c r="D13" s="8"/>
      <c r="E13" s="9" t="s">
        <v>15</v>
      </c>
      <c r="F13" s="8">
        <f>Tabelle26[[#This Row],[Preis]]/2</f>
        <v>-30</v>
      </c>
      <c r="G13" s="10">
        <f t="shared" si="0"/>
        <v>-30</v>
      </c>
    </row>
    <row r="14" spans="1:14" x14ac:dyDescent="0.25">
      <c r="B14" s="7" t="s">
        <v>16</v>
      </c>
      <c r="C14" s="8">
        <v>-15</v>
      </c>
      <c r="D14" s="8"/>
      <c r="E14" s="9"/>
      <c r="F14" s="8">
        <f>Tabelle26[[#This Row],[Preis]]</f>
        <v>-15</v>
      </c>
      <c r="G14" s="10">
        <f t="shared" si="0"/>
        <v>0</v>
      </c>
    </row>
    <row r="15" spans="1:14" x14ac:dyDescent="0.25">
      <c r="B15" s="11" t="s">
        <v>19</v>
      </c>
      <c r="C15" s="12">
        <v>-60</v>
      </c>
      <c r="D15" s="12"/>
      <c r="E15" s="13"/>
      <c r="F15" s="12">
        <f>Tabelle26[[#This Row],[Preis]]/2</f>
        <v>-30</v>
      </c>
      <c r="G15" s="14">
        <f t="shared" si="0"/>
        <v>-30</v>
      </c>
    </row>
    <row r="16" spans="1:14" x14ac:dyDescent="0.25">
      <c r="E16" s="21"/>
      <c r="F16" s="15"/>
      <c r="G16" s="1"/>
    </row>
    <row r="17" spans="1:7" ht="15.75" thickBot="1" x14ac:dyDescent="0.3">
      <c r="A17" s="3" t="s">
        <v>4</v>
      </c>
      <c r="B17" s="17"/>
      <c r="C17" s="17"/>
      <c r="D17" s="17"/>
      <c r="E17" s="17"/>
      <c r="F17" s="17"/>
      <c r="G17" s="17"/>
    </row>
    <row r="18" spans="1:7" x14ac:dyDescent="0.25">
      <c r="C18" s="1"/>
      <c r="D18" s="2"/>
      <c r="E18" s="21"/>
      <c r="F18" s="16"/>
    </row>
    <row r="20" spans="1:7" x14ac:dyDescent="0.25">
      <c r="B20" s="17"/>
      <c r="C20" s="17"/>
      <c r="D20" s="17"/>
      <c r="E20" s="17"/>
      <c r="F20" s="17"/>
      <c r="G20" s="17"/>
    </row>
    <row r="21" spans="1:7" x14ac:dyDescent="0.25">
      <c r="C21" s="1"/>
      <c r="D21" s="2"/>
      <c r="E21" s="21"/>
      <c r="F21" s="16"/>
    </row>
    <row r="22" spans="1:7" x14ac:dyDescent="0.25">
      <c r="C22" s="1"/>
      <c r="D22" s="2"/>
    </row>
    <row r="26" spans="1:7" x14ac:dyDescent="0.25">
      <c r="C26" s="1"/>
      <c r="D26" s="1"/>
      <c r="E26" s="21"/>
      <c r="F26" s="16"/>
    </row>
    <row r="41" spans="1:13" ht="15.75" thickBot="1" x14ac:dyDescent="0.3">
      <c r="A41" s="3" t="s">
        <v>25</v>
      </c>
    </row>
    <row r="43" spans="1:13" x14ac:dyDescent="0.25">
      <c r="L43" s="1"/>
      <c r="M43" s="1"/>
    </row>
  </sheetData>
  <mergeCells count="1">
    <mergeCell ref="B1:G1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Zusammenfassung</vt:lpstr>
      <vt:lpstr>Mai 18</vt:lpstr>
      <vt:lpstr>Juni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2018-05-02T19:25:36Z</dcterms:created>
  <dcterms:modified xsi:type="dcterms:W3CDTF">2018-06-03T11:38:53Z</dcterms:modified>
</cp:coreProperties>
</file>