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rbon/"/>
    </mc:Choice>
  </mc:AlternateContent>
  <xr:revisionPtr revIDLastSave="0" documentId="13_ncr:1_{4C17BD6B-D677-C042-B82B-0169B23C9288}" xr6:coauthVersionLast="47" xr6:coauthVersionMax="47" xr10:uidLastSave="{00000000-0000-0000-0000-000000000000}"/>
  <bookViews>
    <workbookView xWindow="0" yWindow="500" windowWidth="51200" windowHeight="28300" xr2:uid="{62BAAF01-DADD-8B47-8B49-21D3BB24D98C}"/>
  </bookViews>
  <sheets>
    <sheet name="Model" sheetId="12" r:id="rId1"/>
  </sheets>
  <definedNames>
    <definedName name="Cluster_Types">Model!$B$13:$K$13</definedName>
    <definedName name="Connections_Avail">Model!$B$37:$L$37</definedName>
    <definedName name="Cost_h">Model!$B$12:$K$12</definedName>
    <definedName name="Egress_Avail">Model!$B$36:$D$36</definedName>
    <definedName name="Estate_IDs">Model!$B$51:$H$51</definedName>
    <definedName name="Ingress_Avail">Model!$B$35:$L$35</definedName>
    <definedName name="Partitions_Avail">Model!$B$38:$L$38</definedName>
    <definedName name="solver_adj" localSheetId="0" hidden="1">Model!$B$51:$H$51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itr" localSheetId="0" hidden="1">2147483647</definedName>
    <definedName name="solver_lhs1" localSheetId="0" hidden="1">Model!$B$35:$P$35</definedName>
    <definedName name="solver_lhs2" localSheetId="0" hidden="1">Model!$B$36:$P$36</definedName>
    <definedName name="solver_lhs3" localSheetId="0" hidden="1">Model!$B$37:$P$37</definedName>
    <definedName name="solver_lhs4" localSheetId="0" hidden="1">Model!$B$38:$P$38</definedName>
    <definedName name="solver_lhs5" localSheetId="0" hidden="1">Model!$B$36:$D$36</definedName>
    <definedName name="solver_lhs6" localSheetId="0" hidden="1">Model!$B$51:$H$51</definedName>
    <definedName name="solver_lhs7" localSheetId="0" hidden="1">Model!$B$51:$H$51</definedName>
    <definedName name="solver_lhs8" localSheetId="0" hidden="1">Model!$B$51:$H$51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opt" localSheetId="0" hidden="1">Model!$B$64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4</definedName>
    <definedName name="solver_rel8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4</definedName>
    <definedName name="solver_rhs7" localSheetId="0" hidden="1">"integer"</definedName>
    <definedName name="solver_rhs8" localSheetId="0" hidden="1">1</definedName>
    <definedName name="solver_rlx" localSheetId="0" hidden="1">2</definedName>
    <definedName name="solver_rsd" localSheetId="0" hidden="1">1</definedName>
    <definedName name="solver_scl" localSheetId="0" hidden="1">1</definedName>
    <definedName name="solver_sho" localSheetId="0" hidden="1">2</definedName>
    <definedName name="solver_ssz" localSheetId="0" hidden="1">10000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">Model!$B$68</definedName>
    <definedName name="Total_Cost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2" l="1"/>
  <c r="C22" i="12"/>
  <c r="C21" i="12"/>
  <c r="D58" i="12" s="1"/>
  <c r="C20" i="12"/>
  <c r="D57" i="12" s="1"/>
  <c r="C13" i="12"/>
  <c r="D13" i="12"/>
  <c r="E13" i="12"/>
  <c r="F13" i="12"/>
  <c r="G13" i="12"/>
  <c r="H13" i="12"/>
  <c r="I13" i="12"/>
  <c r="J13" i="12"/>
  <c r="K13" i="12"/>
  <c r="B13" i="12"/>
  <c r="D59" i="12"/>
  <c r="D60" i="12"/>
  <c r="E31" i="12"/>
  <c r="E38" i="12" s="1"/>
  <c r="E30" i="12"/>
  <c r="E37" i="12" s="1"/>
  <c r="E29" i="12"/>
  <c r="E36" i="12" s="1"/>
  <c r="E28" i="12"/>
  <c r="E35" i="12" s="1"/>
  <c r="E34" i="12"/>
  <c r="E27" i="12"/>
  <c r="B60" i="12"/>
  <c r="B59" i="12"/>
  <c r="B58" i="12"/>
  <c r="B57" i="12"/>
  <c r="C31" i="12"/>
  <c r="D31" i="12"/>
  <c r="C30" i="12"/>
  <c r="D30" i="12"/>
  <c r="C29" i="12"/>
  <c r="D29" i="12"/>
  <c r="C28" i="12"/>
  <c r="D28" i="12"/>
  <c r="B31" i="12"/>
  <c r="B30" i="12"/>
  <c r="B29" i="12"/>
  <c r="B28" i="12"/>
  <c r="D24" i="12" l="1"/>
  <c r="C24" i="12"/>
  <c r="B24" i="12"/>
  <c r="B64" i="12" s="1"/>
  <c r="E24" i="12"/>
  <c r="E58" i="12"/>
  <c r="E57" i="12"/>
  <c r="E60" i="12"/>
  <c r="E59" i="12"/>
  <c r="B67" i="12"/>
  <c r="C67" i="12"/>
  <c r="D67" i="12"/>
  <c r="E67" i="12"/>
  <c r="F67" i="12"/>
  <c r="G67" i="12"/>
  <c r="H67" i="12"/>
  <c r="J67" i="12"/>
  <c r="K67" i="12"/>
  <c r="I67" i="12"/>
  <c r="D34" i="12"/>
  <c r="C34" i="12"/>
  <c r="B34" i="12"/>
  <c r="C38" i="12"/>
  <c r="D38" i="12"/>
  <c r="C37" i="12"/>
  <c r="D37" i="12"/>
  <c r="B38" i="12"/>
  <c r="B37" i="12"/>
  <c r="C36" i="12"/>
  <c r="D36" i="12"/>
  <c r="B36" i="12"/>
  <c r="C35" i="12"/>
  <c r="D35" i="12"/>
  <c r="B35" i="12"/>
  <c r="D27" i="12"/>
  <c r="C27" i="12"/>
  <c r="B27" i="12"/>
  <c r="E11" i="12"/>
  <c r="F11" i="12" s="1"/>
  <c r="G11" i="12" s="1"/>
  <c r="H11" i="12" s="1"/>
  <c r="I11" i="12" s="1"/>
  <c r="J11" i="12" s="1"/>
  <c r="K11" i="12" s="1"/>
  <c r="E10" i="12"/>
  <c r="F10" i="12" s="1"/>
  <c r="G10" i="12" s="1"/>
  <c r="H10" i="12" s="1"/>
  <c r="I10" i="12" s="1"/>
  <c r="J10" i="12" s="1"/>
  <c r="K10" i="12" s="1"/>
  <c r="E9" i="12"/>
  <c r="F9" i="12" s="1"/>
  <c r="G9" i="12" s="1"/>
  <c r="H9" i="12" s="1"/>
  <c r="I9" i="12" s="1"/>
  <c r="J9" i="12" s="1"/>
  <c r="K9" i="12" s="1"/>
  <c r="E8" i="12"/>
  <c r="F8" i="12" s="1"/>
  <c r="G8" i="12" s="1"/>
  <c r="H8" i="12" s="1"/>
  <c r="I8" i="12" s="1"/>
  <c r="J8" i="12" s="1"/>
  <c r="K8" i="12" s="1"/>
  <c r="B68" i="12" l="1"/>
</calcChain>
</file>

<file path=xl/sharedStrings.xml><?xml version="1.0" encoding="utf-8"?>
<sst xmlns="http://schemas.openxmlformats.org/spreadsheetml/2006/main" count="64" uniqueCount="34">
  <si>
    <t>Connections</t>
  </si>
  <si>
    <t>Egress</t>
  </si>
  <si>
    <t>Ingress</t>
  </si>
  <si>
    <t>Partitions</t>
  </si>
  <si>
    <t>CKUs</t>
  </si>
  <si>
    <t>Cost/h</t>
  </si>
  <si>
    <t>&lt;=</t>
  </si>
  <si>
    <t>Objective</t>
  </si>
  <si>
    <t>Number of hours</t>
  </si>
  <si>
    <t>Total Cost</t>
  </si>
  <si>
    <t>Standard</t>
  </si>
  <si>
    <t>Products</t>
  </si>
  <si>
    <t>C_Type 2</t>
  </si>
  <si>
    <t>C_Type 3</t>
  </si>
  <si>
    <t>C_Type 4</t>
  </si>
  <si>
    <t>C_Type 5</t>
  </si>
  <si>
    <t>C_Type 6</t>
  </si>
  <si>
    <t>C_Type 7</t>
  </si>
  <si>
    <t>C_Type 8</t>
  </si>
  <si>
    <t>C_Type 9</t>
  </si>
  <si>
    <t>C_Type 10</t>
  </si>
  <si>
    <t>Production plans</t>
  </si>
  <si>
    <t>Customer ID</t>
  </si>
  <si>
    <t>Variables</t>
  </si>
  <si>
    <t>Cost per hour</t>
  </si>
  <si>
    <t>Estate</t>
  </si>
  <si>
    <t>Available</t>
  </si>
  <si>
    <t>Estate ID</t>
  </si>
  <si>
    <t>Used</t>
  </si>
  <si>
    <t>Constraints</t>
  </si>
  <si>
    <t>Available &gt;= 0</t>
  </si>
  <si>
    <t>Required</t>
  </si>
  <si>
    <t>Pass</t>
  </si>
  <si>
    <t>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</si>
</sst>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2" borderId="0" xfId="0" applyFill="1"/>
    <xf numFmtId="0" fontId="5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64" fontId="2" fillId="0" borderId="0" xfId="0" applyNumberFormat="1" applyFont="1"/>
    <xf numFmtId="164" fontId="2" fillId="4" borderId="0" xfId="0" applyNumberFormat="1" applyFont="1" applyFill="1"/>
    <xf numFmtId="0" fontId="4" fillId="0" borderId="0" xfId="0" applyFont="1" applyAlignment="1">
      <alignment horizontal="center"/>
    </xf>
    <xf numFmtId="0" fontId="6" fillId="0" borderId="0" xfId="0" applyFon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5C0E-4D1C-964F-A62F-BD961B0176CC}">
  <dimension ref="A4:X68"/>
  <sheetViews>
    <sheetView tabSelected="1" topLeftCell="A3" zoomScale="120" zoomScaleNormal="120" workbookViewId="0">
      <selection activeCell="E24" sqref="E24"/>
    </sheetView>
  </sheetViews>
  <sheetFormatPr baseColWidth="10" defaultRowHeight="16" x14ac:dyDescent="0.2"/>
  <cols>
    <col min="1" max="1" width="15.33203125" bestFit="1" customWidth="1"/>
    <col min="17" max="17" width="15.5" bestFit="1" customWidth="1"/>
  </cols>
  <sheetData>
    <row r="4" spans="1:24" x14ac:dyDescent="0.2">
      <c r="A4" s="1" t="s">
        <v>11</v>
      </c>
    </row>
    <row r="6" spans="1:24" x14ac:dyDescent="0.2">
      <c r="B6" s="10" t="s">
        <v>10</v>
      </c>
      <c r="C6" s="10" t="s">
        <v>12</v>
      </c>
      <c r="D6" s="10" t="s">
        <v>13</v>
      </c>
      <c r="E6" s="10" t="s">
        <v>14</v>
      </c>
      <c r="F6" s="10" t="s">
        <v>15</v>
      </c>
      <c r="G6" s="10" t="s">
        <v>16</v>
      </c>
      <c r="H6" s="9" t="s">
        <v>17</v>
      </c>
      <c r="I6" s="9" t="s">
        <v>18</v>
      </c>
      <c r="J6" s="9" t="s">
        <v>19</v>
      </c>
      <c r="K6" s="9" t="s">
        <v>20</v>
      </c>
    </row>
    <row r="7" spans="1:24" x14ac:dyDescent="0.2">
      <c r="A7" s="6" t="s">
        <v>4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Q7" s="4"/>
      <c r="R7" s="5"/>
      <c r="S7" s="5"/>
      <c r="T7" s="5"/>
      <c r="U7" s="5"/>
      <c r="V7" s="5"/>
      <c r="W7" s="5"/>
    </row>
    <row r="8" spans="1:24" x14ac:dyDescent="0.2">
      <c r="A8" s="6" t="s">
        <v>2</v>
      </c>
      <c r="B8">
        <v>250</v>
      </c>
      <c r="C8">
        <v>120</v>
      </c>
      <c r="D8">
        <v>180</v>
      </c>
      <c r="E8">
        <f>D8+60</f>
        <v>240</v>
      </c>
      <c r="F8">
        <f t="shared" ref="F8:K8" si="0">E8+60</f>
        <v>300</v>
      </c>
      <c r="G8">
        <f t="shared" si="0"/>
        <v>360</v>
      </c>
      <c r="H8">
        <f t="shared" si="0"/>
        <v>420</v>
      </c>
      <c r="I8">
        <f t="shared" si="0"/>
        <v>480</v>
      </c>
      <c r="J8">
        <f t="shared" si="0"/>
        <v>540</v>
      </c>
      <c r="K8">
        <f t="shared" si="0"/>
        <v>600</v>
      </c>
      <c r="Q8" s="4"/>
      <c r="R8" s="2"/>
      <c r="S8" s="2"/>
      <c r="T8" s="2"/>
      <c r="U8" s="2"/>
      <c r="V8" s="2"/>
      <c r="W8" s="2"/>
      <c r="X8" s="2"/>
    </row>
    <row r="9" spans="1:24" x14ac:dyDescent="0.2">
      <c r="A9" s="6" t="s">
        <v>1</v>
      </c>
      <c r="B9">
        <v>750</v>
      </c>
      <c r="C9">
        <v>360</v>
      </c>
      <c r="D9">
        <v>540</v>
      </c>
      <c r="E9">
        <f>D9+180</f>
        <v>720</v>
      </c>
      <c r="F9">
        <f t="shared" ref="F9:K9" si="1">E9+180</f>
        <v>900</v>
      </c>
      <c r="G9">
        <f t="shared" si="1"/>
        <v>1080</v>
      </c>
      <c r="H9">
        <f t="shared" si="1"/>
        <v>1260</v>
      </c>
      <c r="I9">
        <f t="shared" si="1"/>
        <v>1440</v>
      </c>
      <c r="J9">
        <f t="shared" si="1"/>
        <v>1620</v>
      </c>
      <c r="K9">
        <f t="shared" si="1"/>
        <v>1800</v>
      </c>
      <c r="Q9" s="4"/>
      <c r="X9" s="3"/>
    </row>
    <row r="10" spans="1:24" x14ac:dyDescent="0.2">
      <c r="A10" s="6" t="s">
        <v>0</v>
      </c>
      <c r="B10">
        <v>1000</v>
      </c>
      <c r="C10">
        <v>36000</v>
      </c>
      <c r="D10">
        <v>54000</v>
      </c>
      <c r="E10">
        <f>D10+18000</f>
        <v>72000</v>
      </c>
      <c r="F10">
        <f t="shared" ref="F10:K10" si="2">E10+18000</f>
        <v>90000</v>
      </c>
      <c r="G10">
        <f t="shared" si="2"/>
        <v>108000</v>
      </c>
      <c r="H10">
        <f t="shared" si="2"/>
        <v>126000</v>
      </c>
      <c r="I10">
        <f t="shared" si="2"/>
        <v>144000</v>
      </c>
      <c r="J10">
        <f t="shared" si="2"/>
        <v>162000</v>
      </c>
      <c r="K10">
        <f t="shared" si="2"/>
        <v>180000</v>
      </c>
      <c r="Q10" s="4"/>
      <c r="X10" s="3"/>
    </row>
    <row r="11" spans="1:24" x14ac:dyDescent="0.2">
      <c r="A11" s="6" t="s">
        <v>3</v>
      </c>
      <c r="B11">
        <v>4096</v>
      </c>
      <c r="C11">
        <v>9000</v>
      </c>
      <c r="D11">
        <v>13500</v>
      </c>
      <c r="E11">
        <f>D11+4500</f>
        <v>18000</v>
      </c>
      <c r="F11">
        <f t="shared" ref="F11:K11" si="3">E11+4500</f>
        <v>22500</v>
      </c>
      <c r="G11">
        <f t="shared" si="3"/>
        <v>27000</v>
      </c>
      <c r="H11">
        <f t="shared" si="3"/>
        <v>31500</v>
      </c>
      <c r="I11">
        <f t="shared" si="3"/>
        <v>36000</v>
      </c>
      <c r="J11">
        <f t="shared" si="3"/>
        <v>40500</v>
      </c>
      <c r="K11">
        <f t="shared" si="3"/>
        <v>45000</v>
      </c>
      <c r="Q11" s="4"/>
      <c r="X11" s="3"/>
    </row>
    <row r="12" spans="1:24" x14ac:dyDescent="0.2">
      <c r="A12" s="6" t="s">
        <v>5</v>
      </c>
      <c r="B12" s="3">
        <v>1.5</v>
      </c>
      <c r="C12" s="3">
        <v>5.33</v>
      </c>
      <c r="D12" s="3">
        <v>7.99</v>
      </c>
      <c r="E12" s="3">
        <v>10.66</v>
      </c>
      <c r="F12" s="3">
        <v>13.32</v>
      </c>
      <c r="G12" s="3">
        <v>15.99</v>
      </c>
      <c r="H12" s="3">
        <v>18.649999999999999</v>
      </c>
      <c r="I12" s="3">
        <v>21.31</v>
      </c>
      <c r="J12" s="3">
        <v>23.98</v>
      </c>
      <c r="K12" s="3">
        <v>26.64</v>
      </c>
      <c r="Q12" s="4"/>
      <c r="X12" s="3"/>
    </row>
    <row r="13" spans="1:24" x14ac:dyDescent="0.2">
      <c r="B13">
        <f>COUNTIF($B$19:$E$19,B7)</f>
        <v>0</v>
      </c>
      <c r="C13">
        <f t="shared" ref="C13:K13" si="4">COUNTIF($B$19:$E$19,C7)</f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1</v>
      </c>
      <c r="H13">
        <f t="shared" si="4"/>
        <v>0</v>
      </c>
      <c r="I13">
        <f t="shared" si="4"/>
        <v>1</v>
      </c>
      <c r="J13">
        <f t="shared" si="4"/>
        <v>0</v>
      </c>
      <c r="K13">
        <f t="shared" si="4"/>
        <v>2</v>
      </c>
      <c r="Q13" s="4"/>
      <c r="X13" s="3"/>
    </row>
    <row r="14" spans="1:24" x14ac:dyDescent="0.2">
      <c r="Q14" s="4"/>
      <c r="X14" s="3"/>
    </row>
    <row r="15" spans="1:24" x14ac:dyDescent="0.2">
      <c r="A15" s="8" t="s">
        <v>25</v>
      </c>
      <c r="Q15" s="4"/>
      <c r="X15" s="3"/>
    </row>
    <row r="16" spans="1:24" x14ac:dyDescent="0.2">
      <c r="A16" s="1"/>
      <c r="Q16" s="4"/>
      <c r="X16" s="3"/>
    </row>
    <row r="17" spans="1:24" x14ac:dyDescent="0.2">
      <c r="B17" s="15" t="s">
        <v>18</v>
      </c>
      <c r="C17" s="15" t="s">
        <v>16</v>
      </c>
      <c r="D17" s="15" t="s">
        <v>20</v>
      </c>
      <c r="E17" s="2" t="s">
        <v>20</v>
      </c>
      <c r="H17" s="4"/>
      <c r="Q17" s="4"/>
      <c r="X17" s="3"/>
    </row>
    <row r="18" spans="1:24" x14ac:dyDescent="0.2">
      <c r="A18" t="s">
        <v>27</v>
      </c>
      <c r="B18" s="9">
        <v>1</v>
      </c>
      <c r="C18" s="9">
        <v>2</v>
      </c>
      <c r="D18" s="9">
        <v>3</v>
      </c>
      <c r="E18" s="9">
        <v>4</v>
      </c>
      <c r="H18" s="4"/>
      <c r="Q18" s="4"/>
      <c r="X18" s="3"/>
    </row>
    <row r="19" spans="1:24" x14ac:dyDescent="0.2">
      <c r="A19" s="6" t="s">
        <v>4</v>
      </c>
      <c r="B19">
        <v>8</v>
      </c>
      <c r="C19">
        <v>6</v>
      </c>
      <c r="D19">
        <v>10</v>
      </c>
      <c r="E19">
        <v>10</v>
      </c>
      <c r="Q19" s="4"/>
      <c r="X19" s="3"/>
    </row>
    <row r="20" spans="1:24" x14ac:dyDescent="0.2">
      <c r="A20" s="6" t="s">
        <v>2</v>
      </c>
      <c r="B20">
        <v>480</v>
      </c>
      <c r="C20">
        <f t="shared" ref="C20" si="5">B20+60</f>
        <v>540</v>
      </c>
      <c r="D20">
        <v>600</v>
      </c>
      <c r="E20">
        <v>600</v>
      </c>
      <c r="X20" s="3"/>
    </row>
    <row r="21" spans="1:24" x14ac:dyDescent="0.2">
      <c r="A21" s="6" t="s">
        <v>1</v>
      </c>
      <c r="B21">
        <v>1440</v>
      </c>
      <c r="C21">
        <f t="shared" ref="C21" si="6">B21+180</f>
        <v>1620</v>
      </c>
      <c r="D21">
        <v>1800</v>
      </c>
      <c r="E21">
        <v>1800</v>
      </c>
    </row>
    <row r="22" spans="1:24" x14ac:dyDescent="0.2">
      <c r="A22" s="6" t="s">
        <v>0</v>
      </c>
      <c r="B22">
        <v>144000</v>
      </c>
      <c r="C22">
        <f t="shared" ref="C22" si="7">B22+18000</f>
        <v>162000</v>
      </c>
      <c r="D22">
        <v>180000</v>
      </c>
      <c r="E22">
        <v>180000</v>
      </c>
    </row>
    <row r="23" spans="1:24" x14ac:dyDescent="0.2">
      <c r="A23" s="6" t="s">
        <v>3</v>
      </c>
      <c r="B23">
        <v>36000</v>
      </c>
      <c r="C23">
        <f t="shared" ref="C23" si="8">B23+4500</f>
        <v>40500</v>
      </c>
      <c r="D23">
        <v>45000</v>
      </c>
      <c r="E23">
        <v>45000</v>
      </c>
    </row>
    <row r="24" spans="1:24" x14ac:dyDescent="0.2">
      <c r="A24" s="6"/>
      <c r="B24">
        <f>(1/3)*(B28/B20)+(1/3)*(B29/B21)+(1/3)*(B30/B22)</f>
        <v>0.53208101851851841</v>
      </c>
      <c r="C24">
        <f>(1/3)*(C28/C20)+(1/3)*(C29/C21)+(1/3)*(C30/C22)</f>
        <v>0.48280452674897112</v>
      </c>
      <c r="D24">
        <f t="shared" ref="D24:E24" si="9">(1/3)*(D28/D20)+(1/3)*(D29/D21)+(1/3)*(D30/D22)</f>
        <v>0.58759444444444442</v>
      </c>
      <c r="E24">
        <f t="shared" si="9"/>
        <v>0.4207777777777777</v>
      </c>
    </row>
    <row r="26" spans="1:24" x14ac:dyDescent="0.2">
      <c r="A26" s="6" t="s">
        <v>28</v>
      </c>
    </row>
    <row r="27" spans="1:24" x14ac:dyDescent="0.2">
      <c r="A27" s="1"/>
      <c r="B27" s="2" t="str">
        <f>B17</f>
        <v>C_Type 8</v>
      </c>
      <c r="C27" s="2" t="str">
        <f>C17</f>
        <v>C_Type 6</v>
      </c>
      <c r="D27" s="2" t="str">
        <f>D17</f>
        <v>C_Type 10</v>
      </c>
      <c r="E27" s="2" t="str">
        <f>E17</f>
        <v>C_Type 10</v>
      </c>
    </row>
    <row r="28" spans="1:24" x14ac:dyDescent="0.2">
      <c r="A28" s="6" t="s">
        <v>2</v>
      </c>
      <c r="B28">
        <f>SUMIF($B$51:$H$51,B$18,$B$44:$H$44)</f>
        <v>260</v>
      </c>
      <c r="C28">
        <f t="shared" ref="C28:E28" si="10">SUMIF($B$51:$H$51,C$18,$B$44:$H$44)</f>
        <v>224</v>
      </c>
      <c r="D28">
        <f t="shared" si="10"/>
        <v>584</v>
      </c>
      <c r="E28">
        <f t="shared" si="10"/>
        <v>320</v>
      </c>
    </row>
    <row r="29" spans="1:24" x14ac:dyDescent="0.2">
      <c r="A29" s="6" t="s">
        <v>1</v>
      </c>
      <c r="B29">
        <f>SUMIF($B$51:$H$51,B$18,$B$45:$H$45)</f>
        <v>1380</v>
      </c>
      <c r="C29">
        <f t="shared" ref="C29:E29" si="11">SUMIF($B$51:$H$51,C$18,$B$45:$H$45)</f>
        <v>1605</v>
      </c>
      <c r="D29">
        <f t="shared" si="11"/>
        <v>1299</v>
      </c>
      <c r="E29">
        <f t="shared" si="11"/>
        <v>1223</v>
      </c>
    </row>
    <row r="30" spans="1:24" x14ac:dyDescent="0.2">
      <c r="A30" s="6" t="s">
        <v>0</v>
      </c>
      <c r="B30">
        <f>SUMIF($B$51:$H$51,B$18,$B$46:$H$46)</f>
        <v>13859</v>
      </c>
      <c r="C30">
        <f t="shared" ref="C30:E30" si="12">SUMIF($B$51:$H$51,C$18,$B$46:$H$46)</f>
        <v>6943</v>
      </c>
      <c r="D30">
        <f t="shared" si="12"/>
        <v>12201</v>
      </c>
      <c r="E30">
        <f t="shared" si="12"/>
        <v>8920</v>
      </c>
    </row>
    <row r="31" spans="1:24" x14ac:dyDescent="0.2">
      <c r="A31" s="6" t="s">
        <v>3</v>
      </c>
      <c r="B31">
        <f>SUMIF($B$51:$H$51,B$18,$B$47:$H$47)</f>
        <v>17680</v>
      </c>
      <c r="C31">
        <f t="shared" ref="C31:E31" si="13">SUMIF($B$51:$H$51,C$18,$B$47:$H$47)</f>
        <v>12149</v>
      </c>
      <c r="D31">
        <f t="shared" si="13"/>
        <v>19444</v>
      </c>
      <c r="E31">
        <f t="shared" si="13"/>
        <v>14391</v>
      </c>
    </row>
    <row r="33" spans="1:8" x14ac:dyDescent="0.2">
      <c r="A33" s="6" t="s">
        <v>26</v>
      </c>
    </row>
    <row r="34" spans="1:8" x14ac:dyDescent="0.2">
      <c r="A34" s="1"/>
      <c r="B34" s="2" t="str">
        <f>B17</f>
        <v>C_Type 8</v>
      </c>
      <c r="C34" s="2" t="str">
        <f>C17</f>
        <v>C_Type 6</v>
      </c>
      <c r="D34" s="2" t="str">
        <f>D17</f>
        <v>C_Type 10</v>
      </c>
      <c r="E34" s="2" t="str">
        <f>E17</f>
        <v>C_Type 10</v>
      </c>
    </row>
    <row r="35" spans="1:8" x14ac:dyDescent="0.2">
      <c r="A35" s="6" t="s">
        <v>2</v>
      </c>
      <c r="B35">
        <f>B20-B28</f>
        <v>220</v>
      </c>
      <c r="C35">
        <f t="shared" ref="C35:E35" si="14">C20-C28</f>
        <v>316</v>
      </c>
      <c r="D35">
        <f t="shared" si="14"/>
        <v>16</v>
      </c>
      <c r="E35">
        <f t="shared" si="14"/>
        <v>280</v>
      </c>
    </row>
    <row r="36" spans="1:8" x14ac:dyDescent="0.2">
      <c r="A36" s="6" t="s">
        <v>1</v>
      </c>
      <c r="B36">
        <f>B21-B29</f>
        <v>60</v>
      </c>
      <c r="C36">
        <f t="shared" ref="C36:D38" si="15">C21-C29</f>
        <v>15</v>
      </c>
      <c r="D36">
        <f t="shared" si="15"/>
        <v>501</v>
      </c>
      <c r="E36">
        <f t="shared" ref="E36" si="16">E21-E29</f>
        <v>577</v>
      </c>
    </row>
    <row r="37" spans="1:8" x14ac:dyDescent="0.2">
      <c r="A37" s="6" t="s">
        <v>0</v>
      </c>
      <c r="B37">
        <f>B22-B30</f>
        <v>130141</v>
      </c>
      <c r="C37">
        <f t="shared" si="15"/>
        <v>155057</v>
      </c>
      <c r="D37">
        <f t="shared" si="15"/>
        <v>167799</v>
      </c>
      <c r="E37">
        <f t="shared" ref="E37" si="17">E22-E30</f>
        <v>171080</v>
      </c>
    </row>
    <row r="38" spans="1:8" x14ac:dyDescent="0.2">
      <c r="A38" s="6" t="s">
        <v>3</v>
      </c>
      <c r="B38">
        <f>B23-B31</f>
        <v>18320</v>
      </c>
      <c r="C38">
        <f t="shared" si="15"/>
        <v>28351</v>
      </c>
      <c r="D38">
        <f t="shared" si="15"/>
        <v>25556</v>
      </c>
      <c r="E38">
        <f t="shared" ref="E38" si="18">E23-E31</f>
        <v>30609</v>
      </c>
    </row>
    <row r="39" spans="1:8" x14ac:dyDescent="0.2">
      <c r="A39" s="6"/>
    </row>
    <row r="40" spans="1:8" x14ac:dyDescent="0.2">
      <c r="A40" s="6"/>
    </row>
    <row r="41" spans="1:8" x14ac:dyDescent="0.2">
      <c r="A41" s="1" t="s">
        <v>21</v>
      </c>
    </row>
    <row r="43" spans="1:8" x14ac:dyDescent="0.2">
      <c r="A43" s="6" t="s">
        <v>22</v>
      </c>
      <c r="B43" s="1">
        <v>1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</row>
    <row r="44" spans="1:8" x14ac:dyDescent="0.2">
      <c r="A44" s="6" t="s">
        <v>2</v>
      </c>
      <c r="B44">
        <v>174</v>
      </c>
      <c r="C44">
        <v>483</v>
      </c>
      <c r="D44">
        <v>10</v>
      </c>
      <c r="E44">
        <v>224</v>
      </c>
      <c r="F44">
        <v>320</v>
      </c>
      <c r="G44">
        <v>76</v>
      </c>
      <c r="H44">
        <v>101</v>
      </c>
    </row>
    <row r="45" spans="1:8" x14ac:dyDescent="0.2">
      <c r="A45" s="6" t="s">
        <v>1</v>
      </c>
      <c r="B45">
        <v>1025</v>
      </c>
      <c r="C45">
        <v>399</v>
      </c>
      <c r="D45">
        <v>50</v>
      </c>
      <c r="E45">
        <v>1605</v>
      </c>
      <c r="F45">
        <v>1223</v>
      </c>
      <c r="G45">
        <v>305</v>
      </c>
      <c r="H45">
        <v>900</v>
      </c>
    </row>
    <row r="46" spans="1:8" x14ac:dyDescent="0.2">
      <c r="A46" s="6" t="s">
        <v>0</v>
      </c>
      <c r="B46">
        <v>3377</v>
      </c>
      <c r="C46">
        <v>8443</v>
      </c>
      <c r="D46">
        <v>8364</v>
      </c>
      <c r="E46">
        <v>6943</v>
      </c>
      <c r="F46">
        <v>8920</v>
      </c>
      <c r="G46">
        <v>2118</v>
      </c>
      <c r="H46">
        <v>3758</v>
      </c>
    </row>
    <row r="47" spans="1:8" x14ac:dyDescent="0.2">
      <c r="A47" s="6" t="s">
        <v>3</v>
      </c>
      <c r="B47">
        <v>3914</v>
      </c>
      <c r="C47">
        <v>5038</v>
      </c>
      <c r="D47">
        <v>7657</v>
      </c>
      <c r="E47">
        <v>12149</v>
      </c>
      <c r="F47">
        <v>14391</v>
      </c>
      <c r="G47">
        <v>6109</v>
      </c>
      <c r="H47">
        <v>14406</v>
      </c>
    </row>
    <row r="50" spans="1:11" x14ac:dyDescent="0.2">
      <c r="A50" s="1" t="s">
        <v>23</v>
      </c>
    </row>
    <row r="51" spans="1:11" x14ac:dyDescent="0.2">
      <c r="A51" s="6" t="s">
        <v>27</v>
      </c>
      <c r="B51" s="7">
        <v>1</v>
      </c>
      <c r="C51" s="7">
        <v>3</v>
      </c>
      <c r="D51" s="7">
        <v>1</v>
      </c>
      <c r="E51" s="7">
        <v>2</v>
      </c>
      <c r="F51" s="7">
        <v>4</v>
      </c>
      <c r="G51" s="7">
        <v>1</v>
      </c>
      <c r="H51" s="7">
        <v>3</v>
      </c>
    </row>
    <row r="52" spans="1:11" x14ac:dyDescent="0.2">
      <c r="A52" s="6"/>
    </row>
    <row r="53" spans="1:11" x14ac:dyDescent="0.2">
      <c r="A53" s="6" t="s">
        <v>29</v>
      </c>
    </row>
    <row r="54" spans="1:11" x14ac:dyDescent="0.2">
      <c r="A54" s="6"/>
      <c r="B54" t="s">
        <v>30</v>
      </c>
    </row>
    <row r="55" spans="1:11" x14ac:dyDescent="0.2">
      <c r="A55" s="6"/>
    </row>
    <row r="56" spans="1:11" x14ac:dyDescent="0.2">
      <c r="A56" s="6"/>
      <c r="B56" s="14" t="s">
        <v>31</v>
      </c>
      <c r="C56" s="14"/>
      <c r="D56" s="14" t="s">
        <v>26</v>
      </c>
      <c r="E56" s="14" t="s">
        <v>32</v>
      </c>
    </row>
    <row r="57" spans="1:11" x14ac:dyDescent="0.2">
      <c r="A57" s="6" t="s">
        <v>2</v>
      </c>
      <c r="B57">
        <f>SUM(B44:H44)</f>
        <v>1388</v>
      </c>
      <c r="C57" t="s">
        <v>6</v>
      </c>
      <c r="D57">
        <f>SUM(B20:E20)</f>
        <v>2220</v>
      </c>
      <c r="E57" t="b">
        <f>B57&lt;=D57</f>
        <v>1</v>
      </c>
    </row>
    <row r="58" spans="1:11" x14ac:dyDescent="0.2">
      <c r="A58" s="6" t="s">
        <v>1</v>
      </c>
      <c r="B58">
        <f>SUM(B45:H45)</f>
        <v>5507</v>
      </c>
      <c r="C58" t="s">
        <v>6</v>
      </c>
      <c r="D58">
        <f>SUM(B21:E21)</f>
        <v>6660</v>
      </c>
      <c r="E58" t="b">
        <f t="shared" ref="E58:E60" si="19">B58&lt;=D58</f>
        <v>1</v>
      </c>
    </row>
    <row r="59" spans="1:11" x14ac:dyDescent="0.2">
      <c r="A59" s="6" t="s">
        <v>0</v>
      </c>
      <c r="B59">
        <f>SUM(B46:H46)</f>
        <v>41923</v>
      </c>
      <c r="C59" t="s">
        <v>6</v>
      </c>
      <c r="D59">
        <f>SUM(B22:E22)</f>
        <v>666000</v>
      </c>
      <c r="E59" t="b">
        <f t="shared" si="19"/>
        <v>1</v>
      </c>
    </row>
    <row r="60" spans="1:11" x14ac:dyDescent="0.2">
      <c r="A60" s="6" t="s">
        <v>3</v>
      </c>
      <c r="B60">
        <f>SUM(B47:H47)</f>
        <v>63664</v>
      </c>
      <c r="C60" t="s">
        <v>6</v>
      </c>
      <c r="D60">
        <f>SUM(B23:E23)</f>
        <v>166500</v>
      </c>
      <c r="E60" t="b">
        <f t="shared" si="19"/>
        <v>1</v>
      </c>
    </row>
    <row r="62" spans="1:11" x14ac:dyDescent="0.2">
      <c r="A62" s="6"/>
    </row>
    <row r="63" spans="1:11" x14ac:dyDescent="0.2">
      <c r="A63" s="11" t="s">
        <v>7</v>
      </c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2">
      <c r="A64" s="6" t="s">
        <v>33</v>
      </c>
      <c r="B64" s="16">
        <f>PERCENTILE(B24:E24,0.5)</f>
        <v>0.50744277263374471</v>
      </c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2">
      <c r="A65" s="6"/>
      <c r="B65" s="17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2">
      <c r="A66" s="4" t="s">
        <v>8</v>
      </c>
      <c r="B66" s="4">
        <v>24</v>
      </c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2">
      <c r="A67" s="4" t="s">
        <v>24</v>
      </c>
      <c r="B67" s="12">
        <f>B13*B12</f>
        <v>0</v>
      </c>
      <c r="C67" s="12">
        <f t="shared" ref="C67:K67" si="20">C13*C12</f>
        <v>0</v>
      </c>
      <c r="D67" s="12">
        <f t="shared" si="20"/>
        <v>0</v>
      </c>
      <c r="E67" s="12">
        <f t="shared" si="20"/>
        <v>0</v>
      </c>
      <c r="F67" s="12">
        <f t="shared" si="20"/>
        <v>0</v>
      </c>
      <c r="G67" s="12">
        <f t="shared" si="20"/>
        <v>15.99</v>
      </c>
      <c r="H67" s="12">
        <f t="shared" si="20"/>
        <v>0</v>
      </c>
      <c r="I67" s="12">
        <f t="shared" si="20"/>
        <v>21.31</v>
      </c>
      <c r="J67" s="12">
        <f t="shared" si="20"/>
        <v>0</v>
      </c>
      <c r="K67" s="12">
        <f t="shared" si="20"/>
        <v>53.28</v>
      </c>
    </row>
    <row r="68" spans="1:11" x14ac:dyDescent="0.2">
      <c r="A68" s="11" t="s">
        <v>9</v>
      </c>
      <c r="B68" s="13">
        <f>SUM(B67:K67)*B66</f>
        <v>2173.92</v>
      </c>
      <c r="C68" s="4"/>
      <c r="D68" s="4"/>
      <c r="E68" s="4"/>
      <c r="F68" s="4"/>
      <c r="G68" s="4"/>
      <c r="H68" s="4"/>
      <c r="I68" s="4"/>
      <c r="J68" s="4"/>
      <c r="K6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Model</vt:lpstr>
      <vt:lpstr>Cluster_Types</vt:lpstr>
      <vt:lpstr>Connections_Avail</vt:lpstr>
      <vt:lpstr>Cost_h</vt:lpstr>
      <vt:lpstr>Egress_Avail</vt:lpstr>
      <vt:lpstr>Estate_IDs</vt:lpstr>
      <vt:lpstr>Ingress_Avail</vt:lpstr>
      <vt:lpstr>Partitions_Avail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 Urbón-Bayes</dc:creator>
  <cp:lastModifiedBy>Pere Urbón-Bayes</cp:lastModifiedBy>
  <dcterms:created xsi:type="dcterms:W3CDTF">2024-09-30T11:25:18Z</dcterms:created>
  <dcterms:modified xsi:type="dcterms:W3CDTF">2024-10-22T08:19:04Z</dcterms:modified>
</cp:coreProperties>
</file>