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bon/"/>
    </mc:Choice>
  </mc:AlternateContent>
  <xr:revisionPtr revIDLastSave="0" documentId="13_ncr:1_{AC5FD260-F230-F340-90D5-601FC7FA18BB}" xr6:coauthVersionLast="47" xr6:coauthVersionMax="47" xr10:uidLastSave="{00000000-0000-0000-0000-000000000000}"/>
  <bookViews>
    <workbookView xWindow="0" yWindow="500" windowWidth="51200" windowHeight="28300" xr2:uid="{62BAAF01-DADD-8B47-8B49-21D3BB24D98C}"/>
  </bookViews>
  <sheets>
    <sheet name="Model" sheetId="12" r:id="rId1"/>
  </sheets>
  <definedNames>
    <definedName name="Cluster_Type">#REF!</definedName>
    <definedName name="Cluster_Types">Model!$B$13:$K$13</definedName>
    <definedName name="Connections_Constr_Limits">Model!$B$46:$K$46</definedName>
    <definedName name="Connections_Constr_Req">Model!$B$44:$K$44</definedName>
    <definedName name="Cost_h">Model!$B$12:$K$12</definedName>
    <definedName name="Egress_Constr_Limits">Model!$B$38:$K$38</definedName>
    <definedName name="Egress_Constr_Req">Model!$B$36:$K$36</definedName>
    <definedName name="Ingress_Constr_Limits">Model!$B$34:$K$34</definedName>
    <definedName name="Ingress_Constr_Req">Model!$B$32:$K$32</definedName>
    <definedName name="Limit_Egress">#REF!</definedName>
    <definedName name="Limit_Ingress">#REF!</definedName>
    <definedName name="Partitions_Constr_Limits">Model!$B$42:$K$42</definedName>
    <definedName name="Partitions_Constr_Req">Model!$B$40:$K$40</definedName>
    <definedName name="Required_Egress">#REF!</definedName>
    <definedName name="Required_Ingress">#REF!</definedName>
    <definedName name="SKU">Model!$B$26:$K$26</definedName>
    <definedName name="solver_adj" localSheetId="0" hidden="1">Model!$B$26:$K$26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itr" localSheetId="0" hidden="1">2147483647</definedName>
    <definedName name="solver_lhs1" localSheetId="0" hidden="1">Model!$B$44:$K$44</definedName>
    <definedName name="solver_lhs2" localSheetId="0" hidden="1">Model!$B$36:$K$36</definedName>
    <definedName name="solver_lhs3" localSheetId="0" hidden="1">Model!$B$32:$K$32</definedName>
    <definedName name="solver_lhs4" localSheetId="0" hidden="1">Model!$B$40:$K$40</definedName>
    <definedName name="solver_lhs5" localSheetId="0" hidden="1">Model!$B$26:$K$26</definedName>
    <definedName name="solver_lhs6" localSheetId="0" hidden="1">Model!$B$26:$K$26</definedName>
    <definedName name="solver_lhs7" localSheetId="0" hidden="1">Model!$B$26:$K$26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Model!$B$52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hs1" localSheetId="0" hidden="1">Connections_Constr_Limits</definedName>
    <definedName name="solver_rhs2" localSheetId="0" hidden="1">Egress_Constr_Limits</definedName>
    <definedName name="solver_rhs3" localSheetId="0" hidden="1">Ingress_Constr_Limits</definedName>
    <definedName name="solver_rhs4" localSheetId="0" hidden="1">Partitions_Constr_Limits</definedName>
    <definedName name="solver_rhs5" localSheetId="0" hidden="1">10</definedName>
    <definedName name="solver_rhs6" localSheetId="0" hidden="1">"integer"</definedName>
    <definedName name="solver_rhs7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">Model!$B$52</definedName>
    <definedName name="Total_Cost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2" l="1"/>
  <c r="D44" i="12"/>
  <c r="E44" i="12"/>
  <c r="F44" i="12"/>
  <c r="G44" i="12"/>
  <c r="H44" i="12"/>
  <c r="I44" i="12"/>
  <c r="J44" i="12"/>
  <c r="K44" i="12"/>
  <c r="B44" i="12"/>
  <c r="C40" i="12"/>
  <c r="D40" i="12"/>
  <c r="E40" i="12"/>
  <c r="F40" i="12"/>
  <c r="G40" i="12"/>
  <c r="H40" i="12"/>
  <c r="I40" i="12"/>
  <c r="J40" i="12"/>
  <c r="K40" i="12"/>
  <c r="B40" i="12"/>
  <c r="C36" i="12"/>
  <c r="D36" i="12"/>
  <c r="E36" i="12"/>
  <c r="F36" i="12"/>
  <c r="G36" i="12"/>
  <c r="H36" i="12"/>
  <c r="I36" i="12"/>
  <c r="J36" i="12"/>
  <c r="K36" i="12"/>
  <c r="B36" i="12"/>
  <c r="C32" i="12"/>
  <c r="D32" i="12"/>
  <c r="E32" i="12"/>
  <c r="F32" i="12"/>
  <c r="G32" i="12"/>
  <c r="H32" i="12"/>
  <c r="I32" i="12"/>
  <c r="J32" i="12"/>
  <c r="K32" i="12"/>
  <c r="B32" i="12"/>
  <c r="C46" i="12"/>
  <c r="D46" i="12"/>
  <c r="E46" i="12"/>
  <c r="F46" i="12"/>
  <c r="G46" i="12"/>
  <c r="H46" i="12"/>
  <c r="I46" i="12"/>
  <c r="J46" i="12"/>
  <c r="K46" i="12"/>
  <c r="B46" i="12"/>
  <c r="C42" i="12"/>
  <c r="D42" i="12"/>
  <c r="E42" i="12"/>
  <c r="F42" i="12"/>
  <c r="G42" i="12"/>
  <c r="H42" i="12"/>
  <c r="I42" i="12"/>
  <c r="J42" i="12"/>
  <c r="K42" i="12"/>
  <c r="B42" i="12"/>
  <c r="C38" i="12"/>
  <c r="D38" i="12"/>
  <c r="E38" i="12"/>
  <c r="F38" i="12"/>
  <c r="G38" i="12"/>
  <c r="H38" i="12"/>
  <c r="I38" i="12"/>
  <c r="J38" i="12"/>
  <c r="K38" i="12"/>
  <c r="B38" i="12"/>
  <c r="C34" i="12"/>
  <c r="D34" i="12"/>
  <c r="E34" i="12"/>
  <c r="F34" i="12"/>
  <c r="G34" i="12"/>
  <c r="H34" i="12"/>
  <c r="I34" i="12"/>
  <c r="J34" i="12"/>
  <c r="K34" i="12"/>
  <c r="B34" i="12"/>
  <c r="C13" i="12"/>
  <c r="C51" i="12" s="1"/>
  <c r="D13" i="12"/>
  <c r="D51" i="12" s="1"/>
  <c r="E13" i="12"/>
  <c r="E51" i="12" s="1"/>
  <c r="F13" i="12"/>
  <c r="F51" i="12" s="1"/>
  <c r="G13" i="12"/>
  <c r="G51" i="12" s="1"/>
  <c r="H13" i="12"/>
  <c r="H51" i="12" s="1"/>
  <c r="I13" i="12"/>
  <c r="I51" i="12" s="1"/>
  <c r="J13" i="12"/>
  <c r="J51" i="12" s="1"/>
  <c r="K13" i="12"/>
  <c r="K51" i="12" s="1"/>
  <c r="B13" i="12"/>
  <c r="B51" i="12" s="1"/>
  <c r="E11" i="12"/>
  <c r="F11" i="12" s="1"/>
  <c r="G11" i="12" s="1"/>
  <c r="H11" i="12" s="1"/>
  <c r="I11" i="12" s="1"/>
  <c r="J11" i="12" s="1"/>
  <c r="K11" i="12" s="1"/>
  <c r="E10" i="12"/>
  <c r="F10" i="12" s="1"/>
  <c r="G10" i="12" s="1"/>
  <c r="H10" i="12" s="1"/>
  <c r="I10" i="12" s="1"/>
  <c r="J10" i="12" s="1"/>
  <c r="K10" i="12" s="1"/>
  <c r="E9" i="12"/>
  <c r="F9" i="12" s="1"/>
  <c r="G9" i="12" s="1"/>
  <c r="H9" i="12" s="1"/>
  <c r="I9" i="12" s="1"/>
  <c r="J9" i="12" s="1"/>
  <c r="K9" i="12" s="1"/>
  <c r="E8" i="12"/>
  <c r="F8" i="12" s="1"/>
  <c r="G8" i="12" s="1"/>
  <c r="H8" i="12" s="1"/>
  <c r="I8" i="12" s="1"/>
  <c r="J8" i="12" s="1"/>
  <c r="K8" i="12" s="1"/>
  <c r="B52" i="12" l="1"/>
</calcChain>
</file>

<file path=xl/sharedStrings.xml><?xml version="1.0" encoding="utf-8"?>
<sst xmlns="http://schemas.openxmlformats.org/spreadsheetml/2006/main" count="74" uniqueCount="27">
  <si>
    <t>Connections</t>
  </si>
  <si>
    <t>Egress</t>
  </si>
  <si>
    <t>Ingress</t>
  </si>
  <si>
    <t>Partitions</t>
  </si>
  <si>
    <t>CKUs</t>
  </si>
  <si>
    <t>Cost/h</t>
  </si>
  <si>
    <t>Cluster Type</t>
  </si>
  <si>
    <t>&lt;=</t>
  </si>
  <si>
    <t>Objective</t>
  </si>
  <si>
    <t>Number of hours</t>
  </si>
  <si>
    <t>Total Cost</t>
  </si>
  <si>
    <t>Standard</t>
  </si>
  <si>
    <t>Products</t>
  </si>
  <si>
    <t>C_Type 2</t>
  </si>
  <si>
    <t>C_Type 3</t>
  </si>
  <si>
    <t>C_Type 4</t>
  </si>
  <si>
    <t>C_Type 5</t>
  </si>
  <si>
    <t>C_Type 6</t>
  </si>
  <si>
    <t>C_Type 7</t>
  </si>
  <si>
    <t>C_Type 8</t>
  </si>
  <si>
    <t>C_Type 9</t>
  </si>
  <si>
    <t>C_Type 10</t>
  </si>
  <si>
    <t>Production plans</t>
  </si>
  <si>
    <t>Customer ID</t>
  </si>
  <si>
    <t>Variables</t>
  </si>
  <si>
    <t>Restictions</t>
  </si>
  <si>
    <t>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</si>
</sst>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5C0E-4D1C-964F-A62F-BD961B0176CC}">
  <dimension ref="A4:X52"/>
  <sheetViews>
    <sheetView tabSelected="1" workbookViewId="0">
      <selection activeCell="F18" sqref="F18:H22"/>
    </sheetView>
  </sheetViews>
  <sheetFormatPr baseColWidth="10" defaultRowHeight="16" x14ac:dyDescent="0.2"/>
  <cols>
    <col min="1" max="1" width="15.33203125" bestFit="1" customWidth="1"/>
    <col min="17" max="17" width="15.5" bestFit="1" customWidth="1"/>
  </cols>
  <sheetData>
    <row r="4" spans="1:24" x14ac:dyDescent="0.2">
      <c r="A4" s="1" t="s">
        <v>12</v>
      </c>
    </row>
    <row r="6" spans="1:24" x14ac:dyDescent="0.2">
      <c r="B6" t="s">
        <v>11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s="4" t="s">
        <v>18</v>
      </c>
      <c r="I6" s="4" t="s">
        <v>19</v>
      </c>
      <c r="J6" s="4" t="s">
        <v>20</v>
      </c>
      <c r="K6" s="4" t="s">
        <v>21</v>
      </c>
    </row>
    <row r="7" spans="1:24" x14ac:dyDescent="0.2">
      <c r="A7" s="6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Q7" s="4"/>
      <c r="R7" s="5"/>
      <c r="S7" s="5"/>
      <c r="T7" s="5"/>
      <c r="U7" s="5"/>
      <c r="V7" s="5"/>
      <c r="W7" s="5"/>
    </row>
    <row r="8" spans="1:24" x14ac:dyDescent="0.2">
      <c r="A8" s="6" t="s">
        <v>2</v>
      </c>
      <c r="B8">
        <v>250</v>
      </c>
      <c r="C8">
        <v>120</v>
      </c>
      <c r="D8">
        <v>180</v>
      </c>
      <c r="E8">
        <f>D8+60</f>
        <v>240</v>
      </c>
      <c r="F8">
        <f t="shared" ref="F8:K8" si="0">E8+60</f>
        <v>300</v>
      </c>
      <c r="G8">
        <f t="shared" si="0"/>
        <v>360</v>
      </c>
      <c r="H8">
        <f t="shared" si="0"/>
        <v>420</v>
      </c>
      <c r="I8">
        <f t="shared" si="0"/>
        <v>480</v>
      </c>
      <c r="J8">
        <f t="shared" si="0"/>
        <v>540</v>
      </c>
      <c r="K8">
        <f t="shared" si="0"/>
        <v>600</v>
      </c>
      <c r="Q8" s="4"/>
      <c r="R8" s="2"/>
      <c r="S8" s="2"/>
      <c r="T8" s="2"/>
      <c r="U8" s="2"/>
      <c r="V8" s="2"/>
      <c r="W8" s="2"/>
      <c r="X8" s="2"/>
    </row>
    <row r="9" spans="1:24" x14ac:dyDescent="0.2">
      <c r="A9" s="6" t="s">
        <v>1</v>
      </c>
      <c r="B9">
        <v>750</v>
      </c>
      <c r="C9">
        <v>360</v>
      </c>
      <c r="D9">
        <v>540</v>
      </c>
      <c r="E9">
        <f>D9+180</f>
        <v>720</v>
      </c>
      <c r="F9">
        <f t="shared" ref="F9:K9" si="1">E9+180</f>
        <v>900</v>
      </c>
      <c r="G9">
        <f t="shared" si="1"/>
        <v>1080</v>
      </c>
      <c r="H9">
        <f t="shared" si="1"/>
        <v>1260</v>
      </c>
      <c r="I9">
        <f t="shared" si="1"/>
        <v>1440</v>
      </c>
      <c r="J9">
        <f t="shared" si="1"/>
        <v>1620</v>
      </c>
      <c r="K9">
        <f t="shared" si="1"/>
        <v>1800</v>
      </c>
      <c r="Q9" s="4"/>
      <c r="X9" s="3"/>
    </row>
    <row r="10" spans="1:24" x14ac:dyDescent="0.2">
      <c r="A10" s="6" t="s">
        <v>0</v>
      </c>
      <c r="B10">
        <v>1000</v>
      </c>
      <c r="C10">
        <v>36000</v>
      </c>
      <c r="D10">
        <v>54000</v>
      </c>
      <c r="E10">
        <f>D10+18000</f>
        <v>72000</v>
      </c>
      <c r="F10">
        <f t="shared" ref="F10:K10" si="2">E10+18000</f>
        <v>90000</v>
      </c>
      <c r="G10">
        <f t="shared" si="2"/>
        <v>108000</v>
      </c>
      <c r="H10">
        <f t="shared" si="2"/>
        <v>126000</v>
      </c>
      <c r="I10">
        <f t="shared" si="2"/>
        <v>144000</v>
      </c>
      <c r="J10">
        <f t="shared" si="2"/>
        <v>162000</v>
      </c>
      <c r="K10">
        <f t="shared" si="2"/>
        <v>180000</v>
      </c>
      <c r="Q10" s="4"/>
      <c r="X10" s="3"/>
    </row>
    <row r="11" spans="1:24" x14ac:dyDescent="0.2">
      <c r="A11" s="6" t="s">
        <v>3</v>
      </c>
      <c r="B11">
        <v>4096</v>
      </c>
      <c r="C11">
        <v>9000</v>
      </c>
      <c r="D11">
        <v>13500</v>
      </c>
      <c r="E11">
        <f>D11+4500</f>
        <v>18000</v>
      </c>
      <c r="F11">
        <f t="shared" ref="F11:K11" si="3">E11+4500</f>
        <v>22500</v>
      </c>
      <c r="G11">
        <f t="shared" si="3"/>
        <v>27000</v>
      </c>
      <c r="H11">
        <f t="shared" si="3"/>
        <v>31500</v>
      </c>
      <c r="I11">
        <f t="shared" si="3"/>
        <v>36000</v>
      </c>
      <c r="J11">
        <f t="shared" si="3"/>
        <v>40500</v>
      </c>
      <c r="K11">
        <f t="shared" si="3"/>
        <v>45000</v>
      </c>
      <c r="Q11" s="4"/>
      <c r="X11" s="3"/>
    </row>
    <row r="12" spans="1:24" x14ac:dyDescent="0.2">
      <c r="A12" s="6" t="s">
        <v>5</v>
      </c>
      <c r="B12" s="3">
        <v>1.5</v>
      </c>
      <c r="C12" s="3">
        <v>5.33</v>
      </c>
      <c r="D12" s="3">
        <v>7.99</v>
      </c>
      <c r="E12" s="3">
        <v>10.66</v>
      </c>
      <c r="F12" s="3">
        <v>13.32</v>
      </c>
      <c r="G12" s="3">
        <v>15.99</v>
      </c>
      <c r="H12" s="3">
        <v>18.649999999999999</v>
      </c>
      <c r="I12" s="3">
        <v>21.31</v>
      </c>
      <c r="J12" s="3">
        <v>23.98</v>
      </c>
      <c r="K12" s="3">
        <v>26.64</v>
      </c>
      <c r="Q12" s="4"/>
      <c r="X12" s="3"/>
    </row>
    <row r="13" spans="1:24" x14ac:dyDescent="0.2">
      <c r="B13">
        <f>COUNTIF($B$26:$K$26,B$7)</f>
        <v>0</v>
      </c>
      <c r="C13">
        <f t="shared" ref="C13:K13" si="4">COUNTIF($B$26:$K$26,C$7)</f>
        <v>2</v>
      </c>
      <c r="D13">
        <f t="shared" si="4"/>
        <v>0</v>
      </c>
      <c r="E13">
        <f t="shared" si="4"/>
        <v>0</v>
      </c>
      <c r="F13">
        <f t="shared" si="4"/>
        <v>3</v>
      </c>
      <c r="G13">
        <f t="shared" si="4"/>
        <v>1</v>
      </c>
      <c r="H13">
        <f t="shared" si="4"/>
        <v>1</v>
      </c>
      <c r="I13">
        <f t="shared" si="4"/>
        <v>0</v>
      </c>
      <c r="J13">
        <f t="shared" si="4"/>
        <v>3</v>
      </c>
      <c r="K13">
        <f t="shared" si="4"/>
        <v>0</v>
      </c>
      <c r="Q13" s="4"/>
      <c r="X13" s="3"/>
    </row>
    <row r="14" spans="1:24" x14ac:dyDescent="0.2">
      <c r="Q14" s="4"/>
      <c r="X14" s="3"/>
    </row>
    <row r="15" spans="1:24" x14ac:dyDescent="0.2">
      <c r="Q15" s="4"/>
      <c r="X15" s="3"/>
    </row>
    <row r="16" spans="1:24" x14ac:dyDescent="0.2">
      <c r="A16" s="1" t="s">
        <v>22</v>
      </c>
      <c r="Q16" s="4"/>
      <c r="X16" s="3"/>
    </row>
    <row r="17" spans="1:24" x14ac:dyDescent="0.2">
      <c r="Q17" s="4"/>
      <c r="X17" s="3"/>
    </row>
    <row r="18" spans="1:24" x14ac:dyDescent="0.2">
      <c r="A18" s="6" t="s">
        <v>23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Q18" s="4"/>
      <c r="X18" s="3"/>
    </row>
    <row r="19" spans="1:24" x14ac:dyDescent="0.2">
      <c r="A19" s="6" t="s">
        <v>2</v>
      </c>
      <c r="B19">
        <v>174</v>
      </c>
      <c r="C19">
        <v>483</v>
      </c>
      <c r="D19">
        <v>10</v>
      </c>
      <c r="E19">
        <v>224</v>
      </c>
      <c r="F19">
        <v>320</v>
      </c>
      <c r="G19">
        <v>76</v>
      </c>
      <c r="H19">
        <v>101</v>
      </c>
      <c r="I19">
        <v>125</v>
      </c>
      <c r="J19">
        <v>295</v>
      </c>
      <c r="K19">
        <v>449</v>
      </c>
      <c r="X19" s="3"/>
    </row>
    <row r="20" spans="1:24" x14ac:dyDescent="0.2">
      <c r="A20" s="6" t="s">
        <v>1</v>
      </c>
      <c r="B20">
        <v>1025</v>
      </c>
      <c r="C20">
        <v>399</v>
      </c>
      <c r="D20">
        <v>50</v>
      </c>
      <c r="E20">
        <v>1605</v>
      </c>
      <c r="F20">
        <v>1223</v>
      </c>
      <c r="G20">
        <v>305</v>
      </c>
      <c r="H20">
        <v>900</v>
      </c>
      <c r="I20">
        <v>888</v>
      </c>
      <c r="J20">
        <v>693</v>
      </c>
      <c r="K20">
        <v>1504</v>
      </c>
    </row>
    <row r="21" spans="1:24" x14ac:dyDescent="0.2">
      <c r="A21" s="6" t="s">
        <v>0</v>
      </c>
      <c r="B21">
        <v>3377</v>
      </c>
      <c r="C21">
        <v>8443</v>
      </c>
      <c r="D21">
        <v>8364</v>
      </c>
      <c r="E21">
        <v>6943</v>
      </c>
      <c r="F21">
        <v>8920</v>
      </c>
      <c r="G21">
        <v>2118</v>
      </c>
      <c r="H21">
        <v>3758</v>
      </c>
      <c r="I21">
        <v>8508</v>
      </c>
      <c r="J21">
        <v>539</v>
      </c>
      <c r="K21">
        <v>5135</v>
      </c>
    </row>
    <row r="22" spans="1:24" x14ac:dyDescent="0.2">
      <c r="A22" s="6" t="s">
        <v>3</v>
      </c>
      <c r="B22">
        <v>3914</v>
      </c>
      <c r="C22">
        <v>5038</v>
      </c>
      <c r="D22">
        <v>7657</v>
      </c>
      <c r="E22">
        <v>12149</v>
      </c>
      <c r="F22">
        <v>14391</v>
      </c>
      <c r="G22">
        <v>6109</v>
      </c>
      <c r="H22">
        <v>14406</v>
      </c>
      <c r="I22">
        <v>5128</v>
      </c>
      <c r="J22">
        <v>4528</v>
      </c>
      <c r="K22">
        <v>5106</v>
      </c>
    </row>
    <row r="25" spans="1:24" x14ac:dyDescent="0.2">
      <c r="A25" s="1" t="s">
        <v>24</v>
      </c>
    </row>
    <row r="26" spans="1:24" x14ac:dyDescent="0.2">
      <c r="A26" s="6" t="s">
        <v>6</v>
      </c>
      <c r="B26" s="7">
        <v>6</v>
      </c>
      <c r="C26" s="7">
        <v>9</v>
      </c>
      <c r="D26" s="7">
        <v>2</v>
      </c>
      <c r="E26" s="7">
        <v>9</v>
      </c>
      <c r="F26" s="7">
        <v>7</v>
      </c>
      <c r="G26" s="7">
        <v>2</v>
      </c>
      <c r="H26" s="7">
        <v>5</v>
      </c>
      <c r="I26" s="7">
        <v>5</v>
      </c>
      <c r="J26" s="7">
        <v>5</v>
      </c>
      <c r="K26" s="7">
        <v>9</v>
      </c>
    </row>
    <row r="30" spans="1:24" x14ac:dyDescent="0.2">
      <c r="A30" s="1" t="s">
        <v>25</v>
      </c>
    </row>
    <row r="32" spans="1:24" x14ac:dyDescent="0.2">
      <c r="A32" s="6" t="s">
        <v>2</v>
      </c>
      <c r="B32" s="4">
        <f>B19</f>
        <v>174</v>
      </c>
      <c r="C32" s="4">
        <f t="shared" ref="C32:K32" si="5">C19</f>
        <v>483</v>
      </c>
      <c r="D32" s="4">
        <f t="shared" si="5"/>
        <v>10</v>
      </c>
      <c r="E32" s="4">
        <f t="shared" si="5"/>
        <v>224</v>
      </c>
      <c r="F32" s="4">
        <f t="shared" si="5"/>
        <v>320</v>
      </c>
      <c r="G32" s="4">
        <f t="shared" si="5"/>
        <v>76</v>
      </c>
      <c r="H32" s="4">
        <f t="shared" si="5"/>
        <v>101</v>
      </c>
      <c r="I32" s="4">
        <f t="shared" si="5"/>
        <v>125</v>
      </c>
      <c r="J32" s="4">
        <f t="shared" si="5"/>
        <v>295</v>
      </c>
      <c r="K32" s="4">
        <f t="shared" si="5"/>
        <v>449</v>
      </c>
    </row>
    <row r="33" spans="1:11" x14ac:dyDescent="0.2"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</row>
    <row r="34" spans="1:11" x14ac:dyDescent="0.2">
      <c r="B34">
        <f>IF(B$26=1,$B$8,(B$26-2)*60+120)</f>
        <v>360</v>
      </c>
      <c r="C34">
        <f t="shared" ref="C34:K34" si="6">IF(C$26=1,$B$8,(C$26-2)*60+120)</f>
        <v>540</v>
      </c>
      <c r="D34">
        <f t="shared" si="6"/>
        <v>120</v>
      </c>
      <c r="E34">
        <f t="shared" si="6"/>
        <v>540</v>
      </c>
      <c r="F34">
        <f t="shared" si="6"/>
        <v>420</v>
      </c>
      <c r="G34">
        <f t="shared" si="6"/>
        <v>120</v>
      </c>
      <c r="H34">
        <f t="shared" si="6"/>
        <v>300</v>
      </c>
      <c r="I34">
        <f t="shared" si="6"/>
        <v>300</v>
      </c>
      <c r="J34">
        <f t="shared" si="6"/>
        <v>300</v>
      </c>
      <c r="K34">
        <f t="shared" si="6"/>
        <v>540</v>
      </c>
    </row>
    <row r="36" spans="1:11" x14ac:dyDescent="0.2">
      <c r="A36" s="6" t="s">
        <v>1</v>
      </c>
      <c r="B36">
        <f>B20</f>
        <v>1025</v>
      </c>
      <c r="C36">
        <f t="shared" ref="C36:K36" si="7">C20</f>
        <v>399</v>
      </c>
      <c r="D36">
        <f t="shared" si="7"/>
        <v>50</v>
      </c>
      <c r="E36">
        <f t="shared" si="7"/>
        <v>1605</v>
      </c>
      <c r="F36">
        <f t="shared" si="7"/>
        <v>1223</v>
      </c>
      <c r="G36">
        <f t="shared" si="7"/>
        <v>305</v>
      </c>
      <c r="H36">
        <f t="shared" si="7"/>
        <v>900</v>
      </c>
      <c r="I36">
        <f t="shared" si="7"/>
        <v>888</v>
      </c>
      <c r="J36">
        <f t="shared" si="7"/>
        <v>693</v>
      </c>
      <c r="K36">
        <f t="shared" si="7"/>
        <v>1504</v>
      </c>
    </row>
    <row r="37" spans="1:11" x14ac:dyDescent="0.2"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</row>
    <row r="38" spans="1:11" x14ac:dyDescent="0.2">
      <c r="B38">
        <f>IF(B$26=1,$B$9,(B$26-2)*180+360)</f>
        <v>1080</v>
      </c>
      <c r="C38">
        <f t="shared" ref="C38:K38" si="8">IF(C$26=1,$B$9,(C$26-2)*180+360)</f>
        <v>1620</v>
      </c>
      <c r="D38">
        <f t="shared" si="8"/>
        <v>360</v>
      </c>
      <c r="E38">
        <f t="shared" si="8"/>
        <v>1620</v>
      </c>
      <c r="F38">
        <f t="shared" si="8"/>
        <v>1260</v>
      </c>
      <c r="G38">
        <f t="shared" si="8"/>
        <v>360</v>
      </c>
      <c r="H38">
        <f t="shared" si="8"/>
        <v>900</v>
      </c>
      <c r="I38">
        <f t="shared" si="8"/>
        <v>900</v>
      </c>
      <c r="J38">
        <f t="shared" si="8"/>
        <v>900</v>
      </c>
      <c r="K38">
        <f t="shared" si="8"/>
        <v>1620</v>
      </c>
    </row>
    <row r="40" spans="1:11" x14ac:dyDescent="0.2">
      <c r="A40" s="6" t="s">
        <v>3</v>
      </c>
      <c r="B40">
        <f>B22</f>
        <v>3914</v>
      </c>
      <c r="C40">
        <f t="shared" ref="C40:K40" si="9">C22</f>
        <v>5038</v>
      </c>
      <c r="D40">
        <f t="shared" si="9"/>
        <v>7657</v>
      </c>
      <c r="E40">
        <f t="shared" si="9"/>
        <v>12149</v>
      </c>
      <c r="F40">
        <f t="shared" si="9"/>
        <v>14391</v>
      </c>
      <c r="G40">
        <f t="shared" si="9"/>
        <v>6109</v>
      </c>
      <c r="H40">
        <f t="shared" si="9"/>
        <v>14406</v>
      </c>
      <c r="I40">
        <f t="shared" si="9"/>
        <v>5128</v>
      </c>
      <c r="J40">
        <f t="shared" si="9"/>
        <v>4528</v>
      </c>
      <c r="K40">
        <f t="shared" si="9"/>
        <v>5106</v>
      </c>
    </row>
    <row r="41" spans="1:11" x14ac:dyDescent="0.2"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</row>
    <row r="42" spans="1:11" x14ac:dyDescent="0.2">
      <c r="B42">
        <f>IF(B$26=1,$B$11,(B$26-2)*4500+9000)</f>
        <v>27000</v>
      </c>
      <c r="C42">
        <f t="shared" ref="C42:K42" si="10">IF(C$26=1,$B$11,(C$26-2)*4500+9000)</f>
        <v>40500</v>
      </c>
      <c r="D42">
        <f t="shared" si="10"/>
        <v>9000</v>
      </c>
      <c r="E42">
        <f t="shared" si="10"/>
        <v>40500</v>
      </c>
      <c r="F42">
        <f t="shared" si="10"/>
        <v>31500</v>
      </c>
      <c r="G42">
        <f t="shared" si="10"/>
        <v>9000</v>
      </c>
      <c r="H42">
        <f t="shared" si="10"/>
        <v>22500</v>
      </c>
      <c r="I42">
        <f t="shared" si="10"/>
        <v>22500</v>
      </c>
      <c r="J42">
        <f t="shared" si="10"/>
        <v>22500</v>
      </c>
      <c r="K42">
        <f t="shared" si="10"/>
        <v>40500</v>
      </c>
    </row>
    <row r="44" spans="1:11" x14ac:dyDescent="0.2">
      <c r="A44" t="s">
        <v>0</v>
      </c>
      <c r="B44">
        <f>B21</f>
        <v>3377</v>
      </c>
      <c r="C44">
        <f t="shared" ref="C44:K44" si="11">C21</f>
        <v>8443</v>
      </c>
      <c r="D44">
        <f t="shared" si="11"/>
        <v>8364</v>
      </c>
      <c r="E44">
        <f t="shared" si="11"/>
        <v>6943</v>
      </c>
      <c r="F44">
        <f t="shared" si="11"/>
        <v>8920</v>
      </c>
      <c r="G44">
        <f t="shared" si="11"/>
        <v>2118</v>
      </c>
      <c r="H44">
        <f t="shared" si="11"/>
        <v>3758</v>
      </c>
      <c r="I44">
        <f t="shared" si="11"/>
        <v>8508</v>
      </c>
      <c r="J44">
        <f t="shared" si="11"/>
        <v>539</v>
      </c>
      <c r="K44">
        <f t="shared" si="11"/>
        <v>5135</v>
      </c>
    </row>
    <row r="45" spans="1:11" x14ac:dyDescent="0.2"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</row>
    <row r="46" spans="1:11" x14ac:dyDescent="0.2">
      <c r="B46">
        <f>IF(B$26=1,$B$10,(B$26-2)*18000+36000)</f>
        <v>108000</v>
      </c>
      <c r="C46">
        <f t="shared" ref="C46:K46" si="12">IF(C$26=1,$B$10,(C$26-2)*18000+36000)</f>
        <v>162000</v>
      </c>
      <c r="D46">
        <f t="shared" si="12"/>
        <v>36000</v>
      </c>
      <c r="E46">
        <f t="shared" si="12"/>
        <v>162000</v>
      </c>
      <c r="F46">
        <f t="shared" si="12"/>
        <v>126000</v>
      </c>
      <c r="G46">
        <f t="shared" si="12"/>
        <v>36000</v>
      </c>
      <c r="H46">
        <f t="shared" si="12"/>
        <v>90000</v>
      </c>
      <c r="I46">
        <f t="shared" si="12"/>
        <v>90000</v>
      </c>
      <c r="J46">
        <f t="shared" si="12"/>
        <v>90000</v>
      </c>
      <c r="K46">
        <f t="shared" si="12"/>
        <v>162000</v>
      </c>
    </row>
    <row r="48" spans="1:11" x14ac:dyDescent="0.2">
      <c r="A48" s="1" t="s">
        <v>8</v>
      </c>
    </row>
    <row r="50" spans="1:11" x14ac:dyDescent="0.2">
      <c r="A50" t="s">
        <v>9</v>
      </c>
      <c r="B50">
        <v>24</v>
      </c>
    </row>
    <row r="51" spans="1:11" x14ac:dyDescent="0.2">
      <c r="A51" t="s">
        <v>26</v>
      </c>
      <c r="B51" s="3">
        <f>B$13*B$12</f>
        <v>0</v>
      </c>
      <c r="C51" s="3">
        <f t="shared" ref="C51:K51" si="13">C$13*C$12</f>
        <v>10.66</v>
      </c>
      <c r="D51" s="3">
        <f t="shared" si="13"/>
        <v>0</v>
      </c>
      <c r="E51" s="3">
        <f t="shared" si="13"/>
        <v>0</v>
      </c>
      <c r="F51" s="3">
        <f t="shared" si="13"/>
        <v>39.96</v>
      </c>
      <c r="G51" s="3">
        <f t="shared" si="13"/>
        <v>15.99</v>
      </c>
      <c r="H51" s="3">
        <f t="shared" si="13"/>
        <v>18.649999999999999</v>
      </c>
      <c r="I51" s="3">
        <f t="shared" si="13"/>
        <v>0</v>
      </c>
      <c r="J51" s="3">
        <f t="shared" si="13"/>
        <v>71.94</v>
      </c>
      <c r="K51" s="3">
        <f t="shared" si="13"/>
        <v>0</v>
      </c>
    </row>
    <row r="52" spans="1:11" x14ac:dyDescent="0.2">
      <c r="A52" s="1" t="s">
        <v>10</v>
      </c>
      <c r="B52" s="8">
        <f>SUM(B51:K51)*B50</f>
        <v>3772.7999999999997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Model</vt:lpstr>
      <vt:lpstr>Cluster_Types</vt:lpstr>
      <vt:lpstr>Connections_Constr_Limits</vt:lpstr>
      <vt:lpstr>Connections_Constr_Req</vt:lpstr>
      <vt:lpstr>Cost_h</vt:lpstr>
      <vt:lpstr>Egress_Constr_Limits</vt:lpstr>
      <vt:lpstr>Egress_Constr_Req</vt:lpstr>
      <vt:lpstr>Ingress_Constr_Limits</vt:lpstr>
      <vt:lpstr>Ingress_Constr_Req</vt:lpstr>
      <vt:lpstr>Partitions_Constr_Limits</vt:lpstr>
      <vt:lpstr>Partitions_Constr_Req</vt:lpstr>
      <vt:lpstr>SKU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 Urbón-Bayes</dc:creator>
  <cp:lastModifiedBy>Pere Urbón-Bayes</cp:lastModifiedBy>
  <dcterms:created xsi:type="dcterms:W3CDTF">2024-09-30T11:25:18Z</dcterms:created>
  <dcterms:modified xsi:type="dcterms:W3CDTF">2024-10-21T13:52:37Z</dcterms:modified>
</cp:coreProperties>
</file>