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Bettina\Institut\Personalverwaltung\Stundennachweise SHKs\"/>
    </mc:Choice>
  </mc:AlternateContent>
  <xr:revisionPtr revIDLastSave="0" documentId="8_{7512D1DB-1E35-4723-B870-A71030C42182}" xr6:coauthVersionLast="36" xr6:coauthVersionMax="36" xr10:uidLastSave="{00000000-0000-0000-0000-000000000000}"/>
  <bookViews>
    <workbookView xWindow="14385" yWindow="45" windowWidth="14430" windowHeight="12795" tabRatio="718" xr2:uid="{00000000-000D-0000-FFFF-FFFF00000000}"/>
  </bookViews>
  <sheets>
    <sheet name="Dateneingabe" sheetId="4" r:id="rId1"/>
    <sheet name="Gesamtübersicht" sheetId="3" r:id="rId2"/>
    <sheet name="Januar" sheetId="1" r:id="rId3"/>
    <sheet name="Februar" sheetId="2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</sheets>
  <definedNames>
    <definedName name="_xlnm.Print_Area" localSheetId="5">April!$A$1:$F$45</definedName>
    <definedName name="_xlnm.Print_Area" localSheetId="9">August!$A$1:$F$45</definedName>
    <definedName name="_xlnm.Print_Area" localSheetId="0">Dateneingabe!$A$1:$E$35</definedName>
    <definedName name="_xlnm.Print_Area" localSheetId="13">Dezember!$A$1:$F$45</definedName>
    <definedName name="_xlnm.Print_Area" localSheetId="3">Februar!$A$1:$F$45</definedName>
    <definedName name="_xlnm.Print_Area" localSheetId="1">Gesamtübersicht!$A$1:$F$34</definedName>
    <definedName name="_xlnm.Print_Area" localSheetId="2">Januar!$A$1:$F$45</definedName>
    <definedName name="_xlnm.Print_Area" localSheetId="8">Juli!$A$1:$F$45</definedName>
    <definedName name="_xlnm.Print_Area" localSheetId="7">Juni!$A$1:$F$45</definedName>
    <definedName name="_xlnm.Print_Area" localSheetId="6">Mai!$A$1:$F$45</definedName>
    <definedName name="_xlnm.Print_Area" localSheetId="4">März!$A$1:$F$45</definedName>
    <definedName name="_xlnm.Print_Area" localSheetId="12">November!$A$1:$F$45</definedName>
    <definedName name="_xlnm.Print_Area" localSheetId="11">Oktober!$A$1:$F$45</definedName>
    <definedName name="_xlnm.Print_Area" localSheetId="10">September!$A$1:$F$45</definedName>
    <definedName name="Monat">Dateneingabe!$O$7:$O$20</definedName>
  </definedNames>
  <calcPr calcId="191029"/>
</workbook>
</file>

<file path=xl/calcChain.xml><?xml version="1.0" encoding="utf-8"?>
<calcChain xmlns="http://schemas.openxmlformats.org/spreadsheetml/2006/main">
  <c r="E7" i="1" l="1"/>
  <c r="E38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1" i="1"/>
  <c r="E40" i="1" l="1"/>
  <c r="E42" i="1" s="1"/>
  <c r="B8" i="3"/>
  <c r="B9" i="3"/>
  <c r="B10" i="3"/>
  <c r="B11" i="3"/>
  <c r="B12" i="3"/>
  <c r="B13" i="3"/>
  <c r="B14" i="3"/>
  <c r="B15" i="3"/>
  <c r="B16" i="3"/>
  <c r="B17" i="3"/>
  <c r="B18" i="3"/>
  <c r="B19" i="3"/>
  <c r="E41" i="14"/>
  <c r="E41" i="13"/>
  <c r="E41" i="12"/>
  <c r="E41" i="11"/>
  <c r="E41" i="10"/>
  <c r="E41" i="9"/>
  <c r="E41" i="8"/>
  <c r="E41" i="7"/>
  <c r="E41" i="6"/>
  <c r="E41" i="5"/>
  <c r="H14" i="2" l="1"/>
  <c r="H14" i="5"/>
  <c r="H14" i="6"/>
  <c r="H14" i="7"/>
  <c r="H14" i="8"/>
  <c r="H14" i="9"/>
  <c r="H14" i="10"/>
  <c r="H14" i="11"/>
  <c r="H14" i="12"/>
  <c r="H14" i="13"/>
  <c r="H14" i="14"/>
  <c r="H14" i="1"/>
  <c r="H12" i="2"/>
  <c r="H13" i="2"/>
  <c r="H12" i="5"/>
  <c r="H13" i="5"/>
  <c r="H12" i="6"/>
  <c r="H13" i="6"/>
  <c r="H12" i="7"/>
  <c r="H13" i="7"/>
  <c r="H12" i="8"/>
  <c r="H13" i="8"/>
  <c r="H12" i="9"/>
  <c r="H13" i="9"/>
  <c r="H12" i="10"/>
  <c r="H13" i="10"/>
  <c r="H12" i="11"/>
  <c r="H13" i="11"/>
  <c r="H12" i="12"/>
  <c r="H13" i="12"/>
  <c r="H12" i="13"/>
  <c r="H13" i="13"/>
  <c r="H12" i="14"/>
  <c r="H13" i="14"/>
  <c r="H12" i="1"/>
  <c r="H13" i="1"/>
  <c r="H6" i="2"/>
  <c r="H6" i="5"/>
  <c r="H6" i="6"/>
  <c r="H6" i="7"/>
  <c r="H6" i="8"/>
  <c r="H6" i="9"/>
  <c r="H6" i="10"/>
  <c r="H6" i="11"/>
  <c r="H6" i="12"/>
  <c r="H6" i="13"/>
  <c r="H6" i="14"/>
  <c r="H6" i="1"/>
  <c r="H5" i="2"/>
  <c r="H5" i="5"/>
  <c r="H5" i="6"/>
  <c r="H5" i="7"/>
  <c r="H5" i="8"/>
  <c r="H5" i="9"/>
  <c r="H5" i="10"/>
  <c r="H5" i="11"/>
  <c r="H5" i="12"/>
  <c r="H5" i="13"/>
  <c r="H5" i="14"/>
  <c r="H5" i="1"/>
  <c r="H4" i="2"/>
  <c r="H4" i="5"/>
  <c r="H4" i="6"/>
  <c r="H4" i="7"/>
  <c r="H4" i="8"/>
  <c r="H4" i="9"/>
  <c r="H4" i="10"/>
  <c r="H4" i="11"/>
  <c r="H4" i="12"/>
  <c r="H4" i="13"/>
  <c r="H4" i="14"/>
  <c r="H4" i="1"/>
  <c r="H3" i="2"/>
  <c r="H3" i="5"/>
  <c r="H3" i="6"/>
  <c r="H3" i="7"/>
  <c r="H3" i="8"/>
  <c r="H3" i="9"/>
  <c r="H3" i="10"/>
  <c r="H3" i="11"/>
  <c r="H3" i="12"/>
  <c r="H3" i="13"/>
  <c r="H3" i="14"/>
  <c r="H3" i="1"/>
  <c r="H2" i="2"/>
  <c r="H2" i="5"/>
  <c r="H2" i="6"/>
  <c r="H2" i="7"/>
  <c r="H2" i="8"/>
  <c r="H2" i="9"/>
  <c r="H2" i="10"/>
  <c r="H2" i="11"/>
  <c r="H2" i="12"/>
  <c r="H2" i="13"/>
  <c r="H2" i="14"/>
  <c r="H2" i="1"/>
  <c r="H11" i="1"/>
  <c r="H11" i="2" l="1"/>
  <c r="H11" i="5"/>
  <c r="H11" i="6"/>
  <c r="H11" i="7"/>
  <c r="H11" i="8"/>
  <c r="H11" i="9"/>
  <c r="H11" i="10"/>
  <c r="H11" i="11"/>
  <c r="H11" i="12"/>
  <c r="H11" i="13"/>
  <c r="H11" i="14"/>
  <c r="H7" i="1" l="1"/>
  <c r="H8" i="1"/>
  <c r="H9" i="1"/>
  <c r="H10" i="1"/>
  <c r="H7" i="2"/>
  <c r="H8" i="2"/>
  <c r="H9" i="2"/>
  <c r="H10" i="2"/>
  <c r="H7" i="5"/>
  <c r="H8" i="5"/>
  <c r="H9" i="5"/>
  <c r="H10" i="5"/>
  <c r="H7" i="6"/>
  <c r="H8" i="6"/>
  <c r="H9" i="6"/>
  <c r="H10" i="6"/>
  <c r="H7" i="7"/>
  <c r="H8" i="7"/>
  <c r="H9" i="7"/>
  <c r="H10" i="7"/>
  <c r="H7" i="8"/>
  <c r="H8" i="8"/>
  <c r="H9" i="8"/>
  <c r="H10" i="8"/>
  <c r="H7" i="10"/>
  <c r="H8" i="10"/>
  <c r="H9" i="10"/>
  <c r="H10" i="10"/>
  <c r="H7" i="9"/>
  <c r="H8" i="9"/>
  <c r="H9" i="9"/>
  <c r="H10" i="9"/>
  <c r="H7" i="11"/>
  <c r="H8" i="11"/>
  <c r="H9" i="11"/>
  <c r="H10" i="11"/>
  <c r="H7" i="12"/>
  <c r="H8" i="12"/>
  <c r="H9" i="12"/>
  <c r="H10" i="12"/>
  <c r="H7" i="13"/>
  <c r="H8" i="13"/>
  <c r="H9" i="13"/>
  <c r="H10" i="13"/>
  <c r="H7" i="14"/>
  <c r="H8" i="14"/>
  <c r="H9" i="14"/>
  <c r="H10" i="14"/>
  <c r="J18" i="4" l="1"/>
  <c r="I18" i="4"/>
  <c r="I12" i="4"/>
  <c r="J12" i="4" s="1"/>
  <c r="L12" i="4" s="1"/>
  <c r="L18" i="4" l="1"/>
  <c r="A37" i="14" l="1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E35" i="2"/>
  <c r="A35" i="2"/>
  <c r="A32" i="1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B5" i="3" l="1"/>
  <c r="B4" i="3" l="1"/>
  <c r="B4" i="5"/>
  <c r="B4" i="6"/>
  <c r="B4" i="7"/>
  <c r="B4" i="8"/>
  <c r="B4" i="9"/>
  <c r="B4" i="10"/>
  <c r="B4" i="11"/>
  <c r="B4" i="12"/>
  <c r="B4" i="13"/>
  <c r="B4" i="14"/>
  <c r="B4" i="2"/>
  <c r="B4" i="1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40" i="7" s="1"/>
  <c r="C12" i="3" s="1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B3" i="14"/>
  <c r="B2" i="14"/>
  <c r="B1" i="14"/>
  <c r="B3" i="13"/>
  <c r="B2" i="13"/>
  <c r="B1" i="13"/>
  <c r="B3" i="12"/>
  <c r="B2" i="12"/>
  <c r="B1" i="12"/>
  <c r="B3" i="11"/>
  <c r="B2" i="11"/>
  <c r="B1" i="11"/>
  <c r="B3" i="10"/>
  <c r="B2" i="10"/>
  <c r="B1" i="10"/>
  <c r="B3" i="9"/>
  <c r="B2" i="9"/>
  <c r="B1" i="9"/>
  <c r="B3" i="8"/>
  <c r="B2" i="8"/>
  <c r="B1" i="8"/>
  <c r="B3" i="7"/>
  <c r="B2" i="7"/>
  <c r="B1" i="7"/>
  <c r="B3" i="6"/>
  <c r="B2" i="6"/>
  <c r="B1" i="6"/>
  <c r="B3" i="5"/>
  <c r="B2" i="5"/>
  <c r="B1" i="5"/>
  <c r="B3" i="2"/>
  <c r="B2" i="2"/>
  <c r="B1" i="2"/>
  <c r="B3" i="3"/>
  <c r="B2" i="3"/>
  <c r="B1" i="3"/>
  <c r="E41" i="2"/>
  <c r="B3" i="1"/>
  <c r="B2" i="1"/>
  <c r="B1" i="1"/>
  <c r="B20" i="4"/>
  <c r="E38" i="9" l="1"/>
  <c r="E40" i="8"/>
  <c r="C13" i="3" s="1"/>
  <c r="E40" i="13"/>
  <c r="C18" i="3" s="1"/>
  <c r="E40" i="10"/>
  <c r="C15" i="3" s="1"/>
  <c r="E38" i="10"/>
  <c r="E40" i="14"/>
  <c r="C19" i="3" s="1"/>
  <c r="D19" i="3" s="1"/>
  <c r="E38" i="12"/>
  <c r="E40" i="6"/>
  <c r="C11" i="3" s="1"/>
  <c r="E37" i="8"/>
  <c r="E40" i="11"/>
  <c r="C16" i="3" s="1"/>
  <c r="E37" i="11"/>
  <c r="E40" i="12"/>
  <c r="C17" i="3" s="1"/>
  <c r="D17" i="3" s="1"/>
  <c r="E37" i="6"/>
  <c r="E37" i="13"/>
  <c r="E40" i="9"/>
  <c r="C14" i="3" s="1"/>
  <c r="D14" i="3" s="1"/>
  <c r="E42" i="11"/>
  <c r="E42" i="13"/>
  <c r="E38" i="7"/>
  <c r="E38" i="14"/>
  <c r="D18" i="3"/>
  <c r="D15" i="3"/>
  <c r="D16" i="3"/>
  <c r="D11" i="3"/>
  <c r="E8" i="3"/>
  <c r="D13" i="3"/>
  <c r="D12" i="3"/>
  <c r="E19" i="3"/>
  <c r="E15" i="3"/>
  <c r="E18" i="3"/>
  <c r="E9" i="3"/>
  <c r="E17" i="3"/>
  <c r="E13" i="3"/>
  <c r="E11" i="3"/>
  <c r="E14" i="3"/>
  <c r="E10" i="3"/>
  <c r="E16" i="3"/>
  <c r="E12" i="3"/>
  <c r="E40" i="2"/>
  <c r="E36" i="2"/>
  <c r="E38" i="5"/>
  <c r="E40" i="5"/>
  <c r="C10" i="3" s="1"/>
  <c r="D10" i="3" s="1"/>
  <c r="B20" i="3"/>
  <c r="E42" i="10"/>
  <c r="E42" i="8"/>
  <c r="E42" i="7"/>
  <c r="E42" i="6"/>
  <c r="C8" i="3"/>
  <c r="E42" i="12" l="1"/>
  <c r="E42" i="14"/>
  <c r="E42" i="9"/>
  <c r="E42" i="2"/>
  <c r="C9" i="3"/>
  <c r="D9" i="3" s="1"/>
  <c r="D8" i="3"/>
  <c r="E20" i="3"/>
  <c r="B21" i="3" s="1"/>
  <c r="B22" i="3" s="1"/>
  <c r="E42" i="5"/>
  <c r="C22" i="3" l="1"/>
  <c r="D22" i="3" s="1"/>
  <c r="B23" i="3"/>
  <c r="B24" i="3" s="1"/>
  <c r="C23" i="3" l="1"/>
  <c r="C24" i="3" s="1"/>
  <c r="D23" i="3"/>
  <c r="D24" i="3" s="1"/>
</calcChain>
</file>

<file path=xl/sharedStrings.xml><?xml version="1.0" encoding="utf-8"?>
<sst xmlns="http://schemas.openxmlformats.org/spreadsheetml/2006/main" count="354" uniqueCount="96">
  <si>
    <t>Datum</t>
  </si>
  <si>
    <t>Pause</t>
  </si>
  <si>
    <t>Name:</t>
  </si>
  <si>
    <t>Differenz</t>
  </si>
  <si>
    <t>Geleistete
Arbeitszeit</t>
  </si>
  <si>
    <t>Organisationseinheit:</t>
  </si>
  <si>
    <t>Arbeitsgruppe:</t>
  </si>
  <si>
    <t>Januar:</t>
  </si>
  <si>
    <t>Februar:</t>
  </si>
  <si>
    <t>März:</t>
  </si>
  <si>
    <t>April:</t>
  </si>
  <si>
    <t>Mai:</t>
  </si>
  <si>
    <t>Juni:</t>
  </si>
  <si>
    <t>Juli:</t>
  </si>
  <si>
    <t>August:</t>
  </si>
  <si>
    <t>September:</t>
  </si>
  <si>
    <t>Oktober:</t>
  </si>
  <si>
    <t>November:</t>
  </si>
  <si>
    <t>Dezember:</t>
  </si>
  <si>
    <t>Gesamtstundenzahl:</t>
  </si>
  <si>
    <t>Vertraglich vereinbarte Stundenzahlen</t>
  </si>
  <si>
    <t>Testperson</t>
  </si>
  <si>
    <t>FB Test</t>
  </si>
  <si>
    <t>Prof. Test</t>
  </si>
  <si>
    <t>Stunden pro Monat</t>
  </si>
  <si>
    <t>Geleistete Arbeitszeit:</t>
  </si>
  <si>
    <t>Vertraglich vereinbarte Arbeitszeit:</t>
  </si>
  <si>
    <t>Monat</t>
  </si>
  <si>
    <t>Vertraglich
vereinbarte
Arbeitszeit</t>
  </si>
  <si>
    <t>Bemerkung</t>
  </si>
  <si>
    <t>Studentische Hilfskraft</t>
  </si>
  <si>
    <t>Wissenschaftliche Hilfskraft</t>
  </si>
  <si>
    <t>Beschäftigung als:</t>
  </si>
  <si>
    <t>- Es ist die tatsächlich geleistete Arbeitszeit einzutragen.</t>
  </si>
  <si>
    <t>Bemerkungen</t>
  </si>
  <si>
    <t>Jahr:</t>
  </si>
  <si>
    <t>Januar</t>
  </si>
  <si>
    <t>Februar</t>
  </si>
  <si>
    <t>März</t>
  </si>
  <si>
    <t>April</t>
  </si>
  <si>
    <t>Mai</t>
  </si>
  <si>
    <t>Juni</t>
  </si>
  <si>
    <t>Juli</t>
  </si>
  <si>
    <t>September</t>
  </si>
  <si>
    <t>Oktober</t>
  </si>
  <si>
    <t>November</t>
  </si>
  <si>
    <t>Dezember</t>
  </si>
  <si>
    <t>Berechnungsdaten</t>
  </si>
  <si>
    <t>Februar (Schaltjahr)</t>
  </si>
  <si>
    <t>Tag</t>
  </si>
  <si>
    <t>Hinweise zu den Monatsansichten</t>
  </si>
  <si>
    <t>Hinweise:</t>
  </si>
  <si>
    <t>Beschäftigungsbeginn nach einem Monatsersten (Beginndatum nach Arbeitsvertrag)</t>
  </si>
  <si>
    <t>Beschäftigungsende vor einem Monatsletzten (Endedatum nach Arbeitsvertrag)</t>
  </si>
  <si>
    <t xml:space="preserve"> Monatsarbeitsstunden</t>
  </si>
  <si>
    <t>Vertraglich vereinbarte</t>
  </si>
  <si>
    <t>Anteilig zu erbringende</t>
  </si>
  <si>
    <t>Anzahl der</t>
  </si>
  <si>
    <t>Monatstage</t>
  </si>
  <si>
    <t>Arbeitstage</t>
  </si>
  <si>
    <t>Monatsarbeitsstunden</t>
  </si>
  <si>
    <t>Urlaubs-anspruch*)</t>
  </si>
  <si>
    <t>Minuten:</t>
  </si>
  <si>
    <t>entspricht Stunden:</t>
  </si>
  <si>
    <t>Berechnungshilfe für anteilige Beschäftigungsmonate:</t>
  </si>
  <si>
    <t>Uhrzeit von</t>
  </si>
  <si>
    <t>Uhrzeit bis</t>
  </si>
  <si>
    <t>- Bitte Beginn und Ende sowie Pausenzeit im Format SS:MM eingeben.</t>
  </si>
  <si>
    <t>Unterschrift:</t>
  </si>
  <si>
    <t>August</t>
  </si>
  <si>
    <t>Abzug Urlaubsanspruch:</t>
  </si>
  <si>
    <t>vertragliche Stunden:</t>
  </si>
  <si>
    <t>zu leistende Stunden (dezimal):</t>
  </si>
  <si>
    <t>Differenz *):</t>
  </si>
  <si>
    <t>*) Bitte beachten Sie die fettgedruckte Anmerkung in der Gesamtübersicht.</t>
  </si>
  <si>
    <t>Im Arbeitsvertrag ist die durchschnittliche monatliche Arbeitszeit vereinbart.</t>
  </si>
  <si>
    <t xml:space="preserve">Die Stunden können über die gesamte Vertragslaufzeit geleistet werden. </t>
  </si>
  <si>
    <t>Über die insgesamt zu leistenden Stunden hinaus darf nur auf Anordnung  der</t>
  </si>
  <si>
    <t xml:space="preserve">vorgesetzten Person gearbeitet werden. Der Arbeitsvertrag ist entsprechend </t>
  </si>
  <si>
    <t>anzupassen.</t>
  </si>
  <si>
    <t>*) Berechnung nach Anlage 3 des Leitfadens für das Beschäftigungsverhältnis als</t>
  </si>
  <si>
    <t>Beschäftigungsverhältnis ermittelt und einmal auf eine volle Stunde gerundet.</t>
  </si>
  <si>
    <t>wissenschaftliche oder studentische Hilfskraft. Der Anspruch wird für das gesamte</t>
  </si>
  <si>
    <t xml:space="preserve">- Wenn der Arbeitstag regelmäßig und im vorhinein festgelegt worden ist und die geringfügig </t>
  </si>
  <si>
    <t xml:space="preserve">   beschäftigte Person an dem betreffenden Tag erkrankt war bzw. dies ein Feiertag ist, so ist die </t>
  </si>
  <si>
    <t xml:space="preserve">   festgelegte Arbeitszeit einzutragen (Lohnfortzahlung an Krankheits- und Feiertagen).</t>
  </si>
  <si>
    <t>Tages-</t>
  </si>
  <si>
    <t>arbeitszeit</t>
  </si>
  <si>
    <t>- Bitte beachten Sie die Ruhepausen:</t>
  </si>
  <si>
    <t xml:space="preserve">   Bei 6 bis 9 Stunden Arbeitszeit pro Tag   =&gt;  30 Min. oder 2 x 15 Min. Pause</t>
  </si>
  <si>
    <t xml:space="preserve">   Bei 9 bis 10 Stunden Arbeitszeit pro Tag   =&gt;  45 Min. oder 3 x 15 Min. Pause</t>
  </si>
  <si>
    <t xml:space="preserve">- Die Arbeitszeit ist nach dem Mindestlohngesetz spätestens bis zum Ablauf des siebten auf den </t>
  </si>
  <si>
    <t>- Die Arbeitszeitnachweise bitte monatlich ausdrucken, für die Dauer des Beschäftigungs-</t>
  </si>
  <si>
    <t xml:space="preserve">  verhältnisses aufbewahren und nach Ende der Beschäftigung an die Stelle abgeben, die den </t>
  </si>
  <si>
    <t xml:space="preserve">  Arbeitsvertrag abgeschlossen hat.</t>
  </si>
  <si>
    <t xml:space="preserve">   Tag der Arbeitsleistung folgenden Kalendertages aufzuzeichnen.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</si>
</sst>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dd\,\ dd/mm/yyyy"/>
    <numFmt numFmtId="165" formatCode="General\ &quot;Stunden pro Monat&quot;"/>
    <numFmt numFmtId="166" formatCode="[h]:mm"/>
    <numFmt numFmtId="167" formatCode="General\ &quot;Stunden&quot;"/>
    <numFmt numFmtId="168" formatCode="0.00_ ;[Red]\-0.00\ "/>
    <numFmt numFmtId="169" formatCode="0_ ;[Red]\-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6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2" borderId="0" xfId="0" applyFill="1" applyBorder="1" applyAlignment="1">
      <alignment horizontal="right" vertical="center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quotePrefix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indent="1"/>
    </xf>
    <xf numFmtId="164" fontId="0" fillId="2" borderId="0" xfId="0" applyNumberFormat="1" applyFill="1"/>
    <xf numFmtId="20" fontId="0" fillId="2" borderId="0" xfId="0" applyNumberFormat="1" applyFill="1" applyAlignment="1">
      <alignment horizontal="center"/>
    </xf>
    <xf numFmtId="0" fontId="0" fillId="2" borderId="0" xfId="0" applyFill="1" applyProtection="1">
      <protection locked="0"/>
    </xf>
    <xf numFmtId="164" fontId="0" fillId="2" borderId="1" xfId="0" applyNumberFormat="1" applyFill="1" applyBorder="1"/>
    <xf numFmtId="20" fontId="0" fillId="2" borderId="1" xfId="0" applyNumberFormat="1" applyFill="1" applyBorder="1" applyAlignment="1">
      <alignment horizontal="center"/>
    </xf>
    <xf numFmtId="164" fontId="0" fillId="2" borderId="0" xfId="0" applyNumberFormat="1" applyFill="1" applyBorder="1"/>
    <xf numFmtId="20" fontId="0" fillId="2" borderId="0" xfId="0" applyNumberFormat="1" applyFill="1" applyBorder="1" applyAlignment="1" applyProtection="1">
      <alignment horizontal="center"/>
      <protection locked="0"/>
    </xf>
    <xf numFmtId="166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right" indent="1"/>
    </xf>
    <xf numFmtId="2" fontId="0" fillId="2" borderId="2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2" borderId="0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0" xfId="0" quotePrefix="1" applyFill="1" applyAlignment="1">
      <alignment vertical="center"/>
    </xf>
    <xf numFmtId="20" fontId="0" fillId="2" borderId="0" xfId="0" applyNumberFormat="1" applyFill="1" applyBorder="1" applyAlignment="1">
      <alignment horizontal="center"/>
    </xf>
    <xf numFmtId="167" fontId="1" fillId="2" borderId="4" xfId="0" applyNumberFormat="1" applyFont="1" applyFill="1" applyBorder="1" applyAlignment="1">
      <alignment horizontal="left" indent="1"/>
    </xf>
    <xf numFmtId="0" fontId="1" fillId="2" borderId="0" xfId="0" applyFont="1" applyFill="1" applyBorder="1"/>
    <xf numFmtId="2" fontId="0" fillId="2" borderId="5" xfId="0" applyNumberFormat="1" applyFill="1" applyBorder="1" applyAlignment="1">
      <alignment horizontal="center"/>
    </xf>
    <xf numFmtId="15" fontId="0" fillId="2" borderId="0" xfId="0" quotePrefix="1" applyNumberFormat="1" applyFill="1"/>
    <xf numFmtId="0" fontId="7" fillId="2" borderId="0" xfId="0" applyFont="1" applyFill="1"/>
    <xf numFmtId="165" fontId="4" fillId="3" borderId="0" xfId="0" applyNumberFormat="1" applyFont="1" applyFill="1" applyAlignment="1" applyProtection="1">
      <alignment horizontal="left" indent="1"/>
      <protection locked="0"/>
    </xf>
    <xf numFmtId="20" fontId="0" fillId="3" borderId="0" xfId="0" applyNumberFormat="1" applyFill="1" applyAlignment="1" applyProtection="1">
      <alignment horizontal="center"/>
      <protection locked="0"/>
    </xf>
    <xf numFmtId="20" fontId="0" fillId="3" borderId="1" xfId="0" applyNumberFormat="1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Protection="1">
      <protection locked="0"/>
    </xf>
    <xf numFmtId="20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0" fontId="0" fillId="3" borderId="1" xfId="0" applyFill="1" applyBorder="1"/>
    <xf numFmtId="0" fontId="0" fillId="2" borderId="0" xfId="0" quotePrefix="1" applyFill="1" applyAlignment="1"/>
    <xf numFmtId="0" fontId="5" fillId="2" borderId="0" xfId="0" applyFont="1" applyFill="1" applyBorder="1" applyAlignment="1">
      <alignment horizontal="left" indent="1"/>
    </xf>
    <xf numFmtId="0" fontId="1" fillId="2" borderId="0" xfId="0" applyFont="1" applyFill="1" applyAlignment="1">
      <alignment horizontal="center"/>
    </xf>
    <xf numFmtId="0" fontId="0" fillId="2" borderId="0" xfId="0" applyFill="1" applyProtection="1"/>
    <xf numFmtId="0" fontId="0" fillId="2" borderId="0" xfId="0" applyFill="1" applyBorder="1" applyProtection="1"/>
    <xf numFmtId="15" fontId="0" fillId="2" borderId="0" xfId="0" applyNumberFormat="1" applyFill="1" applyBorder="1"/>
    <xf numFmtId="0" fontId="1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/>
    </xf>
    <xf numFmtId="0" fontId="0" fillId="2" borderId="1" xfId="0" applyFill="1" applyBorder="1" applyAlignment="1">
      <alignment horizontal="right" indent="1"/>
    </xf>
    <xf numFmtId="0" fontId="0" fillId="2" borderId="1" xfId="0" applyFill="1" applyBorder="1" applyAlignment="1">
      <alignment horizontal="center" wrapText="1"/>
    </xf>
    <xf numFmtId="168" fontId="0" fillId="2" borderId="0" xfId="0" applyNumberFormat="1" applyFill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68" fontId="0" fillId="2" borderId="4" xfId="0" applyNumberFormat="1" applyFill="1" applyBorder="1" applyAlignment="1">
      <alignment horizontal="center"/>
    </xf>
    <xf numFmtId="169" fontId="0" fillId="2" borderId="4" xfId="0" applyNumberFormat="1" applyFill="1" applyBorder="1" applyAlignment="1">
      <alignment horizontal="center"/>
    </xf>
    <xf numFmtId="168" fontId="0" fillId="2" borderId="0" xfId="0" applyNumberFormat="1" applyFill="1"/>
    <xf numFmtId="169" fontId="0" fillId="2" borderId="0" xfId="0" applyNumberFormat="1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168" fontId="0" fillId="2" borderId="7" xfId="0" applyNumberFormat="1" applyFill="1" applyBorder="1" applyAlignment="1">
      <alignment horizontal="center"/>
    </xf>
    <xf numFmtId="168" fontId="0" fillId="2" borderId="2" xfId="0" applyNumberFormat="1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1" fontId="0" fillId="2" borderId="9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1" fontId="0" fillId="2" borderId="11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8" fontId="0" fillId="2" borderId="0" xfId="0" applyNumberFormat="1" applyFill="1"/>
    <xf numFmtId="0" fontId="0" fillId="3" borderId="0" xfId="0" applyFill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left"/>
      <protection locked="0"/>
    </xf>
    <xf numFmtId="49" fontId="0" fillId="3" borderId="4" xfId="0" applyNumberFormat="1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Border="1" applyAlignment="1" applyProtection="1">
      <alignment horizontal="left" vertical="center" wrapText="1"/>
      <protection locked="0"/>
    </xf>
    <xf numFmtId="0" fontId="4" fillId="3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5" fillId="2" borderId="0" xfId="0" applyFont="1" applyFill="1" applyBorder="1" applyAlignment="1">
      <alignment horizontal="left"/>
    </xf>
  </cellXfs>
  <cellStyles count="1">
    <cellStyle name="Standard" xfId="0" builtinId="0"/>
  </cellStyles>
  <dxfs count="73"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theme="0" tint="-0.34998626667073579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24994659260841701"/>
      </font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Q35"/>
  <sheetViews>
    <sheetView tabSelected="1" workbookViewId="0"/>
  </sheetViews>
  <sheetFormatPr baseColWidth="10" defaultColWidth="11.42578125" defaultRowHeight="15" x14ac:dyDescent="0.25"/>
  <cols>
    <col min="1" max="1" width="20.140625" style="1" customWidth="1"/>
    <col min="2" max="2" width="32.7109375" style="1" customWidth="1"/>
    <col min="3" max="3" width="1.85546875" style="1" customWidth="1"/>
    <col min="4" max="4" width="11.140625" style="1" customWidth="1"/>
    <col min="5" max="5" width="21.28515625" style="1" customWidth="1"/>
    <col min="6" max="6" width="1.7109375" style="1" customWidth="1"/>
    <col min="7" max="10" width="12.140625" style="1" customWidth="1"/>
    <col min="11" max="11" width="21.85546875" style="1" bestFit="1" customWidth="1"/>
    <col min="12" max="12" width="22.140625" style="1" bestFit="1" customWidth="1"/>
    <col min="13" max="16384" width="11.42578125" style="1"/>
  </cols>
  <sheetData>
    <row r="1" spans="1:17" x14ac:dyDescent="0.25">
      <c r="A1" s="12" t="s">
        <v>2</v>
      </c>
      <c r="B1" s="85" t="s">
        <v>21</v>
      </c>
      <c r="C1" s="85"/>
      <c r="D1" s="85"/>
    </row>
    <row r="2" spans="1:17" ht="30.2" customHeight="1" x14ac:dyDescent="0.25">
      <c r="A2" s="14" t="s">
        <v>5</v>
      </c>
      <c r="B2" s="86" t="s">
        <v>22</v>
      </c>
      <c r="C2" s="86"/>
      <c r="D2" s="86"/>
    </row>
    <row r="3" spans="1:17" x14ac:dyDescent="0.25">
      <c r="A3" s="14" t="s">
        <v>6</v>
      </c>
      <c r="B3" s="87" t="s">
        <v>23</v>
      </c>
      <c r="C3" s="87"/>
      <c r="D3" s="87"/>
    </row>
    <row r="4" spans="1:17" x14ac:dyDescent="0.25">
      <c r="A4" s="14" t="s">
        <v>32</v>
      </c>
      <c r="B4" s="87" t="s">
        <v>30</v>
      </c>
      <c r="C4" s="87"/>
      <c r="D4" s="87"/>
      <c r="H4" s="34" t="s">
        <v>30</v>
      </c>
    </row>
    <row r="5" spans="1:17" x14ac:dyDescent="0.25">
      <c r="A5" s="14" t="s">
        <v>35</v>
      </c>
      <c r="B5" s="87">
        <v>2023</v>
      </c>
      <c r="C5" s="87"/>
      <c r="D5" s="87"/>
      <c r="H5" s="4" t="s">
        <v>31</v>
      </c>
    </row>
    <row r="6" spans="1:17" x14ac:dyDescent="0.25">
      <c r="A6" s="13"/>
      <c r="B6" s="13"/>
      <c r="N6" s="42"/>
      <c r="O6" s="4"/>
      <c r="P6" s="4"/>
      <c r="Q6" s="42"/>
    </row>
    <row r="7" spans="1:17" x14ac:dyDescent="0.25">
      <c r="A7" s="32" t="s">
        <v>20</v>
      </c>
      <c r="B7" s="8"/>
      <c r="C7" s="13"/>
      <c r="D7" s="84" t="s">
        <v>34</v>
      </c>
      <c r="E7" s="84"/>
      <c r="G7" s="32" t="s">
        <v>64</v>
      </c>
      <c r="H7" s="32"/>
      <c r="I7" s="32"/>
      <c r="J7" s="32"/>
      <c r="N7" s="42"/>
      <c r="O7" s="2" t="s">
        <v>47</v>
      </c>
      <c r="P7" s="3"/>
      <c r="Q7" s="42"/>
    </row>
    <row r="8" spans="1:17" x14ac:dyDescent="0.25">
      <c r="A8" s="15" t="s">
        <v>7</v>
      </c>
      <c r="B8" s="43">
        <v>0</v>
      </c>
      <c r="C8" s="13"/>
      <c r="D8" s="82"/>
      <c r="E8" s="82"/>
      <c r="G8" s="23"/>
      <c r="H8" s="23"/>
      <c r="I8" s="23"/>
      <c r="J8" s="23"/>
      <c r="N8" s="42"/>
      <c r="O8" s="4" t="s">
        <v>36</v>
      </c>
      <c r="P8" s="5">
        <v>31</v>
      </c>
      <c r="Q8" s="42"/>
    </row>
    <row r="9" spans="1:17" x14ac:dyDescent="0.25">
      <c r="A9" s="15" t="s">
        <v>8</v>
      </c>
      <c r="B9" s="43">
        <v>0</v>
      </c>
      <c r="C9" s="13"/>
      <c r="D9" s="83"/>
      <c r="E9" s="83"/>
      <c r="G9" s="6" t="s">
        <v>52</v>
      </c>
      <c r="N9" s="42"/>
      <c r="O9" s="4" t="s">
        <v>37</v>
      </c>
      <c r="P9" s="5">
        <v>28</v>
      </c>
      <c r="Q9" s="42"/>
    </row>
    <row r="10" spans="1:17" x14ac:dyDescent="0.25">
      <c r="A10" s="15" t="s">
        <v>9</v>
      </c>
      <c r="B10" s="43">
        <v>0</v>
      </c>
      <c r="C10" s="13"/>
      <c r="D10" s="83"/>
      <c r="E10" s="83"/>
      <c r="I10" s="1" t="s">
        <v>57</v>
      </c>
      <c r="J10" s="1" t="s">
        <v>57</v>
      </c>
      <c r="K10" s="1" t="s">
        <v>55</v>
      </c>
      <c r="L10" s="1" t="s">
        <v>56</v>
      </c>
      <c r="N10" s="42"/>
      <c r="O10" s="4" t="s">
        <v>48</v>
      </c>
      <c r="P10" s="5">
        <v>29</v>
      </c>
      <c r="Q10" s="42"/>
    </row>
    <row r="11" spans="1:17" ht="15" customHeight="1" x14ac:dyDescent="0.25">
      <c r="A11" s="15" t="s">
        <v>10</v>
      </c>
      <c r="B11" s="43">
        <v>0</v>
      </c>
      <c r="C11" s="13"/>
      <c r="D11" s="83"/>
      <c r="E11" s="83"/>
      <c r="G11" s="7" t="s">
        <v>49</v>
      </c>
      <c r="H11" s="8" t="s">
        <v>27</v>
      </c>
      <c r="I11" s="9" t="s">
        <v>58</v>
      </c>
      <c r="J11" s="9" t="s">
        <v>59</v>
      </c>
      <c r="K11" s="9" t="s">
        <v>54</v>
      </c>
      <c r="L11" s="9" t="s">
        <v>60</v>
      </c>
      <c r="N11" s="42"/>
      <c r="O11" s="4" t="s">
        <v>38</v>
      </c>
      <c r="P11" s="5">
        <v>31</v>
      </c>
      <c r="Q11" s="42"/>
    </row>
    <row r="12" spans="1:17" ht="15.75" thickBot="1" x14ac:dyDescent="0.3">
      <c r="A12" s="15" t="s">
        <v>11</v>
      </c>
      <c r="B12" s="43">
        <v>0</v>
      </c>
      <c r="C12" s="13"/>
      <c r="D12" s="83"/>
      <c r="E12" s="83"/>
      <c r="G12" s="80">
        <v>23</v>
      </c>
      <c r="H12" s="46" t="s">
        <v>36</v>
      </c>
      <c r="I12" s="10">
        <f>VLOOKUP(H12,O7:P20,2,FALSE)</f>
        <v>31</v>
      </c>
      <c r="J12" s="10">
        <f>I12-G12+1</f>
        <v>9</v>
      </c>
      <c r="K12" s="80">
        <v>30</v>
      </c>
      <c r="L12" s="11">
        <f>ROUND(K12*J12/I12,2)</f>
        <v>8.7100000000000009</v>
      </c>
      <c r="N12" s="42"/>
      <c r="O12" s="4" t="s">
        <v>39</v>
      </c>
      <c r="P12" s="5">
        <v>30</v>
      </c>
      <c r="Q12" s="42"/>
    </row>
    <row r="13" spans="1:17" ht="15.75" thickTop="1" x14ac:dyDescent="0.25">
      <c r="A13" s="15" t="s">
        <v>12</v>
      </c>
      <c r="B13" s="43">
        <v>0</v>
      </c>
      <c r="C13" s="13"/>
      <c r="D13" s="83"/>
      <c r="E13" s="83"/>
      <c r="N13" s="42"/>
      <c r="O13" s="4" t="s">
        <v>40</v>
      </c>
      <c r="P13" s="5">
        <v>31</v>
      </c>
      <c r="Q13" s="42"/>
    </row>
    <row r="14" spans="1:17" x14ac:dyDescent="0.25">
      <c r="A14" s="15" t="s">
        <v>13</v>
      </c>
      <c r="B14" s="43">
        <v>0</v>
      </c>
      <c r="C14" s="13"/>
      <c r="D14" s="83"/>
      <c r="E14" s="83"/>
      <c r="N14" s="42"/>
      <c r="O14" s="4" t="s">
        <v>41</v>
      </c>
      <c r="P14" s="5">
        <v>30</v>
      </c>
      <c r="Q14" s="42"/>
    </row>
    <row r="15" spans="1:17" x14ac:dyDescent="0.25">
      <c r="A15" s="15" t="s">
        <v>14</v>
      </c>
      <c r="B15" s="43">
        <v>0</v>
      </c>
      <c r="C15" s="13"/>
      <c r="D15" s="83"/>
      <c r="E15" s="83"/>
      <c r="G15" s="6" t="s">
        <v>53</v>
      </c>
      <c r="N15" s="42"/>
      <c r="O15" s="4" t="s">
        <v>42</v>
      </c>
      <c r="P15" s="5">
        <v>31</v>
      </c>
      <c r="Q15" s="42"/>
    </row>
    <row r="16" spans="1:17" x14ac:dyDescent="0.25">
      <c r="A16" s="15" t="s">
        <v>15</v>
      </c>
      <c r="B16" s="43">
        <v>0</v>
      </c>
      <c r="C16" s="13"/>
      <c r="D16" s="83"/>
      <c r="E16" s="83"/>
      <c r="I16" s="1" t="s">
        <v>57</v>
      </c>
      <c r="J16" s="1" t="s">
        <v>57</v>
      </c>
      <c r="K16" s="1" t="s">
        <v>55</v>
      </c>
      <c r="L16" s="1" t="s">
        <v>56</v>
      </c>
      <c r="N16" s="42"/>
      <c r="O16" s="4" t="s">
        <v>69</v>
      </c>
      <c r="P16" s="5">
        <v>31</v>
      </c>
      <c r="Q16" s="42"/>
    </row>
    <row r="17" spans="1:17" ht="15" customHeight="1" x14ac:dyDescent="0.25">
      <c r="A17" s="15" t="s">
        <v>16</v>
      </c>
      <c r="B17" s="43">
        <v>0</v>
      </c>
      <c r="C17" s="13"/>
      <c r="D17" s="83"/>
      <c r="E17" s="83"/>
      <c r="G17" s="7" t="s">
        <v>49</v>
      </c>
      <c r="H17" s="8" t="s">
        <v>27</v>
      </c>
      <c r="I17" s="9" t="s">
        <v>58</v>
      </c>
      <c r="J17" s="9" t="s">
        <v>59</v>
      </c>
      <c r="K17" s="9" t="s">
        <v>54</v>
      </c>
      <c r="L17" s="9" t="s">
        <v>60</v>
      </c>
      <c r="N17" s="42"/>
      <c r="O17" s="4" t="s">
        <v>43</v>
      </c>
      <c r="P17" s="5">
        <v>30</v>
      </c>
      <c r="Q17" s="42"/>
    </row>
    <row r="18" spans="1:17" ht="15.75" thickBot="1" x14ac:dyDescent="0.3">
      <c r="A18" s="15" t="s">
        <v>17</v>
      </c>
      <c r="B18" s="43">
        <v>0</v>
      </c>
      <c r="C18" s="13"/>
      <c r="D18" s="83"/>
      <c r="E18" s="83"/>
      <c r="G18" s="80">
        <v>14</v>
      </c>
      <c r="H18" s="46" t="s">
        <v>42</v>
      </c>
      <c r="I18" s="10">
        <f>VLOOKUP(H18,O7:P20,2,FALSE)</f>
        <v>31</v>
      </c>
      <c r="J18" s="10">
        <f>G18</f>
        <v>14</v>
      </c>
      <c r="K18" s="80">
        <v>40</v>
      </c>
      <c r="L18" s="11">
        <f>ROUND(K18*J18/I18,2)</f>
        <v>18.059999999999999</v>
      </c>
      <c r="N18" s="42"/>
      <c r="O18" s="4" t="s">
        <v>44</v>
      </c>
      <c r="P18" s="5">
        <v>31</v>
      </c>
      <c r="Q18" s="42"/>
    </row>
    <row r="19" spans="1:17" ht="15.75" thickTop="1" x14ac:dyDescent="0.25">
      <c r="A19" s="16" t="s">
        <v>18</v>
      </c>
      <c r="B19" s="43">
        <v>0</v>
      </c>
      <c r="C19" s="13"/>
      <c r="D19" s="81"/>
      <c r="E19" s="81"/>
      <c r="N19" s="42"/>
      <c r="O19" s="4" t="s">
        <v>45</v>
      </c>
      <c r="P19" s="5">
        <v>30</v>
      </c>
      <c r="Q19" s="42"/>
    </row>
    <row r="20" spans="1:17" x14ac:dyDescent="0.25">
      <c r="A20" s="12" t="s">
        <v>19</v>
      </c>
      <c r="B20" s="38">
        <f>SUM(B8:B19)</f>
        <v>0</v>
      </c>
      <c r="N20" s="42"/>
      <c r="O20" s="4" t="s">
        <v>46</v>
      </c>
      <c r="P20" s="5">
        <v>31</v>
      </c>
      <c r="Q20" s="42"/>
    </row>
    <row r="21" spans="1:17" x14ac:dyDescent="0.25">
      <c r="N21" s="42"/>
      <c r="O21" s="4"/>
      <c r="P21" s="4"/>
      <c r="Q21" s="42"/>
    </row>
    <row r="22" spans="1:17" x14ac:dyDescent="0.25">
      <c r="A22" s="33" t="s">
        <v>50</v>
      </c>
      <c r="B22" s="35"/>
      <c r="C22" s="35"/>
      <c r="D22" s="35"/>
      <c r="E22" s="35"/>
    </row>
    <row r="23" spans="1:17" x14ac:dyDescent="0.25">
      <c r="A23" s="36" t="s">
        <v>33</v>
      </c>
    </row>
    <row r="24" spans="1:17" ht="14.45" customHeight="1" x14ac:dyDescent="0.25">
      <c r="A24" s="41" t="s">
        <v>67</v>
      </c>
    </row>
    <row r="25" spans="1:17" x14ac:dyDescent="0.25">
      <c r="A25" s="17" t="s">
        <v>88</v>
      </c>
    </row>
    <row r="26" spans="1:17" x14ac:dyDescent="0.25">
      <c r="A26" s="1" t="s">
        <v>89</v>
      </c>
    </row>
    <row r="27" spans="1:17" x14ac:dyDescent="0.25">
      <c r="A27" s="1" t="s">
        <v>90</v>
      </c>
    </row>
    <row r="28" spans="1:17" x14ac:dyDescent="0.25">
      <c r="A28" s="17" t="s">
        <v>83</v>
      </c>
    </row>
    <row r="29" spans="1:17" x14ac:dyDescent="0.25">
      <c r="A29" s="1" t="s">
        <v>84</v>
      </c>
    </row>
    <row r="30" spans="1:17" x14ac:dyDescent="0.25">
      <c r="A30" s="1" t="s">
        <v>85</v>
      </c>
    </row>
    <row r="31" spans="1:17" x14ac:dyDescent="0.25">
      <c r="A31" s="51" t="s">
        <v>91</v>
      </c>
    </row>
    <row r="32" spans="1:17" x14ac:dyDescent="0.25">
      <c r="A32" s="1" t="s">
        <v>95</v>
      </c>
    </row>
    <row r="33" spans="1:1" x14ac:dyDescent="0.25">
      <c r="A33" s="17" t="s">
        <v>92</v>
      </c>
    </row>
    <row r="34" spans="1:1" x14ac:dyDescent="0.25">
      <c r="A34" s="1" t="s">
        <v>93</v>
      </c>
    </row>
    <row r="35" spans="1:1" x14ac:dyDescent="0.25">
      <c r="A35" s="1" t="s">
        <v>94</v>
      </c>
    </row>
  </sheetData>
  <sheetProtection algorithmName="SHA-512" hashValue="O+xgJnEovl+FnTjPTTrQUJp4FAdxJeFwZGnI4YDbhhUneWndYQvBdrAeOCoyaPCv/Gd2ciw93rpayn6+PV/s/w==" saltValue="4FSChCJkXxOXXtby/x+6Kw==" spinCount="100000" sheet="1" objects="1" scenarios="1"/>
  <mergeCells count="5">
    <mergeCell ref="B1:D1"/>
    <mergeCell ref="B2:D2"/>
    <mergeCell ref="B3:D3"/>
    <mergeCell ref="B4:D4"/>
    <mergeCell ref="B5:D5"/>
  </mergeCells>
  <conditionalFormatting sqref="G12">
    <cfRule type="cellIs" dxfId="72" priority="2" operator="greaterThan">
      <formula>#REF!</formula>
    </cfRule>
  </conditionalFormatting>
  <conditionalFormatting sqref="G18">
    <cfRule type="cellIs" dxfId="71" priority="1" operator="greaterThan">
      <formula>#REF!</formula>
    </cfRule>
  </conditionalFormatting>
  <dataValidations count="5">
    <dataValidation type="decimal" allowBlank="1" showInputMessage="1" showErrorMessage="1" errorTitle="Falsche Eingabe" error="Es können nur die Zahlen 0 bis 82 eingegeben werden." promptTitle="Stunden pro Monat" prompt="Es können 0 bis 82 Stunden pro Monat eingegeben werden." sqref="B8:B19" xr:uid="{00000000-0002-0000-0000-000000000000}">
      <formula1>0</formula1>
      <formula2>82</formula2>
    </dataValidation>
    <dataValidation type="list" allowBlank="1" showInputMessage="1" showErrorMessage="1" promptTitle="Beschäftigung als" prompt="SHK_x000a_WHK" sqref="B4" xr:uid="{00000000-0002-0000-0000-000001000000}">
      <formula1>$H$4:$H$5</formula1>
    </dataValidation>
    <dataValidation type="whole" allowBlank="1" showInputMessage="1" showErrorMessage="1" promptTitle="Eingabe des ersten Arbeitstages" prompt="1 bis max. 31" sqref="G12" xr:uid="{00000000-0002-0000-0000-000002000000}">
      <formula1>1</formula1>
      <formula2>31</formula2>
    </dataValidation>
    <dataValidation type="whole" allowBlank="1" showInputMessage="1" showErrorMessage="1" promptTitle="Eingabe des letzten Arbeitstages" prompt="1 bis max. 31" sqref="G18" xr:uid="{00000000-0002-0000-0000-000003000000}">
      <formula1>1</formula1>
      <formula2>31</formula2>
    </dataValidation>
    <dataValidation type="list" allowBlank="1" showInputMessage="1" showErrorMessage="1" sqref="H18 H12" xr:uid="{00000000-0002-0000-0000-000004000000}">
      <formula1>$O$8:$O$20</formula1>
    </dataValidation>
  </dataValidations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&amp;LÜbersicht der vertraglich vereinbarten Stunden für geringfügig Beschäftigte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>
    <tabColor theme="6" tint="0.39997558519241921"/>
  </sheetPr>
  <dimension ref="A1:H46"/>
  <sheetViews>
    <sheetView workbookViewId="0">
      <selection activeCell="F47" sqref="F47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G6" s="52"/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DATE(Dateneingabe!$B$5,8,1)</f>
        <v>45139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4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DATE(Dateneingabe!$B$5,8,2)</f>
        <v>45140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DATE(Dateneingabe!$B$5,8,3)</f>
        <v>45141</v>
      </c>
      <c r="B9" s="44">
        <v>0</v>
      </c>
      <c r="C9" s="44">
        <v>0</v>
      </c>
      <c r="D9" s="44">
        <v>0</v>
      </c>
      <c r="E9" s="22">
        <f t="shared" ref="E9:E37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DATE(Dateneingabe!$B$5,8,4)</f>
        <v>45142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DATE(Dateneingabe!$B$5,8,5)</f>
        <v>45143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DATE(Dateneingabe!$B$5,8,6)</f>
        <v>45144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DATE(Dateneingabe!$B$5,8,7)</f>
        <v>45145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DATE(Dateneingabe!$B$5,8,8)</f>
        <v>45146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DATE(Dateneingabe!$B$5,8,9)</f>
        <v>45147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DATE(Dateneingabe!$B$5,8,10)</f>
        <v>45148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DATE(Dateneingabe!$B$5,8,11)</f>
        <v>45149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DATE(Dateneingabe!$B$5,8,12)</f>
        <v>45150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DATE(Dateneingabe!$B$5,8,13)</f>
        <v>45151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DATE(Dateneingabe!$B$5,8,14)</f>
        <v>45152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DATE(Dateneingabe!$B$5,8,15)</f>
        <v>45153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DATE(Dateneingabe!$B$5,8,16)</f>
        <v>45154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DATE(Dateneingabe!$B$5,8,17)</f>
        <v>45155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DATE(Dateneingabe!$B$5,8,18)</f>
        <v>45156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DATE(Dateneingabe!$B$5,8,19)</f>
        <v>45157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DATE(Dateneingabe!$B$5,8,20)</f>
        <v>45158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DATE(Dateneingabe!$B$5,8,21)</f>
        <v>45159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DATE(Dateneingabe!$B$5,8,22)</f>
        <v>45160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DATE(Dateneingabe!$B$5,8,23)</f>
        <v>45161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DATE(Dateneingabe!$B$5,8,24)</f>
        <v>45162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DATE(Dateneingabe!$B$5,8,25)</f>
        <v>45163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DATE(Dateneingabe!$B$5,8,26)</f>
        <v>45164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DATE(Dateneingabe!$B$5,8,27)</f>
        <v>45165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DATE(Dateneingabe!$B$5,8,28)</f>
        <v>45166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DATE(Dateneingabe!$B$5,8,29)</f>
        <v>45167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1">
        <f>DATE(Dateneingabe!$B$5,8,30)</f>
        <v>45168</v>
      </c>
      <c r="B36" s="44">
        <v>0</v>
      </c>
      <c r="C36" s="44">
        <v>0</v>
      </c>
      <c r="D36" s="44">
        <v>0</v>
      </c>
      <c r="E36" s="22">
        <f t="shared" si="0"/>
        <v>0</v>
      </c>
      <c r="F36" s="46"/>
      <c r="G36" s="54"/>
    </row>
    <row r="37" spans="1:8" ht="15" customHeight="1" x14ac:dyDescent="0.25">
      <c r="A37" s="24">
        <f>DATE(Dateneingabe!$B$5,8,31)</f>
        <v>45169</v>
      </c>
      <c r="B37" s="45">
        <v>0</v>
      </c>
      <c r="C37" s="45">
        <v>0</v>
      </c>
      <c r="D37" s="45">
        <v>0</v>
      </c>
      <c r="E37" s="25">
        <f t="shared" si="0"/>
        <v>0</v>
      </c>
      <c r="F37" s="47"/>
      <c r="G37" s="55"/>
    </row>
    <row r="38" spans="1:8" ht="15" customHeight="1" x14ac:dyDescent="0.25">
      <c r="A38" s="26"/>
      <c r="B38" s="27"/>
      <c r="C38" s="27"/>
      <c r="D38" s="27"/>
      <c r="E38" s="28">
        <f>SUM(E7:E37)</f>
        <v>0</v>
      </c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SUM(E7:E37)*24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Dateneingabe!B15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NUDPd2t3V+WH2A+cu/JIMQzGoTbXotr6ToFoGrydvXRcJ3VMtDweFRhqYhVuot308x9YWMCcamt6lCRUOShXUQ==" saltValue="C/wUX/u4FVu34j91G1DV8Q==" spinCount="100000" sheet="1" objects="1" scenarios="1"/>
  <mergeCells count="4">
    <mergeCell ref="B1:E1"/>
    <mergeCell ref="B2:E2"/>
    <mergeCell ref="B3:E3"/>
    <mergeCell ref="B4:E4"/>
  </mergeCells>
  <conditionalFormatting sqref="A38">
    <cfRule type="timePeriod" dxfId="27" priority="5" timePeriod="today">
      <formula>FLOOR(A38,1)=TODAY()</formula>
    </cfRule>
    <cfRule type="expression" dxfId="26" priority="6">
      <formula>OR(WEEKDAY(A38,1)=7,WEEKDAY(A38,1)=1)</formula>
    </cfRule>
  </conditionalFormatting>
  <conditionalFormatting sqref="B7:E37 B38:D38">
    <cfRule type="cellIs" dxfId="25" priority="4" operator="equal">
      <formula>0</formula>
    </cfRule>
  </conditionalFormatting>
  <conditionalFormatting sqref="E38">
    <cfRule type="cellIs" dxfId="24" priority="3" operator="equal">
      <formula>0</formula>
    </cfRule>
  </conditionalFormatting>
  <conditionalFormatting sqref="A7:A37">
    <cfRule type="timePeriod" dxfId="23" priority="1" timePeriod="today">
      <formula>FLOOR(A7,1)=TODAY()</formula>
    </cfRule>
    <cfRule type="expression" dxfId="22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>
    <tabColor theme="6" tint="0.39997558519241921"/>
  </sheetPr>
  <dimension ref="A1:H46"/>
  <sheetViews>
    <sheetView workbookViewId="0">
      <selection activeCell="K32" sqref="K32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G6" s="52"/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DATE(Dateneingabe!$B$5,9,1)</f>
        <v>45170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4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DATE(Dateneingabe!$B$5,9,2)</f>
        <v>45171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DATE(Dateneingabe!$B$5,9,3)</f>
        <v>45172</v>
      </c>
      <c r="B9" s="44">
        <v>0</v>
      </c>
      <c r="C9" s="44">
        <v>0</v>
      </c>
      <c r="D9" s="44">
        <v>0</v>
      </c>
      <c r="E9" s="22">
        <f t="shared" ref="E9:E36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DATE(Dateneingabe!$B$5,9,4)</f>
        <v>45173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DATE(Dateneingabe!$B$5,9,5)</f>
        <v>45174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DATE(Dateneingabe!$B$5,9,6)</f>
        <v>45175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DATE(Dateneingabe!$B$5,9,7)</f>
        <v>45176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DATE(Dateneingabe!$B$5,9,8)</f>
        <v>45177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DATE(Dateneingabe!$B$5,9,9)</f>
        <v>45178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DATE(Dateneingabe!$B$5,9,10)</f>
        <v>45179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DATE(Dateneingabe!$B$5,9,11)</f>
        <v>45180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DATE(Dateneingabe!$B$5,9,12)</f>
        <v>45181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DATE(Dateneingabe!$B$5,9,13)</f>
        <v>45182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DATE(Dateneingabe!$B$5,9,14)</f>
        <v>45183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DATE(Dateneingabe!$B$5,9,15)</f>
        <v>45184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DATE(Dateneingabe!$B$5,9,16)</f>
        <v>45185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DATE(Dateneingabe!$B$5,9,17)</f>
        <v>45186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DATE(Dateneingabe!$B$5,9,18)</f>
        <v>45187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DATE(Dateneingabe!$B$5,9,19)</f>
        <v>45188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DATE(Dateneingabe!$B$5,9,20)</f>
        <v>45189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DATE(Dateneingabe!$B$5,9,21)</f>
        <v>45190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DATE(Dateneingabe!$B$5,9,22)</f>
        <v>45191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DATE(Dateneingabe!$B$5,9,23)</f>
        <v>45192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DATE(Dateneingabe!$B$5,9,24)</f>
        <v>45193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DATE(Dateneingabe!$B$5,9,25)</f>
        <v>45194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DATE(Dateneingabe!$B$5,9,26)</f>
        <v>45195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DATE(Dateneingabe!$B$5,9,27)</f>
        <v>45196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DATE(Dateneingabe!$B$5,9,28)</f>
        <v>45197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DATE(Dateneingabe!$B$5,9,29)</f>
        <v>45198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4">
        <f>DATE(Dateneingabe!$B$5,9,30)</f>
        <v>45199</v>
      </c>
      <c r="B36" s="45">
        <v>0</v>
      </c>
      <c r="C36" s="45">
        <v>0</v>
      </c>
      <c r="D36" s="45">
        <v>0</v>
      </c>
      <c r="E36" s="25">
        <f t="shared" si="0"/>
        <v>0</v>
      </c>
      <c r="F36" s="47"/>
      <c r="G36" s="54"/>
    </row>
    <row r="37" spans="1:8" ht="15" customHeight="1" x14ac:dyDescent="0.25">
      <c r="A37" s="21"/>
      <c r="E37" s="28">
        <f>SUM(E7:E36)</f>
        <v>0</v>
      </c>
      <c r="G37" s="55"/>
    </row>
    <row r="38" spans="1:8" ht="15" customHeight="1" x14ac:dyDescent="0.25">
      <c r="A38" s="21"/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SUM(E7:E36)*24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Dateneingabe!B16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bWm8qGoBe8I52PaxR5vaQV+QQ/GOhBt/NEiVxHB9vLY3DXomNRnMpNdRmAw5wphy8BfOcHGy1azHtKNYrx/GjA==" saltValue="5PEjq7VD8lZSow20M0bAWg==" spinCount="100000" sheet="1" objects="1" scenarios="1"/>
  <mergeCells count="4">
    <mergeCell ref="B1:E1"/>
    <mergeCell ref="B2:E2"/>
    <mergeCell ref="B3:E3"/>
    <mergeCell ref="B4:E4"/>
  </mergeCells>
  <conditionalFormatting sqref="A37:A38">
    <cfRule type="expression" dxfId="21" priority="7">
      <formula>OR(WEEKDAY(A36,1)=6,WEEKDAY(A36,1)=7)</formula>
    </cfRule>
  </conditionalFormatting>
  <conditionalFormatting sqref="B7:E36">
    <cfRule type="cellIs" dxfId="20" priority="4" operator="equal">
      <formula>0</formula>
    </cfRule>
  </conditionalFormatting>
  <conditionalFormatting sqref="E37">
    <cfRule type="cellIs" dxfId="19" priority="3" operator="equal">
      <formula>0</formula>
    </cfRule>
  </conditionalFormatting>
  <conditionalFormatting sqref="A7:A36">
    <cfRule type="timePeriod" dxfId="18" priority="1" timePeriod="today">
      <formula>FLOOR(A7,1)=TODAY()</formula>
    </cfRule>
    <cfRule type="expression" dxfId="17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>
    <tabColor theme="3" tint="0.59999389629810485"/>
  </sheetPr>
  <dimension ref="A1:H46"/>
  <sheetViews>
    <sheetView workbookViewId="0">
      <selection activeCell="K39" sqref="K39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G6" s="52"/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DATE(Dateneingabe!$B$5,10,1)</f>
        <v>45200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4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DATE(Dateneingabe!$B$5,10,2)</f>
        <v>45201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DATE(Dateneingabe!$B$5,10,3)</f>
        <v>45202</v>
      </c>
      <c r="B9" s="44">
        <v>0</v>
      </c>
      <c r="C9" s="44">
        <v>0</v>
      </c>
      <c r="D9" s="44">
        <v>0</v>
      </c>
      <c r="E9" s="22">
        <f t="shared" ref="E9:E37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DATE(Dateneingabe!$B$5,10,4)</f>
        <v>45203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DATE(Dateneingabe!$B$5,10,5)</f>
        <v>45204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DATE(Dateneingabe!$B$5,10,6)</f>
        <v>45205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DATE(Dateneingabe!$B$5,10,7)</f>
        <v>45206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DATE(Dateneingabe!$B$5,10,8)</f>
        <v>45207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DATE(Dateneingabe!$B$5,10,9)</f>
        <v>45208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DATE(Dateneingabe!$B$5,10,10)</f>
        <v>45209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DATE(Dateneingabe!$B$5,10,11)</f>
        <v>45210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DATE(Dateneingabe!$B$5,10,12)</f>
        <v>45211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DATE(Dateneingabe!$B$5,10,13)</f>
        <v>45212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DATE(Dateneingabe!$B$5,10,14)</f>
        <v>45213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DATE(Dateneingabe!$B$5,10,15)</f>
        <v>45214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DATE(Dateneingabe!$B$5,10,16)</f>
        <v>45215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DATE(Dateneingabe!$B$5,10,17)</f>
        <v>45216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DATE(Dateneingabe!$B$5,10,18)</f>
        <v>45217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DATE(Dateneingabe!$B$5,10,19)</f>
        <v>45218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DATE(Dateneingabe!$B$5,10,20)</f>
        <v>45219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DATE(Dateneingabe!$B$5,10,21)</f>
        <v>45220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DATE(Dateneingabe!$B$5,10,22)</f>
        <v>45221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DATE(Dateneingabe!$B$5,10,23)</f>
        <v>45222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DATE(Dateneingabe!$B$5,10,24)</f>
        <v>45223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DATE(Dateneingabe!$B$5,10,25)</f>
        <v>45224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DATE(Dateneingabe!$B$5,10,26)</f>
        <v>45225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DATE(Dateneingabe!$B$5,10,27)</f>
        <v>45226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DATE(Dateneingabe!$B$5,10,28)</f>
        <v>45227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DATE(Dateneingabe!$B$5,10,29)</f>
        <v>45228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1">
        <f>DATE(Dateneingabe!$B$5,10,30)</f>
        <v>45229</v>
      </c>
      <c r="B36" s="44">
        <v>0</v>
      </c>
      <c r="C36" s="44">
        <v>0</v>
      </c>
      <c r="D36" s="44">
        <v>0</v>
      </c>
      <c r="E36" s="22">
        <f t="shared" si="0"/>
        <v>0</v>
      </c>
      <c r="F36" s="46"/>
      <c r="G36" s="54"/>
    </row>
    <row r="37" spans="1:8" ht="15" customHeight="1" x14ac:dyDescent="0.25">
      <c r="A37" s="24">
        <f>DATE(Dateneingabe!$B$5,10,31)</f>
        <v>45230</v>
      </c>
      <c r="B37" s="45">
        <v>0</v>
      </c>
      <c r="C37" s="45">
        <v>0</v>
      </c>
      <c r="D37" s="45">
        <v>0</v>
      </c>
      <c r="E37" s="25">
        <f t="shared" si="0"/>
        <v>0</v>
      </c>
      <c r="F37" s="47"/>
      <c r="G37" s="55"/>
    </row>
    <row r="38" spans="1:8" ht="15" customHeight="1" x14ac:dyDescent="0.25">
      <c r="A38" s="26"/>
      <c r="B38" s="27"/>
      <c r="C38" s="27"/>
      <c r="D38" s="27"/>
      <c r="E38" s="28">
        <f>SUM(E7:E37)</f>
        <v>0</v>
      </c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SUM(E7:E37)*24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Dateneingabe!B17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ffUOpU1sGn1/omG8UTfpOrx72K9lkAMiH/pZWQCH1xMQy16xxevZe5ksJdmNaa607c65ZpsL2aJPVQzhhWecQQ==" saltValue="ZTVkD00qLmEBkpzZ9R/Guw==" spinCount="100000" sheet="1" objects="1" scenarios="1"/>
  <mergeCells count="4">
    <mergeCell ref="B1:E1"/>
    <mergeCell ref="B2:E2"/>
    <mergeCell ref="B3:E3"/>
    <mergeCell ref="B4:E4"/>
  </mergeCells>
  <conditionalFormatting sqref="A38">
    <cfRule type="timePeriod" dxfId="16" priority="5" timePeriod="today">
      <formula>FLOOR(A38,1)=TODAY()</formula>
    </cfRule>
    <cfRule type="expression" dxfId="15" priority="6">
      <formula>OR(WEEKDAY(A38,1)=7,WEEKDAY(A38,1)=1)</formula>
    </cfRule>
  </conditionalFormatting>
  <conditionalFormatting sqref="B7:E37 B38:D38">
    <cfRule type="cellIs" dxfId="14" priority="4" operator="equal">
      <formula>0</formula>
    </cfRule>
  </conditionalFormatting>
  <conditionalFormatting sqref="E38">
    <cfRule type="cellIs" dxfId="13" priority="3" operator="equal">
      <formula>0</formula>
    </cfRule>
  </conditionalFormatting>
  <conditionalFormatting sqref="A7:A37">
    <cfRule type="timePeriod" dxfId="12" priority="1" timePeriod="today">
      <formula>FLOOR(A7,1)=TODAY()</formula>
    </cfRule>
    <cfRule type="expression" dxfId="11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>
    <tabColor theme="3" tint="0.59999389629810485"/>
  </sheetPr>
  <dimension ref="A1:H46"/>
  <sheetViews>
    <sheetView workbookViewId="0">
      <selection activeCell="E41" sqref="E41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G6" s="52"/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DATE(Dateneingabe!$B$5,11,1)</f>
        <v>45231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4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DATE(Dateneingabe!$B$5,11,2)</f>
        <v>45232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DATE(Dateneingabe!$B$5,11,3)</f>
        <v>45233</v>
      </c>
      <c r="B9" s="44">
        <v>0</v>
      </c>
      <c r="C9" s="44">
        <v>0</v>
      </c>
      <c r="D9" s="44">
        <v>0</v>
      </c>
      <c r="E9" s="22">
        <f t="shared" ref="E9:E36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DATE(Dateneingabe!$B$5,11,4)</f>
        <v>45234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DATE(Dateneingabe!$B$5,11,5)</f>
        <v>45235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DATE(Dateneingabe!$B$5,11,6)</f>
        <v>45236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DATE(Dateneingabe!$B$5,11,7)</f>
        <v>45237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DATE(Dateneingabe!$B$5,11,8)</f>
        <v>45238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DATE(Dateneingabe!$B$5,11,9)</f>
        <v>45239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DATE(Dateneingabe!$B$5,11,10)</f>
        <v>45240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DATE(Dateneingabe!$B$5,11,11)</f>
        <v>45241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DATE(Dateneingabe!$B$5,11,12)</f>
        <v>45242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DATE(Dateneingabe!$B$5,11,13)</f>
        <v>45243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DATE(Dateneingabe!$B$5,11,14)</f>
        <v>45244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DATE(Dateneingabe!$B$5,11,15)</f>
        <v>45245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DATE(Dateneingabe!$B$5,11,16)</f>
        <v>45246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DATE(Dateneingabe!$B$5,11,17)</f>
        <v>45247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DATE(Dateneingabe!$B$5,11,18)</f>
        <v>45248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DATE(Dateneingabe!$B$5,11,19)</f>
        <v>45249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DATE(Dateneingabe!$B$5,11,20)</f>
        <v>45250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DATE(Dateneingabe!$B$5,11,21)</f>
        <v>45251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DATE(Dateneingabe!$B$5,11,22)</f>
        <v>45252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DATE(Dateneingabe!$B$5,11,23)</f>
        <v>45253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DATE(Dateneingabe!$B$5,11,24)</f>
        <v>45254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DATE(Dateneingabe!$B$5,11,25)</f>
        <v>45255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DATE(Dateneingabe!$B$5,11,26)</f>
        <v>45256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DATE(Dateneingabe!$B$5,11,27)</f>
        <v>45257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DATE(Dateneingabe!$B$5,11,28)</f>
        <v>45258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DATE(Dateneingabe!$B$5,11,29)</f>
        <v>45259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4">
        <f>DATE(Dateneingabe!$B$5,11,30)</f>
        <v>45260</v>
      </c>
      <c r="B36" s="45">
        <v>0</v>
      </c>
      <c r="C36" s="45">
        <v>0</v>
      </c>
      <c r="D36" s="45">
        <v>0</v>
      </c>
      <c r="E36" s="25">
        <f t="shared" si="0"/>
        <v>0</v>
      </c>
      <c r="F36" s="47"/>
      <c r="G36" s="54"/>
    </row>
    <row r="37" spans="1:8" ht="15" customHeight="1" x14ac:dyDescent="0.25">
      <c r="A37" s="21"/>
      <c r="E37" s="28">
        <f>SUM(E7:E36)</f>
        <v>0</v>
      </c>
      <c r="G37" s="55"/>
    </row>
    <row r="38" spans="1:8" ht="15" customHeight="1" x14ac:dyDescent="0.25">
      <c r="A38" s="21"/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SUM(E7:E36)*24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Dateneingabe!B18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ZwCfiOFMA9XsgMFZOuGwzT20KW908PPR0KGwYWaqfLaTq38iCTedYm49pG26lkCMEJQ7biYhXcXu2tzvwtPtYQ==" saltValue="+pw07wuMGrnY49dABuytFg==" spinCount="100000" sheet="1" objects="1" scenarios="1"/>
  <mergeCells count="4">
    <mergeCell ref="B1:E1"/>
    <mergeCell ref="B2:E2"/>
    <mergeCell ref="B3:E3"/>
    <mergeCell ref="B4:E4"/>
  </mergeCells>
  <conditionalFormatting sqref="A37:A38">
    <cfRule type="expression" dxfId="10" priority="7">
      <formula>OR(WEEKDAY(A36,1)=6,WEEKDAY(A36,1)=7)</formula>
    </cfRule>
  </conditionalFormatting>
  <conditionalFormatting sqref="B7:E36">
    <cfRule type="cellIs" dxfId="9" priority="4" operator="equal">
      <formula>0</formula>
    </cfRule>
  </conditionalFormatting>
  <conditionalFormatting sqref="E37">
    <cfRule type="cellIs" dxfId="8" priority="3" operator="equal">
      <formula>0</formula>
    </cfRule>
  </conditionalFormatting>
  <conditionalFormatting sqref="A7:A36">
    <cfRule type="timePeriod" dxfId="7" priority="1" timePeriod="today">
      <formula>FLOOR(A7,1)=TODAY()</formula>
    </cfRule>
    <cfRule type="expression" dxfId="6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>
    <tabColor theme="3" tint="0.59999389629810485"/>
  </sheetPr>
  <dimension ref="A1:H46"/>
  <sheetViews>
    <sheetView zoomScaleNormal="100" workbookViewId="0">
      <selection activeCell="M32" sqref="M32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G6" s="52"/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DATE(Dateneingabe!$B$5,12,1)</f>
        <v>45261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4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DATE(Dateneingabe!$B$5,12,2)</f>
        <v>45262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DATE(Dateneingabe!$B$5,12,3)</f>
        <v>45263</v>
      </c>
      <c r="B9" s="44">
        <v>0</v>
      </c>
      <c r="C9" s="44">
        <v>0</v>
      </c>
      <c r="D9" s="44">
        <v>0</v>
      </c>
      <c r="E9" s="22">
        <f t="shared" ref="E9:E37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DATE(Dateneingabe!$B$5,12,4)</f>
        <v>45264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DATE(Dateneingabe!$B$5,12,5)</f>
        <v>45265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DATE(Dateneingabe!$B$5,12,6)</f>
        <v>45266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DATE(Dateneingabe!$B$5,12,7)</f>
        <v>45267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DATE(Dateneingabe!$B$5,12,8)</f>
        <v>45268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DATE(Dateneingabe!$B$5,12,9)</f>
        <v>45269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DATE(Dateneingabe!$B$5,12,10)</f>
        <v>45270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DATE(Dateneingabe!$B$5,12,11)</f>
        <v>45271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DATE(Dateneingabe!$B$5,12,12)</f>
        <v>45272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DATE(Dateneingabe!$B$5,12,13)</f>
        <v>45273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DATE(Dateneingabe!$B$5,12,14)</f>
        <v>45274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DATE(Dateneingabe!$B$5,12,15)</f>
        <v>45275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DATE(Dateneingabe!$B$5,12,16)</f>
        <v>45276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DATE(Dateneingabe!$B$5,12,17)</f>
        <v>45277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DATE(Dateneingabe!$B$5,12,18)</f>
        <v>45278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DATE(Dateneingabe!$B$5,12,19)</f>
        <v>45279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DATE(Dateneingabe!$B$5,12,20)</f>
        <v>45280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DATE(Dateneingabe!$B$5,12,21)</f>
        <v>45281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DATE(Dateneingabe!$B$5,12,22)</f>
        <v>45282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DATE(Dateneingabe!$B$5,12,23)</f>
        <v>45283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DATE(Dateneingabe!$B$5,12,24)</f>
        <v>45284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DATE(Dateneingabe!$B$5,12,25)</f>
        <v>45285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DATE(Dateneingabe!$B$5,12,26)</f>
        <v>45286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DATE(Dateneingabe!$B$5,12,27)</f>
        <v>45287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DATE(Dateneingabe!$B$5,12,28)</f>
        <v>45288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DATE(Dateneingabe!$B$5,12,29)</f>
        <v>45289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1">
        <f>DATE(Dateneingabe!$B$5,12,30)</f>
        <v>45290</v>
      </c>
      <c r="B36" s="44">
        <v>0</v>
      </c>
      <c r="C36" s="44">
        <v>0</v>
      </c>
      <c r="D36" s="44">
        <v>0</v>
      </c>
      <c r="E36" s="22">
        <f t="shared" si="0"/>
        <v>0</v>
      </c>
      <c r="F36" s="46"/>
      <c r="G36" s="54"/>
    </row>
    <row r="37" spans="1:8" ht="15" customHeight="1" x14ac:dyDescent="0.25">
      <c r="A37" s="24">
        <f>DATE(Dateneingabe!$B$5,12,31)</f>
        <v>45291</v>
      </c>
      <c r="B37" s="45">
        <v>0</v>
      </c>
      <c r="C37" s="45">
        <v>0</v>
      </c>
      <c r="D37" s="45">
        <v>0</v>
      </c>
      <c r="E37" s="25">
        <f t="shared" si="0"/>
        <v>0</v>
      </c>
      <c r="F37" s="47"/>
      <c r="G37" s="55"/>
    </row>
    <row r="38" spans="1:8" ht="15" customHeight="1" x14ac:dyDescent="0.25">
      <c r="A38" s="26"/>
      <c r="B38" s="27"/>
      <c r="C38" s="27"/>
      <c r="D38" s="27"/>
      <c r="E38" s="28">
        <f>SUM(E7:E37)</f>
        <v>0</v>
      </c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SUM(E7:E37)*24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Dateneingabe!B19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dYRizglmUANCBdDdk3woEF85ueqbD2+ixGnpBJfofN5ENYlf7yWahhhf1iMsU11EePaWyLkzkZEYlSl6JO9eBw==" saltValue="KvzHOvGnV8bDmbmsmSpRuA==" spinCount="100000" sheet="1" objects="1" scenarios="1"/>
  <mergeCells count="4">
    <mergeCell ref="B1:E1"/>
    <mergeCell ref="B2:E2"/>
    <mergeCell ref="B3:E3"/>
    <mergeCell ref="B4:E4"/>
  </mergeCells>
  <conditionalFormatting sqref="A38">
    <cfRule type="timePeriod" dxfId="5" priority="5" timePeriod="today">
      <formula>FLOOR(A38,1)=TODAY()</formula>
    </cfRule>
    <cfRule type="expression" dxfId="4" priority="6">
      <formula>OR(WEEKDAY(A38,1)=7,WEEKDAY(A38,1)=1)</formula>
    </cfRule>
  </conditionalFormatting>
  <conditionalFormatting sqref="B7:E37 B38:D38">
    <cfRule type="cellIs" dxfId="3" priority="4" operator="equal">
      <formula>0</formula>
    </cfRule>
  </conditionalFormatting>
  <conditionalFormatting sqref="E38">
    <cfRule type="cellIs" dxfId="2" priority="3" operator="equal">
      <formula>0</formula>
    </cfRule>
  </conditionalFormatting>
  <conditionalFormatting sqref="A7:A37">
    <cfRule type="timePeriod" dxfId="1" priority="1" timePeriod="today">
      <formula>FLOOR(A7,1)=TODAY()</formula>
    </cfRule>
    <cfRule type="expression" dxfId="0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G34"/>
  <sheetViews>
    <sheetView workbookViewId="0">
      <selection activeCell="F14" sqref="F14"/>
    </sheetView>
  </sheetViews>
  <sheetFormatPr baseColWidth="10" defaultColWidth="11.42578125" defaultRowHeight="15" x14ac:dyDescent="0.25"/>
  <cols>
    <col min="1" max="1" width="29.140625" style="1" customWidth="1"/>
    <col min="2" max="3" width="11.42578125" style="1"/>
    <col min="4" max="4" width="10.28515625" style="1" customWidth="1"/>
    <col min="5" max="6" width="11.42578125" style="1"/>
    <col min="7" max="7" width="54.42578125" style="1" customWidth="1"/>
    <col min="8" max="16384" width="11.42578125" style="1"/>
  </cols>
  <sheetData>
    <row r="1" spans="1:7" x14ac:dyDescent="0.25">
      <c r="A1" s="12" t="s">
        <v>2</v>
      </c>
      <c r="B1" s="91" t="str">
        <f>Dateneingabe!B1</f>
        <v>Testperson</v>
      </c>
      <c r="C1" s="91"/>
      <c r="D1" s="91"/>
      <c r="E1" s="91"/>
      <c r="F1" s="57"/>
      <c r="G1" s="58"/>
    </row>
    <row r="2" spans="1:7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F2" s="59"/>
      <c r="G2" s="59"/>
    </row>
    <row r="3" spans="1:7" x14ac:dyDescent="0.25">
      <c r="A3" s="14" t="s">
        <v>6</v>
      </c>
      <c r="B3" s="93" t="str">
        <f>Dateneingabe!B3</f>
        <v>Prof. Test</v>
      </c>
      <c r="C3" s="93"/>
      <c r="D3" s="93"/>
      <c r="E3" s="93"/>
      <c r="F3" s="59"/>
      <c r="G3" s="59"/>
    </row>
    <row r="4" spans="1:7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F4" s="59"/>
      <c r="G4" s="59"/>
    </row>
    <row r="5" spans="1:7" x14ac:dyDescent="0.25">
      <c r="A5" s="14" t="s">
        <v>35</v>
      </c>
      <c r="B5" s="93">
        <f>Dateneingabe!B5</f>
        <v>2023</v>
      </c>
      <c r="C5" s="93"/>
      <c r="D5" s="93"/>
      <c r="E5" s="93"/>
      <c r="F5" s="59"/>
    </row>
    <row r="6" spans="1:7" x14ac:dyDescent="0.25">
      <c r="A6" s="60"/>
      <c r="B6" s="13"/>
      <c r="C6" s="13"/>
      <c r="D6" s="13"/>
      <c r="E6" s="13"/>
      <c r="F6" s="13"/>
    </row>
    <row r="7" spans="1:7" ht="45" x14ac:dyDescent="0.25">
      <c r="A7" s="61" t="s">
        <v>27</v>
      </c>
      <c r="B7" s="62" t="s">
        <v>28</v>
      </c>
      <c r="C7" s="62" t="s">
        <v>4</v>
      </c>
      <c r="D7" s="7" t="s">
        <v>3</v>
      </c>
      <c r="E7" s="62" t="s">
        <v>61</v>
      </c>
      <c r="G7" s="59"/>
    </row>
    <row r="8" spans="1:7" x14ac:dyDescent="0.25">
      <c r="A8" s="15" t="s">
        <v>7</v>
      </c>
      <c r="B8" s="63">
        <f>Dateneingabe!B8</f>
        <v>0</v>
      </c>
      <c r="C8" s="63">
        <f>Januar!E40</f>
        <v>0</v>
      </c>
      <c r="D8" s="63">
        <f>B8-C8</f>
        <v>0</v>
      </c>
      <c r="E8" s="63">
        <f t="shared" ref="E8:E19" si="0">B8/26*2</f>
        <v>0</v>
      </c>
      <c r="G8" s="59"/>
    </row>
    <row r="9" spans="1:7" x14ac:dyDescent="0.25">
      <c r="A9" s="15" t="s">
        <v>8</v>
      </c>
      <c r="B9" s="63">
        <f>Dateneingabe!B9</f>
        <v>0</v>
      </c>
      <c r="C9" s="63">
        <f>Februar!E40</f>
        <v>0</v>
      </c>
      <c r="D9" s="63">
        <f t="shared" ref="D9:D19" si="1">B9-C9</f>
        <v>0</v>
      </c>
      <c r="E9" s="63">
        <f t="shared" si="0"/>
        <v>0</v>
      </c>
      <c r="G9" s="59"/>
    </row>
    <row r="10" spans="1:7" x14ac:dyDescent="0.25">
      <c r="A10" s="15" t="s">
        <v>9</v>
      </c>
      <c r="B10" s="63">
        <f>Dateneingabe!B10</f>
        <v>0</v>
      </c>
      <c r="C10" s="63">
        <f>März!E40</f>
        <v>0</v>
      </c>
      <c r="D10" s="63">
        <f t="shared" si="1"/>
        <v>0</v>
      </c>
      <c r="E10" s="63">
        <f t="shared" si="0"/>
        <v>0</v>
      </c>
      <c r="G10" s="59"/>
    </row>
    <row r="11" spans="1:7" x14ac:dyDescent="0.25">
      <c r="A11" s="15" t="s">
        <v>10</v>
      </c>
      <c r="B11" s="63">
        <f>Dateneingabe!B11</f>
        <v>0</v>
      </c>
      <c r="C11" s="63">
        <f>April!E40</f>
        <v>0</v>
      </c>
      <c r="D11" s="63">
        <f t="shared" si="1"/>
        <v>0</v>
      </c>
      <c r="E11" s="63">
        <f t="shared" si="0"/>
        <v>0</v>
      </c>
      <c r="G11" s="59"/>
    </row>
    <row r="12" spans="1:7" x14ac:dyDescent="0.25">
      <c r="A12" s="15" t="s">
        <v>11</v>
      </c>
      <c r="B12" s="63">
        <f>Dateneingabe!B12</f>
        <v>0</v>
      </c>
      <c r="C12" s="63">
        <f>Mai!E40</f>
        <v>0</v>
      </c>
      <c r="D12" s="63">
        <f t="shared" si="1"/>
        <v>0</v>
      </c>
      <c r="E12" s="63">
        <f t="shared" si="0"/>
        <v>0</v>
      </c>
      <c r="G12" s="59"/>
    </row>
    <row r="13" spans="1:7" x14ac:dyDescent="0.25">
      <c r="A13" s="15" t="s">
        <v>12</v>
      </c>
      <c r="B13" s="63">
        <f>Dateneingabe!B13</f>
        <v>0</v>
      </c>
      <c r="C13" s="63">
        <f>Juni!E40</f>
        <v>0</v>
      </c>
      <c r="D13" s="63">
        <f t="shared" si="1"/>
        <v>0</v>
      </c>
      <c r="E13" s="63">
        <f t="shared" si="0"/>
        <v>0</v>
      </c>
      <c r="G13" s="59"/>
    </row>
    <row r="14" spans="1:7" x14ac:dyDescent="0.25">
      <c r="A14" s="15" t="s">
        <v>13</v>
      </c>
      <c r="B14" s="63">
        <f>Dateneingabe!B14</f>
        <v>0</v>
      </c>
      <c r="C14" s="63">
        <f>Juli!E40</f>
        <v>0</v>
      </c>
      <c r="D14" s="63">
        <f t="shared" si="1"/>
        <v>0</v>
      </c>
      <c r="E14" s="63">
        <f t="shared" si="0"/>
        <v>0</v>
      </c>
      <c r="G14" s="59"/>
    </row>
    <row r="15" spans="1:7" x14ac:dyDescent="0.25">
      <c r="A15" s="15" t="s">
        <v>14</v>
      </c>
      <c r="B15" s="63">
        <f>Dateneingabe!B15</f>
        <v>0</v>
      </c>
      <c r="C15" s="63">
        <f>August!E40</f>
        <v>0</v>
      </c>
      <c r="D15" s="63">
        <f t="shared" si="1"/>
        <v>0</v>
      </c>
      <c r="E15" s="63">
        <f t="shared" si="0"/>
        <v>0</v>
      </c>
      <c r="G15" s="59"/>
    </row>
    <row r="16" spans="1:7" x14ac:dyDescent="0.25">
      <c r="A16" s="15" t="s">
        <v>15</v>
      </c>
      <c r="B16" s="63">
        <f>Dateneingabe!B16</f>
        <v>0</v>
      </c>
      <c r="C16" s="63">
        <f>September!E40</f>
        <v>0</v>
      </c>
      <c r="D16" s="63">
        <f t="shared" si="1"/>
        <v>0</v>
      </c>
      <c r="E16" s="63">
        <f t="shared" si="0"/>
        <v>0</v>
      </c>
      <c r="G16" s="59"/>
    </row>
    <row r="17" spans="1:7" x14ac:dyDescent="0.25">
      <c r="A17" s="15" t="s">
        <v>16</v>
      </c>
      <c r="B17" s="63">
        <f>Dateneingabe!B17</f>
        <v>0</v>
      </c>
      <c r="C17" s="63">
        <f>Oktober!E40</f>
        <v>0</v>
      </c>
      <c r="D17" s="63">
        <f t="shared" si="1"/>
        <v>0</v>
      </c>
      <c r="E17" s="63">
        <f t="shared" si="0"/>
        <v>0</v>
      </c>
      <c r="G17" s="59"/>
    </row>
    <row r="18" spans="1:7" x14ac:dyDescent="0.25">
      <c r="A18" s="15" t="s">
        <v>17</v>
      </c>
      <c r="B18" s="63">
        <f>Dateneingabe!B18</f>
        <v>0</v>
      </c>
      <c r="C18" s="63">
        <f>November!E40</f>
        <v>0</v>
      </c>
      <c r="D18" s="63">
        <f t="shared" si="1"/>
        <v>0</v>
      </c>
      <c r="E18" s="63">
        <f t="shared" si="0"/>
        <v>0</v>
      </c>
      <c r="G18" s="59"/>
    </row>
    <row r="19" spans="1:7" x14ac:dyDescent="0.25">
      <c r="A19" s="16" t="s">
        <v>18</v>
      </c>
      <c r="B19" s="64">
        <f>Dateneingabe!B19</f>
        <v>0</v>
      </c>
      <c r="C19" s="64">
        <f>Dezember!E40</f>
        <v>0</v>
      </c>
      <c r="D19" s="63">
        <f t="shared" si="1"/>
        <v>0</v>
      </c>
      <c r="E19" s="63">
        <f t="shared" si="0"/>
        <v>0</v>
      </c>
      <c r="G19" s="59"/>
    </row>
    <row r="20" spans="1:7" x14ac:dyDescent="0.25">
      <c r="A20" s="15" t="s">
        <v>71</v>
      </c>
      <c r="B20" s="63">
        <f>SUM(B8:B19)</f>
        <v>0</v>
      </c>
      <c r="C20" s="63"/>
      <c r="D20" s="65"/>
      <c r="E20" s="66">
        <f>ROUND(SUM(E8:E19),0)</f>
        <v>0</v>
      </c>
      <c r="F20" s="67"/>
      <c r="G20" s="59"/>
    </row>
    <row r="21" spans="1:7" ht="15.75" thickBot="1" x14ac:dyDescent="0.3">
      <c r="A21" s="15" t="s">
        <v>70</v>
      </c>
      <c r="B21" s="63">
        <f>E20</f>
        <v>0</v>
      </c>
      <c r="E21" s="68"/>
      <c r="F21" s="67"/>
      <c r="G21" s="59"/>
    </row>
    <row r="22" spans="1:7" x14ac:dyDescent="0.25">
      <c r="A22" s="69" t="s">
        <v>72</v>
      </c>
      <c r="B22" s="70">
        <f>B20-B21</f>
        <v>0</v>
      </c>
      <c r="C22" s="71">
        <f>ROUND(SUM(C8:C19),2)</f>
        <v>0</v>
      </c>
      <c r="D22" s="70">
        <f>B22-C22</f>
        <v>0</v>
      </c>
      <c r="E22" s="67"/>
      <c r="F22" s="67"/>
      <c r="G22" s="59"/>
    </row>
    <row r="23" spans="1:7" x14ac:dyDescent="0.25">
      <c r="A23" s="72" t="s">
        <v>63</v>
      </c>
      <c r="B23" s="73">
        <f>ROUNDDOWN(B22,0)</f>
        <v>0</v>
      </c>
      <c r="C23" s="74">
        <f>ROUNDDOWN(C22,0)</f>
        <v>0</v>
      </c>
      <c r="D23" s="73">
        <f>ROUNDDOWN(D22,0)</f>
        <v>0</v>
      </c>
      <c r="E23" s="67"/>
      <c r="G23" s="59"/>
    </row>
    <row r="24" spans="1:7" ht="15.75" thickBot="1" x14ac:dyDescent="0.3">
      <c r="A24" s="75" t="s">
        <v>62</v>
      </c>
      <c r="B24" s="76">
        <f>ROUNDDOWN(((B22-B23)*60),0)</f>
        <v>0</v>
      </c>
      <c r="C24" s="77">
        <f>ROUNDDOWN(((C22-C23)*60),0)</f>
        <v>0</v>
      </c>
      <c r="D24" s="76">
        <f>ROUNDDOWN(((D22-D23)*60),0)</f>
        <v>0</v>
      </c>
      <c r="E24" s="67"/>
    </row>
    <row r="25" spans="1:7" x14ac:dyDescent="0.25">
      <c r="A25" s="60"/>
      <c r="B25" s="78"/>
      <c r="C25" s="78"/>
      <c r="D25" s="78"/>
      <c r="E25" s="78"/>
    </row>
    <row r="26" spans="1:7" x14ac:dyDescent="0.25">
      <c r="A26" s="6" t="s">
        <v>75</v>
      </c>
    </row>
    <row r="27" spans="1:7" x14ac:dyDescent="0.25">
      <c r="A27" s="6" t="s">
        <v>76</v>
      </c>
      <c r="B27" s="79"/>
    </row>
    <row r="28" spans="1:7" x14ac:dyDescent="0.25">
      <c r="A28" s="6" t="s">
        <v>77</v>
      </c>
    </row>
    <row r="29" spans="1:7" x14ac:dyDescent="0.25">
      <c r="A29" s="89" t="s">
        <v>78</v>
      </c>
      <c r="B29" s="90"/>
      <c r="C29" s="90"/>
      <c r="D29" s="90"/>
      <c r="E29" s="90"/>
      <c r="F29" s="90"/>
    </row>
    <row r="30" spans="1:7" x14ac:dyDescent="0.25">
      <c r="A30" s="6" t="s">
        <v>79</v>
      </c>
    </row>
    <row r="32" spans="1:7" x14ac:dyDescent="0.25">
      <c r="A32" s="1" t="s">
        <v>80</v>
      </c>
    </row>
    <row r="33" spans="1:6" x14ac:dyDescent="0.25">
      <c r="A33" s="1" t="s">
        <v>82</v>
      </c>
    </row>
    <row r="34" spans="1:6" x14ac:dyDescent="0.25">
      <c r="A34" s="88" t="s">
        <v>81</v>
      </c>
      <c r="B34" s="88"/>
      <c r="C34" s="88"/>
      <c r="D34" s="88"/>
      <c r="E34" s="88"/>
      <c r="F34" s="88"/>
    </row>
  </sheetData>
  <sheetProtection algorithmName="SHA-512" hashValue="BQaEtZCFQJZVquVK37gE369Pc6IkK1XG4xVyzmOt8k8+gZisRmtQZKkQU3y7FR8tEKEHRd1wGoo3+RLiJwDB1Q==" saltValue="VHKH3iAWcYea4syttMUGCw==" spinCount="100000" sheet="1" objects="1" scenarios="1"/>
  <mergeCells count="7">
    <mergeCell ref="A34:F34"/>
    <mergeCell ref="A29:F29"/>
    <mergeCell ref="B1:E1"/>
    <mergeCell ref="B2:E2"/>
    <mergeCell ref="B3:E3"/>
    <mergeCell ref="B4:E4"/>
    <mergeCell ref="B5:E5"/>
  </mergeCells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&amp;LUrlaubsanspruch für studentische und wissenschaftliche Hilfskräfte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theme="3" tint="0.59999389629810485"/>
  </sheetPr>
  <dimension ref="A1:H5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1.5703125" style="1" bestFit="1" customWidth="1"/>
    <col min="2" max="4" width="11.42578125" style="1"/>
    <col min="5" max="5" width="11.42578125" style="1" customWidth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4" t="str">
        <f>Dateneingabe!B1</f>
        <v>Testperson</v>
      </c>
      <c r="C1" s="94"/>
      <c r="D1" s="94"/>
      <c r="E1" s="94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G5" s="13"/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20" t="s">
        <v>29</v>
      </c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DATE(Dateneingabe!$B$5,1,1)</f>
        <v>44927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2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DATE(Dateneingabe!$B$5,1,2)</f>
        <v>44928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DATE(Dateneingabe!$B$5,1,3)</f>
        <v>44929</v>
      </c>
      <c r="B9" s="44">
        <v>0</v>
      </c>
      <c r="C9" s="44">
        <v>0</v>
      </c>
      <c r="D9" s="44">
        <v>0</v>
      </c>
      <c r="E9" s="22">
        <f t="shared" ref="E9:E37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DATE(Dateneingabe!$B$5,1,4)</f>
        <v>44930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DATE(Dateneingabe!$B$5,1,5)</f>
        <v>44931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DATE(Dateneingabe!$B$5,1,6)</f>
        <v>44932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DATE(Dateneingabe!$B$5,1,7)</f>
        <v>44933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DATE(Dateneingabe!$B$5,1,8)</f>
        <v>44934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DATE(Dateneingabe!$B$5,1,9)</f>
        <v>44935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DATE(Dateneingabe!$B$5,1,10)</f>
        <v>44936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DATE(Dateneingabe!$B$5,1,11)</f>
        <v>44937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DATE(Dateneingabe!$B$5,1,12)</f>
        <v>44938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DATE(Dateneingabe!$B$5,1,13)</f>
        <v>44939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DATE(Dateneingabe!$B$5,1,14)</f>
        <v>44940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DATE(Dateneingabe!$B$5,1,15)</f>
        <v>44941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DATE(Dateneingabe!$B$5,1,16)</f>
        <v>44942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DATE(Dateneingabe!$B$5,1,17)</f>
        <v>44943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DATE(Dateneingabe!$B$5,1,18)</f>
        <v>44944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DATE(Dateneingabe!$B$5,1,19)</f>
        <v>44945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DATE(Dateneingabe!$B$5,1,20)</f>
        <v>44946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DATE(Dateneingabe!$B$5,1,21)</f>
        <v>44947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DATE(Dateneingabe!$B$5,1,22)</f>
        <v>44948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DATE(Dateneingabe!$B$5,1,23)</f>
        <v>44949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DATE(Dateneingabe!$B$5,1,24)</f>
        <v>44950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DATE(Dateneingabe!$B$5,1,25)</f>
        <v>44951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DATE(Dateneingabe!$B$5,1,26)</f>
        <v>44952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DATE(Dateneingabe!$B$5,1,27)</f>
        <v>44953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DATE(Dateneingabe!$B$5,1,28)</f>
        <v>44954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DATE(Dateneingabe!$B$5,1,29)</f>
        <v>44955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1">
        <f>DATE(Dateneingabe!$B$5,1,30)</f>
        <v>44956</v>
      </c>
      <c r="B36" s="44">
        <v>0</v>
      </c>
      <c r="C36" s="44">
        <v>0</v>
      </c>
      <c r="D36" s="44">
        <v>0</v>
      </c>
      <c r="E36" s="22">
        <f t="shared" si="0"/>
        <v>0</v>
      </c>
      <c r="F36" s="46"/>
      <c r="G36" s="54"/>
    </row>
    <row r="37" spans="1:8" ht="15" customHeight="1" x14ac:dyDescent="0.25">
      <c r="A37" s="24">
        <f>DATE(Dateneingabe!$B$5,1,31)</f>
        <v>44957</v>
      </c>
      <c r="B37" s="45">
        <v>0</v>
      </c>
      <c r="C37" s="45">
        <v>0</v>
      </c>
      <c r="D37" s="45">
        <v>0</v>
      </c>
      <c r="E37" s="25">
        <f t="shared" si="0"/>
        <v>0</v>
      </c>
      <c r="F37" s="47"/>
      <c r="G37" s="54"/>
    </row>
    <row r="38" spans="1:8" ht="15" customHeight="1" x14ac:dyDescent="0.25">
      <c r="A38" s="26"/>
      <c r="B38" s="27"/>
      <c r="C38" s="27"/>
      <c r="D38" s="27"/>
      <c r="E38" s="28">
        <f>SUM(E7:E37)</f>
        <v>0</v>
      </c>
      <c r="G38" s="55"/>
    </row>
    <row r="39" spans="1:8" ht="15" customHeight="1" thickBot="1" x14ac:dyDescent="0.3"/>
    <row r="40" spans="1:8" ht="15" customHeight="1" thickBot="1" x14ac:dyDescent="0.3">
      <c r="D40" s="29" t="s">
        <v>25</v>
      </c>
      <c r="E40" s="30">
        <f>SUM(E7:E37)*24</f>
        <v>0</v>
      </c>
      <c r="F40" s="1" t="s">
        <v>24</v>
      </c>
    </row>
    <row r="41" spans="1:8" ht="15" customHeight="1" thickBot="1" x14ac:dyDescent="0.3">
      <c r="D41" s="29" t="s">
        <v>26</v>
      </c>
      <c r="E41" s="30">
        <f>Dateneingabe!B8</f>
        <v>0</v>
      </c>
      <c r="F41" s="1" t="s">
        <v>24</v>
      </c>
    </row>
    <row r="42" spans="1:8" ht="15" customHeight="1" thickBot="1" x14ac:dyDescent="0.3"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  <row r="47" spans="1:8" ht="15" customHeight="1" x14ac:dyDescent="0.25"/>
    <row r="48" spans="1: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sheetProtection algorithmName="SHA-512" hashValue="g/FVRhTbAT/+kVFCcPbVxOCRYso5VQ3PFjQmJl8+LF91osEFqFU1wf5a7kk5/NzSw+SjrN/gSAXMeeadYnTE+g==" saltValue="RopaHW5hXde1VSeF1bSRUQ==" spinCount="100000" sheet="1" objects="1" scenarios="1"/>
  <mergeCells count="4">
    <mergeCell ref="B1:E1"/>
    <mergeCell ref="B2:E2"/>
    <mergeCell ref="B3:E3"/>
    <mergeCell ref="B4:E4"/>
  </mergeCells>
  <conditionalFormatting sqref="A7:A38">
    <cfRule type="timePeriod" dxfId="70" priority="3" timePeriod="today">
      <formula>FLOOR(A7,1)=TODAY()</formula>
    </cfRule>
    <cfRule type="expression" dxfId="69" priority="10">
      <formula>OR(WEEKDAY(A7,1)=7,WEEKDAY(A7,1)=1)</formula>
    </cfRule>
  </conditionalFormatting>
  <conditionalFormatting sqref="B7:E38">
    <cfRule type="cellIs" dxfId="68" priority="1" operator="equal">
      <formula>0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>
    <tabColor theme="3" tint="0.59999389629810485"/>
  </sheetPr>
  <dimension ref="A1:H49"/>
  <sheetViews>
    <sheetView workbookViewId="0">
      <selection activeCell="E41" sqref="E41"/>
    </sheetView>
  </sheetViews>
  <sheetFormatPr baseColWidth="10" defaultColWidth="11.42578125" defaultRowHeight="15" x14ac:dyDescent="0.25"/>
  <cols>
    <col min="1" max="1" width="21.5703125" style="1" bestFit="1" customWidth="1"/>
    <col min="2" max="2" width="11.42578125" style="1" customWidth="1"/>
    <col min="3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G5" s="13"/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G6" s="13"/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DATE(Dateneingabe!$B$5,2,1)</f>
        <v>44958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DATE(Dateneingabe!$B$5,2,2)</f>
        <v>44959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2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DATE(Dateneingabe!$B$5,2,3)</f>
        <v>44960</v>
      </c>
      <c r="B9" s="44">
        <v>0</v>
      </c>
      <c r="C9" s="44">
        <v>0</v>
      </c>
      <c r="D9" s="44">
        <v>0</v>
      </c>
      <c r="E9" s="22">
        <f t="shared" ref="E9:E35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DATE(Dateneingabe!$B$5,2,4)</f>
        <v>44961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DATE(Dateneingabe!$B$5,2,5)</f>
        <v>44962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DATE(Dateneingabe!$B$5,2,6)</f>
        <v>44963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DATE(Dateneingabe!$B$5,2,7)</f>
        <v>44964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DATE(Dateneingabe!$B$5,2,8)</f>
        <v>44965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DATE(Dateneingabe!$B$5,2,9)</f>
        <v>44966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DATE(Dateneingabe!$B$5,2,10)</f>
        <v>44967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DATE(Dateneingabe!$B$5,2,11)</f>
        <v>44968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DATE(Dateneingabe!$B$5,2,12)</f>
        <v>44969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DATE(Dateneingabe!$B$5,2,13)</f>
        <v>44970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DATE(Dateneingabe!$B$5,2,14)</f>
        <v>44971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DATE(Dateneingabe!$B$5,2,15)</f>
        <v>44972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DATE(Dateneingabe!$B$5,2,16)</f>
        <v>44973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DATE(Dateneingabe!$B$5,2,17)</f>
        <v>44974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DATE(Dateneingabe!$B$5,2,18)</f>
        <v>44975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DATE(Dateneingabe!$B$5,2,19)</f>
        <v>44976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DATE(Dateneingabe!$B$5,2,20)</f>
        <v>44977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DATE(Dateneingabe!$B$5,2,21)</f>
        <v>44978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DATE(Dateneingabe!$B$5,2,22)</f>
        <v>44979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DATE(Dateneingabe!$B$5,2,23)</f>
        <v>44980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DATE(Dateneingabe!$B$5,2,24)</f>
        <v>44981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DATE(Dateneingabe!$B$5,2,25)</f>
        <v>44982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DATE(Dateneingabe!$B$5,2,26)</f>
        <v>44983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DATE(Dateneingabe!$B$5,2,27)</f>
        <v>44984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6">
        <f>DATE(Dateneingabe!$B$5,2,28)</f>
        <v>44985</v>
      </c>
      <c r="B34" s="48">
        <v>0</v>
      </c>
      <c r="C34" s="48">
        <v>0</v>
      </c>
      <c r="D34" s="48">
        <v>0</v>
      </c>
      <c r="E34" s="37">
        <f t="shared" si="0"/>
        <v>0</v>
      </c>
      <c r="F34" s="49"/>
      <c r="G34" s="54"/>
    </row>
    <row r="35" spans="1:8" ht="15" customHeight="1" x14ac:dyDescent="0.25">
      <c r="A35" s="24" t="str">
        <f>IF((MOD(Dateneingabe!B5,4)=0)-(MOD(Dateneingabe!B5,100)=0)+(MOD(Dateneingabe!B5,400)=0)=0," ",DATE(Dateneingabe!B5,2,29))</f>
        <v xml:space="preserve"> </v>
      </c>
      <c r="B35" s="45">
        <v>0</v>
      </c>
      <c r="C35" s="45">
        <v>0</v>
      </c>
      <c r="D35" s="45">
        <v>0</v>
      </c>
      <c r="E35" s="25">
        <f t="shared" si="0"/>
        <v>0</v>
      </c>
      <c r="F35" s="50"/>
      <c r="G35" s="54"/>
    </row>
    <row r="36" spans="1:8" ht="15" customHeight="1" x14ac:dyDescent="0.25">
      <c r="A36" s="21"/>
      <c r="E36" s="28">
        <f>SUM(E7:E35)</f>
        <v>0</v>
      </c>
      <c r="G36" s="54"/>
    </row>
    <row r="37" spans="1:8" ht="15" customHeight="1" x14ac:dyDescent="0.25">
      <c r="A37" s="21"/>
      <c r="E37" s="28"/>
      <c r="G37" s="54"/>
    </row>
    <row r="38" spans="1:8" ht="15" customHeight="1" x14ac:dyDescent="0.25">
      <c r="A38" s="21"/>
      <c r="B38" s="4"/>
      <c r="G38" s="54"/>
    </row>
    <row r="39" spans="1:8" ht="15" customHeight="1" thickBot="1" x14ac:dyDescent="0.3">
      <c r="G39" s="55"/>
    </row>
    <row r="40" spans="1:8" ht="15" customHeight="1" thickBot="1" x14ac:dyDescent="0.3">
      <c r="C40" s="15"/>
      <c r="D40" s="29" t="s">
        <v>25</v>
      </c>
      <c r="E40" s="30">
        <f>SUM(E7:E35)*24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Dateneingabe!B9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  <row r="47" spans="1:8" ht="15" customHeight="1" x14ac:dyDescent="0.25"/>
    <row r="48" spans="1:8" ht="15" customHeight="1" x14ac:dyDescent="0.25"/>
    <row r="49" ht="15" customHeight="1" x14ac:dyDescent="0.25"/>
  </sheetData>
  <sheetProtection algorithmName="SHA-512" hashValue="Ir5TWBnN8kACx1dA/d3AO9/YNr9q+2WdupESYhGmU9lbxnvddXDAGp1e05Mlvm4v9oFKkPnqmO+Q91LpAwtM5Q==" saltValue="UcOtGGKSRwBH2kIrp9ropA==" spinCount="100000" sheet="1" objects="1" scenarios="1"/>
  <mergeCells count="4">
    <mergeCell ref="B1:E1"/>
    <mergeCell ref="B2:E2"/>
    <mergeCell ref="B3:E3"/>
    <mergeCell ref="B4:E4"/>
  </mergeCells>
  <conditionalFormatting sqref="A36:A37">
    <cfRule type="expression" dxfId="67" priority="23">
      <formula>OR(WEEKDAY(A35,1)=6,WEEKDAY(A35,1)=7)</formula>
    </cfRule>
  </conditionalFormatting>
  <conditionalFormatting sqref="B7:E34 B35">
    <cfRule type="cellIs" dxfId="66" priority="20" operator="equal">
      <formula>0</formula>
    </cfRule>
  </conditionalFormatting>
  <conditionalFormatting sqref="A7:A34">
    <cfRule type="timePeriod" dxfId="65" priority="17" timePeriod="today">
      <formula>FLOOR(A7,1)=TODAY()</formula>
    </cfRule>
    <cfRule type="expression" dxfId="64" priority="18">
      <formula>OR(WEEKDAY(A7,1)=7,WEEKDAY(A7,1)=1)</formula>
    </cfRule>
  </conditionalFormatting>
  <conditionalFormatting sqref="E36:E37">
    <cfRule type="cellIs" dxfId="63" priority="16" operator="equal">
      <formula>0</formula>
    </cfRule>
  </conditionalFormatting>
  <conditionalFormatting sqref="A35">
    <cfRule type="timePeriod" dxfId="62" priority="11" timePeriod="today">
      <formula>FLOOR(A35,1)=TODAY()</formula>
    </cfRule>
    <cfRule type="expression" dxfId="61" priority="12">
      <formula>OR(WEEKDAY(A35,1)=7,WEEKDAY(A35,1)=1)</formula>
    </cfRule>
  </conditionalFormatting>
  <conditionalFormatting sqref="C35">
    <cfRule type="cellIs" dxfId="60" priority="4" operator="equal">
      <formula>0</formula>
    </cfRule>
  </conditionalFormatting>
  <conditionalFormatting sqref="D35">
    <cfRule type="cellIs" dxfId="59" priority="3" operator="equal">
      <formula>0</formula>
    </cfRule>
  </conditionalFormatting>
  <conditionalFormatting sqref="E35">
    <cfRule type="cellIs" dxfId="58" priority="2" operator="equal">
      <formula>0</formula>
    </cfRule>
  </conditionalFormatting>
  <conditionalFormatting sqref="A38">
    <cfRule type="expression" dxfId="57" priority="25">
      <formula>OR(WEEKDAY(A36,1)=6,WEEKDAY(A36,1)=7)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B150845-347C-44A1-BC56-59E648E3E818}">
            <xm:f>(MOD(Dateneingabe!$B$5,4)=0)-(MOD(Dateneingabe!$B$5,100)=0)+(MOD(Dateneingabe!$B$5,400)=0)=0</xm:f>
            <x14:dxf>
              <font>
                <color theme="0"/>
              </font>
            </x14:dxf>
          </x14:cfRule>
          <xm:sqref>B35:E35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tabColor theme="3" tint="0.59999389629810485"/>
  </sheetPr>
  <dimension ref="A1:H46"/>
  <sheetViews>
    <sheetView workbookViewId="0">
      <selection activeCell="E42" sqref="E42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G5" s="13"/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DATE(Dateneingabe!$B$5,3,1)</f>
        <v>44986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2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DATE(Dateneingabe!$B$5,3,2)</f>
        <v>44987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DATE(Dateneingabe!$B$5,3,3)</f>
        <v>44988</v>
      </c>
      <c r="B9" s="44">
        <v>0</v>
      </c>
      <c r="C9" s="44">
        <v>0</v>
      </c>
      <c r="D9" s="44">
        <v>0</v>
      </c>
      <c r="E9" s="22">
        <f t="shared" ref="E9:E37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DATE(Dateneingabe!$B$5,3,4)</f>
        <v>44989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DATE(Dateneingabe!$B$5,3,5)</f>
        <v>44990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DATE(Dateneingabe!$B$5,3,6)</f>
        <v>44991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DATE(Dateneingabe!$B$5,3,7)</f>
        <v>44992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DATE(Dateneingabe!$B$5,3,8)</f>
        <v>44993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DATE(Dateneingabe!$B$5,3,9)</f>
        <v>44994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DATE(Dateneingabe!$B$5,3,10)</f>
        <v>44995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DATE(Dateneingabe!$B$5,3,11)</f>
        <v>44996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DATE(Dateneingabe!$B$5,3,12)</f>
        <v>44997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DATE(Dateneingabe!$B$5,3,13)</f>
        <v>44998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DATE(Dateneingabe!$B$5,3,14)</f>
        <v>44999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DATE(Dateneingabe!$B$5,3,15)</f>
        <v>45000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DATE(Dateneingabe!$B$5,3,16)</f>
        <v>45001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DATE(Dateneingabe!$B$5,3,17)</f>
        <v>45002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DATE(Dateneingabe!$B$5,3,18)</f>
        <v>45003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DATE(Dateneingabe!$B$5,3,19)</f>
        <v>45004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DATE(Dateneingabe!$B$5,3,20)</f>
        <v>45005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DATE(Dateneingabe!$B$5,3,21)</f>
        <v>45006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DATE(Dateneingabe!$B$5,3,22)</f>
        <v>45007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DATE(Dateneingabe!$B$5,3,23)</f>
        <v>45008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DATE(Dateneingabe!$B$5,3,24)</f>
        <v>45009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DATE(Dateneingabe!$B$5,3,25)</f>
        <v>45010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DATE(Dateneingabe!$B$5,3,26)</f>
        <v>45011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DATE(Dateneingabe!$B$5,3,27)</f>
        <v>45012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DATE(Dateneingabe!$B$5,3,28)</f>
        <v>45013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DATE(Dateneingabe!$B$5,3,29)</f>
        <v>45014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1">
        <f>DATE(Dateneingabe!$B$5,3,30)</f>
        <v>45015</v>
      </c>
      <c r="B36" s="44">
        <v>0</v>
      </c>
      <c r="C36" s="44">
        <v>0</v>
      </c>
      <c r="D36" s="44">
        <v>0</v>
      </c>
      <c r="E36" s="22">
        <f t="shared" si="0"/>
        <v>0</v>
      </c>
      <c r="F36" s="46"/>
      <c r="G36" s="54"/>
    </row>
    <row r="37" spans="1:8" ht="15" customHeight="1" x14ac:dyDescent="0.25">
      <c r="A37" s="24">
        <f>DATE(Dateneingabe!$B$5,3,31)</f>
        <v>45016</v>
      </c>
      <c r="B37" s="45">
        <v>0</v>
      </c>
      <c r="C37" s="45">
        <v>0</v>
      </c>
      <c r="D37" s="45">
        <v>0</v>
      </c>
      <c r="E37" s="25">
        <f t="shared" si="0"/>
        <v>0</v>
      </c>
      <c r="F37" s="47"/>
      <c r="G37" s="54"/>
    </row>
    <row r="38" spans="1:8" ht="15" customHeight="1" x14ac:dyDescent="0.25">
      <c r="A38" s="26"/>
      <c r="B38" s="27"/>
      <c r="C38" s="27"/>
      <c r="D38" s="27"/>
      <c r="E38" s="28">
        <f>SUM(E7:E37)</f>
        <v>0</v>
      </c>
      <c r="G38" s="55"/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SUM(E7:E37)*24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Dateneingabe!B10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bwfupwSNPPjiUuiZCp3zQ791hJTAFxVWDZS9F0tfoxcwbd7szqkq/Gl/vM+V4Qrp4Ur92t4H3F7twk5Bi5fFeA==" saltValue="H7PShj6DT1xWcTP8kYfKiQ==" spinCount="100000" sheet="1" objects="1" scenarios="1"/>
  <mergeCells count="4">
    <mergeCell ref="B1:E1"/>
    <mergeCell ref="B2:E2"/>
    <mergeCell ref="B3:E3"/>
    <mergeCell ref="B4:E4"/>
  </mergeCells>
  <conditionalFormatting sqref="A38">
    <cfRule type="timePeriod" dxfId="55" priority="5" timePeriod="today">
      <formula>FLOOR(A38,1)=TODAY()</formula>
    </cfRule>
    <cfRule type="expression" dxfId="54" priority="6">
      <formula>OR(WEEKDAY(A38,1)=7,WEEKDAY(A38,1)=1)</formula>
    </cfRule>
  </conditionalFormatting>
  <conditionalFormatting sqref="B38:D38 B7:E37">
    <cfRule type="cellIs" dxfId="53" priority="4" operator="equal">
      <formula>0</formula>
    </cfRule>
  </conditionalFormatting>
  <conditionalFormatting sqref="E38">
    <cfRule type="cellIs" dxfId="52" priority="3" operator="equal">
      <formula>0</formula>
    </cfRule>
  </conditionalFormatting>
  <conditionalFormatting sqref="A7:A37">
    <cfRule type="timePeriod" dxfId="51" priority="1" timePeriod="today">
      <formula>FLOOR(A7,1)=TODAY()</formula>
    </cfRule>
    <cfRule type="expression" dxfId="50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tabColor theme="6" tint="0.39997558519241921"/>
  </sheetPr>
  <dimension ref="A1:H46"/>
  <sheetViews>
    <sheetView workbookViewId="0">
      <selection activeCell="E41" sqref="E41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G5" s="13"/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DATE(Dateneingabe!$B$5,4,1)</f>
        <v>45017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2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DATE(Dateneingabe!$B$5,4,2)</f>
        <v>45018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DATE(Dateneingabe!$B$5,4,3)</f>
        <v>45019</v>
      </c>
      <c r="B9" s="44">
        <v>0</v>
      </c>
      <c r="C9" s="44">
        <v>0</v>
      </c>
      <c r="D9" s="44">
        <v>0</v>
      </c>
      <c r="E9" s="22">
        <f t="shared" ref="E9:E36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DATE(Dateneingabe!$B$5,4,4)</f>
        <v>45020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DATE(Dateneingabe!$B$5,4,5)</f>
        <v>45021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DATE(Dateneingabe!$B$5,4,6)</f>
        <v>45022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DATE(Dateneingabe!$B$5,4,7)</f>
        <v>45023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DATE(Dateneingabe!$B$5,4,8)</f>
        <v>45024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DATE(Dateneingabe!$B$5,4,9)</f>
        <v>45025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DATE(Dateneingabe!$B$5,4,10)</f>
        <v>45026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DATE(Dateneingabe!$B$5,4,11)</f>
        <v>45027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DATE(Dateneingabe!$B$5,4,12)</f>
        <v>45028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DATE(Dateneingabe!$B$5,4,13)</f>
        <v>45029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DATE(Dateneingabe!$B$5,4,14)</f>
        <v>45030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DATE(Dateneingabe!$B$5,4,15)</f>
        <v>45031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DATE(Dateneingabe!$B$5,4,16)</f>
        <v>45032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DATE(Dateneingabe!$B$5,4,17)</f>
        <v>45033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DATE(Dateneingabe!$B$5,4,18)</f>
        <v>45034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DATE(Dateneingabe!$B$5,4,19)</f>
        <v>45035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DATE(Dateneingabe!$B$5,4,20)</f>
        <v>45036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DATE(Dateneingabe!$B$5,4,21)</f>
        <v>45037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DATE(Dateneingabe!$B$5,4,22)</f>
        <v>45038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DATE(Dateneingabe!$B$5,4,23)</f>
        <v>45039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DATE(Dateneingabe!$B$5,4,24)</f>
        <v>45040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DATE(Dateneingabe!$B$5,4,25)</f>
        <v>45041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DATE(Dateneingabe!$B$5,4,26)</f>
        <v>45042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DATE(Dateneingabe!$B$5,4,27)</f>
        <v>45043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DATE(Dateneingabe!$B$5,4,28)</f>
        <v>45044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DATE(Dateneingabe!$B$5,4,29)</f>
        <v>45045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4">
        <f>DATE(Dateneingabe!$B$5,4,30)</f>
        <v>45046</v>
      </c>
      <c r="B36" s="45">
        <v>0</v>
      </c>
      <c r="C36" s="45">
        <v>0</v>
      </c>
      <c r="D36" s="45">
        <v>0</v>
      </c>
      <c r="E36" s="25">
        <f t="shared" si="0"/>
        <v>0</v>
      </c>
      <c r="F36" s="47"/>
      <c r="G36" s="54"/>
    </row>
    <row r="37" spans="1:8" ht="15" customHeight="1" x14ac:dyDescent="0.25">
      <c r="A37" s="21"/>
      <c r="E37" s="28">
        <f>SUM(E7:E36)</f>
        <v>0</v>
      </c>
      <c r="G37" s="54"/>
    </row>
    <row r="38" spans="1:8" ht="15" customHeight="1" x14ac:dyDescent="0.25">
      <c r="A38" s="21"/>
      <c r="G38" s="55"/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SUM(E7:E36)*24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Dateneingabe!B11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+coiaQ9Tcml0qyi9D9qzXsl4O5ohfSaVFzvhIE3w9YP1icS6Z2mCnbkHpJSa9NIC5Gm0DM7J6Jun+HqhJ7yqug==" saltValue="VDOZElWUX74evaHxXJL7bA==" spinCount="100000" sheet="1" objects="1" scenarios="1"/>
  <mergeCells count="4">
    <mergeCell ref="B1:E1"/>
    <mergeCell ref="B2:E2"/>
    <mergeCell ref="B3:E3"/>
    <mergeCell ref="B4:E4"/>
  </mergeCells>
  <conditionalFormatting sqref="A37:A38">
    <cfRule type="expression" dxfId="49" priority="7">
      <formula>OR(WEEKDAY(A36,1)=6,WEEKDAY(A36,1)=7)</formula>
    </cfRule>
  </conditionalFormatting>
  <conditionalFormatting sqref="B7:E36">
    <cfRule type="cellIs" dxfId="48" priority="4" operator="equal">
      <formula>0</formula>
    </cfRule>
  </conditionalFormatting>
  <conditionalFormatting sqref="E37">
    <cfRule type="cellIs" dxfId="47" priority="3" operator="equal">
      <formula>0</formula>
    </cfRule>
  </conditionalFormatting>
  <conditionalFormatting sqref="A7:A36">
    <cfRule type="timePeriod" dxfId="46" priority="1" timePeriod="today">
      <formula>FLOOR(A7,1)=TODAY()</formula>
    </cfRule>
    <cfRule type="expression" dxfId="45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>
    <tabColor theme="6" tint="0.39997558519241921"/>
  </sheetPr>
  <dimension ref="A1:H46"/>
  <sheetViews>
    <sheetView workbookViewId="0">
      <selection activeCell="E41" sqref="E41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G6" s="52"/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DATE(Dateneingabe!$B$5,5,1)</f>
        <v>45047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4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DATE(Dateneingabe!$B$5,5,2)</f>
        <v>45048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DATE(Dateneingabe!$B$5,5,3)</f>
        <v>45049</v>
      </c>
      <c r="B9" s="44">
        <v>0</v>
      </c>
      <c r="C9" s="44">
        <v>0</v>
      </c>
      <c r="D9" s="44">
        <v>0</v>
      </c>
      <c r="E9" s="22">
        <f t="shared" ref="E9:E37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DATE(Dateneingabe!$B$5,5,4)</f>
        <v>45050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DATE(Dateneingabe!$B$5,5,5)</f>
        <v>45051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DATE(Dateneingabe!$B$5,5,6)</f>
        <v>45052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DATE(Dateneingabe!$B$5,5,7)</f>
        <v>45053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DATE(Dateneingabe!$B$5,5,8)</f>
        <v>45054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DATE(Dateneingabe!$B$5,5,9)</f>
        <v>45055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DATE(Dateneingabe!$B$5,5,10)</f>
        <v>45056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DATE(Dateneingabe!$B$5,5,11)</f>
        <v>45057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DATE(Dateneingabe!$B$5,5,12)</f>
        <v>45058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DATE(Dateneingabe!$B$5,5,13)</f>
        <v>45059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DATE(Dateneingabe!$B$5,5,14)</f>
        <v>45060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DATE(Dateneingabe!$B$5,5,15)</f>
        <v>45061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DATE(Dateneingabe!$B$5,5,16)</f>
        <v>45062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DATE(Dateneingabe!$B$5,5,17)</f>
        <v>45063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DATE(Dateneingabe!$B$5,5,18)</f>
        <v>45064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DATE(Dateneingabe!$B$5,5,19)</f>
        <v>45065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DATE(Dateneingabe!$B$5,5,20)</f>
        <v>45066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DATE(Dateneingabe!$B$5,5,21)</f>
        <v>45067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DATE(Dateneingabe!$B$5,5,22)</f>
        <v>45068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DATE(Dateneingabe!$B$5,5,23)</f>
        <v>45069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DATE(Dateneingabe!$B$5,5,24)</f>
        <v>45070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DATE(Dateneingabe!$B$5,5,25)</f>
        <v>45071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DATE(Dateneingabe!$B$5,5,26)</f>
        <v>45072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DATE(Dateneingabe!$B$5,5,27)</f>
        <v>45073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DATE(Dateneingabe!$B$5,5,28)</f>
        <v>45074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DATE(Dateneingabe!$B$5,5,29)</f>
        <v>45075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1">
        <f>DATE(Dateneingabe!$B$5,5,30)</f>
        <v>45076</v>
      </c>
      <c r="B36" s="44">
        <v>0</v>
      </c>
      <c r="C36" s="44">
        <v>0</v>
      </c>
      <c r="D36" s="44">
        <v>0</v>
      </c>
      <c r="E36" s="22">
        <f t="shared" si="0"/>
        <v>0</v>
      </c>
      <c r="F36" s="46"/>
      <c r="G36" s="54"/>
    </row>
    <row r="37" spans="1:8" ht="15" customHeight="1" x14ac:dyDescent="0.25">
      <c r="A37" s="24">
        <f>DATE(Dateneingabe!$B$5,5,31)</f>
        <v>45077</v>
      </c>
      <c r="B37" s="45">
        <v>0</v>
      </c>
      <c r="C37" s="45">
        <v>0</v>
      </c>
      <c r="D37" s="45">
        <v>0</v>
      </c>
      <c r="E37" s="25">
        <f t="shared" si="0"/>
        <v>0</v>
      </c>
      <c r="F37" s="47"/>
      <c r="G37" s="55"/>
    </row>
    <row r="38" spans="1:8" ht="15" customHeight="1" x14ac:dyDescent="0.25">
      <c r="A38" s="26"/>
      <c r="B38" s="27"/>
      <c r="C38" s="27"/>
      <c r="D38" s="27"/>
      <c r="E38" s="28">
        <f>SUM(E7:E37)</f>
        <v>0</v>
      </c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SUM(E7:E37)*24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Dateneingabe!B12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ATc6BdykWtyVNo2SHBuPN8JIKhngp0gYWtXVbt+mS3mEaiAVoRWhbC5fhpMgWevQiphHvlSP0Nc99oOcqXtMkQ==" saltValue="ZtzsVu12Au7u0YhXM4vJ2w==" spinCount="100000" sheet="1" objects="1" scenarios="1"/>
  <mergeCells count="4">
    <mergeCell ref="B1:E1"/>
    <mergeCell ref="B2:E2"/>
    <mergeCell ref="B3:E3"/>
    <mergeCell ref="B4:E4"/>
  </mergeCells>
  <conditionalFormatting sqref="A38">
    <cfRule type="timePeriod" dxfId="44" priority="5" timePeriod="today">
      <formula>FLOOR(A38,1)=TODAY()</formula>
    </cfRule>
    <cfRule type="expression" dxfId="43" priority="6">
      <formula>OR(WEEKDAY(A38,1)=7,WEEKDAY(A38,1)=1)</formula>
    </cfRule>
  </conditionalFormatting>
  <conditionalFormatting sqref="B7:E37 B38:D38">
    <cfRule type="cellIs" dxfId="42" priority="4" operator="equal">
      <formula>0</formula>
    </cfRule>
  </conditionalFormatting>
  <conditionalFormatting sqref="E38">
    <cfRule type="cellIs" dxfId="41" priority="3" operator="equal">
      <formula>0</formula>
    </cfRule>
  </conditionalFormatting>
  <conditionalFormatting sqref="A7:A37">
    <cfRule type="timePeriod" dxfId="40" priority="1" timePeriod="today">
      <formula>FLOOR(A7,1)=TODAY()</formula>
    </cfRule>
    <cfRule type="expression" dxfId="39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tabColor theme="6" tint="0.39997558519241921"/>
  </sheetPr>
  <dimension ref="A1:H46"/>
  <sheetViews>
    <sheetView workbookViewId="0">
      <selection activeCell="E41" sqref="E41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G6" s="52"/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DATE(Dateneingabe!$B$5,6,1)</f>
        <v>45078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4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DATE(Dateneingabe!$B$5,6,2)</f>
        <v>45079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DATE(Dateneingabe!$B$5,6,3)</f>
        <v>45080</v>
      </c>
      <c r="B9" s="44">
        <v>0</v>
      </c>
      <c r="C9" s="44">
        <v>0</v>
      </c>
      <c r="D9" s="44">
        <v>0</v>
      </c>
      <c r="E9" s="22">
        <f t="shared" ref="E9:E36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DATE(Dateneingabe!$B$5,6,4)</f>
        <v>45081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DATE(Dateneingabe!$B$5,6,5)</f>
        <v>45082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DATE(Dateneingabe!$B$5,6,6)</f>
        <v>45083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DATE(Dateneingabe!$B$5,6,7)</f>
        <v>45084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DATE(Dateneingabe!$B$5,6,8)</f>
        <v>45085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DATE(Dateneingabe!$B$5,6,9)</f>
        <v>45086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DATE(Dateneingabe!$B$5,6,10)</f>
        <v>45087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DATE(Dateneingabe!$B$5,6,11)</f>
        <v>45088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DATE(Dateneingabe!$B$5,6,12)</f>
        <v>45089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DATE(Dateneingabe!$B$5,6,13)</f>
        <v>45090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DATE(Dateneingabe!$B$5,6,14)</f>
        <v>45091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DATE(Dateneingabe!$B$5,6,15)</f>
        <v>45092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DATE(Dateneingabe!$B$5,6,16)</f>
        <v>45093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DATE(Dateneingabe!$B$5,6,17)</f>
        <v>45094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DATE(Dateneingabe!$B$5,6,18)</f>
        <v>45095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DATE(Dateneingabe!$B$5,6,19)</f>
        <v>45096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DATE(Dateneingabe!$B$5,6,20)</f>
        <v>45097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DATE(Dateneingabe!$B$5,6,21)</f>
        <v>45098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DATE(Dateneingabe!$B$5,6,22)</f>
        <v>45099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DATE(Dateneingabe!$B$5,6,23)</f>
        <v>45100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DATE(Dateneingabe!$B$5,6,24)</f>
        <v>45101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DATE(Dateneingabe!$B$5,6,25)</f>
        <v>45102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DATE(Dateneingabe!$B$5,6,26)</f>
        <v>45103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DATE(Dateneingabe!$B$5,6,27)</f>
        <v>45104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DATE(Dateneingabe!$B$5,6,28)</f>
        <v>45105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DATE(Dateneingabe!$B$5,6,29)</f>
        <v>45106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4">
        <f>DATE(Dateneingabe!$B$5,6,30)</f>
        <v>45107</v>
      </c>
      <c r="B36" s="45">
        <v>0</v>
      </c>
      <c r="C36" s="45">
        <v>0</v>
      </c>
      <c r="D36" s="45">
        <v>0</v>
      </c>
      <c r="E36" s="25">
        <f t="shared" si="0"/>
        <v>0</v>
      </c>
      <c r="F36" s="47"/>
      <c r="G36" s="54"/>
    </row>
    <row r="37" spans="1:8" ht="15" customHeight="1" x14ac:dyDescent="0.25">
      <c r="A37" s="21"/>
      <c r="E37" s="28">
        <f>SUM(E7:E36)</f>
        <v>0</v>
      </c>
      <c r="G37" s="55"/>
    </row>
    <row r="38" spans="1:8" ht="15" customHeight="1" x14ac:dyDescent="0.25">
      <c r="A38" s="21"/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SUM(E7:E36)*24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Dateneingabe!B13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4gYn95oUhhwAd/yIlwU3eK4jXMLCb+t5Fv5vQbYodxraXQuMumU+k/WLxA8pdwb57meTQIJK6qbQTtBeHwslzA==" saltValue="ap06v+EorbMUZ/Gl3/YvyA==" spinCount="100000" sheet="1" objects="1" scenarios="1"/>
  <mergeCells count="4">
    <mergeCell ref="B1:E1"/>
    <mergeCell ref="B2:E2"/>
    <mergeCell ref="B3:E3"/>
    <mergeCell ref="B4:E4"/>
  </mergeCells>
  <conditionalFormatting sqref="A37:A38">
    <cfRule type="expression" dxfId="38" priority="7">
      <formula>OR(WEEKDAY(A36,1)=6,WEEKDAY(A36,1)=7)</formula>
    </cfRule>
  </conditionalFormatting>
  <conditionalFormatting sqref="B7:E36">
    <cfRule type="cellIs" dxfId="37" priority="4" operator="equal">
      <formula>0</formula>
    </cfRule>
  </conditionalFormatting>
  <conditionalFormatting sqref="E37">
    <cfRule type="cellIs" dxfId="36" priority="3" operator="equal">
      <formula>0</formula>
    </cfRule>
  </conditionalFormatting>
  <conditionalFormatting sqref="A7:A36">
    <cfRule type="timePeriod" dxfId="35" priority="1" timePeriod="today">
      <formula>FLOOR(A7,1)=TODAY()</formula>
    </cfRule>
    <cfRule type="expression" dxfId="34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tabColor theme="6" tint="0.39997558519241921"/>
  </sheetPr>
  <dimension ref="A1:H46"/>
  <sheetViews>
    <sheetView workbookViewId="0">
      <selection activeCell="E41" sqref="E41"/>
    </sheetView>
  </sheetViews>
  <sheetFormatPr baseColWidth="10" defaultColWidth="11.42578125" defaultRowHeight="15" x14ac:dyDescent="0.25"/>
  <cols>
    <col min="1" max="1" width="21.5703125" style="1" bestFit="1" customWidth="1"/>
    <col min="2" max="5" width="11.42578125" style="1"/>
    <col min="6" max="6" width="19.28515625" style="1" customWidth="1"/>
    <col min="7" max="7" width="4" style="1" customWidth="1"/>
    <col min="8" max="16384" width="11.42578125" style="1"/>
  </cols>
  <sheetData>
    <row r="1" spans="1:8" s="13" customFormat="1" ht="15" customHeight="1" x14ac:dyDescent="0.25">
      <c r="A1" s="12" t="s">
        <v>2</v>
      </c>
      <c r="B1" s="96" t="str">
        <f>Dateneingabe!B1</f>
        <v>Testperson</v>
      </c>
      <c r="C1" s="96"/>
      <c r="D1" s="96"/>
      <c r="E1" s="96"/>
      <c r="H1" s="39" t="s">
        <v>51</v>
      </c>
    </row>
    <row r="2" spans="1:8" s="13" customFormat="1" ht="30.2" customHeight="1" x14ac:dyDescent="0.25">
      <c r="A2" s="14" t="s">
        <v>5</v>
      </c>
      <c r="B2" s="92" t="str">
        <f>Dateneingabe!B2</f>
        <v>FB Test</v>
      </c>
      <c r="C2" s="92"/>
      <c r="D2" s="92"/>
      <c r="E2" s="92"/>
      <c r="H2" s="13" t="str">
        <f>Dateneingabe!A23</f>
        <v>- Es ist die tatsächlich geleistete Arbeitszeit einzutragen.</v>
      </c>
    </row>
    <row r="3" spans="1:8" s="13" customFormat="1" ht="15" customHeight="1" x14ac:dyDescent="0.25">
      <c r="A3" s="14" t="s">
        <v>6</v>
      </c>
      <c r="B3" s="95" t="str">
        <f>Dateneingabe!B3</f>
        <v>Prof. Test</v>
      </c>
      <c r="C3" s="95"/>
      <c r="D3" s="95"/>
      <c r="E3" s="95"/>
      <c r="H3" s="56" t="str">
        <f>Dateneingabe!A24</f>
        <v>- Bitte Beginn und Ende sowie Pausenzeit im Format SS:MM eingeben.</v>
      </c>
    </row>
    <row r="4" spans="1:8" s="13" customFormat="1" ht="15" customHeight="1" x14ac:dyDescent="0.25">
      <c r="A4" s="14" t="s">
        <v>32</v>
      </c>
      <c r="B4" s="93" t="str">
        <f>Dateneingabe!B4</f>
        <v>Studentische Hilfskraft</v>
      </c>
      <c r="C4" s="93"/>
      <c r="D4" s="93"/>
      <c r="E4" s="93"/>
      <c r="H4" s="13" t="str">
        <f>Dateneingabe!A25</f>
        <v>- Bitte beachten Sie die Ruhepausen:</v>
      </c>
    </row>
    <row r="5" spans="1:8" ht="15" customHeight="1" x14ac:dyDescent="0.25">
      <c r="E5" s="53" t="s">
        <v>86</v>
      </c>
      <c r="H5" s="1" t="str">
        <f>Dateneingabe!A26</f>
        <v xml:space="preserve">   Bei 6 bis 9 Stunden Arbeitszeit pro Tag   =&gt;  30 Min. oder 2 x 15 Min. Pause</v>
      </c>
    </row>
    <row r="6" spans="1:8" ht="15" customHeight="1" x14ac:dyDescent="0.25">
      <c r="A6" s="18" t="s">
        <v>0</v>
      </c>
      <c r="B6" s="18" t="s">
        <v>65</v>
      </c>
      <c r="C6" s="18" t="s">
        <v>66</v>
      </c>
      <c r="D6" s="18" t="s">
        <v>1</v>
      </c>
      <c r="E6" s="19" t="s">
        <v>87</v>
      </c>
      <c r="F6" s="31" t="s">
        <v>29</v>
      </c>
      <c r="G6" s="52"/>
      <c r="H6" s="1" t="str">
        <f>Dateneingabe!A27</f>
        <v xml:space="preserve">   Bei 9 bis 10 Stunden Arbeitszeit pro Tag   =&gt;  45 Min. oder 3 x 15 Min. Pause</v>
      </c>
    </row>
    <row r="7" spans="1:8" ht="15" customHeight="1" x14ac:dyDescent="0.25">
      <c r="A7" s="21">
        <f>DATE(Dateneingabe!$B$5,7,1)</f>
        <v>45108</v>
      </c>
      <c r="B7" s="44">
        <v>0</v>
      </c>
      <c r="C7" s="44">
        <v>0</v>
      </c>
      <c r="D7" s="44">
        <v>0</v>
      </c>
      <c r="E7" s="22">
        <f>C7-B7-D7</f>
        <v>0</v>
      </c>
      <c r="F7" s="46"/>
      <c r="G7" s="54"/>
      <c r="H7" s="1" t="str">
        <f>Dateneingabe!A28</f>
        <v xml:space="preserve">- Wenn der Arbeitstag regelmäßig und im vorhinein festgelegt worden ist und die geringfügig </v>
      </c>
    </row>
    <row r="8" spans="1:8" ht="15" customHeight="1" x14ac:dyDescent="0.25">
      <c r="A8" s="21">
        <f>DATE(Dateneingabe!$B$5,7,2)</f>
        <v>45109</v>
      </c>
      <c r="B8" s="44">
        <v>0</v>
      </c>
      <c r="C8" s="44">
        <v>0</v>
      </c>
      <c r="D8" s="44">
        <v>0</v>
      </c>
      <c r="E8" s="22">
        <f>C8-B8-D8</f>
        <v>0</v>
      </c>
      <c r="F8" s="46"/>
      <c r="G8" s="54"/>
      <c r="H8" s="1" t="str">
        <f>Dateneingabe!A29</f>
        <v xml:space="preserve">   beschäftigte Person an dem betreffenden Tag erkrankt war bzw. dies ein Feiertag ist, so ist die </v>
      </c>
    </row>
    <row r="9" spans="1:8" ht="15" customHeight="1" x14ac:dyDescent="0.25">
      <c r="A9" s="21">
        <f>DATE(Dateneingabe!$B$5,7,3)</f>
        <v>45110</v>
      </c>
      <c r="B9" s="44">
        <v>0</v>
      </c>
      <c r="C9" s="44">
        <v>0</v>
      </c>
      <c r="D9" s="44">
        <v>0</v>
      </c>
      <c r="E9" s="22">
        <f t="shared" ref="E9:E37" si="0">C9-B9-D9</f>
        <v>0</v>
      </c>
      <c r="F9" s="46"/>
      <c r="G9" s="54"/>
      <c r="H9" s="1" t="str">
        <f>Dateneingabe!A30</f>
        <v xml:space="preserve">   festgelegte Arbeitszeit einzutragen (Lohnfortzahlung an Krankheits- und Feiertagen).</v>
      </c>
    </row>
    <row r="10" spans="1:8" ht="15" customHeight="1" x14ac:dyDescent="0.25">
      <c r="A10" s="21">
        <f>DATE(Dateneingabe!$B$5,7,4)</f>
        <v>45111</v>
      </c>
      <c r="B10" s="44">
        <v>0</v>
      </c>
      <c r="C10" s="44">
        <v>0</v>
      </c>
      <c r="D10" s="44">
        <v>0</v>
      </c>
      <c r="E10" s="22">
        <f t="shared" si="0"/>
        <v>0</v>
      </c>
      <c r="F10" s="46"/>
      <c r="G10" s="54"/>
      <c r="H10" s="1" t="str">
        <f>Dateneingabe!A31</f>
        <v xml:space="preserve">- Die Arbeitszeit ist nach dem Mindestlohngesetz spätestens bis zum Ablauf des siebten auf den </v>
      </c>
    </row>
    <row r="11" spans="1:8" ht="15" customHeight="1" x14ac:dyDescent="0.25">
      <c r="A11" s="21">
        <f>DATE(Dateneingabe!$B$5,7,5)</f>
        <v>45112</v>
      </c>
      <c r="B11" s="44">
        <v>0</v>
      </c>
      <c r="C11" s="44">
        <v>0</v>
      </c>
      <c r="D11" s="44">
        <v>0</v>
      </c>
      <c r="E11" s="22">
        <f t="shared" si="0"/>
        <v>0</v>
      </c>
      <c r="F11" s="46"/>
      <c r="G11" s="54"/>
      <c r="H11" s="1" t="str">
        <f>Dateneingabe!A32</f>
        <v xml:space="preserve">   Tag der Arbeitsleistung folgenden Kalendertages aufzuzeichnen.</v>
      </c>
    </row>
    <row r="12" spans="1:8" ht="15" customHeight="1" x14ac:dyDescent="0.25">
      <c r="A12" s="21">
        <f>DATE(Dateneingabe!$B$5,7,6)</f>
        <v>45113</v>
      </c>
      <c r="B12" s="44">
        <v>0</v>
      </c>
      <c r="C12" s="44">
        <v>0</v>
      </c>
      <c r="D12" s="44">
        <v>0</v>
      </c>
      <c r="E12" s="22">
        <f t="shared" si="0"/>
        <v>0</v>
      </c>
      <c r="F12" s="46"/>
      <c r="G12" s="54"/>
      <c r="H12" s="1" t="str">
        <f>Dateneingabe!A33</f>
        <v>- Die Arbeitszeitnachweise bitte monatlich ausdrucken, für die Dauer des Beschäftigungs-</v>
      </c>
    </row>
    <row r="13" spans="1:8" ht="15" customHeight="1" x14ac:dyDescent="0.25">
      <c r="A13" s="21">
        <f>DATE(Dateneingabe!$B$5,7,7)</f>
        <v>45114</v>
      </c>
      <c r="B13" s="44">
        <v>0</v>
      </c>
      <c r="C13" s="44">
        <v>0</v>
      </c>
      <c r="D13" s="44">
        <v>0</v>
      </c>
      <c r="E13" s="22">
        <f t="shared" si="0"/>
        <v>0</v>
      </c>
      <c r="F13" s="46"/>
      <c r="G13" s="54"/>
      <c r="H13" s="1" t="str">
        <f>Dateneingabe!A34</f>
        <v xml:space="preserve">  verhältnisses aufbewahren und nach Ende der Beschäftigung an die Stelle abgeben, die den </v>
      </c>
    </row>
    <row r="14" spans="1:8" ht="15" customHeight="1" x14ac:dyDescent="0.25">
      <c r="A14" s="21">
        <f>DATE(Dateneingabe!$B$5,7,8)</f>
        <v>45115</v>
      </c>
      <c r="B14" s="44">
        <v>0</v>
      </c>
      <c r="C14" s="44">
        <v>0</v>
      </c>
      <c r="D14" s="44">
        <v>0</v>
      </c>
      <c r="E14" s="22">
        <f t="shared" si="0"/>
        <v>0</v>
      </c>
      <c r="F14" s="46"/>
      <c r="G14" s="54"/>
      <c r="H14" s="1" t="str">
        <f>Dateneingabe!A35</f>
        <v xml:space="preserve">  Arbeitsvertrag abgeschlossen hat.</v>
      </c>
    </row>
    <row r="15" spans="1:8" ht="15" customHeight="1" x14ac:dyDescent="0.25">
      <c r="A15" s="21">
        <f>DATE(Dateneingabe!$B$5,7,9)</f>
        <v>45116</v>
      </c>
      <c r="B15" s="44">
        <v>0</v>
      </c>
      <c r="C15" s="44">
        <v>0</v>
      </c>
      <c r="D15" s="44">
        <v>0</v>
      </c>
      <c r="E15" s="22">
        <f t="shared" si="0"/>
        <v>0</v>
      </c>
      <c r="F15" s="46"/>
      <c r="G15" s="54"/>
    </row>
    <row r="16" spans="1:8" ht="15" customHeight="1" x14ac:dyDescent="0.25">
      <c r="A16" s="21">
        <f>DATE(Dateneingabe!$B$5,7,10)</f>
        <v>45117</v>
      </c>
      <c r="B16" s="44">
        <v>0</v>
      </c>
      <c r="C16" s="44">
        <v>0</v>
      </c>
      <c r="D16" s="44">
        <v>0</v>
      </c>
      <c r="E16" s="22">
        <f t="shared" si="0"/>
        <v>0</v>
      </c>
      <c r="F16" s="46"/>
      <c r="G16" s="54"/>
    </row>
    <row r="17" spans="1:7" ht="15" customHeight="1" x14ac:dyDescent="0.25">
      <c r="A17" s="21">
        <f>DATE(Dateneingabe!$B$5,7,11)</f>
        <v>45118</v>
      </c>
      <c r="B17" s="44">
        <v>0</v>
      </c>
      <c r="C17" s="44">
        <v>0</v>
      </c>
      <c r="D17" s="44">
        <v>0</v>
      </c>
      <c r="E17" s="22">
        <f t="shared" si="0"/>
        <v>0</v>
      </c>
      <c r="F17" s="46"/>
      <c r="G17" s="54"/>
    </row>
    <row r="18" spans="1:7" ht="15" customHeight="1" x14ac:dyDescent="0.25">
      <c r="A18" s="21">
        <f>DATE(Dateneingabe!$B$5,7,12)</f>
        <v>45119</v>
      </c>
      <c r="B18" s="44">
        <v>0</v>
      </c>
      <c r="C18" s="44">
        <v>0</v>
      </c>
      <c r="D18" s="44">
        <v>0</v>
      </c>
      <c r="E18" s="22">
        <f t="shared" si="0"/>
        <v>0</v>
      </c>
      <c r="F18" s="46"/>
      <c r="G18" s="54"/>
    </row>
    <row r="19" spans="1:7" ht="15" customHeight="1" x14ac:dyDescent="0.25">
      <c r="A19" s="21">
        <f>DATE(Dateneingabe!$B$5,7,13)</f>
        <v>45120</v>
      </c>
      <c r="B19" s="44">
        <v>0</v>
      </c>
      <c r="C19" s="44">
        <v>0</v>
      </c>
      <c r="D19" s="44">
        <v>0</v>
      </c>
      <c r="E19" s="22">
        <f t="shared" si="0"/>
        <v>0</v>
      </c>
      <c r="F19" s="46"/>
      <c r="G19" s="54"/>
    </row>
    <row r="20" spans="1:7" ht="15" customHeight="1" x14ac:dyDescent="0.25">
      <c r="A20" s="21">
        <f>DATE(Dateneingabe!$B$5,7,14)</f>
        <v>45121</v>
      </c>
      <c r="B20" s="44">
        <v>0</v>
      </c>
      <c r="C20" s="44">
        <v>0</v>
      </c>
      <c r="D20" s="44">
        <v>0</v>
      </c>
      <c r="E20" s="22">
        <f t="shared" si="0"/>
        <v>0</v>
      </c>
      <c r="F20" s="46"/>
      <c r="G20" s="54"/>
    </row>
    <row r="21" spans="1:7" ht="15" customHeight="1" x14ac:dyDescent="0.25">
      <c r="A21" s="21">
        <f>DATE(Dateneingabe!$B$5,7,15)</f>
        <v>45122</v>
      </c>
      <c r="B21" s="44">
        <v>0</v>
      </c>
      <c r="C21" s="44">
        <v>0</v>
      </c>
      <c r="D21" s="44">
        <v>0</v>
      </c>
      <c r="E21" s="22">
        <f t="shared" si="0"/>
        <v>0</v>
      </c>
      <c r="F21" s="46"/>
      <c r="G21" s="54"/>
    </row>
    <row r="22" spans="1:7" ht="15" customHeight="1" x14ac:dyDescent="0.25">
      <c r="A22" s="21">
        <f>DATE(Dateneingabe!$B$5,7,16)</f>
        <v>45123</v>
      </c>
      <c r="B22" s="44">
        <v>0</v>
      </c>
      <c r="C22" s="44">
        <v>0</v>
      </c>
      <c r="D22" s="44">
        <v>0</v>
      </c>
      <c r="E22" s="22">
        <f t="shared" si="0"/>
        <v>0</v>
      </c>
      <c r="F22" s="46"/>
      <c r="G22" s="54"/>
    </row>
    <row r="23" spans="1:7" ht="15" customHeight="1" x14ac:dyDescent="0.25">
      <c r="A23" s="21">
        <f>DATE(Dateneingabe!$B$5,7,17)</f>
        <v>45124</v>
      </c>
      <c r="B23" s="44">
        <v>0</v>
      </c>
      <c r="C23" s="44">
        <v>0</v>
      </c>
      <c r="D23" s="44">
        <v>0</v>
      </c>
      <c r="E23" s="22">
        <f t="shared" si="0"/>
        <v>0</v>
      </c>
      <c r="F23" s="46"/>
      <c r="G23" s="54"/>
    </row>
    <row r="24" spans="1:7" ht="15" customHeight="1" x14ac:dyDescent="0.25">
      <c r="A24" s="21">
        <f>DATE(Dateneingabe!$B$5,7,18)</f>
        <v>45125</v>
      </c>
      <c r="B24" s="44">
        <v>0</v>
      </c>
      <c r="C24" s="44">
        <v>0</v>
      </c>
      <c r="D24" s="44">
        <v>0</v>
      </c>
      <c r="E24" s="22">
        <f t="shared" si="0"/>
        <v>0</v>
      </c>
      <c r="F24" s="46"/>
      <c r="G24" s="54"/>
    </row>
    <row r="25" spans="1:7" ht="15" customHeight="1" x14ac:dyDescent="0.25">
      <c r="A25" s="21">
        <f>DATE(Dateneingabe!$B$5,7,19)</f>
        <v>45126</v>
      </c>
      <c r="B25" s="44">
        <v>0</v>
      </c>
      <c r="C25" s="44">
        <v>0</v>
      </c>
      <c r="D25" s="44">
        <v>0</v>
      </c>
      <c r="E25" s="22">
        <f t="shared" si="0"/>
        <v>0</v>
      </c>
      <c r="F25" s="46"/>
      <c r="G25" s="54"/>
    </row>
    <row r="26" spans="1:7" ht="15" customHeight="1" x14ac:dyDescent="0.25">
      <c r="A26" s="21">
        <f>DATE(Dateneingabe!$B$5,7,20)</f>
        <v>45127</v>
      </c>
      <c r="B26" s="44">
        <v>0</v>
      </c>
      <c r="C26" s="44">
        <v>0</v>
      </c>
      <c r="D26" s="44">
        <v>0</v>
      </c>
      <c r="E26" s="22">
        <f t="shared" si="0"/>
        <v>0</v>
      </c>
      <c r="F26" s="46"/>
      <c r="G26" s="54"/>
    </row>
    <row r="27" spans="1:7" ht="15" customHeight="1" x14ac:dyDescent="0.25">
      <c r="A27" s="21">
        <f>DATE(Dateneingabe!$B$5,7,21)</f>
        <v>45128</v>
      </c>
      <c r="B27" s="44">
        <v>0</v>
      </c>
      <c r="C27" s="44">
        <v>0</v>
      </c>
      <c r="D27" s="44">
        <v>0</v>
      </c>
      <c r="E27" s="22">
        <f t="shared" si="0"/>
        <v>0</v>
      </c>
      <c r="F27" s="46"/>
      <c r="G27" s="54"/>
    </row>
    <row r="28" spans="1:7" ht="15" customHeight="1" x14ac:dyDescent="0.25">
      <c r="A28" s="21">
        <f>DATE(Dateneingabe!$B$5,7,22)</f>
        <v>45129</v>
      </c>
      <c r="B28" s="44">
        <v>0</v>
      </c>
      <c r="C28" s="44">
        <v>0</v>
      </c>
      <c r="D28" s="44">
        <v>0</v>
      </c>
      <c r="E28" s="22">
        <f t="shared" si="0"/>
        <v>0</v>
      </c>
      <c r="F28" s="46"/>
      <c r="G28" s="54"/>
    </row>
    <row r="29" spans="1:7" ht="15" customHeight="1" x14ac:dyDescent="0.25">
      <c r="A29" s="21">
        <f>DATE(Dateneingabe!$B$5,7,23)</f>
        <v>45130</v>
      </c>
      <c r="B29" s="44">
        <v>0</v>
      </c>
      <c r="C29" s="44">
        <v>0</v>
      </c>
      <c r="D29" s="44">
        <v>0</v>
      </c>
      <c r="E29" s="22">
        <f t="shared" si="0"/>
        <v>0</v>
      </c>
      <c r="F29" s="46"/>
      <c r="G29" s="54"/>
    </row>
    <row r="30" spans="1:7" ht="15" customHeight="1" x14ac:dyDescent="0.25">
      <c r="A30" s="21">
        <f>DATE(Dateneingabe!$B$5,7,24)</f>
        <v>45131</v>
      </c>
      <c r="B30" s="44">
        <v>0</v>
      </c>
      <c r="C30" s="44">
        <v>0</v>
      </c>
      <c r="D30" s="44">
        <v>0</v>
      </c>
      <c r="E30" s="22">
        <f t="shared" si="0"/>
        <v>0</v>
      </c>
      <c r="F30" s="46"/>
      <c r="G30" s="54"/>
    </row>
    <row r="31" spans="1:7" ht="15" customHeight="1" x14ac:dyDescent="0.25">
      <c r="A31" s="21">
        <f>DATE(Dateneingabe!$B$5,7,25)</f>
        <v>45132</v>
      </c>
      <c r="B31" s="44">
        <v>0</v>
      </c>
      <c r="C31" s="44">
        <v>0</v>
      </c>
      <c r="D31" s="44">
        <v>0</v>
      </c>
      <c r="E31" s="22">
        <f t="shared" si="0"/>
        <v>0</v>
      </c>
      <c r="F31" s="46"/>
      <c r="G31" s="54"/>
    </row>
    <row r="32" spans="1:7" ht="15" customHeight="1" x14ac:dyDescent="0.25">
      <c r="A32" s="21">
        <f>DATE(Dateneingabe!$B$5,7,26)</f>
        <v>45133</v>
      </c>
      <c r="B32" s="44">
        <v>0</v>
      </c>
      <c r="C32" s="44">
        <v>0</v>
      </c>
      <c r="D32" s="44">
        <v>0</v>
      </c>
      <c r="E32" s="22">
        <f t="shared" si="0"/>
        <v>0</v>
      </c>
      <c r="F32" s="46"/>
      <c r="G32" s="54"/>
    </row>
    <row r="33" spans="1:8" ht="15" customHeight="1" x14ac:dyDescent="0.25">
      <c r="A33" s="21">
        <f>DATE(Dateneingabe!$B$5,7,27)</f>
        <v>45134</v>
      </c>
      <c r="B33" s="44">
        <v>0</v>
      </c>
      <c r="C33" s="44">
        <v>0</v>
      </c>
      <c r="D33" s="44">
        <v>0</v>
      </c>
      <c r="E33" s="22">
        <f t="shared" si="0"/>
        <v>0</v>
      </c>
      <c r="F33" s="46"/>
      <c r="G33" s="54"/>
    </row>
    <row r="34" spans="1:8" ht="15" customHeight="1" x14ac:dyDescent="0.25">
      <c r="A34" s="21">
        <f>DATE(Dateneingabe!$B$5,7,28)</f>
        <v>45135</v>
      </c>
      <c r="B34" s="44">
        <v>0</v>
      </c>
      <c r="C34" s="44">
        <v>0</v>
      </c>
      <c r="D34" s="44">
        <v>0</v>
      </c>
      <c r="E34" s="22">
        <f t="shared" si="0"/>
        <v>0</v>
      </c>
      <c r="F34" s="46"/>
      <c r="G34" s="54"/>
    </row>
    <row r="35" spans="1:8" ht="15" customHeight="1" x14ac:dyDescent="0.25">
      <c r="A35" s="21">
        <f>DATE(Dateneingabe!$B$5,7,29)</f>
        <v>45136</v>
      </c>
      <c r="B35" s="44">
        <v>0</v>
      </c>
      <c r="C35" s="44">
        <v>0</v>
      </c>
      <c r="D35" s="44">
        <v>0</v>
      </c>
      <c r="E35" s="22">
        <f t="shared" si="0"/>
        <v>0</v>
      </c>
      <c r="F35" s="46"/>
      <c r="G35" s="54"/>
    </row>
    <row r="36" spans="1:8" ht="15" customHeight="1" x14ac:dyDescent="0.25">
      <c r="A36" s="21">
        <f>DATE(Dateneingabe!$B$5,7,30)</f>
        <v>45137</v>
      </c>
      <c r="B36" s="44">
        <v>0</v>
      </c>
      <c r="C36" s="44">
        <v>0</v>
      </c>
      <c r="D36" s="44">
        <v>0</v>
      </c>
      <c r="E36" s="22">
        <f t="shared" si="0"/>
        <v>0</v>
      </c>
      <c r="F36" s="46"/>
      <c r="G36" s="54"/>
    </row>
    <row r="37" spans="1:8" ht="15" customHeight="1" x14ac:dyDescent="0.25">
      <c r="A37" s="24">
        <f>DATE(Dateneingabe!$B$5,7,31)</f>
        <v>45138</v>
      </c>
      <c r="B37" s="45">
        <v>0</v>
      </c>
      <c r="C37" s="45">
        <v>0</v>
      </c>
      <c r="D37" s="45">
        <v>0</v>
      </c>
      <c r="E37" s="25">
        <f t="shared" si="0"/>
        <v>0</v>
      </c>
      <c r="F37" s="47"/>
      <c r="G37" s="55"/>
    </row>
    <row r="38" spans="1:8" ht="15" customHeight="1" x14ac:dyDescent="0.25">
      <c r="A38" s="26"/>
      <c r="B38" s="27"/>
      <c r="C38" s="27"/>
      <c r="D38" s="27"/>
      <c r="E38" s="28">
        <f>SUM(E7:E37)</f>
        <v>0</v>
      </c>
    </row>
    <row r="39" spans="1:8" ht="15" customHeight="1" thickBot="1" x14ac:dyDescent="0.3"/>
    <row r="40" spans="1:8" ht="15" customHeight="1" thickBot="1" x14ac:dyDescent="0.3">
      <c r="C40" s="15"/>
      <c r="D40" s="29" t="s">
        <v>25</v>
      </c>
      <c r="E40" s="30">
        <f>SUM(E7:E37)*24</f>
        <v>0</v>
      </c>
      <c r="F40" s="1" t="s">
        <v>24</v>
      </c>
    </row>
    <row r="41" spans="1:8" ht="15" customHeight="1" thickBot="1" x14ac:dyDescent="0.3">
      <c r="C41" s="15"/>
      <c r="D41" s="29" t="s">
        <v>26</v>
      </c>
      <c r="E41" s="30">
        <f>Dateneingabe!B14</f>
        <v>0</v>
      </c>
      <c r="F41" s="1" t="s">
        <v>24</v>
      </c>
    </row>
    <row r="42" spans="1:8" ht="15" customHeight="1" thickBot="1" x14ac:dyDescent="0.3">
      <c r="C42" s="15"/>
      <c r="D42" s="29" t="s">
        <v>73</v>
      </c>
      <c r="E42" s="40">
        <f>E40-E41</f>
        <v>0</v>
      </c>
      <c r="F42" s="1" t="s">
        <v>24</v>
      </c>
      <c r="H42" s="1" t="s">
        <v>74</v>
      </c>
    </row>
    <row r="43" spans="1:8" ht="15" customHeight="1" x14ac:dyDescent="0.25"/>
    <row r="44" spans="1:8" ht="15" customHeight="1" x14ac:dyDescent="0.25"/>
    <row r="45" spans="1:8" ht="15" customHeight="1" x14ac:dyDescent="0.25">
      <c r="A45" s="15" t="s">
        <v>68</v>
      </c>
      <c r="B45" s="8"/>
      <c r="C45" s="8"/>
      <c r="D45" s="8"/>
    </row>
    <row r="46" spans="1:8" ht="15" customHeight="1" x14ac:dyDescent="0.25"/>
  </sheetData>
  <sheetProtection algorithmName="SHA-512" hashValue="/pxOh8L8PT0f96NYyL2FHkfVCd8B8gFIKlzrlrG35oIDPywe+3c22XLKrLkVj/9hKXF6igUNFhfySTV5veNhXA==" saltValue="IQ6qq7KDl4ZuGnKVyF0HNA==" spinCount="100000" sheet="1" objects="1" scenarios="1"/>
  <mergeCells count="4">
    <mergeCell ref="B1:E1"/>
    <mergeCell ref="B2:E2"/>
    <mergeCell ref="B3:E3"/>
    <mergeCell ref="B4:E4"/>
  </mergeCells>
  <conditionalFormatting sqref="A38">
    <cfRule type="timePeriod" dxfId="33" priority="7" timePeriod="today">
      <formula>FLOOR(A38,1)=TODAY()</formula>
    </cfRule>
    <cfRule type="expression" dxfId="32" priority="8">
      <formula>OR(WEEKDAY(A38,1)=7,WEEKDAY(A38,1)=1)</formula>
    </cfRule>
  </conditionalFormatting>
  <conditionalFormatting sqref="B7:E37 B38:D38">
    <cfRule type="cellIs" dxfId="31" priority="6" operator="equal">
      <formula>0</formula>
    </cfRule>
  </conditionalFormatting>
  <conditionalFormatting sqref="E38">
    <cfRule type="cellIs" dxfId="30" priority="5" operator="equal">
      <formula>0</formula>
    </cfRule>
  </conditionalFormatting>
  <conditionalFormatting sqref="A7:A37">
    <cfRule type="timePeriod" dxfId="29" priority="1" timePeriod="today">
      <formula>FLOOR(A7,1)=TODAY()</formula>
    </cfRule>
    <cfRule type="expression" dxfId="28" priority="2">
      <formula>OR(WEEKDAY(A7,1)=7,WEEKDAY(A7,1)=1)</formula>
    </cfRule>
  </conditionalFormatting>
  <pageMargins left="0.70866141732283472" right="0.70866141732283472" top="1.2204724409448819" bottom="0.78740157480314965" header="0.6692913385826772" footer="0.31496062992125984"/>
  <pageSetup paperSize="9" orientation="portrait" horizontalDpi="4294967294" r:id="rId1"/>
  <headerFooter>
    <oddHeader>&amp;LStundennachweis über die geleistete Monatsarbeitszeit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15</vt:i4>
      </vt:variant>
    </vt:vector>
  </HeadingPairs>
  <TitlesOfParts>
    <vt:vector size="29" baseType="lpstr">
      <vt:lpstr>Dateneingabe</vt:lpstr>
      <vt:lpstr>Gesamtübersicht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April!Druckbereich</vt:lpstr>
      <vt:lpstr>August!Druckbereich</vt:lpstr>
      <vt:lpstr>Dateneingabe!Druckbereich</vt:lpstr>
      <vt:lpstr>Dezember!Druckbereich</vt:lpstr>
      <vt:lpstr>Februar!Druckbereich</vt:lpstr>
      <vt:lpstr>Gesamtübersicht!Druckbereich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Monat</vt:lpstr>
    </vt:vector>
  </TitlesOfParts>
  <Company>Philipps-Universität Marburg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Monatsarbeitszeit</dc:title>
  <dc:subject>Hilfskräfte</dc:subject>
  <dc:creator>Beyer, Deanny</dc:creator>
  <cp:lastModifiedBy>Bettina Kehrein</cp:lastModifiedBy>
  <cp:lastPrinted>2015-03-02T14:42:30Z</cp:lastPrinted>
  <dcterms:created xsi:type="dcterms:W3CDTF">2015-01-14T14:02:33Z</dcterms:created>
  <dcterms:modified xsi:type="dcterms:W3CDTF">2023-01-12T12:10:18Z</dcterms:modified>
  <cp:contentStatus/>
</cp:coreProperties>
</file>