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charitede-my.sharepoint.com/personal/thomas_gapitsch_charite_de/Documents/Schule/Lernfeld 2/Kompetenzraster/Nutzwertanalyse/"/>
    </mc:Choice>
  </mc:AlternateContent>
  <xr:revisionPtr revIDLastSave="207" documentId="11_AD4DB114E441178AC67DF4073E90D020683EDF27" xr6:coauthVersionLast="47" xr6:coauthVersionMax="47" xr10:uidLastSave="{CEFD455F-C294-48BE-B69F-5C92B1DC2301}"/>
  <bookViews>
    <workbookView xWindow="780" yWindow="780" windowWidth="21600" windowHeight="11385" firstSheet="1" activeTab="1" xr2:uid="{00000000-000D-0000-FFFF-FFFF00000000}"/>
  </bookViews>
  <sheets>
    <sheet name="MainboardVergleichQuantitativ" sheetId="3" r:id="rId1"/>
    <sheet name="MainboardVergleichQualitati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4" i="3" s="1"/>
  <c r="F4" i="3"/>
  <c r="D4" i="3"/>
  <c r="B4" i="3"/>
  <c r="C13" i="3" l="1"/>
  <c r="C14" i="3" s="1"/>
  <c r="C10" i="3" s="1"/>
  <c r="C5" i="3"/>
  <c r="C6" i="3" s="1"/>
  <c r="C7" i="3" l="1"/>
  <c r="C8" i="3" s="1"/>
  <c r="C11" i="3" s="1"/>
  <c r="H13" i="1" l="1"/>
  <c r="G4" i="3" s="1"/>
  <c r="G5" i="3" s="1"/>
  <c r="G6" i="3" s="1"/>
  <c r="F13" i="1"/>
  <c r="E4" i="3" s="1"/>
  <c r="D9" i="1"/>
  <c r="B10" i="1"/>
  <c r="H9" i="1"/>
  <c r="F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D3" i="1"/>
  <c r="E5" i="3" l="1"/>
  <c r="E6" i="3" s="1"/>
  <c r="E7" i="3" s="1"/>
  <c r="E8" i="3" s="1"/>
  <c r="E13" i="3"/>
  <c r="E14" i="3" s="1"/>
  <c r="E10" i="3" s="1"/>
  <c r="G13" i="3"/>
  <c r="G14" i="3" s="1"/>
  <c r="G10" i="3" s="1"/>
  <c r="G7" i="3"/>
  <c r="G8" i="3" s="1"/>
  <c r="G11" i="3" s="1"/>
  <c r="D10" i="1"/>
  <c r="F10" i="1"/>
  <c r="H10" i="1"/>
  <c r="E11" i="3" l="1"/>
</calcChain>
</file>

<file path=xl/sharedStrings.xml><?xml version="1.0" encoding="utf-8"?>
<sst xmlns="http://schemas.openxmlformats.org/spreadsheetml/2006/main" count="59" uniqueCount="49">
  <si>
    <t>Gewichtung: 100% = Sehr wichtig; 0% = unwichtig                                                                                                                                                                            Bewertung: 5 = sehr gut; 1 = sehr schlecht</t>
  </si>
  <si>
    <t>Entscheidungskriterium</t>
  </si>
  <si>
    <t>Gewichtung</t>
  </si>
  <si>
    <t>Bewertung einfach</t>
  </si>
  <si>
    <t>Bewertung gewichtet</t>
  </si>
  <si>
    <t>Bewertung einfach2</t>
  </si>
  <si>
    <t>Bewertung gewichtet2</t>
  </si>
  <si>
    <t>Bewertung einfach3</t>
  </si>
  <si>
    <t>Bewertung gewichtet3</t>
  </si>
  <si>
    <t>Lieferanteneigenschaften</t>
  </si>
  <si>
    <t>Preis</t>
  </si>
  <si>
    <t>Zahlungs- und Lieferbedinungen</t>
  </si>
  <si>
    <t>RAM Kompatibilität</t>
  </si>
  <si>
    <t>CPU Kompatibilität</t>
  </si>
  <si>
    <t>Zukunftssicherheit</t>
  </si>
  <si>
    <t>Steckplätze</t>
  </si>
  <si>
    <t>Summe</t>
  </si>
  <si>
    <t>Mainboard:</t>
  </si>
  <si>
    <t>Bruttopreis:</t>
  </si>
  <si>
    <t xml:space="preserve">Nettopreis: </t>
  </si>
  <si>
    <t>Lieferant:</t>
  </si>
  <si>
    <t>MSI MPG X570 Gaming Edge WiFi</t>
  </si>
  <si>
    <t>HARDWAREWORLD GMBH</t>
  </si>
  <si>
    <t>ASUS ROG STRIX B550-A Gaming</t>
  </si>
  <si>
    <t>PC-TEILE-ANTON ACONIT E.K.</t>
  </si>
  <si>
    <t>MSI MPG B550 Gaming Plus</t>
  </si>
  <si>
    <t>COMPUTERKOMPONENTENGROSSHANDEL KG</t>
  </si>
  <si>
    <t>Zieleinkaufspreis</t>
  </si>
  <si>
    <t>Bareinkaufspreis</t>
  </si>
  <si>
    <t>Bezugspreis</t>
  </si>
  <si>
    <t>Quantitativer Angebotsvergleich</t>
  </si>
  <si>
    <t>Bestandteile</t>
  </si>
  <si>
    <t>HARDEWAREWORLD GMBH</t>
  </si>
  <si>
    <t>PC-TEILE- ANTON ACONIT E.K.</t>
  </si>
  <si>
    <t>Anzahl Mainboards:</t>
  </si>
  <si>
    <t>Anzahl/ Listenpreis</t>
  </si>
  <si>
    <t>-Rabatt</t>
  </si>
  <si>
    <t>-Skonto</t>
  </si>
  <si>
    <t>2%</t>
  </si>
  <si>
    <t>3%</t>
  </si>
  <si>
    <t>+Verpackungskosten</t>
  </si>
  <si>
    <t>0€</t>
  </si>
  <si>
    <t>+ Transportkosten einschl. Transportversicherung</t>
  </si>
  <si>
    <t>150€</t>
  </si>
  <si>
    <t>Rechenweg Bezugskosten</t>
  </si>
  <si>
    <t>Pauschal</t>
  </si>
  <si>
    <t>Info:</t>
  </si>
  <si>
    <t>Vom Listenpreis</t>
  </si>
  <si>
    <t>Vom Zieleinkaufspreis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</si>
</sst>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 wrapText="1"/>
    </xf>
    <xf numFmtId="8" fontId="0" fillId="0" borderId="0" xfId="0" applyNumberFormat="1"/>
    <xf numFmtId="49" fontId="3" fillId="0" borderId="3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165" fontId="0" fillId="0" borderId="4" xfId="0" applyNumberFormat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9" fontId="2" fillId="2" borderId="5" xfId="3" applyFon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vertical="center" wrapText="1"/>
    </xf>
    <xf numFmtId="165" fontId="3" fillId="2" borderId="4" xfId="0" applyNumberFormat="1" applyFont="1" applyFill="1" applyBorder="1" applyAlignment="1">
      <alignment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0" fontId="3" fillId="2" borderId="9" xfId="0" applyFont="1" applyFill="1" applyBorder="1"/>
    <xf numFmtId="6" fontId="0" fillId="0" borderId="10" xfId="2" applyNumberFormat="1" applyFont="1" applyBorder="1"/>
    <xf numFmtId="9" fontId="0" fillId="0" borderId="0" xfId="0" applyNumberFormat="1" applyAlignment="1">
      <alignment horizontal="left"/>
    </xf>
    <xf numFmtId="44" fontId="0" fillId="0" borderId="10" xfId="2" applyFont="1" applyBorder="1"/>
    <xf numFmtId="165" fontId="3" fillId="0" borderId="10" xfId="0" applyNumberFormat="1" applyFont="1" applyBorder="1"/>
    <xf numFmtId="165" fontId="0" fillId="0" borderId="0" xfId="0" applyNumberFormat="1"/>
    <xf numFmtId="0" fontId="3" fillId="0" borderId="6" xfId="0" applyFont="1" applyBorder="1" applyAlignment="1">
      <alignment horizontal="right" indent="1"/>
    </xf>
    <xf numFmtId="44" fontId="3" fillId="0" borderId="10" xfId="2" applyFont="1" applyBorder="1"/>
    <xf numFmtId="165" fontId="0" fillId="0" borderId="10" xfId="0" applyNumberFormat="1" applyBorder="1"/>
    <xf numFmtId="0" fontId="0" fillId="0" borderId="10" xfId="0" applyBorder="1"/>
    <xf numFmtId="0" fontId="0" fillId="0" borderId="13" xfId="0" applyBorder="1"/>
    <xf numFmtId="0" fontId="0" fillId="0" borderId="8" xfId="0" applyBorder="1"/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6" fontId="2" fillId="0" borderId="11" xfId="2" applyNumberFormat="1" applyFont="1" applyBorder="1"/>
    <xf numFmtId="165" fontId="0" fillId="0" borderId="12" xfId="0" applyNumberFormat="1" applyBorder="1"/>
    <xf numFmtId="8" fontId="0" fillId="0" borderId="12" xfId="0" applyNumberFormat="1" applyBorder="1"/>
    <xf numFmtId="0" fontId="0" fillId="0" borderId="12" xfId="0" applyBorder="1"/>
    <xf numFmtId="0" fontId="0" fillId="0" borderId="14" xfId="0" applyBorder="1"/>
  </cellXfs>
  <cellStyles count="4">
    <cellStyle name="Link" xfId="1" builtinId="8"/>
    <cellStyle name="Prozent" xfId="3" builtinId="5"/>
    <cellStyle name="Standard" xfId="0" builtinId="0"/>
    <cellStyle name="Währung" xfId="2" builtinId="4"/>
  </cellStyles>
  <dxfs count="7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3" formatCode="0%"/>
    </dxf>
    <dxf>
      <numFmt numFmtId="13" formatCode="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7D0B-2920-4D76-9215-76B5DD36F1FE}" name="Tabelle2" displayName="Tabelle2" ref="A2:H10" totalsRowCount="1" headerRowDxfId="6">
  <autoFilter ref="A2:H9" xr:uid="{60457D0B-2920-4D76-9215-76B5DD36F1FE}"/>
  <tableColumns count="8">
    <tableColumn id="1" xr3:uid="{E3FBBA68-49D8-45C6-BEC4-016AFCB39858}" name="Entscheidungskriterium" totalsRowLabel="Summe"/>
    <tableColumn id="2" xr3:uid="{681AEE4D-0822-427E-BB93-4868C06031BF}" name="Gewichtung" totalsRowFunction="sum" dataDxfId="5" totalsRowDxfId="4"/>
    <tableColumn id="3" xr3:uid="{93F70818-927C-4352-B261-A6F3BDF333CF}" name="Bewertung einfach"/>
    <tableColumn id="4" xr3:uid="{3538F41A-83EB-4587-B294-66347DDDCDB9}" name="Bewertung gewichtet" totalsRowFunction="sum" dataDxfId="3" totalsRowDxfId="2">
      <calculatedColumnFormula>Tabelle2[[#This Row],[Bewertung einfach]]*Tabelle2[[#This Row],[Gewichtung]]</calculatedColumnFormula>
    </tableColumn>
    <tableColumn id="5" xr3:uid="{488C83DC-4162-4007-A931-69DBA09AAB89}" name="Bewertung einfach2"/>
    <tableColumn id="6" xr3:uid="{FC6E162C-433E-4594-A6F4-44CB4E268111}" name="Bewertung gewichtet2" totalsRowFunction="sum" dataDxfId="1">
      <calculatedColumnFormula>Tabelle2[[#This Row],[Bewertung einfach2]]*Tabelle2[[#This Row],[Gewichtung]]</calculatedColumnFormula>
    </tableColumn>
    <tableColumn id="7" xr3:uid="{80923FF4-AAEA-4D36-B330-408993B4F283}" name="Bewertung einfach3"/>
    <tableColumn id="8" xr3:uid="{7EB2C2B9-EDD6-4F80-8125-14611681ACB6}" name="Bewertung gewichtet3" totalsRowFunction="sum" dataDxfId="0">
      <calculatedColumnFormula>Tabelle2[[#This Row],[Bewertung einfach3]]*Tabelle2[[#This Row],[Gewichtung]]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6819-01EE-4236-A28D-9CFFA44286DE}">
  <dimension ref="A1:I17"/>
  <sheetViews>
    <sheetView workbookViewId="0">
      <selection activeCell="D30" sqref="D30"/>
    </sheetView>
  </sheetViews>
  <sheetFormatPr baseColWidth="10" defaultRowHeight="15" x14ac:dyDescent="0.25"/>
  <cols>
    <col min="1" max="1" width="24.85546875" customWidth="1"/>
    <col min="2" max="2" width="10.7109375" customWidth="1"/>
    <col min="3" max="3" width="20.5703125" customWidth="1"/>
    <col min="4" max="4" width="10.7109375" customWidth="1"/>
    <col min="5" max="5" width="17.28515625" customWidth="1"/>
    <col min="6" max="6" width="10.7109375" customWidth="1"/>
    <col min="7" max="8" width="14.85546875" customWidth="1"/>
  </cols>
  <sheetData>
    <row r="1" spans="1:9" ht="15.75" thickBot="1" x14ac:dyDescent="0.3">
      <c r="A1" s="37" t="s">
        <v>30</v>
      </c>
      <c r="B1" s="37"/>
      <c r="C1" s="38"/>
      <c r="D1" s="38"/>
      <c r="E1" s="38"/>
      <c r="F1" s="38"/>
      <c r="G1" s="38"/>
    </row>
    <row r="2" spans="1:9" x14ac:dyDescent="0.25">
      <c r="A2" s="39" t="s">
        <v>31</v>
      </c>
      <c r="B2" s="41" t="s">
        <v>21</v>
      </c>
      <c r="C2" s="42"/>
      <c r="D2" s="41" t="s">
        <v>23</v>
      </c>
      <c r="E2" s="42"/>
      <c r="F2" s="41" t="s">
        <v>25</v>
      </c>
      <c r="G2" s="42"/>
    </row>
    <row r="3" spans="1:9" ht="28.9" customHeight="1" x14ac:dyDescent="0.25">
      <c r="A3" s="40"/>
      <c r="B3" s="43" t="s">
        <v>32</v>
      </c>
      <c r="C3" s="44"/>
      <c r="D3" s="43" t="s">
        <v>33</v>
      </c>
      <c r="E3" s="44"/>
      <c r="F3" s="43" t="s">
        <v>26</v>
      </c>
      <c r="G3" s="44"/>
      <c r="H3" s="1" t="s">
        <v>34</v>
      </c>
      <c r="I3">
        <v>1</v>
      </c>
    </row>
    <row r="4" spans="1:9" x14ac:dyDescent="0.25">
      <c r="A4" s="7" t="s">
        <v>35</v>
      </c>
      <c r="B4" s="8">
        <f>(I3)</f>
        <v>1</v>
      </c>
      <c r="C4" s="9">
        <f>MainboardVergleichQualitativ!D13*I3</f>
        <v>159.57983193277312</v>
      </c>
      <c r="D4" s="8">
        <f>I3</f>
        <v>1</v>
      </c>
      <c r="E4" s="9">
        <f>MainboardVergleichQualitativ!F13*I3</f>
        <v>146.9747899159664</v>
      </c>
      <c r="F4" s="8">
        <f>I3</f>
        <v>1</v>
      </c>
      <c r="G4" s="9">
        <f>MainboardVergleichQualitativ!H13*I3</f>
        <v>98.462184873949582</v>
      </c>
    </row>
    <row r="5" spans="1:9" x14ac:dyDescent="0.25">
      <c r="A5" s="10" t="s">
        <v>36</v>
      </c>
      <c r="B5" s="11">
        <v>0.1</v>
      </c>
      <c r="C5" s="12">
        <f>-(C4*B5)</f>
        <v>-15.957983193277313</v>
      </c>
      <c r="D5" s="11">
        <v>0.12</v>
      </c>
      <c r="E5" s="12">
        <f>-(E4*D5)</f>
        <v>-17.636974789915968</v>
      </c>
      <c r="F5" s="11">
        <v>0.1</v>
      </c>
      <c r="G5" s="12">
        <f>-(G4*F5)</f>
        <v>-9.8462184873949585</v>
      </c>
    </row>
    <row r="6" spans="1:9" x14ac:dyDescent="0.25">
      <c r="A6" s="13" t="s">
        <v>27</v>
      </c>
      <c r="B6" s="14"/>
      <c r="C6" s="9">
        <f>C4+C5</f>
        <v>143.62184873949582</v>
      </c>
      <c r="D6" s="14"/>
      <c r="E6" s="9">
        <f>E4+E5</f>
        <v>129.33781512605043</v>
      </c>
      <c r="F6" s="14"/>
      <c r="G6" s="9">
        <f>G4+G5</f>
        <v>88.615966386554618</v>
      </c>
    </row>
    <row r="7" spans="1:9" x14ac:dyDescent="0.25">
      <c r="A7" s="10" t="s">
        <v>37</v>
      </c>
      <c r="B7" s="15" t="s">
        <v>38</v>
      </c>
      <c r="C7" s="12">
        <f>-C6*B7</f>
        <v>-2.8724369747899163</v>
      </c>
      <c r="D7" s="15" t="s">
        <v>39</v>
      </c>
      <c r="E7" s="12">
        <f>-E6*D7</f>
        <v>-3.8801344537815128</v>
      </c>
      <c r="F7" s="15" t="s">
        <v>38</v>
      </c>
      <c r="G7" s="12">
        <f>-G6*F7</f>
        <v>-1.7723193277310925</v>
      </c>
    </row>
    <row r="8" spans="1:9" x14ac:dyDescent="0.25">
      <c r="A8" s="13" t="s">
        <v>28</v>
      </c>
      <c r="B8" s="14"/>
      <c r="C8" s="9">
        <f>C6+C7</f>
        <v>140.74941176470591</v>
      </c>
      <c r="D8" s="14"/>
      <c r="E8" s="9">
        <f>E6+E7</f>
        <v>125.45768067226892</v>
      </c>
      <c r="F8" s="14"/>
      <c r="G8" s="9">
        <f>G6+G7</f>
        <v>86.843647058823521</v>
      </c>
    </row>
    <row r="9" spans="1:9" x14ac:dyDescent="0.25">
      <c r="A9" s="10" t="s">
        <v>40</v>
      </c>
      <c r="B9" s="15" t="s">
        <v>41</v>
      </c>
      <c r="C9" s="12">
        <v>0</v>
      </c>
      <c r="D9" s="15" t="s">
        <v>41</v>
      </c>
      <c r="E9" s="12">
        <v>0</v>
      </c>
      <c r="F9" s="15" t="s">
        <v>41</v>
      </c>
      <c r="G9" s="12">
        <v>0</v>
      </c>
    </row>
    <row r="10" spans="1:9" ht="30" x14ac:dyDescent="0.25">
      <c r="A10" s="10" t="s">
        <v>42</v>
      </c>
      <c r="B10" s="16"/>
      <c r="C10" s="17">
        <f>C14</f>
        <v>3.1915966386554624</v>
      </c>
      <c r="D10" s="16"/>
      <c r="E10" s="17">
        <f>E14</f>
        <v>4.4092436974789919</v>
      </c>
      <c r="F10" s="18" t="s">
        <v>43</v>
      </c>
      <c r="G10" s="17">
        <f>G14</f>
        <v>2.6584789915966383</v>
      </c>
    </row>
    <row r="11" spans="1:9" ht="15.75" thickBot="1" x14ac:dyDescent="0.3">
      <c r="A11" s="19" t="s">
        <v>29</v>
      </c>
      <c r="B11" s="20"/>
      <c r="C11" s="21">
        <f>C8+C10</f>
        <v>143.94100840336137</v>
      </c>
      <c r="D11" s="20"/>
      <c r="E11" s="21">
        <f>E8+E10</f>
        <v>129.86692436974792</v>
      </c>
      <c r="F11" s="20"/>
      <c r="G11" s="21">
        <f>G8+G10</f>
        <v>89.502126050420159</v>
      </c>
    </row>
    <row r="12" spans="1:9" x14ac:dyDescent="0.25">
      <c r="A12" s="22" t="s">
        <v>44</v>
      </c>
      <c r="B12" t="s">
        <v>45</v>
      </c>
      <c r="C12" s="23"/>
      <c r="D12" s="19" t="s">
        <v>45</v>
      </c>
      <c r="E12" s="23">
        <v>0</v>
      </c>
      <c r="F12" s="19" t="s">
        <v>45</v>
      </c>
      <c r="G12" s="51"/>
    </row>
    <row r="13" spans="1:9" ht="15.75" thickBot="1" x14ac:dyDescent="0.3">
      <c r="A13" s="19"/>
      <c r="B13" s="24">
        <v>0.02</v>
      </c>
      <c r="C13" s="25">
        <f>B13*C4</f>
        <v>3.1915966386554624</v>
      </c>
      <c r="D13" s="24">
        <v>0.03</v>
      </c>
      <c r="E13" s="26">
        <f>D13*E4</f>
        <v>4.4092436974789919</v>
      </c>
      <c r="F13" s="24">
        <v>0.03</v>
      </c>
      <c r="G13" s="52">
        <f>G6*F13</f>
        <v>2.6584789915966383</v>
      </c>
    </row>
    <row r="14" spans="1:9" x14ac:dyDescent="0.25">
      <c r="A14" s="28" t="s">
        <v>46</v>
      </c>
      <c r="B14" s="34" t="s">
        <v>47</v>
      </c>
      <c r="C14" s="29">
        <f>C12+C13</f>
        <v>3.1915966386554624</v>
      </c>
      <c r="D14" s="34" t="s">
        <v>47</v>
      </c>
      <c r="E14" s="30">
        <f>E13</f>
        <v>4.4092436974789919</v>
      </c>
      <c r="F14" s="48" t="s">
        <v>48</v>
      </c>
      <c r="G14" s="53">
        <f>G13+G12</f>
        <v>2.6584789915966383</v>
      </c>
    </row>
    <row r="15" spans="1:9" x14ac:dyDescent="0.25">
      <c r="A15" s="19"/>
      <c r="B15" s="35"/>
      <c r="C15" s="25"/>
      <c r="D15" s="35"/>
      <c r="E15" s="31"/>
      <c r="F15" s="49"/>
      <c r="G15" s="54"/>
    </row>
    <row r="16" spans="1:9" x14ac:dyDescent="0.25">
      <c r="A16" s="19"/>
      <c r="B16" s="35"/>
      <c r="C16" s="31"/>
      <c r="D16" s="35"/>
      <c r="E16" s="31"/>
      <c r="F16" s="49"/>
      <c r="G16" s="54"/>
    </row>
    <row r="17" spans="1:7" ht="15.75" thickBot="1" x14ac:dyDescent="0.3">
      <c r="A17" s="32"/>
      <c r="B17" s="36"/>
      <c r="C17" s="33"/>
      <c r="D17" s="36"/>
      <c r="E17" s="33"/>
      <c r="F17" s="50"/>
      <c r="G17" s="55"/>
    </row>
  </sheetData>
  <mergeCells count="11">
    <mergeCell ref="B14:B17"/>
    <mergeCell ref="D14:D17"/>
    <mergeCell ref="F14:F17"/>
    <mergeCell ref="A1:G1"/>
    <mergeCell ref="A2:A3"/>
    <mergeCell ref="B2:C2"/>
    <mergeCell ref="D2:E2"/>
    <mergeCell ref="F2:G2"/>
    <mergeCell ref="B3:C3"/>
    <mergeCell ref="D3:E3"/>
    <mergeCell ref="F3:G3"/>
  </mergeCells>
  <conditionalFormatting sqref="A5 C11 E11 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C1" zoomScale="70" zoomScaleNormal="70" workbookViewId="0">
      <selection activeCell="G11" sqref="G11:H11"/>
    </sheetView>
  </sheetViews>
  <sheetFormatPr baseColWidth="10" defaultColWidth="9.140625" defaultRowHeight="15" x14ac:dyDescent="0.25"/>
  <cols>
    <col min="1" max="1" width="26.85546875" customWidth="1"/>
    <col min="2" max="2" width="15.5703125" customWidth="1"/>
    <col min="3" max="3" width="14.85546875" customWidth="1"/>
    <col min="4" max="4" width="17.5703125" customWidth="1"/>
    <col min="5" max="5" width="16.5703125" customWidth="1"/>
    <col min="6" max="6" width="17.140625" customWidth="1"/>
    <col min="7" max="7" width="15" customWidth="1"/>
    <col min="8" max="8" width="24.42578125" customWidth="1"/>
  </cols>
  <sheetData>
    <row r="1" spans="1:8" x14ac:dyDescent="0.25">
      <c r="C1" s="47" t="s">
        <v>0</v>
      </c>
      <c r="D1" s="47"/>
      <c r="E1" s="47"/>
      <c r="F1" s="47"/>
      <c r="G1" s="47"/>
      <c r="H1" s="47"/>
    </row>
    <row r="2" spans="1:8" ht="60" x14ac:dyDescent="0.25">
      <c r="A2" t="s">
        <v>1</v>
      </c>
      <c r="B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20.25" customHeight="1" x14ac:dyDescent="0.25">
      <c r="A3" s="1" t="s">
        <v>9</v>
      </c>
      <c r="B3" s="2">
        <v>0.15</v>
      </c>
      <c r="C3" s="1">
        <v>3</v>
      </c>
      <c r="D3" s="1">
        <f>Tabelle2[[#This Row],[Bewertung einfach]]*Tabelle2[[#This Row],[Gewichtung]]</f>
        <v>0.44999999999999996</v>
      </c>
      <c r="E3">
        <v>3</v>
      </c>
      <c r="F3">
        <f>Tabelle2[[#This Row],[Bewertung einfach2]]*Tabelle2[[#This Row],[Gewichtung]]</f>
        <v>0.44999999999999996</v>
      </c>
      <c r="G3">
        <v>5</v>
      </c>
      <c r="H3">
        <f>Tabelle2[[#This Row],[Bewertung einfach3]]*Tabelle2[[#This Row],[Gewichtung]]</f>
        <v>0.75</v>
      </c>
    </row>
    <row r="4" spans="1:8" x14ac:dyDescent="0.25">
      <c r="A4" t="s">
        <v>10</v>
      </c>
      <c r="B4" s="2">
        <v>0.15</v>
      </c>
      <c r="C4">
        <v>1</v>
      </c>
      <c r="D4" s="1">
        <f>Tabelle2[[#This Row],[Bewertung einfach]]*Tabelle2[[#This Row],[Gewichtung]]</f>
        <v>0.15</v>
      </c>
      <c r="E4">
        <v>3</v>
      </c>
      <c r="F4">
        <f>Tabelle2[[#This Row],[Bewertung einfach2]]*Tabelle2[[#This Row],[Gewichtung]]</f>
        <v>0.44999999999999996</v>
      </c>
      <c r="G4">
        <v>5</v>
      </c>
      <c r="H4">
        <f>Tabelle2[[#This Row],[Bewertung einfach3]]*Tabelle2[[#This Row],[Gewichtung]]</f>
        <v>0.75</v>
      </c>
    </row>
    <row r="5" spans="1:8" ht="31.5" customHeight="1" x14ac:dyDescent="0.25">
      <c r="A5" s="1" t="s">
        <v>11</v>
      </c>
      <c r="B5" s="2">
        <v>0.1</v>
      </c>
      <c r="C5">
        <v>3</v>
      </c>
      <c r="D5" s="1">
        <f>Tabelle2[[#This Row],[Bewertung einfach]]*Tabelle2[[#This Row],[Gewichtung]]</f>
        <v>0.30000000000000004</v>
      </c>
      <c r="E5">
        <v>2</v>
      </c>
      <c r="F5">
        <f>Tabelle2[[#This Row],[Bewertung einfach2]]*Tabelle2[[#This Row],[Gewichtung]]</f>
        <v>0.2</v>
      </c>
      <c r="G5">
        <v>5</v>
      </c>
      <c r="H5">
        <f>Tabelle2[[#This Row],[Bewertung einfach3]]*Tabelle2[[#This Row],[Gewichtung]]</f>
        <v>0.5</v>
      </c>
    </row>
    <row r="6" spans="1:8" x14ac:dyDescent="0.25">
      <c r="A6" t="s">
        <v>12</v>
      </c>
      <c r="B6" s="2">
        <v>0.1</v>
      </c>
      <c r="C6">
        <v>5</v>
      </c>
      <c r="D6" s="1">
        <f>Tabelle2[[#This Row],[Bewertung einfach]]*Tabelle2[[#This Row],[Gewichtung]]</f>
        <v>0.5</v>
      </c>
      <c r="E6">
        <v>3</v>
      </c>
      <c r="F6">
        <f>Tabelle2[[#This Row],[Bewertung einfach2]]*Tabelle2[[#This Row],[Gewichtung]]</f>
        <v>0.30000000000000004</v>
      </c>
      <c r="G6">
        <v>2</v>
      </c>
      <c r="H6">
        <f>Tabelle2[[#This Row],[Bewertung einfach3]]*Tabelle2[[#This Row],[Gewichtung]]</f>
        <v>0.2</v>
      </c>
    </row>
    <row r="7" spans="1:8" x14ac:dyDescent="0.25">
      <c r="A7" t="s">
        <v>13</v>
      </c>
      <c r="B7" s="2">
        <v>0.15</v>
      </c>
      <c r="C7">
        <v>5</v>
      </c>
      <c r="D7" s="1">
        <f>Tabelle2[[#This Row],[Bewertung einfach]]*Tabelle2[[#This Row],[Gewichtung]]</f>
        <v>0.75</v>
      </c>
      <c r="E7">
        <v>5</v>
      </c>
      <c r="F7">
        <f>Tabelle2[[#This Row],[Bewertung einfach2]]*Tabelle2[[#This Row],[Gewichtung]]</f>
        <v>0.75</v>
      </c>
      <c r="G7">
        <v>5</v>
      </c>
      <c r="H7">
        <f>Tabelle2[[#This Row],[Bewertung einfach3]]*Tabelle2[[#This Row],[Gewichtung]]</f>
        <v>0.75</v>
      </c>
    </row>
    <row r="8" spans="1:8" x14ac:dyDescent="0.25">
      <c r="A8" t="s">
        <v>14</v>
      </c>
      <c r="B8" s="2">
        <v>0.2</v>
      </c>
      <c r="C8">
        <v>5</v>
      </c>
      <c r="D8" s="1">
        <f>Tabelle2[[#This Row],[Bewertung einfach]]*Tabelle2[[#This Row],[Gewichtung]]</f>
        <v>1</v>
      </c>
      <c r="E8">
        <v>3</v>
      </c>
      <c r="F8">
        <f>Tabelle2[[#This Row],[Bewertung einfach2]]*Tabelle2[[#This Row],[Gewichtung]]</f>
        <v>0.60000000000000009</v>
      </c>
      <c r="G8">
        <v>2</v>
      </c>
      <c r="H8">
        <f>Tabelle2[[#This Row],[Bewertung einfach3]]*Tabelle2[[#This Row],[Gewichtung]]</f>
        <v>0.4</v>
      </c>
    </row>
    <row r="9" spans="1:8" x14ac:dyDescent="0.25">
      <c r="A9" t="s">
        <v>15</v>
      </c>
      <c r="B9" s="2">
        <v>0.15</v>
      </c>
      <c r="C9">
        <v>5</v>
      </c>
      <c r="D9" s="1">
        <f>Tabelle2[[#This Row],[Bewertung einfach]]*Tabelle2[[#This Row],[Gewichtung]]</f>
        <v>0.75</v>
      </c>
      <c r="E9">
        <v>4</v>
      </c>
      <c r="F9">
        <f>Tabelle2[[#This Row],[Bewertung einfach2]]*Tabelle2[[#This Row],[Gewichtung]]</f>
        <v>0.6</v>
      </c>
      <c r="G9">
        <v>4</v>
      </c>
      <c r="H9">
        <f>Tabelle2[[#This Row],[Bewertung einfach3]]*Tabelle2[[#This Row],[Gewichtung]]</f>
        <v>0.6</v>
      </c>
    </row>
    <row r="10" spans="1:8" x14ac:dyDescent="0.25">
      <c r="A10" t="s">
        <v>16</v>
      </c>
      <c r="B10" s="2">
        <f>SUBTOTAL(109,Tabelle2[Gewichtung])</f>
        <v>1</v>
      </c>
      <c r="D10" s="1">
        <f>SUBTOTAL(109,Tabelle2[Bewertung gewichtet])</f>
        <v>3.9</v>
      </c>
      <c r="F10">
        <f>SUBTOTAL(109,Tabelle2[Bewertung gewichtet2])</f>
        <v>3.35</v>
      </c>
      <c r="H10">
        <f>SUBTOTAL(109,Tabelle2[Bewertung gewichtet3])</f>
        <v>3.95</v>
      </c>
    </row>
    <row r="11" spans="1:8" x14ac:dyDescent="0.25">
      <c r="A11" t="s">
        <v>17</v>
      </c>
      <c r="B11" s="3"/>
      <c r="C11" s="46" t="s">
        <v>21</v>
      </c>
      <c r="D11" s="46"/>
      <c r="E11" s="46" t="s">
        <v>23</v>
      </c>
      <c r="F11" s="46"/>
      <c r="G11" s="46" t="s">
        <v>25</v>
      </c>
      <c r="H11" s="46"/>
    </row>
    <row r="12" spans="1:8" x14ac:dyDescent="0.25">
      <c r="A12" t="s">
        <v>18</v>
      </c>
      <c r="B12" s="4"/>
      <c r="C12" s="4"/>
      <c r="D12" s="27">
        <v>189.9</v>
      </c>
      <c r="F12" s="27">
        <v>174.9</v>
      </c>
      <c r="H12" s="27">
        <v>117.17</v>
      </c>
    </row>
    <row r="13" spans="1:8" x14ac:dyDescent="0.25">
      <c r="A13" t="s">
        <v>19</v>
      </c>
      <c r="B13" s="4"/>
      <c r="C13" s="4"/>
      <c r="D13" s="27">
        <f>D12/1.19</f>
        <v>159.57983193277312</v>
      </c>
      <c r="F13" s="27">
        <f>F12/1.19</f>
        <v>146.9747899159664</v>
      </c>
      <c r="H13" s="27">
        <f>H12/1.19</f>
        <v>98.462184873949582</v>
      </c>
    </row>
    <row r="14" spans="1:8" ht="30" x14ac:dyDescent="0.25">
      <c r="A14" t="s">
        <v>20</v>
      </c>
      <c r="B14" s="1"/>
      <c r="C14" s="45" t="s">
        <v>22</v>
      </c>
      <c r="D14" s="45"/>
      <c r="E14" s="46" t="s">
        <v>24</v>
      </c>
      <c r="F14" s="46"/>
      <c r="H14" s="5" t="s">
        <v>26</v>
      </c>
    </row>
    <row r="18" spans="2:4" x14ac:dyDescent="0.25">
      <c r="D18" s="6"/>
    </row>
    <row r="24" spans="2:4" x14ac:dyDescent="0.25">
      <c r="B24" s="1"/>
    </row>
  </sheetData>
  <mergeCells count="6">
    <mergeCell ref="C14:D14"/>
    <mergeCell ref="E11:F11"/>
    <mergeCell ref="E14:F14"/>
    <mergeCell ref="G11:H11"/>
    <mergeCell ref="C1:H1"/>
    <mergeCell ref="C11:D11"/>
  </mergeCells>
  <conditionalFormatting sqref="D10 F10 H10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MainboardVergleichQuantitativ</vt:lpstr>
      <vt:lpstr>MainboardVergleichQualitativ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Gapitsch</dc:creator>
  <cp:lastModifiedBy>Gapitsch, Thomas</cp:lastModifiedBy>
  <dcterms:created xsi:type="dcterms:W3CDTF">2015-06-05T18:19:34Z</dcterms:created>
  <dcterms:modified xsi:type="dcterms:W3CDTF">2022-01-17T10:38:05Z</dcterms:modified>
</cp:coreProperties>
</file>