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charitede-my.sharepoint.com/personal/thomas_gapitsch_charite_de/Documents/Schule/Lernfeld 2/Kompetenzraster/"/>
    </mc:Choice>
  </mc:AlternateContent>
  <xr:revisionPtr revIDLastSave="176" documentId="11_AD4DB114E441178AC67DF4073E90D020683EDF27" xr6:coauthVersionLast="47" xr6:coauthVersionMax="47" xr10:uidLastSave="{DD8D4625-BB43-48A3-9152-DECCB6FC90DD}"/>
  <bookViews>
    <workbookView xWindow="8380" yWindow="7410" windowWidth="11470" windowHeight="3040" firstSheet="1" activeTab="1" xr2:uid="{00000000-000D-0000-FFFF-FFFF00000000}"/>
  </bookViews>
  <sheets>
    <sheet name="PC Komponenten" sheetId="1" r:id="rId1"/>
    <sheet name="MainboardVergleichQuantitativ" sheetId="3" r:id="rId2"/>
    <sheet name="MainboardVergleichQualitativ" sheetId="4" r:id="rId3"/>
    <sheet name="Konzeptübersicht Bewertung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B4" i="3"/>
  <c r="C4" i="3"/>
  <c r="D4" i="3"/>
  <c r="E4" i="3"/>
  <c r="F4" i="3"/>
  <c r="G4" i="3"/>
  <c r="G5" i="3" s="1"/>
  <c r="C5" i="3"/>
  <c r="E13" i="3"/>
  <c r="D62" i="6"/>
  <c r="D61" i="6"/>
  <c r="D55" i="6"/>
  <c r="C55" i="6"/>
  <c r="D43" i="6"/>
  <c r="C43" i="6"/>
  <c r="D38" i="6"/>
  <c r="C38" i="6"/>
  <c r="D32" i="6"/>
  <c r="C32" i="6"/>
  <c r="D20" i="6"/>
  <c r="D45" i="6" s="1"/>
  <c r="D63" i="6" s="1"/>
  <c r="C20" i="6"/>
  <c r="C19" i="6"/>
  <c r="C17" i="6"/>
  <c r="D10" i="6"/>
  <c r="C10" i="6"/>
  <c r="C45" i="6" s="1"/>
  <c r="C63" i="6" s="1"/>
  <c r="B71" i="6" s="1"/>
  <c r="H13" i="4"/>
  <c r="F13" i="4"/>
  <c r="D13" i="4"/>
  <c r="D10" i="4"/>
  <c r="B10" i="4"/>
  <c r="H9" i="4"/>
  <c r="F9" i="4"/>
  <c r="D9" i="4"/>
  <c r="H8" i="4"/>
  <c r="F8" i="4"/>
  <c r="D8" i="4"/>
  <c r="H7" i="4"/>
  <c r="F7" i="4"/>
  <c r="D7" i="4"/>
  <c r="H6" i="4"/>
  <c r="F6" i="4"/>
  <c r="D6" i="4"/>
  <c r="H5" i="4"/>
  <c r="F5" i="4"/>
  <c r="D5" i="4"/>
  <c r="H4" i="4"/>
  <c r="H10" i="4" s="1"/>
  <c r="F4" i="4"/>
  <c r="F10" i="4" s="1"/>
  <c r="D4" i="4"/>
  <c r="H3" i="4"/>
  <c r="F3" i="4"/>
  <c r="D3" i="4"/>
  <c r="G6" i="3" l="1"/>
  <c r="G7" i="3" s="1"/>
  <c r="G8" i="3" s="1"/>
  <c r="G13" i="3" s="1"/>
  <c r="G10" i="3" s="1"/>
  <c r="C6" i="3"/>
  <c r="C7" i="3" s="1"/>
  <c r="C8" i="3" s="1"/>
  <c r="C13" i="3"/>
  <c r="C10" i="3" s="1"/>
  <c r="E5" i="3"/>
  <c r="E6" i="3" s="1"/>
  <c r="E7" i="3" s="1"/>
  <c r="E8" i="3" s="1"/>
  <c r="E11" i="3" s="1"/>
  <c r="B72" i="6"/>
  <c r="C71" i="6"/>
  <c r="C65" i="6"/>
  <c r="D65" i="6" s="1"/>
  <c r="C11" i="3" l="1"/>
  <c r="B73" i="6"/>
  <c r="C72" i="6"/>
  <c r="C73" i="6" l="1"/>
  <c r="B74" i="6"/>
  <c r="C10" i="1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C81" i="6" l="1"/>
  <c r="B82" i="6"/>
  <c r="B83" i="6" l="1"/>
  <c r="C82" i="6"/>
  <c r="B84" i="6" l="1"/>
  <c r="C83" i="6"/>
  <c r="B85" i="6" l="1"/>
  <c r="C85" i="6" s="1"/>
  <c r="C84" i="6"/>
  <c r="G11" i="3"/>
</calcChain>
</file>

<file path=xl/sharedStrings.xml><?xml version="1.0" encoding="utf-8"?>
<sst xmlns="http://schemas.openxmlformats.org/spreadsheetml/2006/main" count="150" uniqueCount="130">
  <si>
    <t>Komponenten</t>
  </si>
  <si>
    <t>Preis</t>
  </si>
  <si>
    <t>Modell</t>
  </si>
  <si>
    <t>Link</t>
  </si>
  <si>
    <t>CPU</t>
  </si>
  <si>
    <t>GPU</t>
  </si>
  <si>
    <t>Mainboard</t>
  </si>
  <si>
    <t>AMD Ryzen 5 5600X</t>
  </si>
  <si>
    <t>https://www.cyberport.de/pc-und-zubehoer/komponenten/prozessoren-cpu/amd/pdp/2001-71p/amd-ryzen-5-5600x-6x-3-7-ghz-sockel-am4-cpu-box-wraith-stealth-kuehler-.html</t>
  </si>
  <si>
    <t>https://www.cyberport.de/pc-und-zubehoer/komponenten/mainboards/msi/pdp/2303-9c5/msi-mpg-b550-gaming-plus-atx-mainboard-sockel-am4-m-2-dp-hdmi.html</t>
  </si>
  <si>
    <t>MSI MPG B550 Gaming Plus ATX</t>
  </si>
  <si>
    <t>RAM</t>
  </si>
  <si>
    <t>Corsair Vengeance LPX Black DDR4-3200 16GB</t>
  </si>
  <si>
    <t>https://www.cyberport.de/pc-und-zubehoer/komponenten/ram-erweiterungen/corsair/pdp/2409-09a/16gb-2x8gb-corsair-vengeance-lpx-black-ddr4-3200-ram-cl16-16-18-18-35-.html</t>
  </si>
  <si>
    <t>Samsung 970 EVO Plus Interne NVMe SSD 1 TB M.2 2280</t>
  </si>
  <si>
    <t>Festplatte SSD</t>
  </si>
  <si>
    <t>Netzteil</t>
  </si>
  <si>
    <t>Gehäuse</t>
  </si>
  <si>
    <t>https://www.cyberport.de/pc-und-zubehoer/festplatten-ssds/ssd-solid-state-disk/samsung/pdp/3306-05f/samsung-970-evo-plus-interne-nvme-ssd-1-tb-m-2-2280.html</t>
  </si>
  <si>
    <t>https://www.cyberport.de/pc-und-zubehoer/komponenten/gehaeuse/be-quiet-/pdp/2a45-01s/be-quiet-pure-base-500dx-schwarz-midi-tower-gaming-gehaeuse.html</t>
  </si>
  <si>
    <t>be quiet! Pure Base 500DX</t>
  </si>
  <si>
    <t>Ergebnis</t>
  </si>
  <si>
    <t>Nvidia Geforce RTX 3080 Referenzmodell</t>
  </si>
  <si>
    <t>https://www.gamestar.de/artikel/rtx-3070-ti-im-test,3370487,seite2.html</t>
  </si>
  <si>
    <t>Cyberpunk2077 FPS mit und ohne Raytracing</t>
  </si>
  <si>
    <t>Quantitativer Angebotsvergleich</t>
  </si>
  <si>
    <t>Bestandteile</t>
  </si>
  <si>
    <t>MSI MPG X570 Gaming Edge WiFi</t>
  </si>
  <si>
    <t>ASUS ROG STRIX B550-A Gaming</t>
  </si>
  <si>
    <t>MSI MPG B550 Gaming Plus</t>
  </si>
  <si>
    <t>HARDEWAREWORLD GMBH</t>
  </si>
  <si>
    <t>PC-TEILE- ANTON ACONIT E.K.</t>
  </si>
  <si>
    <t>COMPUTERKOMPONENTENGROSSHANDEL KG</t>
  </si>
  <si>
    <t>Anzahl Mainboards:</t>
  </si>
  <si>
    <t>Anzahl/ Listenpreis</t>
  </si>
  <si>
    <t>-Rabatt</t>
  </si>
  <si>
    <t>Zieleinkaufspreis</t>
  </si>
  <si>
    <t>-Skonto</t>
  </si>
  <si>
    <t>2%</t>
  </si>
  <si>
    <t>3%</t>
  </si>
  <si>
    <t>Bareinkaufspreis</t>
  </si>
  <si>
    <t>+Verpackungskosten</t>
  </si>
  <si>
    <t>0€</t>
  </si>
  <si>
    <t>+ Transportkosten einschl. Transportversicherung</t>
  </si>
  <si>
    <t>Bezugspreis</t>
  </si>
  <si>
    <t>Rechenweg Bezugskosten</t>
  </si>
  <si>
    <t>Pauschal</t>
  </si>
  <si>
    <t>Info:</t>
  </si>
  <si>
    <t>Vom Listenpreis</t>
  </si>
  <si>
    <t>Gewichtung: 100% = Sehr wichtig; 0% = unwichtig                                                                                                                                                                            Bewertung: 5 = sehr gut; 1 = sehr schlecht</t>
  </si>
  <si>
    <t>Entscheidungskriterium</t>
  </si>
  <si>
    <t>Gewichtung</t>
  </si>
  <si>
    <t>Bewertung einfach</t>
  </si>
  <si>
    <t>Bewertung gewichtet</t>
  </si>
  <si>
    <t>Bewertung einfach2</t>
  </si>
  <si>
    <t>Bewertung gewichtet2</t>
  </si>
  <si>
    <t>Bewertung einfach3</t>
  </si>
  <si>
    <t>Bewertung gewichtet3</t>
  </si>
  <si>
    <t>Lieferanteneigenschaften</t>
  </si>
  <si>
    <t>Zahlungs- und Lieferbedinungen</t>
  </si>
  <si>
    <t>RAM Kompatibilität</t>
  </si>
  <si>
    <t>CPU Kompatibilität</t>
  </si>
  <si>
    <t>Zukunftssicherheit</t>
  </si>
  <si>
    <t>Steckplätze</t>
  </si>
  <si>
    <t>Summe</t>
  </si>
  <si>
    <t>Mainboard:</t>
  </si>
  <si>
    <t>Bruttopreis:</t>
  </si>
  <si>
    <t xml:space="preserve">Nettopreis: </t>
  </si>
  <si>
    <t>Lieferant:</t>
  </si>
  <si>
    <t>HARDWAREWORLD GMBH</t>
  </si>
  <si>
    <t>PC-TEILE-ANTON ACONIT E.K.</t>
  </si>
  <si>
    <t>Bewertungsbogen Konzeptübersicht - Lernfeld 2</t>
  </si>
  <si>
    <t>Bewertungskriterien</t>
  </si>
  <si>
    <t>Maximale Punkte</t>
  </si>
  <si>
    <t>Erreichte Punkte</t>
  </si>
  <si>
    <t>Kommentare</t>
  </si>
  <si>
    <t>Einleitung</t>
  </si>
  <si>
    <t>Beschreibung des Kundenauftrags</t>
  </si>
  <si>
    <t>Kurze Darlegung der technischen Anforderungen an den Kundenauftrag, tabellarisch</t>
  </si>
  <si>
    <t>Kurze Darlegung des ausgewählten Gesamtsystems</t>
  </si>
  <si>
    <t>Summe:</t>
  </si>
  <si>
    <t>Hauptteil</t>
  </si>
  <si>
    <t xml:space="preserve">Quantitativer Angebotsvergleich </t>
  </si>
  <si>
    <t>Darstellung der Bezugskalkulation für die 3 Angebote, Erläuterung Ergebnis</t>
  </si>
  <si>
    <t xml:space="preserve">Qualitativer Angebotsvergleich </t>
  </si>
  <si>
    <t>Mindestanzahl Kriterien (Wirtschaft UND Technik):</t>
  </si>
  <si>
    <t>Erläuterung der Wahl der Kriterien.</t>
  </si>
  <si>
    <t>Erläuterung des Ergebnisses beim qualitativen Angebotsvergleich</t>
  </si>
  <si>
    <t>Begründung für die Gewichtung, Bewertung der Kriterien</t>
  </si>
  <si>
    <t xml:space="preserve">Auswahl von Bauteilen: </t>
  </si>
  <si>
    <t>NS 2</t>
  </si>
  <si>
    <t xml:space="preserve">Vollständigkeit der Bauteile? </t>
  </si>
  <si>
    <t xml:space="preserve">Darlegung der technischen Parameter jedes Bauteils als Tabelle </t>
  </si>
  <si>
    <t xml:space="preserve">richtige Einheiten? </t>
  </si>
  <si>
    <t>Sind jeweils die Datenblätter oder eine QVL als Quelle angegeben?</t>
  </si>
  <si>
    <t xml:space="preserve">Begründungen für die Bauteile (je eine Begründungstext pro Bauteil): </t>
  </si>
  <si>
    <t xml:space="preserve">Ergänzende Dokumentation für die Lehrkraft </t>
  </si>
  <si>
    <t xml:space="preserve">Extra Kapitel NS 3, NS 4 </t>
  </si>
  <si>
    <t>NS 3</t>
  </si>
  <si>
    <t>Ich kann ein PC-Komplettsystem in Hinblick auf Leistung, Möglichkeiten der Aufrüstung und möglicher „Bottlenecks“ beurteilen. </t>
  </si>
  <si>
    <t xml:space="preserve">NS 4 </t>
  </si>
  <si>
    <t xml:space="preserve"> Ich kann Alternativen zu meinem gewählten System einschätzen und darlegen. </t>
  </si>
  <si>
    <t xml:space="preserve">Fazit: </t>
  </si>
  <si>
    <t xml:space="preserve">Zusammenfassung </t>
  </si>
  <si>
    <t xml:space="preserve">Empfehlung </t>
  </si>
  <si>
    <t>Inhalt gesamt</t>
  </si>
  <si>
    <t>Layout/ Formatierung</t>
  </si>
  <si>
    <t>Titelblatt</t>
  </si>
  <si>
    <t>Format (pdf)</t>
  </si>
  <si>
    <t>Kopf und Fußzeile</t>
  </si>
  <si>
    <t>Seitenzahl</t>
  </si>
  <si>
    <t>Inhaltsverzeichnis</t>
  </si>
  <si>
    <t>Bildüberschriften</t>
  </si>
  <si>
    <t xml:space="preserve">Quellenverzeichnis </t>
  </si>
  <si>
    <t xml:space="preserve">Summe:
</t>
  </si>
  <si>
    <t>Sprache</t>
  </si>
  <si>
    <t>Sprachliche Darstellung</t>
  </si>
  <si>
    <t>Note eintragen:</t>
  </si>
  <si>
    <t>Sprachliche Korrektheit</t>
  </si>
  <si>
    <t>Äußere Form</t>
  </si>
  <si>
    <t>Gesamtpunkte:</t>
  </si>
  <si>
    <t>Note:</t>
  </si>
  <si>
    <t>Notenschlüssel Berufsschule</t>
  </si>
  <si>
    <t>Gesamt Punkte</t>
  </si>
  <si>
    <t>ab Punkte</t>
  </si>
  <si>
    <t>Prozentsatz der Bewertungseinheiten</t>
  </si>
  <si>
    <t>Noten</t>
  </si>
  <si>
    <t>Vom Bezugspreis</t>
  </si>
  <si>
    <t>Gigabyte P750GM 750W ATX Netzteil, 80+ Gold, voll modular</t>
  </si>
  <si>
    <t>https://www.cyberport.de/pc-und-zubehoer/komponenten/netzteile/bis-1000-watt/gigabyte/pdp/2b12-007/gigabyte-p750gm-750w-atx-netzteil-80plus-gold-voll-modular.html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</si>
</sst>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0\ &quot;€&quot;"/>
    <numFmt numFmtId="166" formatCode="0\ 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rgb="FF111111"/>
      </top>
      <bottom style="hair">
        <color auto="1"/>
      </bottom>
      <diagonal/>
    </border>
    <border>
      <left style="hair">
        <color rgb="FF111111"/>
      </left>
      <right/>
      <top style="hair">
        <color rgb="FF111111"/>
      </top>
      <bottom style="hair">
        <color auto="1"/>
      </bottom>
      <diagonal/>
    </border>
    <border>
      <left style="hair">
        <color rgb="FF111111"/>
      </left>
      <right style="hair">
        <color rgb="FF111111"/>
      </right>
      <top style="hair">
        <color rgb="FF111111"/>
      </top>
      <bottom style="hair">
        <color auto="1"/>
      </bottom>
      <diagonal/>
    </border>
    <border>
      <left/>
      <right/>
      <top style="hair">
        <color rgb="FF111111"/>
      </top>
      <bottom style="hair">
        <color rgb="FF111111"/>
      </bottom>
      <diagonal/>
    </border>
    <border>
      <left/>
      <right/>
      <top style="hair">
        <color rgb="FF11111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rgb="FF111111"/>
      </top>
      <bottom style="hair">
        <color auto="1"/>
      </bottom>
      <diagonal/>
    </border>
    <border>
      <left style="hair">
        <color rgb="FF111111"/>
      </left>
      <right style="hair">
        <color rgb="FF11111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rgb="FF111111"/>
      </left>
      <right/>
      <top style="hair">
        <color auto="1"/>
      </top>
      <bottom/>
      <diagonal/>
    </border>
    <border>
      <left style="hair">
        <color rgb="FF111111"/>
      </left>
      <right style="hair">
        <color rgb="FF111111"/>
      </right>
      <top style="hair">
        <color auto="1"/>
      </top>
      <bottom/>
      <diagonal/>
    </border>
    <border>
      <left style="hair">
        <color rgb="FF11111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111111"/>
      </left>
      <right/>
      <top/>
      <bottom/>
      <diagonal/>
    </border>
    <border>
      <left style="hair">
        <color rgb="FF111111"/>
      </left>
      <right style="hair">
        <color rgb="FF111111"/>
      </right>
      <top/>
      <bottom/>
      <diagonal/>
    </border>
    <border>
      <left/>
      <right style="hair">
        <color rgb="FF11111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rgb="FF111111"/>
      </bottom>
      <diagonal/>
    </border>
    <border>
      <left style="hair">
        <color rgb="FF111111"/>
      </left>
      <right/>
      <top style="hair">
        <color auto="1"/>
      </top>
      <bottom style="hair">
        <color rgb="FF111111"/>
      </bottom>
      <diagonal/>
    </border>
    <border>
      <left/>
      <right style="hair">
        <color auto="1"/>
      </right>
      <top style="hair">
        <color auto="1"/>
      </top>
      <bottom style="hair">
        <color rgb="FF111111"/>
      </bottom>
      <diagonal/>
    </border>
    <border>
      <left style="hair">
        <color auto="1"/>
      </left>
      <right style="hair">
        <color rgb="FF111111"/>
      </right>
      <top/>
      <bottom style="hair">
        <color auto="1"/>
      </bottom>
      <diagonal/>
    </border>
    <border>
      <left style="hair">
        <color rgb="FF111111"/>
      </left>
      <right/>
      <top style="hair">
        <color rgb="FF111111"/>
      </top>
      <bottom style="hair">
        <color rgb="FF111111"/>
      </bottom>
      <diagonal/>
    </border>
    <border>
      <left style="hair">
        <color rgb="FF111111"/>
      </left>
      <right style="hair">
        <color rgb="FF111111"/>
      </right>
      <top style="hair">
        <color rgb="FF111111"/>
      </top>
      <bottom style="hair">
        <color rgb="FF11111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5" fillId="0" borderId="0" applyBorder="0" applyProtection="0"/>
  </cellStyleXfs>
  <cellXfs count="197">
    <xf numFmtId="0" fontId="0" fillId="0" borderId="0" xfId="0"/>
    <xf numFmtId="0" fontId="0" fillId="0" borderId="0" xfId="0" applyAlignment="1">
      <alignment horizontal="center"/>
    </xf>
    <xf numFmtId="0" fontId="2" fillId="0" borderId="0" xfId="4" applyAlignment="1">
      <alignment horizontal="center"/>
    </xf>
    <xf numFmtId="0" fontId="0" fillId="0" borderId="1" xfId="0" applyBorder="1"/>
    <xf numFmtId="0" fontId="1" fillId="2" borderId="2" xfId="2" applyBorder="1"/>
    <xf numFmtId="164" fontId="0" fillId="0" borderId="3" xfId="0" applyNumberFormat="1" applyBorder="1"/>
    <xf numFmtId="44" fontId="0" fillId="0" borderId="3" xfId="1" applyFont="1" applyBorder="1"/>
    <xf numFmtId="0" fontId="1" fillId="3" borderId="4" xfId="3" applyBorder="1"/>
    <xf numFmtId="0" fontId="1" fillId="3" borderId="5" xfId="3" applyBorder="1"/>
    <xf numFmtId="0" fontId="1" fillId="3" borderId="6" xfId="3" applyBorder="1"/>
    <xf numFmtId="0" fontId="1" fillId="2" borderId="7" xfId="2" applyBorder="1"/>
    <xf numFmtId="0" fontId="0" fillId="0" borderId="8" xfId="0" applyBorder="1"/>
    <xf numFmtId="44" fontId="0" fillId="0" borderId="9" xfId="1" applyFont="1" applyBorder="1"/>
    <xf numFmtId="0" fontId="1" fillId="2" borderId="7" xfId="0" applyFont="1" applyFill="1" applyBorder="1"/>
    <xf numFmtId="44" fontId="1" fillId="0" borderId="9" xfId="0" applyNumberFormat="1" applyFont="1" applyBorder="1"/>
    <xf numFmtId="0" fontId="0" fillId="0" borderId="0" xfId="0" applyAlignment="1">
      <alignment wrapText="1"/>
    </xf>
    <xf numFmtId="0" fontId="3" fillId="0" borderId="14" xfId="0" applyFont="1" applyBorder="1" applyAlignment="1">
      <alignment horizontal="center" vertical="center" wrapText="1"/>
    </xf>
    <xf numFmtId="164" fontId="0" fillId="0" borderId="13" xfId="0" applyNumberFormat="1" applyBorder="1" applyAlignment="1">
      <alignment vertical="center" wrapText="1"/>
    </xf>
    <xf numFmtId="9" fontId="1" fillId="4" borderId="14" xfId="5" applyFon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0" fillId="4" borderId="14" xfId="0" applyNumberFormat="1" applyFill="1" applyBorder="1" applyAlignment="1">
      <alignment vertical="center" wrapText="1"/>
    </xf>
    <xf numFmtId="164" fontId="3" fillId="4" borderId="13" xfId="0" applyNumberFormat="1" applyFont="1" applyFill="1" applyBorder="1" applyAlignment="1">
      <alignment vertical="center" wrapText="1"/>
    </xf>
    <xf numFmtId="49" fontId="0" fillId="4" borderId="14" xfId="0" applyNumberForma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4" fontId="0" fillId="0" borderId="17" xfId="0" applyNumberFormat="1" applyBorder="1"/>
    <xf numFmtId="6" fontId="0" fillId="0" borderId="19" xfId="1" applyNumberFormat="1" applyFont="1" applyBorder="1"/>
    <xf numFmtId="6" fontId="1" fillId="0" borderId="20" xfId="1" applyNumberFormat="1" applyFont="1" applyBorder="1"/>
    <xf numFmtId="44" fontId="0" fillId="0" borderId="19" xfId="1" applyFont="1" applyBorder="1"/>
    <xf numFmtId="164" fontId="3" fillId="0" borderId="19" xfId="0" applyNumberFormat="1" applyFont="1" applyBorder="1"/>
    <xf numFmtId="44" fontId="3" fillId="0" borderId="19" xfId="1" applyFont="1" applyBorder="1"/>
    <xf numFmtId="164" fontId="0" fillId="0" borderId="19" xfId="0" applyNumberFormat="1" applyBorder="1"/>
    <xf numFmtId="8" fontId="0" fillId="0" borderId="21" xfId="0" applyNumberFormat="1" applyBorder="1"/>
    <xf numFmtId="0" fontId="0" fillId="0" borderId="19" xfId="0" applyBorder="1"/>
    <xf numFmtId="0" fontId="0" fillId="0" borderId="21" xfId="0" applyBorder="1"/>
    <xf numFmtId="0" fontId="0" fillId="0" borderId="17" xfId="0" applyBorder="1"/>
    <xf numFmtId="0" fontId="0" fillId="0" borderId="23" xfId="0" applyBorder="1"/>
    <xf numFmtId="8" fontId="0" fillId="0" borderId="0" xfId="0" applyNumberFormat="1"/>
    <xf numFmtId="0" fontId="5" fillId="5" borderId="24" xfId="6" applyFill="1" applyBorder="1"/>
    <xf numFmtId="0" fontId="5" fillId="5" borderId="0" xfId="6" applyFill="1"/>
    <xf numFmtId="0" fontId="6" fillId="6" borderId="25" xfId="6" applyFont="1" applyFill="1" applyBorder="1"/>
    <xf numFmtId="0" fontId="7" fillId="6" borderId="25" xfId="6" applyFont="1" applyFill="1" applyBorder="1"/>
    <xf numFmtId="0" fontId="5" fillId="6" borderId="25" xfId="6" applyFill="1" applyBorder="1"/>
    <xf numFmtId="0" fontId="8" fillId="5" borderId="26" xfId="6" applyFont="1" applyFill="1" applyBorder="1" applyAlignment="1">
      <alignment wrapText="1"/>
    </xf>
    <xf numFmtId="0" fontId="8" fillId="5" borderId="27" xfId="6" applyFont="1" applyFill="1" applyBorder="1" applyAlignment="1">
      <alignment horizontal="center" wrapText="1"/>
    </xf>
    <xf numFmtId="0" fontId="8" fillId="5" borderId="28" xfId="6" applyFont="1" applyFill="1" applyBorder="1" applyAlignment="1">
      <alignment wrapText="1"/>
    </xf>
    <xf numFmtId="0" fontId="8" fillId="5" borderId="28" xfId="6" applyFont="1" applyFill="1" applyBorder="1" applyAlignment="1">
      <alignment horizontal="center" vertical="center" wrapText="1"/>
    </xf>
    <xf numFmtId="0" fontId="9" fillId="5" borderId="0" xfId="6" applyFont="1" applyFill="1"/>
    <xf numFmtId="0" fontId="8" fillId="5" borderId="0" xfId="6" applyFont="1" applyFill="1"/>
    <xf numFmtId="0" fontId="5" fillId="5" borderId="26" xfId="6" applyFill="1" applyBorder="1"/>
    <xf numFmtId="0" fontId="5" fillId="5" borderId="29" xfId="6" applyFill="1" applyBorder="1"/>
    <xf numFmtId="0" fontId="5" fillId="5" borderId="30" xfId="6" applyFill="1" applyBorder="1" applyAlignment="1">
      <alignment wrapText="1"/>
    </xf>
    <xf numFmtId="0" fontId="10" fillId="5" borderId="31" xfId="6" applyFont="1" applyFill="1" applyBorder="1" applyAlignment="1">
      <alignment wrapText="1"/>
    </xf>
    <xf numFmtId="0" fontId="5" fillId="5" borderId="24" xfId="6" applyFill="1" applyBorder="1" applyAlignment="1">
      <alignment horizontal="center" wrapText="1"/>
    </xf>
    <xf numFmtId="0" fontId="5" fillId="5" borderId="32" xfId="6" applyFill="1" applyBorder="1" applyAlignment="1">
      <alignment wrapText="1"/>
    </xf>
    <xf numFmtId="0" fontId="5" fillId="5" borderId="28" xfId="6" applyFill="1" applyBorder="1" applyAlignment="1">
      <alignment vertical="center" wrapText="1"/>
    </xf>
    <xf numFmtId="0" fontId="5" fillId="5" borderId="26" xfId="6" applyFill="1" applyBorder="1" applyAlignment="1">
      <alignment horizontal="center" vertical="center" wrapText="1"/>
    </xf>
    <xf numFmtId="0" fontId="5" fillId="7" borderId="33" xfId="6" applyFill="1" applyBorder="1" applyAlignment="1">
      <alignment horizontal="center" vertical="center" wrapText="1"/>
    </xf>
    <xf numFmtId="0" fontId="5" fillId="5" borderId="34" xfId="6" applyFill="1" applyBorder="1" applyAlignment="1">
      <alignment vertical="center" wrapText="1"/>
    </xf>
    <xf numFmtId="0" fontId="5" fillId="5" borderId="35" xfId="6" applyFill="1" applyBorder="1" applyAlignment="1">
      <alignment vertical="center" wrapText="1"/>
    </xf>
    <xf numFmtId="0" fontId="5" fillId="5" borderId="36" xfId="6" applyFill="1" applyBorder="1" applyAlignment="1">
      <alignment horizontal="center" vertical="center" wrapText="1"/>
    </xf>
    <xf numFmtId="0" fontId="5" fillId="5" borderId="37" xfId="6" applyFill="1" applyBorder="1" applyAlignment="1">
      <alignment vertical="center" wrapText="1"/>
    </xf>
    <xf numFmtId="0" fontId="5" fillId="5" borderId="36" xfId="6" applyFill="1" applyBorder="1" applyAlignment="1">
      <alignment horizontal="center" vertical="center"/>
    </xf>
    <xf numFmtId="0" fontId="5" fillId="7" borderId="37" xfId="6" applyFill="1" applyBorder="1" applyAlignment="1">
      <alignment horizontal="center" vertical="center"/>
    </xf>
    <xf numFmtId="0" fontId="5" fillId="5" borderId="37" xfId="6" applyFill="1" applyBorder="1" applyAlignment="1">
      <alignment vertical="center"/>
    </xf>
    <xf numFmtId="0" fontId="5" fillId="5" borderId="0" xfId="6" applyFill="1" applyAlignment="1">
      <alignment horizontal="right"/>
    </xf>
    <xf numFmtId="0" fontId="8" fillId="5" borderId="0" xfId="6" applyFont="1" applyFill="1" applyAlignment="1">
      <alignment horizontal="center"/>
    </xf>
    <xf numFmtId="0" fontId="10" fillId="5" borderId="0" xfId="6" applyFont="1" applyFill="1"/>
    <xf numFmtId="0" fontId="9" fillId="5" borderId="31" xfId="6" applyFont="1" applyFill="1" applyBorder="1" applyAlignment="1">
      <alignment wrapText="1"/>
    </xf>
    <xf numFmtId="0" fontId="5" fillId="5" borderId="26" xfId="6" applyFill="1" applyBorder="1" applyAlignment="1">
      <alignment horizontal="center" wrapText="1"/>
    </xf>
    <xf numFmtId="0" fontId="5" fillId="5" borderId="38" xfId="6" applyFill="1" applyBorder="1"/>
    <xf numFmtId="0" fontId="5" fillId="5" borderId="39" xfId="6" applyFill="1" applyBorder="1" applyAlignment="1">
      <alignment vertical="center" wrapText="1"/>
    </xf>
    <xf numFmtId="0" fontId="5" fillId="5" borderId="0" xfId="6" applyFill="1" applyAlignment="1">
      <alignment wrapText="1"/>
    </xf>
    <xf numFmtId="0" fontId="5" fillId="5" borderId="40" xfId="6" applyFill="1" applyBorder="1"/>
    <xf numFmtId="0" fontId="8" fillId="5" borderId="39" xfId="6" applyFont="1" applyFill="1" applyBorder="1" applyAlignment="1">
      <alignment wrapText="1"/>
    </xf>
    <xf numFmtId="0" fontId="5" fillId="5" borderId="39" xfId="6" applyFill="1" applyBorder="1" applyAlignment="1">
      <alignment wrapText="1"/>
    </xf>
    <xf numFmtId="0" fontId="5" fillId="5" borderId="36" xfId="6" applyFill="1" applyBorder="1" applyAlignment="1">
      <alignment horizontal="center" wrapText="1"/>
    </xf>
    <xf numFmtId="0" fontId="5" fillId="5" borderId="2" xfId="6" applyFill="1" applyBorder="1" applyAlignment="1">
      <alignment horizontal="left" wrapText="1"/>
    </xf>
    <xf numFmtId="0" fontId="5" fillId="5" borderId="35" xfId="6" applyFill="1" applyBorder="1" applyAlignment="1">
      <alignment horizontal="right"/>
    </xf>
    <xf numFmtId="0" fontId="8" fillId="5" borderId="26" xfId="6" applyFont="1" applyFill="1" applyBorder="1" applyAlignment="1">
      <alignment horizontal="center" vertical="center" wrapText="1"/>
    </xf>
    <xf numFmtId="0" fontId="5" fillId="5" borderId="34" xfId="6" applyFill="1" applyBorder="1"/>
    <xf numFmtId="0" fontId="5" fillId="5" borderId="41" xfId="6" applyFill="1" applyBorder="1" applyAlignment="1">
      <alignment wrapText="1"/>
    </xf>
    <xf numFmtId="0" fontId="5" fillId="5" borderId="42" xfId="6" applyFill="1" applyBorder="1" applyAlignment="1">
      <alignment wrapText="1"/>
    </xf>
    <xf numFmtId="0" fontId="5" fillId="5" borderId="0" xfId="6" applyFill="1" applyAlignment="1">
      <alignment vertical="center"/>
    </xf>
    <xf numFmtId="0" fontId="5" fillId="5" borderId="43" xfId="6" applyFill="1" applyBorder="1" applyAlignment="1">
      <alignment horizontal="center" vertical="center" wrapText="1"/>
    </xf>
    <xf numFmtId="0" fontId="5" fillId="5" borderId="44" xfId="6" applyFill="1" applyBorder="1" applyAlignment="1">
      <alignment horizontal="center" vertical="center" wrapText="1"/>
    </xf>
    <xf numFmtId="0" fontId="5" fillId="5" borderId="44" xfId="6" applyFill="1" applyBorder="1" applyAlignment="1">
      <alignment horizontal="center" vertical="center"/>
    </xf>
    <xf numFmtId="0" fontId="5" fillId="5" borderId="45" xfId="6" applyFill="1" applyBorder="1" applyAlignment="1">
      <alignment horizontal="right"/>
    </xf>
    <xf numFmtId="0" fontId="8" fillId="5" borderId="45" xfId="6" applyFont="1" applyFill="1" applyBorder="1" applyAlignment="1">
      <alignment horizontal="center" vertical="center" wrapText="1"/>
    </xf>
    <xf numFmtId="0" fontId="8" fillId="5" borderId="46" xfId="6" applyFont="1" applyFill="1" applyBorder="1" applyAlignment="1">
      <alignment horizontal="center" vertical="center" wrapText="1"/>
    </xf>
    <xf numFmtId="0" fontId="5" fillId="5" borderId="47" xfId="6" applyFill="1" applyBorder="1" applyAlignment="1">
      <alignment vertical="center" wrapText="1"/>
    </xf>
    <xf numFmtId="0" fontId="5" fillId="5" borderId="45" xfId="6" applyFill="1" applyBorder="1"/>
    <xf numFmtId="0" fontId="5" fillId="5" borderId="45" xfId="6" applyFill="1" applyBorder="1" applyAlignment="1">
      <alignment horizontal="center" vertical="center"/>
    </xf>
    <xf numFmtId="0" fontId="5" fillId="5" borderId="46" xfId="6" applyFill="1" applyBorder="1" applyAlignment="1">
      <alignment horizontal="center" vertical="center" wrapText="1"/>
    </xf>
    <xf numFmtId="0" fontId="9" fillId="5" borderId="31" xfId="6" applyFont="1" applyFill="1" applyBorder="1"/>
    <xf numFmtId="0" fontId="5" fillId="5" borderId="48" xfId="6" applyFill="1" applyBorder="1"/>
    <xf numFmtId="0" fontId="5" fillId="5" borderId="49" xfId="6" applyFill="1" applyBorder="1"/>
    <xf numFmtId="0" fontId="5" fillId="5" borderId="35" xfId="6" applyFill="1" applyBorder="1" applyAlignment="1">
      <alignment horizontal="center" vertical="center"/>
    </xf>
    <xf numFmtId="0" fontId="5" fillId="5" borderId="48" xfId="6" applyFill="1" applyBorder="1" applyAlignment="1">
      <alignment horizontal="right"/>
    </xf>
    <xf numFmtId="0" fontId="8" fillId="5" borderId="48" xfId="6" applyFont="1" applyFill="1" applyBorder="1" applyAlignment="1">
      <alignment horizontal="center" vertical="center"/>
    </xf>
    <xf numFmtId="0" fontId="5" fillId="5" borderId="48" xfId="6" applyFill="1" applyBorder="1" applyAlignment="1">
      <alignment horizontal="center" vertical="center"/>
    </xf>
    <xf numFmtId="0" fontId="5" fillId="5" borderId="34" xfId="6" applyFill="1" applyBorder="1" applyAlignment="1">
      <alignment vertical="center"/>
    </xf>
    <xf numFmtId="0" fontId="9" fillId="5" borderId="35" xfId="6" applyFont="1" applyFill="1" applyBorder="1"/>
    <xf numFmtId="0" fontId="5" fillId="5" borderId="44" xfId="6" applyFill="1" applyBorder="1"/>
    <xf numFmtId="0" fontId="5" fillId="5" borderId="37" xfId="6" applyFill="1" applyBorder="1"/>
    <xf numFmtId="0" fontId="5" fillId="5" borderId="35" xfId="6" applyFill="1" applyBorder="1" applyAlignment="1">
      <alignment wrapText="1"/>
    </xf>
    <xf numFmtId="0" fontId="5" fillId="5" borderId="0" xfId="6" applyFill="1" applyAlignment="1">
      <alignment horizontal="center"/>
    </xf>
    <xf numFmtId="0" fontId="9" fillId="5" borderId="50" xfId="6" applyFont="1" applyFill="1" applyBorder="1" applyAlignment="1">
      <alignment wrapText="1"/>
    </xf>
    <xf numFmtId="0" fontId="8" fillId="5" borderId="51" xfId="6" applyFont="1" applyFill="1" applyBorder="1" applyAlignment="1">
      <alignment horizontal="center" vertical="center" wrapText="1"/>
    </xf>
    <xf numFmtId="0" fontId="5" fillId="5" borderId="42" xfId="6" applyFill="1" applyBorder="1" applyAlignment="1">
      <alignment horizontal="center" vertical="center" wrapText="1"/>
    </xf>
    <xf numFmtId="0" fontId="5" fillId="5" borderId="52" xfId="6" applyFill="1" applyBorder="1" applyAlignment="1">
      <alignment wrapText="1"/>
    </xf>
    <xf numFmtId="0" fontId="8" fillId="5" borderId="44" xfId="6" applyFont="1" applyFill="1" applyBorder="1"/>
    <xf numFmtId="0" fontId="5" fillId="5" borderId="24" xfId="6" applyFill="1" applyBorder="1" applyAlignment="1">
      <alignment horizontal="center" vertical="center"/>
    </xf>
    <xf numFmtId="0" fontId="5" fillId="5" borderId="24" xfId="6" applyFill="1" applyBorder="1" applyAlignment="1">
      <alignment horizontal="center" vertical="center" wrapText="1"/>
    </xf>
    <xf numFmtId="0" fontId="5" fillId="5" borderId="24" xfId="6" applyFill="1" applyBorder="1" applyAlignment="1">
      <alignment wrapText="1"/>
    </xf>
    <xf numFmtId="0" fontId="5" fillId="5" borderId="48" xfId="6" applyFill="1" applyBorder="1" applyAlignment="1">
      <alignment horizontal="right" wrapText="1"/>
    </xf>
    <xf numFmtId="0" fontId="8" fillId="5" borderId="35" xfId="6" applyFont="1" applyFill="1" applyBorder="1" applyAlignment="1">
      <alignment horizontal="center" vertical="center"/>
    </xf>
    <xf numFmtId="0" fontId="8" fillId="5" borderId="0" xfId="6" applyFont="1" applyFill="1" applyAlignment="1">
      <alignment horizontal="center" vertical="center"/>
    </xf>
    <xf numFmtId="0" fontId="8" fillId="5" borderId="35" xfId="6" applyFont="1" applyFill="1" applyBorder="1"/>
    <xf numFmtId="0" fontId="11" fillId="5" borderId="47" xfId="6" applyFont="1" applyFill="1" applyBorder="1"/>
    <xf numFmtId="0" fontId="11" fillId="5" borderId="0" xfId="6" applyFont="1" applyFill="1" applyAlignment="1">
      <alignment wrapText="1"/>
    </xf>
    <xf numFmtId="0" fontId="5" fillId="6" borderId="33" xfId="6" applyFill="1" applyBorder="1" applyAlignment="1">
      <alignment horizontal="center" vertical="center" wrapText="1"/>
    </xf>
    <xf numFmtId="0" fontId="11" fillId="5" borderId="0" xfId="6" applyFont="1" applyFill="1"/>
    <xf numFmtId="0" fontId="5" fillId="6" borderId="42" xfId="6" applyFill="1" applyBorder="1" applyAlignment="1">
      <alignment horizontal="center" vertical="center" wrapText="1"/>
    </xf>
    <xf numFmtId="0" fontId="12" fillId="5" borderId="0" xfId="6" applyFont="1" applyFill="1" applyAlignment="1">
      <alignment horizontal="right"/>
    </xf>
    <xf numFmtId="0" fontId="12" fillId="5" borderId="54" xfId="6" applyFont="1" applyFill="1" applyBorder="1" applyAlignment="1">
      <alignment horizontal="center" vertical="center"/>
    </xf>
    <xf numFmtId="0" fontId="12" fillId="5" borderId="55" xfId="6" applyFont="1" applyFill="1" applyBorder="1" applyAlignment="1">
      <alignment horizontal="center" vertical="center" wrapText="1"/>
    </xf>
    <xf numFmtId="166" fontId="12" fillId="5" borderId="54" xfId="7" applyFont="1" applyFill="1" applyBorder="1" applyAlignment="1" applyProtection="1">
      <alignment horizontal="center" vertical="center"/>
    </xf>
    <xf numFmtId="0" fontId="5" fillId="5" borderId="56" xfId="6" applyFill="1" applyBorder="1"/>
    <xf numFmtId="0" fontId="5" fillId="5" borderId="56" xfId="6" applyFill="1" applyBorder="1" applyAlignment="1">
      <alignment wrapText="1"/>
    </xf>
    <xf numFmtId="0" fontId="11" fillId="5" borderId="56" xfId="6" applyFont="1" applyFill="1" applyBorder="1"/>
    <xf numFmtId="0" fontId="8" fillId="5" borderId="10" xfId="6" applyFont="1" applyFill="1" applyBorder="1"/>
    <xf numFmtId="0" fontId="5" fillId="5" borderId="57" xfId="6" applyFill="1" applyBorder="1"/>
    <xf numFmtId="0" fontId="11" fillId="5" borderId="47" xfId="6" applyFont="1" applyFill="1" applyBorder="1" applyAlignment="1">
      <alignment wrapText="1"/>
    </xf>
    <xf numFmtId="0" fontId="8" fillId="5" borderId="12" xfId="6" applyFont="1" applyFill="1" applyBorder="1" applyAlignment="1">
      <alignment horizontal="left" wrapText="1"/>
    </xf>
    <xf numFmtId="0" fontId="8" fillId="5" borderId="25" xfId="6" applyFont="1" applyFill="1" applyBorder="1" applyAlignment="1">
      <alignment horizontal="center"/>
    </xf>
    <xf numFmtId="0" fontId="8" fillId="5" borderId="25" xfId="6" applyFont="1" applyFill="1" applyBorder="1" applyAlignment="1">
      <alignment horizontal="left" wrapText="1"/>
    </xf>
    <xf numFmtId="0" fontId="5" fillId="5" borderId="13" xfId="6" applyFill="1" applyBorder="1"/>
    <xf numFmtId="0" fontId="5" fillId="5" borderId="12" xfId="6" applyFill="1" applyBorder="1" applyAlignment="1">
      <alignment horizontal="center"/>
    </xf>
    <xf numFmtId="0" fontId="5" fillId="5" borderId="25" xfId="6" applyFill="1" applyBorder="1" applyAlignment="1">
      <alignment horizontal="center"/>
    </xf>
    <xf numFmtId="0" fontId="13" fillId="5" borderId="25" xfId="6" applyFont="1" applyFill="1" applyBorder="1" applyAlignment="1">
      <alignment horizontal="center"/>
    </xf>
    <xf numFmtId="167" fontId="13" fillId="5" borderId="25" xfId="6" applyNumberFormat="1" applyFont="1" applyFill="1" applyBorder="1" applyAlignment="1">
      <alignment horizontal="center"/>
    </xf>
    <xf numFmtId="0" fontId="5" fillId="5" borderId="58" xfId="6" applyFill="1" applyBorder="1"/>
    <xf numFmtId="0" fontId="5" fillId="5" borderId="59" xfId="6" applyFill="1" applyBorder="1" applyAlignment="1">
      <alignment horizontal="center"/>
    </xf>
    <xf numFmtId="0" fontId="13" fillId="5" borderId="59" xfId="6" applyFont="1" applyFill="1" applyBorder="1" applyAlignment="1">
      <alignment horizontal="center"/>
    </xf>
    <xf numFmtId="167" fontId="13" fillId="5" borderId="59" xfId="6" applyNumberFormat="1" applyFont="1" applyFill="1" applyBorder="1" applyAlignment="1">
      <alignment horizontal="center"/>
    </xf>
    <xf numFmtId="0" fontId="5" fillId="0" borderId="0" xfId="6"/>
    <xf numFmtId="0" fontId="0" fillId="0" borderId="0" xfId="0" applyBorder="1"/>
    <xf numFmtId="49" fontId="3" fillId="0" borderId="12" xfId="0" applyNumberFormat="1" applyFont="1" applyBorder="1" applyAlignment="1">
      <alignment vertical="center" wrapText="1"/>
    </xf>
    <xf numFmtId="49" fontId="3" fillId="4" borderId="12" xfId="0" applyNumberFormat="1" applyFont="1" applyFill="1" applyBorder="1" applyAlignment="1">
      <alignment vertical="center" wrapText="1"/>
    </xf>
    <xf numFmtId="49" fontId="0" fillId="0" borderId="12" xfId="0" applyNumberFormat="1" applyBorder="1" applyAlignment="1">
      <alignment horizontal="left" vertical="center" wrapText="1"/>
    </xf>
    <xf numFmtId="0" fontId="3" fillId="4" borderId="18" xfId="0" applyFont="1" applyFill="1" applyBorder="1"/>
    <xf numFmtId="0" fontId="3" fillId="0" borderId="15" xfId="0" applyFont="1" applyBorder="1" applyAlignment="1">
      <alignment horizontal="right" indent="1"/>
    </xf>
    <xf numFmtId="0" fontId="0" fillId="0" borderId="22" xfId="0" applyBorder="1"/>
    <xf numFmtId="0" fontId="0" fillId="0" borderId="18" xfId="0" applyBorder="1"/>
    <xf numFmtId="0" fontId="0" fillId="0" borderId="60" xfId="0" applyBorder="1"/>
    <xf numFmtId="0" fontId="0" fillId="0" borderId="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5" xfId="0" applyBorder="1" applyAlignment="1">
      <alignment wrapText="1"/>
    </xf>
    <xf numFmtId="9" fontId="0" fillId="0" borderId="0" xfId="0" applyNumberFormat="1" applyBorder="1"/>
    <xf numFmtId="0" fontId="2" fillId="0" borderId="0" xfId="4" applyBorder="1" applyAlignment="1">
      <alignment horizontal="right"/>
    </xf>
    <xf numFmtId="165" fontId="0" fillId="0" borderId="0" xfId="0" applyNumberFormat="1" applyBorder="1"/>
    <xf numFmtId="164" fontId="0" fillId="0" borderId="0" xfId="0" applyNumberFormat="1" applyBorder="1"/>
    <xf numFmtId="0" fontId="0" fillId="0" borderId="56" xfId="0" applyBorder="1" applyAlignment="1">
      <alignment wrapText="1"/>
    </xf>
    <xf numFmtId="0" fontId="0" fillId="0" borderId="56" xfId="0" applyBorder="1"/>
    <xf numFmtId="0" fontId="0" fillId="0" borderId="17" xfId="0" applyBorder="1" applyAlignment="1">
      <alignment horizontal="right" wrapText="1"/>
    </xf>
    <xf numFmtId="164" fontId="3" fillId="0" borderId="21" xfId="0" applyNumberFormat="1" applyFont="1" applyBorder="1"/>
    <xf numFmtId="6" fontId="0" fillId="0" borderId="0" xfId="1" applyNumberFormat="1" applyFont="1" applyBorder="1"/>
    <xf numFmtId="44" fontId="3" fillId="0" borderId="0" xfId="1" applyFont="1" applyBorder="1"/>
    <xf numFmtId="0" fontId="0" fillId="0" borderId="62" xfId="0" applyBorder="1"/>
    <xf numFmtId="0" fontId="0" fillId="0" borderId="20" xfId="0" applyBorder="1"/>
    <xf numFmtId="9" fontId="0" fillId="0" borderId="23" xfId="0" applyNumberFormat="1" applyBorder="1" applyAlignment="1">
      <alignment horizontal="left"/>
    </xf>
    <xf numFmtId="8" fontId="0" fillId="0" borderId="3" xfId="1" applyNumberFormat="1" applyFont="1" applyBorder="1"/>
    <xf numFmtId="0" fontId="0" fillId="0" borderId="21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4" fillId="0" borderId="18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49" fontId="3" fillId="4" borderId="10" xfId="0" applyNumberFormat="1" applyFont="1" applyFill="1" applyBorder="1" applyAlignment="1">
      <alignment vertical="center" wrapText="1"/>
    </xf>
    <xf numFmtId="49" fontId="3" fillId="4" borderId="12" xfId="0" applyNumberFormat="1" applyFont="1" applyFill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56" xfId="0" applyBorder="1" applyAlignment="1">
      <alignment horizontal="right" wrapText="1"/>
    </xf>
    <xf numFmtId="0" fontId="0" fillId="0" borderId="56" xfId="0" applyBorder="1" applyAlignment="1">
      <alignment horizontal="right"/>
    </xf>
    <xf numFmtId="0" fontId="5" fillId="5" borderId="53" xfId="6" applyFill="1" applyBorder="1" applyAlignment="1">
      <alignment horizontal="center" vertical="center" wrapText="1"/>
    </xf>
  </cellXfs>
  <cellStyles count="8">
    <cellStyle name="40 % - Akzent1" xfId="2" builtinId="31"/>
    <cellStyle name="40 % - Akzent3" xfId="3" builtinId="39"/>
    <cellStyle name="Link" xfId="4" builtinId="8"/>
    <cellStyle name="Prozent" xfId="5" builtinId="5"/>
    <cellStyle name="Prozent 2" xfId="7" xr:uid="{4A94ACE5-3AE8-485B-AE6F-61D2B4B4C678}"/>
    <cellStyle name="Standard" xfId="0" builtinId="0"/>
    <cellStyle name="Standard 2" xfId="6" xr:uid="{C83EB4A2-7164-47DF-9D47-ED6EA083D9E1}"/>
    <cellStyle name="Währung" xfId="1" builtinId="4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1" indent="0" justifyLastLine="0" shrinkToFit="0" readingOrder="0"/>
    </dxf>
    <dxf>
      <border diagonalUp="0" diagonalDown="0" outline="0">
        <left/>
        <right/>
        <top/>
        <bottom/>
      </border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 style="medium">
          <color indexed="64"/>
        </left>
        <right/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5</xdr:col>
      <xdr:colOff>193254</xdr:colOff>
      <xdr:row>47</xdr:row>
      <xdr:rowOff>58330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9173645-B2DF-46C5-8486-8B506C88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02115"/>
          <a:ext cx="6064562" cy="39435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13</xdr:col>
      <xdr:colOff>172570</xdr:colOff>
      <xdr:row>45</xdr:row>
      <xdr:rowOff>138376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3277D7D-AC93-4A95-A822-BE3373D62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7091" y="5391727"/>
          <a:ext cx="6064562" cy="3448227"/>
        </a:xfrm>
        <a:prstGeom prst="rect">
          <a:avLst/>
        </a:prstGeom>
      </xdr:spPr>
    </xdr:pic>
    <xdr:clientData/>
  </xdr:twoCellAnchor>
  <xdr:twoCellAnchor editAs="oneCell">
    <xdr:from>
      <xdr:col>9</xdr:col>
      <xdr:colOff>669636</xdr:colOff>
      <xdr:row>1</xdr:row>
      <xdr:rowOff>69273</xdr:rowOff>
    </xdr:from>
    <xdr:to>
      <xdr:col>17</xdr:col>
      <xdr:colOff>682650</xdr:colOff>
      <xdr:row>24</xdr:row>
      <xdr:rowOff>101841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6209414-6B2C-4423-B02C-167BE5BA7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6909" y="265546"/>
          <a:ext cx="6109014" cy="4661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tzwertanalyse/Nutzwertanalyse_NS_2%20Thomas%20Gapits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boardVergleichQuantitativ"/>
      <sheetName val="MainboardVergleichQualitativ"/>
    </sheetNames>
    <sheetDataSet>
      <sheetData sheetId="0"/>
      <sheetData sheetId="1">
        <row r="13">
          <cell r="D13">
            <v>159.57983193277312</v>
          </cell>
          <cell r="F13">
            <v>146.9747899159664</v>
          </cell>
          <cell r="H13">
            <v>98.462184873949582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E47A-425D-48E8-9FBC-6CC9D9A2E294}" name="Tabelle1" displayName="Tabelle1" ref="A2:C10" totalsRowCount="1" headerRowBorderDxfId="21" tableBorderDxfId="20" totalsRowBorderDxfId="19">
  <autoFilter ref="A2:C9" xr:uid="{AB07E47A-425D-48E8-9FBC-6CC9D9A2E294}"/>
  <tableColumns count="3">
    <tableColumn id="1" xr3:uid="{17154E96-E8BF-48BA-9B0A-399ABF014FAA}" name="Komponenten" totalsRowLabel="Ergebnis" dataDxfId="18" totalsRowDxfId="2" dataCellStyle="40 % - Akzent1"/>
    <tableColumn id="2" xr3:uid="{26B0B851-2F65-4548-8828-CBB495A5F5FE}" name="Modell" dataDxfId="17" totalsRowDxfId="1"/>
    <tableColumn id="3" xr3:uid="{AA62A384-97EA-4808-BE5E-A0C836CB1F67}" name="Preis" totalsRowFunction="sum" dataDxfId="16" totalsRowDxfId="0" dataCellStyle="Währu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5A72E-8651-4096-AE5D-C0D887861BBC}" name="Tabelle2" displayName="Tabelle2" ref="A2:H10" totalsRowCount="1" headerRowDxfId="15">
  <autoFilter ref="A2:H9" xr:uid="{60457D0B-2920-4D76-9215-76B5DD36F1FE}"/>
  <tableColumns count="8">
    <tableColumn id="1" xr3:uid="{61A6849D-881A-4EEF-9565-36F414B1ABBF}" name="Entscheidungskriterium" totalsRowLabel="Summe" totalsRowDxfId="14"/>
    <tableColumn id="2" xr3:uid="{224B5F7D-06BE-49B9-8191-7EB036281743}" name="Gewichtung" totalsRowFunction="sum" dataDxfId="13" totalsRowDxfId="12"/>
    <tableColumn id="3" xr3:uid="{73BBF43B-664E-47F4-9599-0ED571336D77}" name="Bewertung einfach" totalsRowDxfId="11"/>
    <tableColumn id="4" xr3:uid="{E68B9BAC-53AE-40A3-87F5-B86BA64542B0}" name="Bewertung gewichtet" totalsRowFunction="sum" dataDxfId="10" totalsRowDxfId="9">
      <calculatedColumnFormula>Tabelle2[[#This Row],[Bewertung einfach]]*Tabelle2[[#This Row],[Gewichtung]]</calculatedColumnFormula>
    </tableColumn>
    <tableColumn id="5" xr3:uid="{E1CB19DE-FF6A-48D6-8985-6A60EE4A020B}" name="Bewertung einfach2" totalsRowDxfId="8"/>
    <tableColumn id="6" xr3:uid="{282103A1-3544-4087-B607-7EBA33E4DD4F}" name="Bewertung gewichtet2" totalsRowFunction="sum" dataDxfId="7" totalsRowDxfId="6">
      <calculatedColumnFormula>Tabelle2[[#This Row],[Bewertung einfach2]]*Tabelle2[[#This Row],[Gewichtung]]</calculatedColumnFormula>
    </tableColumn>
    <tableColumn id="7" xr3:uid="{80B14227-8DB6-4C3D-8D4C-460922F0D2FC}" name="Bewertung einfach3" totalsRowDxfId="5"/>
    <tableColumn id="8" xr3:uid="{93F93248-AAAC-4354-81A0-CBCEED45DE8F}" name="Bewertung gewichtet3" totalsRowFunction="sum" dataDxfId="4" totalsRowDxfId="3">
      <calculatedColumnFormula>Tabelle2[[#This Row],[Bewertung einfach3]]*Tabelle2[[#This Row],[Gewichtung]]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cyberport.de/pc-und-zubehoer/komponenten/ram-erweiterungen/corsair/pdp/2409-09a/16gb-2x8gb-corsair-vengeance-lpx-black-ddr4-3200-ram-cl16-16-18-18-35-.html" TargetMode="External"/><Relationship Id="rId7" Type="http://schemas.openxmlformats.org/officeDocument/2006/relationships/hyperlink" Target="https://www.cyberport.de/pc-und-zubehoer/komponenten/mainboards/msi/pdp/2303-9c5/msi-mpg-b550-gaming-plus-atx-mainboard-sockel-am4-m-2-dp-hdmi.html" TargetMode="External"/><Relationship Id="rId2" Type="http://schemas.openxmlformats.org/officeDocument/2006/relationships/hyperlink" Target="https://www.gamestar.de/artikel/rtx-3070-ti-im-test,3370487,seite2.html" TargetMode="External"/><Relationship Id="rId1" Type="http://schemas.openxmlformats.org/officeDocument/2006/relationships/hyperlink" Target="https://www.cyberport.de/pc-und-zubehoer/festplatten-ssds/ssd-solid-state-disk/samsung/pdp/3306-05f/samsung-970-evo-plus-interne-nvme-ssd-1-tb-m-2-2280.html" TargetMode="External"/><Relationship Id="rId6" Type="http://schemas.openxmlformats.org/officeDocument/2006/relationships/hyperlink" Target="https://www.cyberport.de/pc-und-zubehoer/komponenten/prozessoren-cpu/amd/pdp/2001-71p/amd-ryzen-5-5600x-6x-3-7-ghz-sockel-am4-cpu-box-wraith-stealth-kuehler-.html" TargetMode="External"/><Relationship Id="rId5" Type="http://schemas.openxmlformats.org/officeDocument/2006/relationships/hyperlink" Target="https://www.cyberport.de/pc-und-zubehoer/komponenten/gehaeuse/be-quiet-/pdp/2a45-01s/be-quiet-pure-base-500dx-schwarz-midi-tower-gaming-gehaeuse.html" TargetMode="External"/><Relationship Id="rId4" Type="http://schemas.openxmlformats.org/officeDocument/2006/relationships/hyperlink" Target="https://www.cyberport.de/pc-und-zubehoer/komponenten/netzteile/bis-1000-watt/gigabyte/pdp/2b12-007/gigabyte-p750gm-750w-atx-netzteil-80plus-gold-voll-modular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9"/>
  <sheetViews>
    <sheetView topLeftCell="D1" workbookViewId="0">
      <selection activeCell="D9" sqref="D9"/>
    </sheetView>
  </sheetViews>
  <sheetFormatPr baseColWidth="10" defaultColWidth="8.7265625" defaultRowHeight="14.5" x14ac:dyDescent="0.35"/>
  <cols>
    <col min="1" max="1" width="27.90625" customWidth="1"/>
    <col min="2" max="2" width="51.7265625" customWidth="1"/>
    <col min="3" max="3" width="28.7265625" customWidth="1"/>
    <col min="4" max="4" width="159.36328125" customWidth="1"/>
  </cols>
  <sheetData>
    <row r="2" spans="1:4" x14ac:dyDescent="0.35">
      <c r="A2" s="7" t="s">
        <v>0</v>
      </c>
      <c r="B2" s="8" t="s">
        <v>2</v>
      </c>
      <c r="C2" s="9" t="s">
        <v>1</v>
      </c>
      <c r="D2" s="1" t="s">
        <v>3</v>
      </c>
    </row>
    <row r="3" spans="1:4" x14ac:dyDescent="0.35">
      <c r="A3" s="4" t="s">
        <v>4</v>
      </c>
      <c r="B3" s="3" t="s">
        <v>7</v>
      </c>
      <c r="C3" s="5">
        <v>299</v>
      </c>
      <c r="D3" s="2" t="s">
        <v>8</v>
      </c>
    </row>
    <row r="4" spans="1:4" x14ac:dyDescent="0.35">
      <c r="A4" s="4" t="s">
        <v>5</v>
      </c>
      <c r="B4" s="3" t="s">
        <v>22</v>
      </c>
      <c r="C4" s="6">
        <v>719</v>
      </c>
      <c r="D4" s="1"/>
    </row>
    <row r="5" spans="1:4" x14ac:dyDescent="0.35">
      <c r="A5" s="4" t="s">
        <v>6</v>
      </c>
      <c r="B5" s="3" t="s">
        <v>10</v>
      </c>
      <c r="C5" s="6">
        <v>113.9</v>
      </c>
      <c r="D5" s="2" t="s">
        <v>9</v>
      </c>
    </row>
    <row r="6" spans="1:4" x14ac:dyDescent="0.35">
      <c r="A6" s="4" t="s">
        <v>11</v>
      </c>
      <c r="B6" s="3" t="s">
        <v>12</v>
      </c>
      <c r="C6" s="6">
        <v>69.900000000000006</v>
      </c>
      <c r="D6" s="2" t="s">
        <v>13</v>
      </c>
    </row>
    <row r="7" spans="1:4" x14ac:dyDescent="0.35">
      <c r="A7" s="4" t="s">
        <v>15</v>
      </c>
      <c r="B7" s="3" t="s">
        <v>14</v>
      </c>
      <c r="C7" s="6">
        <v>104.9</v>
      </c>
      <c r="D7" s="2" t="s">
        <v>18</v>
      </c>
    </row>
    <row r="8" spans="1:4" x14ac:dyDescent="0.35">
      <c r="A8" s="4" t="s">
        <v>16</v>
      </c>
      <c r="B8" s="3" t="s">
        <v>128</v>
      </c>
      <c r="C8" s="174">
        <v>82.9</v>
      </c>
      <c r="D8" s="2" t="s">
        <v>129</v>
      </c>
    </row>
    <row r="9" spans="1:4" x14ac:dyDescent="0.35">
      <c r="A9" s="10" t="s">
        <v>17</v>
      </c>
      <c r="B9" s="11" t="s">
        <v>20</v>
      </c>
      <c r="C9" s="12">
        <v>99.89</v>
      </c>
      <c r="D9" s="2" t="s">
        <v>19</v>
      </c>
    </row>
    <row r="10" spans="1:4" x14ac:dyDescent="0.35">
      <c r="A10" s="13" t="s">
        <v>21</v>
      </c>
      <c r="B10" s="11"/>
      <c r="C10" s="14">
        <f>SUBTOTAL(109,Tabelle1[Preis])</f>
        <v>1489.4900000000005</v>
      </c>
      <c r="D10" s="1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1"/>
    </row>
    <row r="16" spans="1:4" x14ac:dyDescent="0.35">
      <c r="D16" s="1"/>
    </row>
    <row r="17" spans="3:4" ht="29" x14ac:dyDescent="0.35">
      <c r="C17" s="15" t="s">
        <v>24</v>
      </c>
      <c r="D17" s="2" t="s">
        <v>23</v>
      </c>
    </row>
    <row r="18" spans="3:4" x14ac:dyDescent="0.35">
      <c r="D18" s="1"/>
    </row>
    <row r="19" spans="3:4" x14ac:dyDescent="0.35">
      <c r="D19" s="1"/>
    </row>
    <row r="20" spans="3:4" x14ac:dyDescent="0.35">
      <c r="D20" s="1"/>
    </row>
    <row r="21" spans="3:4" x14ac:dyDescent="0.35">
      <c r="D21" s="1"/>
    </row>
    <row r="22" spans="3:4" x14ac:dyDescent="0.35">
      <c r="D22" s="1"/>
    </row>
    <row r="23" spans="3:4" x14ac:dyDescent="0.35">
      <c r="D23" s="1"/>
    </row>
    <row r="24" spans="3:4" x14ac:dyDescent="0.35">
      <c r="D24" s="1"/>
    </row>
    <row r="25" spans="3:4" x14ac:dyDescent="0.35">
      <c r="D25" s="1"/>
    </row>
    <row r="26" spans="3:4" x14ac:dyDescent="0.35">
      <c r="D26" s="1"/>
    </row>
    <row r="27" spans="3:4" x14ac:dyDescent="0.35">
      <c r="D27" s="1"/>
    </row>
    <row r="28" spans="3:4" x14ac:dyDescent="0.35">
      <c r="D28" s="1"/>
    </row>
    <row r="29" spans="3:4" x14ac:dyDescent="0.35">
      <c r="D29" s="1"/>
    </row>
  </sheetData>
  <hyperlinks>
    <hyperlink ref="D7" r:id="rId1" xr:uid="{364C9040-AF32-424B-9934-7AE06394A49D}"/>
    <hyperlink ref="D17" r:id="rId2" xr:uid="{12D204F1-05A9-4660-A228-6AC05FC5D6E7}"/>
    <hyperlink ref="D6" r:id="rId3" xr:uid="{2360F603-7C7A-4EB1-9C4C-0C1B0150F5F8}"/>
    <hyperlink ref="D8" r:id="rId4" xr:uid="{0A96F3F2-A284-41D4-9B4E-8BC046E50295}"/>
    <hyperlink ref="D9" r:id="rId5" xr:uid="{B952244A-A8C8-45C5-A291-5D58AD8CBEF4}"/>
    <hyperlink ref="D3" r:id="rId6" xr:uid="{FE25F91D-FC22-4E22-90C0-4B410BC87F96}"/>
    <hyperlink ref="D5" r:id="rId7" xr:uid="{8BE0D923-0D64-467A-A31C-7A31037E435D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332F-0EC6-4EF9-9757-27A1827B4082}">
  <dimension ref="A1:I17"/>
  <sheetViews>
    <sheetView tabSelected="1" zoomScale="115" zoomScaleNormal="115" workbookViewId="0">
      <selection activeCell="E21" sqref="E21"/>
    </sheetView>
  </sheetViews>
  <sheetFormatPr baseColWidth="10" defaultRowHeight="14.5" x14ac:dyDescent="0.35"/>
  <cols>
    <col min="1" max="1" width="24.81640625" customWidth="1"/>
    <col min="2" max="2" width="10.7265625" customWidth="1"/>
    <col min="3" max="3" width="20.54296875" customWidth="1"/>
    <col min="4" max="4" width="10.7265625" customWidth="1"/>
    <col min="5" max="5" width="17.26953125" customWidth="1"/>
    <col min="6" max="6" width="10.7265625" customWidth="1"/>
    <col min="7" max="8" width="14.81640625" customWidth="1"/>
  </cols>
  <sheetData>
    <row r="1" spans="1:9" ht="15" thickBot="1" x14ac:dyDescent="0.4">
      <c r="A1" s="180" t="s">
        <v>25</v>
      </c>
      <c r="B1" s="181"/>
      <c r="C1" s="182"/>
      <c r="D1" s="182"/>
      <c r="E1" s="182"/>
      <c r="F1" s="182"/>
      <c r="G1" s="183"/>
    </row>
    <row r="2" spans="1:9" x14ac:dyDescent="0.35">
      <c r="A2" s="184" t="s">
        <v>26</v>
      </c>
      <c r="B2" s="186" t="s">
        <v>27</v>
      </c>
      <c r="C2" s="187"/>
      <c r="D2" s="186" t="s">
        <v>28</v>
      </c>
      <c r="E2" s="187"/>
      <c r="F2" s="186" t="s">
        <v>29</v>
      </c>
      <c r="G2" s="187"/>
    </row>
    <row r="3" spans="1:9" ht="28.9" customHeight="1" x14ac:dyDescent="0.35">
      <c r="A3" s="185"/>
      <c r="B3" s="188" t="s">
        <v>30</v>
      </c>
      <c r="C3" s="189"/>
      <c r="D3" s="188" t="s">
        <v>31</v>
      </c>
      <c r="E3" s="189"/>
      <c r="F3" s="188" t="s">
        <v>32</v>
      </c>
      <c r="G3" s="189"/>
      <c r="H3" s="15" t="s">
        <v>33</v>
      </c>
      <c r="I3">
        <v>1</v>
      </c>
    </row>
    <row r="4" spans="1:9" x14ac:dyDescent="0.35">
      <c r="A4" s="150" t="s">
        <v>34</v>
      </c>
      <c r="B4" s="16">
        <f>(I3)</f>
        <v>1</v>
      </c>
      <c r="C4" s="17">
        <f>[1]MainboardVergleichQualitativ!D13*I3</f>
        <v>159.57983193277312</v>
      </c>
      <c r="D4" s="16">
        <f>I3</f>
        <v>1</v>
      </c>
      <c r="E4" s="17">
        <f>[1]MainboardVergleichQualitativ!F13*I3</f>
        <v>146.9747899159664</v>
      </c>
      <c r="F4" s="16">
        <f>I3</f>
        <v>1</v>
      </c>
      <c r="G4" s="17">
        <f>[1]MainboardVergleichQualitativ!H13*I3</f>
        <v>98.462184873949582</v>
      </c>
    </row>
    <row r="5" spans="1:9" x14ac:dyDescent="0.35">
      <c r="A5" s="151" t="s">
        <v>35</v>
      </c>
      <c r="B5" s="18">
        <v>0.1</v>
      </c>
      <c r="C5" s="19">
        <f>-(C4*B5)</f>
        <v>-15.957983193277313</v>
      </c>
      <c r="D5" s="18">
        <v>0.12</v>
      </c>
      <c r="E5" s="19">
        <f>-(E4*D5)</f>
        <v>-17.636974789915968</v>
      </c>
      <c r="F5" s="18">
        <v>0.1</v>
      </c>
      <c r="G5" s="19">
        <f>-(G4*F5)</f>
        <v>-9.8462184873949585</v>
      </c>
    </row>
    <row r="6" spans="1:9" x14ac:dyDescent="0.35">
      <c r="A6" s="152" t="s">
        <v>36</v>
      </c>
      <c r="B6" s="20"/>
      <c r="C6" s="17">
        <f>C4+C5</f>
        <v>143.62184873949582</v>
      </c>
      <c r="D6" s="20"/>
      <c r="E6" s="17">
        <f>E4+E5</f>
        <v>129.33781512605043</v>
      </c>
      <c r="F6" s="20"/>
      <c r="G6" s="17">
        <f>G4+G5</f>
        <v>88.615966386554618</v>
      </c>
    </row>
    <row r="7" spans="1:9" x14ac:dyDescent="0.35">
      <c r="A7" s="151" t="s">
        <v>37</v>
      </c>
      <c r="B7" s="21" t="s">
        <v>38</v>
      </c>
      <c r="C7" s="19">
        <f>-C6*B7</f>
        <v>-2.8724369747899163</v>
      </c>
      <c r="D7" s="21" t="s">
        <v>39</v>
      </c>
      <c r="E7" s="19">
        <f>-E6*D7</f>
        <v>-3.8801344537815128</v>
      </c>
      <c r="F7" s="21" t="s">
        <v>38</v>
      </c>
      <c r="G7" s="19">
        <f>-G6*F7</f>
        <v>-1.7723193277310925</v>
      </c>
    </row>
    <row r="8" spans="1:9" x14ac:dyDescent="0.35">
      <c r="A8" s="152" t="s">
        <v>40</v>
      </c>
      <c r="B8" s="20"/>
      <c r="C8" s="17">
        <f>C6+C7</f>
        <v>140.74941176470591</v>
      </c>
      <c r="D8" s="20"/>
      <c r="E8" s="17">
        <f>E6+E7</f>
        <v>125.45768067226892</v>
      </c>
      <c r="F8" s="20"/>
      <c r="G8" s="17">
        <f>G6+G7</f>
        <v>86.843647058823521</v>
      </c>
    </row>
    <row r="9" spans="1:9" x14ac:dyDescent="0.35">
      <c r="A9" s="151" t="s">
        <v>41</v>
      </c>
      <c r="B9" s="21" t="s">
        <v>42</v>
      </c>
      <c r="C9" s="19">
        <v>0</v>
      </c>
      <c r="D9" s="21" t="s">
        <v>42</v>
      </c>
      <c r="E9" s="19">
        <v>0</v>
      </c>
      <c r="F9" s="21" t="s">
        <v>42</v>
      </c>
      <c r="G9" s="19">
        <v>0</v>
      </c>
    </row>
    <row r="10" spans="1:9" ht="29" x14ac:dyDescent="0.35">
      <c r="A10" s="151" t="s">
        <v>43</v>
      </c>
      <c r="B10" s="22"/>
      <c r="C10" s="23">
        <f>C13</f>
        <v>3.1915966386554624</v>
      </c>
      <c r="D10" s="22"/>
      <c r="E10" s="23">
        <f>E13</f>
        <v>4.4092436974789919</v>
      </c>
      <c r="F10" s="24"/>
      <c r="G10" s="23">
        <f>G13</f>
        <v>2.6053094117647055</v>
      </c>
    </row>
    <row r="11" spans="1:9" ht="15" thickBot="1" x14ac:dyDescent="0.4">
      <c r="A11" s="25" t="s">
        <v>44</v>
      </c>
      <c r="B11" s="171"/>
      <c r="C11" s="27">
        <f>C8+C10</f>
        <v>143.94100840336137</v>
      </c>
      <c r="D11" s="171"/>
      <c r="E11" s="27">
        <f>E8+E10</f>
        <v>129.86692436974792</v>
      </c>
      <c r="F11" s="26"/>
      <c r="G11" s="27">
        <f>G8+G10</f>
        <v>89.448956470588229</v>
      </c>
    </row>
    <row r="12" spans="1:9" x14ac:dyDescent="0.35">
      <c r="A12" s="153" t="s">
        <v>45</v>
      </c>
      <c r="B12" s="172" t="s">
        <v>46</v>
      </c>
      <c r="C12" s="169"/>
      <c r="D12" s="172" t="s">
        <v>46</v>
      </c>
      <c r="E12" s="28"/>
      <c r="F12" s="172" t="s">
        <v>46</v>
      </c>
      <c r="G12" s="29"/>
    </row>
    <row r="13" spans="1:9" ht="15" thickBot="1" x14ac:dyDescent="0.4">
      <c r="A13" s="25"/>
      <c r="B13" s="173">
        <v>0.02</v>
      </c>
      <c r="C13" s="170">
        <f>B13*C4</f>
        <v>3.1915966386554624</v>
      </c>
      <c r="D13" s="173">
        <v>0.03</v>
      </c>
      <c r="E13" s="31">
        <f>D13*E4</f>
        <v>4.4092436974789919</v>
      </c>
      <c r="F13" s="173">
        <v>0.03</v>
      </c>
      <c r="G13" s="168">
        <f>G8*F13</f>
        <v>2.6053094117647055</v>
      </c>
    </row>
    <row r="14" spans="1:9" x14ac:dyDescent="0.35">
      <c r="A14" s="154" t="s">
        <v>47</v>
      </c>
      <c r="B14" s="175" t="s">
        <v>48</v>
      </c>
      <c r="C14" s="32"/>
      <c r="D14" s="175" t="s">
        <v>48</v>
      </c>
      <c r="E14" s="33"/>
      <c r="F14" s="177" t="s">
        <v>127</v>
      </c>
      <c r="G14" s="34"/>
    </row>
    <row r="15" spans="1:9" x14ac:dyDescent="0.35">
      <c r="A15" s="25"/>
      <c r="B15" s="175"/>
      <c r="C15" s="30"/>
      <c r="D15" s="175"/>
      <c r="E15" s="35"/>
      <c r="F15" s="178"/>
      <c r="G15" s="36"/>
    </row>
    <row r="16" spans="1:9" x14ac:dyDescent="0.35">
      <c r="A16" s="25"/>
      <c r="B16" s="175"/>
      <c r="C16" s="35"/>
      <c r="D16" s="175"/>
      <c r="E16" s="35"/>
      <c r="F16" s="178"/>
      <c r="G16" s="36"/>
    </row>
    <row r="17" spans="1:7" ht="15" thickBot="1" x14ac:dyDescent="0.4">
      <c r="A17" s="155"/>
      <c r="B17" s="176"/>
      <c r="C17" s="37"/>
      <c r="D17" s="176"/>
      <c r="E17" s="37"/>
      <c r="F17" s="179"/>
      <c r="G17" s="38"/>
    </row>
  </sheetData>
  <mergeCells count="11">
    <mergeCell ref="B14:B17"/>
    <mergeCell ref="D14:D17"/>
    <mergeCell ref="F14:F17"/>
    <mergeCell ref="A1:G1"/>
    <mergeCell ref="A2:A3"/>
    <mergeCell ref="B2:C2"/>
    <mergeCell ref="D2:E2"/>
    <mergeCell ref="F2:G2"/>
    <mergeCell ref="B3:C3"/>
    <mergeCell ref="D3:E3"/>
    <mergeCell ref="F3:G3"/>
  </mergeCells>
  <conditionalFormatting sqref="A5 C11 E11 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321C-8D16-4972-B454-37B97DF25368}">
  <dimension ref="A1:H24"/>
  <sheetViews>
    <sheetView zoomScaleNormal="100" workbookViewId="0">
      <selection activeCell="H14" sqref="A1:H14"/>
    </sheetView>
  </sheetViews>
  <sheetFormatPr baseColWidth="10" defaultColWidth="9.1796875" defaultRowHeight="14.5" x14ac:dyDescent="0.35"/>
  <cols>
    <col min="1" max="1" width="26.81640625" customWidth="1"/>
    <col min="2" max="2" width="15.54296875" customWidth="1"/>
    <col min="3" max="3" width="14.81640625" customWidth="1"/>
    <col min="4" max="4" width="17.54296875" customWidth="1"/>
    <col min="5" max="5" width="16.54296875" customWidth="1"/>
    <col min="6" max="6" width="17.1796875" customWidth="1"/>
    <col min="7" max="7" width="15" customWidth="1"/>
    <col min="8" max="8" width="24.453125" customWidth="1"/>
  </cols>
  <sheetData>
    <row r="1" spans="1:8" x14ac:dyDescent="0.35">
      <c r="A1" s="156"/>
      <c r="B1" s="157"/>
      <c r="C1" s="190" t="s">
        <v>49</v>
      </c>
      <c r="D1" s="190"/>
      <c r="E1" s="190"/>
      <c r="F1" s="190"/>
      <c r="G1" s="190"/>
      <c r="H1" s="191"/>
    </row>
    <row r="2" spans="1:8" ht="29" x14ac:dyDescent="0.35">
      <c r="A2" s="25" t="s">
        <v>50</v>
      </c>
      <c r="B2" s="149" t="s">
        <v>51</v>
      </c>
      <c r="C2" s="158" t="s">
        <v>52</v>
      </c>
      <c r="D2" s="158" t="s">
        <v>53</v>
      </c>
      <c r="E2" s="158" t="s">
        <v>54</v>
      </c>
      <c r="F2" s="158" t="s">
        <v>55</v>
      </c>
      <c r="G2" s="158" t="s">
        <v>56</v>
      </c>
      <c r="H2" s="159" t="s">
        <v>57</v>
      </c>
    </row>
    <row r="3" spans="1:8" ht="20.25" customHeight="1" x14ac:dyDescent="0.35">
      <c r="A3" s="160" t="s">
        <v>58</v>
      </c>
      <c r="B3" s="161">
        <v>0.1</v>
      </c>
      <c r="C3" s="158">
        <v>5</v>
      </c>
      <c r="D3" s="158">
        <f>Tabelle2[[#This Row],[Bewertung einfach]]*Tabelle2[[#This Row],[Gewichtung]]</f>
        <v>0.5</v>
      </c>
      <c r="E3" s="149">
        <v>3</v>
      </c>
      <c r="F3" s="149">
        <f>Tabelle2[[#This Row],[Bewertung einfach2]]*Tabelle2[[#This Row],[Gewichtung]]</f>
        <v>0.30000000000000004</v>
      </c>
      <c r="G3" s="149">
        <v>4.5</v>
      </c>
      <c r="H3" s="35">
        <f>Tabelle2[[#This Row],[Bewertung einfach3]]*Tabelle2[[#This Row],[Gewichtung]]</f>
        <v>0.45</v>
      </c>
    </row>
    <row r="4" spans="1:8" x14ac:dyDescent="0.35">
      <c r="A4" s="25" t="s">
        <v>1</v>
      </c>
      <c r="B4" s="161">
        <v>0.2</v>
      </c>
      <c r="C4" s="149">
        <v>1</v>
      </c>
      <c r="D4" s="158">
        <f>Tabelle2[[#This Row],[Bewertung einfach]]*Tabelle2[[#This Row],[Gewichtung]]</f>
        <v>0.2</v>
      </c>
      <c r="E4" s="149">
        <v>3</v>
      </c>
      <c r="F4" s="149">
        <f>Tabelle2[[#This Row],[Bewertung einfach2]]*Tabelle2[[#This Row],[Gewichtung]]</f>
        <v>0.60000000000000009</v>
      </c>
      <c r="G4" s="149">
        <v>5</v>
      </c>
      <c r="H4" s="35">
        <f>Tabelle2[[#This Row],[Bewertung einfach3]]*Tabelle2[[#This Row],[Gewichtung]]</f>
        <v>1</v>
      </c>
    </row>
    <row r="5" spans="1:8" ht="31.5" customHeight="1" x14ac:dyDescent="0.35">
      <c r="A5" s="160" t="s">
        <v>59</v>
      </c>
      <c r="B5" s="161">
        <v>0.1</v>
      </c>
      <c r="C5" s="149">
        <v>3</v>
      </c>
      <c r="D5" s="158">
        <f>Tabelle2[[#This Row],[Bewertung einfach]]*Tabelle2[[#This Row],[Gewichtung]]</f>
        <v>0.30000000000000004</v>
      </c>
      <c r="E5" s="149">
        <v>2</v>
      </c>
      <c r="F5" s="149">
        <f>Tabelle2[[#This Row],[Bewertung einfach2]]*Tabelle2[[#This Row],[Gewichtung]]</f>
        <v>0.2</v>
      </c>
      <c r="G5" s="149">
        <v>5</v>
      </c>
      <c r="H5" s="35">
        <f>Tabelle2[[#This Row],[Bewertung einfach3]]*Tabelle2[[#This Row],[Gewichtung]]</f>
        <v>0.5</v>
      </c>
    </row>
    <row r="6" spans="1:8" x14ac:dyDescent="0.35">
      <c r="A6" s="25" t="s">
        <v>60</v>
      </c>
      <c r="B6" s="161">
        <v>0.1</v>
      </c>
      <c r="C6" s="149">
        <v>5</v>
      </c>
      <c r="D6" s="158">
        <f>Tabelle2[[#This Row],[Bewertung einfach]]*Tabelle2[[#This Row],[Gewichtung]]</f>
        <v>0.5</v>
      </c>
      <c r="E6" s="149">
        <v>3</v>
      </c>
      <c r="F6" s="149">
        <f>Tabelle2[[#This Row],[Bewertung einfach2]]*Tabelle2[[#This Row],[Gewichtung]]</f>
        <v>0.30000000000000004</v>
      </c>
      <c r="G6" s="149">
        <v>3</v>
      </c>
      <c r="H6" s="35">
        <f>Tabelle2[[#This Row],[Bewertung einfach3]]*Tabelle2[[#This Row],[Gewichtung]]</f>
        <v>0.30000000000000004</v>
      </c>
    </row>
    <row r="7" spans="1:8" x14ac:dyDescent="0.35">
      <c r="A7" s="25" t="s">
        <v>61</v>
      </c>
      <c r="B7" s="161">
        <v>0.15</v>
      </c>
      <c r="C7" s="149">
        <v>5</v>
      </c>
      <c r="D7" s="158">
        <f>Tabelle2[[#This Row],[Bewertung einfach]]*Tabelle2[[#This Row],[Gewichtung]]</f>
        <v>0.75</v>
      </c>
      <c r="E7" s="149">
        <v>5</v>
      </c>
      <c r="F7" s="149">
        <f>Tabelle2[[#This Row],[Bewertung einfach2]]*Tabelle2[[#This Row],[Gewichtung]]</f>
        <v>0.75</v>
      </c>
      <c r="G7" s="149">
        <v>5</v>
      </c>
      <c r="H7" s="35">
        <f>Tabelle2[[#This Row],[Bewertung einfach3]]*Tabelle2[[#This Row],[Gewichtung]]</f>
        <v>0.75</v>
      </c>
    </row>
    <row r="8" spans="1:8" x14ac:dyDescent="0.35">
      <c r="A8" s="25" t="s">
        <v>62</v>
      </c>
      <c r="B8" s="161">
        <v>0.2</v>
      </c>
      <c r="C8" s="149">
        <v>5</v>
      </c>
      <c r="D8" s="158">
        <f>Tabelle2[[#This Row],[Bewertung einfach]]*Tabelle2[[#This Row],[Gewichtung]]</f>
        <v>1</v>
      </c>
      <c r="E8" s="149">
        <v>3</v>
      </c>
      <c r="F8" s="149">
        <f>Tabelle2[[#This Row],[Bewertung einfach2]]*Tabelle2[[#This Row],[Gewichtung]]</f>
        <v>0.60000000000000009</v>
      </c>
      <c r="G8" s="149">
        <v>3</v>
      </c>
      <c r="H8" s="35">
        <f>Tabelle2[[#This Row],[Bewertung einfach3]]*Tabelle2[[#This Row],[Gewichtung]]</f>
        <v>0.60000000000000009</v>
      </c>
    </row>
    <row r="9" spans="1:8" x14ac:dyDescent="0.35">
      <c r="A9" s="25" t="s">
        <v>63</v>
      </c>
      <c r="B9" s="161">
        <v>0.15</v>
      </c>
      <c r="C9" s="149">
        <v>5</v>
      </c>
      <c r="D9" s="158">
        <f>Tabelle2[[#This Row],[Bewertung einfach]]*Tabelle2[[#This Row],[Gewichtung]]</f>
        <v>0.75</v>
      </c>
      <c r="E9" s="149">
        <v>4</v>
      </c>
      <c r="F9" s="149">
        <f>Tabelle2[[#This Row],[Bewertung einfach2]]*Tabelle2[[#This Row],[Gewichtung]]</f>
        <v>0.6</v>
      </c>
      <c r="G9" s="149">
        <v>4</v>
      </c>
      <c r="H9" s="35">
        <f>Tabelle2[[#This Row],[Bewertung einfach3]]*Tabelle2[[#This Row],[Gewichtung]]</f>
        <v>0.6</v>
      </c>
    </row>
    <row r="10" spans="1:8" x14ac:dyDescent="0.35">
      <c r="A10" s="25" t="s">
        <v>64</v>
      </c>
      <c r="B10" s="161">
        <f>SUBTOTAL(109,Tabelle2[Gewichtung])</f>
        <v>1</v>
      </c>
      <c r="C10" s="149"/>
      <c r="D10" s="158">
        <f>SUBTOTAL(109,Tabelle2[Bewertung gewichtet])</f>
        <v>4</v>
      </c>
      <c r="E10" s="149"/>
      <c r="F10" s="149">
        <f>SUBTOTAL(109,Tabelle2[Bewertung gewichtet2])</f>
        <v>3.3500000000000005</v>
      </c>
      <c r="G10" s="149"/>
      <c r="H10" s="35">
        <f>SUBTOTAL(109,Tabelle2[Bewertung gewichtet3])</f>
        <v>4.2</v>
      </c>
    </row>
    <row r="11" spans="1:8" x14ac:dyDescent="0.35">
      <c r="A11" s="25" t="s">
        <v>65</v>
      </c>
      <c r="B11" s="162"/>
      <c r="C11" s="192" t="s">
        <v>27</v>
      </c>
      <c r="D11" s="192"/>
      <c r="E11" s="192" t="s">
        <v>28</v>
      </c>
      <c r="F11" s="192"/>
      <c r="G11" s="192" t="s">
        <v>29</v>
      </c>
      <c r="H11" s="193"/>
    </row>
    <row r="12" spans="1:8" x14ac:dyDescent="0.35">
      <c r="A12" s="25" t="s">
        <v>66</v>
      </c>
      <c r="B12" s="163"/>
      <c r="C12" s="163"/>
      <c r="D12" s="164">
        <v>189.9</v>
      </c>
      <c r="E12" s="149"/>
      <c r="F12" s="164">
        <v>174.9</v>
      </c>
      <c r="G12" s="149"/>
      <c r="H12" s="33">
        <v>117.17</v>
      </c>
    </row>
    <row r="13" spans="1:8" x14ac:dyDescent="0.35">
      <c r="A13" s="25" t="s">
        <v>67</v>
      </c>
      <c r="B13" s="163"/>
      <c r="C13" s="163"/>
      <c r="D13" s="164">
        <f>D12/1.19</f>
        <v>159.57983193277312</v>
      </c>
      <c r="E13" s="149"/>
      <c r="F13" s="164">
        <f>F12/1.19</f>
        <v>146.9747899159664</v>
      </c>
      <c r="G13" s="149"/>
      <c r="H13" s="33">
        <f>H12/1.19</f>
        <v>98.462184873949582</v>
      </c>
    </row>
    <row r="14" spans="1:8" ht="29.5" thickBot="1" x14ac:dyDescent="0.4">
      <c r="A14" s="155" t="s">
        <v>68</v>
      </c>
      <c r="B14" s="165"/>
      <c r="C14" s="194" t="s">
        <v>69</v>
      </c>
      <c r="D14" s="194"/>
      <c r="E14" s="195" t="s">
        <v>70</v>
      </c>
      <c r="F14" s="195"/>
      <c r="G14" s="166"/>
      <c r="H14" s="167" t="s">
        <v>32</v>
      </c>
    </row>
    <row r="18" spans="2:4" x14ac:dyDescent="0.35">
      <c r="D18" s="39"/>
    </row>
    <row r="24" spans="2:4" ht="14.5" customHeight="1" x14ac:dyDescent="0.35">
      <c r="B24" s="15"/>
    </row>
  </sheetData>
  <mergeCells count="6">
    <mergeCell ref="C1:H1"/>
    <mergeCell ref="C11:D11"/>
    <mergeCell ref="E11:F11"/>
    <mergeCell ref="G11:H11"/>
    <mergeCell ref="C14:D14"/>
    <mergeCell ref="E14:F14"/>
  </mergeCells>
  <conditionalFormatting sqref="D10 F10 H1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94C7-1AB1-46BA-BB9F-0CD99BC7DF90}">
  <dimension ref="A1:AMJ97"/>
  <sheetViews>
    <sheetView zoomScale="130" zoomScaleNormal="130" workbookViewId="0">
      <pane xSplit="4" ySplit="4" topLeftCell="E5" activePane="bottomRight" state="frozen"/>
      <selection pane="topRight" activeCell="G1" sqref="G1"/>
      <selection pane="bottomLeft" activeCell="A5" sqref="A5"/>
      <selection pane="bottomRight" activeCell="B31" sqref="B31"/>
    </sheetView>
  </sheetViews>
  <sheetFormatPr baseColWidth="10" defaultColWidth="11.7265625" defaultRowHeight="14.5" x14ac:dyDescent="0.35"/>
  <cols>
    <col min="1" max="1" width="4.453125" style="41" customWidth="1"/>
    <col min="2" max="2" width="33.54296875" style="41" customWidth="1"/>
    <col min="3" max="3" width="13.54296875" style="41" customWidth="1"/>
    <col min="4" max="4" width="42.36328125" style="41" customWidth="1"/>
    <col min="5" max="5" width="49.7265625" style="41" customWidth="1"/>
    <col min="6" max="6" width="11.7265625" style="41"/>
    <col min="7" max="7" width="70.26953125" style="41" customWidth="1"/>
    <col min="8" max="1024" width="11.7265625" style="41"/>
    <col min="1025" max="16384" width="11.7265625" style="148"/>
  </cols>
  <sheetData>
    <row r="1" spans="2:8" x14ac:dyDescent="0.35">
      <c r="B1" s="40"/>
      <c r="C1" s="40"/>
      <c r="D1" s="40"/>
      <c r="E1" s="40"/>
      <c r="F1" s="40"/>
    </row>
    <row r="2" spans="2:8" ht="26" x14ac:dyDescent="0.6">
      <c r="B2" s="42" t="s">
        <v>71</v>
      </c>
      <c r="C2" s="43"/>
      <c r="D2" s="43"/>
      <c r="E2" s="44"/>
    </row>
    <row r="4" spans="2:8" ht="29" x14ac:dyDescent="0.35">
      <c r="B4" s="45" t="s">
        <v>72</v>
      </c>
      <c r="C4" s="46" t="s">
        <v>73</v>
      </c>
      <c r="D4" s="47" t="s">
        <v>74</v>
      </c>
      <c r="E4" s="48" t="s">
        <v>75</v>
      </c>
      <c r="G4" s="49"/>
      <c r="H4" s="50"/>
    </row>
    <row r="5" spans="2:8" x14ac:dyDescent="0.35">
      <c r="B5" s="51"/>
      <c r="C5" s="52"/>
      <c r="D5" s="52"/>
      <c r="E5" s="53"/>
      <c r="G5" s="50"/>
    </row>
    <row r="6" spans="2:8" ht="15.5" x14ac:dyDescent="0.35">
      <c r="B6" s="54" t="s">
        <v>76</v>
      </c>
      <c r="C6" s="55"/>
      <c r="D6" s="55"/>
      <c r="E6" s="56"/>
    </row>
    <row r="7" spans="2:8" x14ac:dyDescent="0.35">
      <c r="B7" s="57" t="s">
        <v>77</v>
      </c>
      <c r="C7" s="58">
        <v>5</v>
      </c>
      <c r="D7" s="59"/>
      <c r="E7" s="60"/>
    </row>
    <row r="8" spans="2:8" ht="43.5" x14ac:dyDescent="0.35">
      <c r="B8" s="61" t="s">
        <v>78</v>
      </c>
      <c r="C8" s="62">
        <v>5</v>
      </c>
      <c r="D8" s="59"/>
      <c r="E8" s="63"/>
    </row>
    <row r="9" spans="2:8" ht="29" x14ac:dyDescent="0.35">
      <c r="B9" s="61" t="s">
        <v>79</v>
      </c>
      <c r="C9" s="64">
        <v>5</v>
      </c>
      <c r="D9" s="65"/>
      <c r="E9" s="66"/>
    </row>
    <row r="10" spans="2:8" x14ac:dyDescent="0.35">
      <c r="B10" s="67" t="s">
        <v>80</v>
      </c>
      <c r="C10" s="68">
        <f>SUM(C7:C9)</f>
        <v>15</v>
      </c>
      <c r="D10" s="68">
        <f>SUM(D7:D9)</f>
        <v>0</v>
      </c>
    </row>
    <row r="12" spans="2:8" ht="15.5" x14ac:dyDescent="0.35">
      <c r="B12" s="69" t="s">
        <v>81</v>
      </c>
    </row>
    <row r="13" spans="2:8" x14ac:dyDescent="0.35">
      <c r="B13" s="70" t="s">
        <v>82</v>
      </c>
      <c r="C13" s="71"/>
      <c r="D13" s="40"/>
      <c r="E13" s="72"/>
    </row>
    <row r="14" spans="2:8" ht="29" x14ac:dyDescent="0.35">
      <c r="B14" s="73" t="s">
        <v>83</v>
      </c>
      <c r="C14" s="62">
        <v>15</v>
      </c>
      <c r="D14" s="59"/>
      <c r="E14" s="63"/>
      <c r="G14" s="74"/>
    </row>
    <row r="15" spans="2:8" x14ac:dyDescent="0.35">
      <c r="B15" s="70" t="s">
        <v>84</v>
      </c>
      <c r="C15" s="71"/>
      <c r="E15" s="75"/>
    </row>
    <row r="16" spans="2:8" ht="29" x14ac:dyDescent="0.35">
      <c r="B16" s="76" t="s">
        <v>85</v>
      </c>
      <c r="C16" s="62">
        <v>5</v>
      </c>
      <c r="D16" s="59"/>
      <c r="E16" s="75"/>
    </row>
    <row r="17" spans="1:7" x14ac:dyDescent="0.35">
      <c r="B17" s="77" t="s">
        <v>86</v>
      </c>
      <c r="C17" s="62">
        <f>2*C16</f>
        <v>10</v>
      </c>
      <c r="D17" s="59"/>
      <c r="E17" s="75"/>
    </row>
    <row r="18" spans="1:7" ht="29" x14ac:dyDescent="0.35">
      <c r="B18" s="73" t="s">
        <v>87</v>
      </c>
      <c r="C18" s="62">
        <v>5</v>
      </c>
      <c r="D18" s="59"/>
      <c r="E18" s="63"/>
      <c r="G18" s="74"/>
    </row>
    <row r="19" spans="1:7" ht="29" x14ac:dyDescent="0.35">
      <c r="B19" s="73" t="s">
        <v>88</v>
      </c>
      <c r="C19" s="78">
        <f>C16*2</f>
        <v>10</v>
      </c>
      <c r="D19" s="59"/>
      <c r="E19" s="63"/>
      <c r="G19" s="79"/>
    </row>
    <row r="20" spans="1:7" x14ac:dyDescent="0.35">
      <c r="B20" s="80" t="s">
        <v>80</v>
      </c>
      <c r="C20" s="81">
        <f>SUM(C14,C17,C18,C19)</f>
        <v>40</v>
      </c>
      <c r="D20" s="81">
        <f>SUM(D14,D17,D18,D19)</f>
        <v>0</v>
      </c>
      <c r="E20" s="82"/>
    </row>
    <row r="22" spans="1:7" x14ac:dyDescent="0.35">
      <c r="B22" s="70" t="s">
        <v>89</v>
      </c>
      <c r="C22" s="83"/>
      <c r="D22" s="84"/>
      <c r="E22" s="72"/>
    </row>
    <row r="23" spans="1:7" x14ac:dyDescent="0.35">
      <c r="A23" s="85" t="s">
        <v>90</v>
      </c>
      <c r="B23" s="61" t="s">
        <v>91</v>
      </c>
      <c r="C23" s="86">
        <v>6</v>
      </c>
      <c r="D23" s="59"/>
      <c r="E23" s="63"/>
    </row>
    <row r="24" spans="1:7" x14ac:dyDescent="0.35">
      <c r="A24" s="85"/>
      <c r="B24" s="61"/>
      <c r="C24" s="87"/>
      <c r="D24" s="87"/>
      <c r="E24" s="63"/>
    </row>
    <row r="25" spans="1:7" ht="29" x14ac:dyDescent="0.35">
      <c r="A25" s="85" t="s">
        <v>90</v>
      </c>
      <c r="B25" s="61" t="s">
        <v>92</v>
      </c>
      <c r="C25" s="86">
        <v>8</v>
      </c>
      <c r="D25" s="59"/>
      <c r="E25" s="63"/>
    </row>
    <row r="26" spans="1:7" x14ac:dyDescent="0.35">
      <c r="A26" s="85" t="s">
        <v>90</v>
      </c>
      <c r="B26" s="61" t="s">
        <v>93</v>
      </c>
      <c r="C26" s="86">
        <v>8</v>
      </c>
      <c r="D26" s="59"/>
      <c r="E26" s="63"/>
    </row>
    <row r="27" spans="1:7" ht="29" x14ac:dyDescent="0.35">
      <c r="A27" s="85" t="s">
        <v>90</v>
      </c>
      <c r="B27" s="61" t="s">
        <v>94</v>
      </c>
      <c r="C27" s="86">
        <v>5</v>
      </c>
      <c r="D27" s="59"/>
      <c r="E27" s="63"/>
    </row>
    <row r="28" spans="1:7" x14ac:dyDescent="0.35">
      <c r="A28" s="85"/>
      <c r="B28" s="61"/>
      <c r="C28" s="87"/>
      <c r="D28" s="87"/>
      <c r="E28" s="63"/>
      <c r="G28" s="50"/>
    </row>
    <row r="29" spans="1:7" ht="29" x14ac:dyDescent="0.35">
      <c r="A29" s="85" t="s">
        <v>90</v>
      </c>
      <c r="B29" s="61" t="s">
        <v>95</v>
      </c>
      <c r="C29" s="86">
        <v>15</v>
      </c>
      <c r="D29" s="59"/>
      <c r="E29" s="63"/>
    </row>
    <row r="30" spans="1:7" x14ac:dyDescent="0.35">
      <c r="A30" s="85"/>
      <c r="B30" s="61"/>
      <c r="C30" s="88"/>
      <c r="D30" s="87"/>
      <c r="E30" s="63"/>
    </row>
    <row r="31" spans="1:7" ht="29" x14ac:dyDescent="0.35">
      <c r="A31" s="85" t="s">
        <v>90</v>
      </c>
      <c r="B31" s="61" t="s">
        <v>96</v>
      </c>
      <c r="C31" s="86">
        <v>15</v>
      </c>
      <c r="D31" s="59"/>
      <c r="E31" s="63"/>
      <c r="G31" s="74"/>
    </row>
    <row r="32" spans="1:7" x14ac:dyDescent="0.35">
      <c r="B32" s="89" t="s">
        <v>80</v>
      </c>
      <c r="C32" s="90">
        <f>SUM(C23:C31)</f>
        <v>57</v>
      </c>
      <c r="D32" s="91">
        <f>SUM(D23:D31)</f>
        <v>0</v>
      </c>
      <c r="E32" s="92"/>
    </row>
    <row r="33" spans="1:7" x14ac:dyDescent="0.35">
      <c r="B33" s="93"/>
      <c r="C33" s="94"/>
      <c r="D33" s="95"/>
      <c r="E33" s="92"/>
    </row>
    <row r="34" spans="1:7" x14ac:dyDescent="0.35">
      <c r="B34" s="96" t="s">
        <v>97</v>
      </c>
      <c r="C34" s="40"/>
      <c r="D34" s="40"/>
      <c r="E34" s="72"/>
      <c r="G34" s="50"/>
    </row>
    <row r="35" spans="1:7" x14ac:dyDescent="0.35">
      <c r="B35" s="97"/>
      <c r="C35" s="98"/>
      <c r="D35" s="98"/>
      <c r="E35" s="82"/>
    </row>
    <row r="36" spans="1:7" ht="58" x14ac:dyDescent="0.35">
      <c r="A36" s="85" t="s">
        <v>98</v>
      </c>
      <c r="B36" s="61" t="s">
        <v>99</v>
      </c>
      <c r="C36" s="99">
        <v>10</v>
      </c>
      <c r="D36" s="59"/>
      <c r="E36" s="66"/>
    </row>
    <row r="37" spans="1:7" ht="43.5" x14ac:dyDescent="0.35">
      <c r="A37" s="85" t="s">
        <v>100</v>
      </c>
      <c r="B37" s="61" t="s">
        <v>101</v>
      </c>
      <c r="C37" s="99">
        <v>10</v>
      </c>
      <c r="D37" s="59"/>
      <c r="E37" s="66"/>
    </row>
    <row r="38" spans="1:7" x14ac:dyDescent="0.35">
      <c r="B38" s="100" t="s">
        <v>80</v>
      </c>
      <c r="C38" s="101">
        <f>SUM(C36:C37)</f>
        <v>20</v>
      </c>
      <c r="D38" s="102">
        <f>SUM(D36:D37)</f>
        <v>0</v>
      </c>
      <c r="E38" s="103"/>
    </row>
    <row r="40" spans="1:7" x14ac:dyDescent="0.35">
      <c r="B40" s="104" t="s">
        <v>102</v>
      </c>
      <c r="C40" s="105"/>
      <c r="D40" s="105"/>
      <c r="E40" s="106"/>
    </row>
    <row r="41" spans="1:7" x14ac:dyDescent="0.35">
      <c r="B41" s="107" t="s">
        <v>103</v>
      </c>
      <c r="C41" s="99">
        <v>5</v>
      </c>
      <c r="D41" s="59"/>
      <c r="E41" s="66"/>
    </row>
    <row r="42" spans="1:7" x14ac:dyDescent="0.35">
      <c r="B42" s="107" t="s">
        <v>104</v>
      </c>
      <c r="C42" s="99">
        <v>5</v>
      </c>
      <c r="D42" s="59"/>
      <c r="E42" s="66"/>
    </row>
    <row r="43" spans="1:7" x14ac:dyDescent="0.35">
      <c r="B43" s="67" t="s">
        <v>80</v>
      </c>
      <c r="C43" s="68">
        <f>SUM(C41:C42)</f>
        <v>10</v>
      </c>
      <c r="D43" s="108">
        <f>SUM(D41:D42)</f>
        <v>0</v>
      </c>
    </row>
    <row r="44" spans="1:7" x14ac:dyDescent="0.35">
      <c r="B44" s="67"/>
    </row>
    <row r="45" spans="1:7" x14ac:dyDescent="0.35">
      <c r="B45" s="109" t="s">
        <v>105</v>
      </c>
      <c r="C45" s="110">
        <f>C10+C20+C32+C38+C43</f>
        <v>142</v>
      </c>
      <c r="D45" s="111">
        <f>SUM(D10,D20,D32,D38,D43)</f>
        <v>0</v>
      </c>
      <c r="E45" s="112"/>
    </row>
    <row r="46" spans="1:7" x14ac:dyDescent="0.35">
      <c r="B46" s="113"/>
      <c r="C46" s="114"/>
      <c r="D46" s="115"/>
      <c r="E46" s="116"/>
    </row>
    <row r="47" spans="1:7" x14ac:dyDescent="0.35">
      <c r="B47" s="104" t="s">
        <v>106</v>
      </c>
      <c r="C47" s="58"/>
      <c r="D47" s="58"/>
      <c r="E47" s="56"/>
    </row>
    <row r="48" spans="1:7" x14ac:dyDescent="0.35">
      <c r="B48" s="107" t="s">
        <v>107</v>
      </c>
      <c r="C48" s="99">
        <v>5</v>
      </c>
      <c r="D48" s="59"/>
      <c r="E48" s="66"/>
    </row>
    <row r="49" spans="2:7" x14ac:dyDescent="0.35">
      <c r="B49" s="107" t="s">
        <v>108</v>
      </c>
      <c r="C49" s="99">
        <v>2.5</v>
      </c>
      <c r="D49" s="59"/>
      <c r="E49" s="66"/>
    </row>
    <row r="50" spans="2:7" x14ac:dyDescent="0.35">
      <c r="B50" s="107" t="s">
        <v>109</v>
      </c>
      <c r="C50" s="99">
        <v>2.5</v>
      </c>
      <c r="D50" s="59"/>
      <c r="E50" s="66"/>
    </row>
    <row r="51" spans="2:7" x14ac:dyDescent="0.35">
      <c r="B51" s="107" t="s">
        <v>110</v>
      </c>
      <c r="C51" s="99">
        <v>2.5</v>
      </c>
      <c r="D51" s="59"/>
      <c r="E51" s="66"/>
    </row>
    <row r="52" spans="2:7" x14ac:dyDescent="0.35">
      <c r="B52" s="107" t="s">
        <v>111</v>
      </c>
      <c r="C52" s="99">
        <v>2.5</v>
      </c>
      <c r="D52" s="59"/>
      <c r="E52" s="66"/>
    </row>
    <row r="53" spans="2:7" x14ac:dyDescent="0.35">
      <c r="B53" s="107" t="s">
        <v>112</v>
      </c>
      <c r="C53" s="99">
        <v>2.5</v>
      </c>
      <c r="D53" s="59"/>
      <c r="E53" s="66"/>
    </row>
    <row r="54" spans="2:7" x14ac:dyDescent="0.35">
      <c r="B54" s="107" t="s">
        <v>113</v>
      </c>
      <c r="C54" s="99">
        <v>2.5</v>
      </c>
      <c r="D54" s="59"/>
      <c r="E54" s="66"/>
    </row>
    <row r="55" spans="2:7" ht="29" x14ac:dyDescent="0.35">
      <c r="B55" s="117" t="s">
        <v>114</v>
      </c>
      <c r="C55" s="118">
        <f>SUM(C48:C54)</f>
        <v>20</v>
      </c>
      <c r="D55" s="59">
        <f>SUM(D48:D54)</f>
        <v>0</v>
      </c>
      <c r="E55" s="66"/>
    </row>
    <row r="56" spans="2:7" x14ac:dyDescent="0.35">
      <c r="B56" s="113"/>
      <c r="C56" s="119"/>
      <c r="E56" s="116"/>
    </row>
    <row r="57" spans="2:7" x14ac:dyDescent="0.35">
      <c r="B57" s="120" t="s">
        <v>115</v>
      </c>
      <c r="C57" s="58"/>
      <c r="D57" s="58"/>
      <c r="E57" s="56"/>
    </row>
    <row r="58" spans="2:7" ht="30" customHeight="1" x14ac:dyDescent="0.35">
      <c r="B58" s="61" t="s">
        <v>116</v>
      </c>
      <c r="C58" s="196" t="s">
        <v>117</v>
      </c>
      <c r="D58" s="59"/>
      <c r="E58" s="66"/>
      <c r="G58" s="121"/>
    </row>
    <row r="59" spans="2:7" x14ac:dyDescent="0.35">
      <c r="B59" s="61" t="s">
        <v>118</v>
      </c>
      <c r="C59" s="196"/>
      <c r="D59" s="59"/>
      <c r="E59" s="66"/>
      <c r="G59" s="122"/>
    </row>
    <row r="60" spans="2:7" x14ac:dyDescent="0.35">
      <c r="B60" s="61" t="s">
        <v>119</v>
      </c>
      <c r="C60" s="196"/>
      <c r="D60" s="59"/>
      <c r="E60" s="66"/>
      <c r="G60" s="122"/>
    </row>
    <row r="61" spans="2:7" x14ac:dyDescent="0.35">
      <c r="B61" s="107"/>
      <c r="C61" s="99"/>
      <c r="D61" s="123">
        <f>IF(OR(D58=5,D59=5,D60=5),0.95,1)</f>
        <v>1</v>
      </c>
      <c r="E61" s="66"/>
      <c r="G61" s="124"/>
    </row>
    <row r="62" spans="2:7" x14ac:dyDescent="0.35">
      <c r="D62" s="125">
        <f>IF(OR(AND(D57=5, D59=5),AND(D57=5, D60=5),AND(D60=5, D58=5),OR(D58=6,D60=6,D57=6)),0.9,1)</f>
        <v>1</v>
      </c>
      <c r="E62" s="124"/>
      <c r="G62" s="124"/>
    </row>
    <row r="63" spans="2:7" ht="18.5" x14ac:dyDescent="0.45">
      <c r="B63" s="126" t="s">
        <v>120</v>
      </c>
      <c r="C63" s="127">
        <f>C45+C55</f>
        <v>162</v>
      </c>
      <c r="D63" s="128">
        <f>SUM(D55,D45)*MIN(D61:D62)</f>
        <v>0</v>
      </c>
      <c r="E63" s="124"/>
      <c r="G63" s="124"/>
    </row>
    <row r="64" spans="2:7" x14ac:dyDescent="0.35">
      <c r="D64" s="74"/>
      <c r="E64" s="124"/>
      <c r="G64" s="124"/>
    </row>
    <row r="65" spans="2:7" ht="18.5" x14ac:dyDescent="0.45">
      <c r="B65" s="126" t="s">
        <v>121</v>
      </c>
      <c r="C65" s="129">
        <f>D63/C63</f>
        <v>0</v>
      </c>
      <c r="D65" s="128">
        <f>VLOOKUP(C65,D71:E85,2,TRUE())</f>
        <v>6</v>
      </c>
      <c r="E65" s="124"/>
      <c r="G65" s="124"/>
    </row>
    <row r="66" spans="2:7" x14ac:dyDescent="0.35">
      <c r="D66" s="74"/>
      <c r="E66" s="124"/>
      <c r="G66" s="124"/>
    </row>
    <row r="67" spans="2:7" x14ac:dyDescent="0.35">
      <c r="D67" s="74"/>
      <c r="E67" s="124"/>
      <c r="G67" s="124"/>
    </row>
    <row r="68" spans="2:7" ht="15" thickBot="1" x14ac:dyDescent="0.4">
      <c r="C68" s="130"/>
      <c r="D68" s="131"/>
      <c r="E68" s="132"/>
      <c r="G68" s="124"/>
    </row>
    <row r="69" spans="2:7" x14ac:dyDescent="0.35">
      <c r="B69" s="133" t="s">
        <v>122</v>
      </c>
      <c r="C69" s="134"/>
      <c r="D69" s="134"/>
      <c r="E69" s="134"/>
      <c r="G69" s="135"/>
    </row>
    <row r="70" spans="2:7" x14ac:dyDescent="0.35">
      <c r="B70" s="136" t="s">
        <v>123</v>
      </c>
      <c r="C70" s="137" t="s">
        <v>124</v>
      </c>
      <c r="D70" s="138" t="s">
        <v>125</v>
      </c>
      <c r="E70" s="137" t="s">
        <v>126</v>
      </c>
      <c r="F70" s="139"/>
      <c r="G70" s="124"/>
    </row>
    <row r="71" spans="2:7" x14ac:dyDescent="0.35">
      <c r="B71" s="140">
        <f>C63</f>
        <v>162</v>
      </c>
      <c r="C71" s="141">
        <f>B71*D71</f>
        <v>0</v>
      </c>
      <c r="D71" s="142">
        <v>0</v>
      </c>
      <c r="E71" s="143">
        <v>6</v>
      </c>
      <c r="F71" s="139"/>
      <c r="G71" s="124"/>
    </row>
    <row r="72" spans="2:7" x14ac:dyDescent="0.35">
      <c r="B72" s="140">
        <f t="shared" ref="B72:B85" si="0">B71+0</f>
        <v>162</v>
      </c>
      <c r="C72" s="141">
        <f t="shared" ref="C72:C85" si="1">B72*D72/100</f>
        <v>14.58</v>
      </c>
      <c r="D72" s="142">
        <v>9</v>
      </c>
      <c r="E72" s="143">
        <v>5.3</v>
      </c>
      <c r="F72" s="139"/>
      <c r="G72" s="124"/>
    </row>
    <row r="73" spans="2:7" x14ac:dyDescent="0.35">
      <c r="B73" s="140">
        <f t="shared" si="0"/>
        <v>162</v>
      </c>
      <c r="C73" s="141">
        <f t="shared" si="1"/>
        <v>29.16</v>
      </c>
      <c r="D73" s="142">
        <v>18</v>
      </c>
      <c r="E73" s="143">
        <v>5</v>
      </c>
      <c r="F73" s="139"/>
      <c r="G73" s="124"/>
    </row>
    <row r="74" spans="2:7" x14ac:dyDescent="0.35">
      <c r="B74" s="140">
        <f t="shared" si="0"/>
        <v>162</v>
      </c>
      <c r="C74" s="141">
        <f t="shared" si="1"/>
        <v>43.74</v>
      </c>
      <c r="D74" s="142">
        <v>27</v>
      </c>
      <c r="E74" s="143">
        <v>4.7</v>
      </c>
      <c r="F74" s="139"/>
    </row>
    <row r="75" spans="2:7" x14ac:dyDescent="0.35">
      <c r="B75" s="140">
        <f t="shared" si="0"/>
        <v>162</v>
      </c>
      <c r="C75" s="141">
        <f t="shared" si="1"/>
        <v>72.900000000000006</v>
      </c>
      <c r="D75" s="142">
        <v>45</v>
      </c>
      <c r="E75" s="143">
        <v>4</v>
      </c>
      <c r="F75" s="139"/>
    </row>
    <row r="76" spans="2:7" x14ac:dyDescent="0.35">
      <c r="B76" s="140">
        <f t="shared" si="0"/>
        <v>162</v>
      </c>
      <c r="C76" s="141">
        <f t="shared" si="1"/>
        <v>81</v>
      </c>
      <c r="D76" s="142">
        <v>50</v>
      </c>
      <c r="E76" s="143">
        <v>3.7</v>
      </c>
      <c r="F76" s="139"/>
    </row>
    <row r="77" spans="2:7" x14ac:dyDescent="0.35">
      <c r="B77" s="140">
        <f t="shared" si="0"/>
        <v>162</v>
      </c>
      <c r="C77" s="141">
        <f t="shared" si="1"/>
        <v>89.1</v>
      </c>
      <c r="D77" s="142">
        <v>55</v>
      </c>
      <c r="E77" s="143">
        <v>3.3</v>
      </c>
      <c r="F77" s="139"/>
    </row>
    <row r="78" spans="2:7" x14ac:dyDescent="0.35">
      <c r="B78" s="140">
        <f t="shared" si="0"/>
        <v>162</v>
      </c>
      <c r="C78" s="141">
        <f t="shared" si="1"/>
        <v>97.2</v>
      </c>
      <c r="D78" s="142">
        <v>60</v>
      </c>
      <c r="E78" s="143">
        <v>3</v>
      </c>
      <c r="F78" s="139"/>
    </row>
    <row r="79" spans="2:7" x14ac:dyDescent="0.35">
      <c r="B79" s="140">
        <f t="shared" si="0"/>
        <v>162</v>
      </c>
      <c r="C79" s="141">
        <f t="shared" si="1"/>
        <v>105.3</v>
      </c>
      <c r="D79" s="142">
        <v>65</v>
      </c>
      <c r="E79" s="143">
        <v>2.7</v>
      </c>
      <c r="F79" s="139"/>
    </row>
    <row r="80" spans="2:7" x14ac:dyDescent="0.35">
      <c r="B80" s="140">
        <f t="shared" si="0"/>
        <v>162</v>
      </c>
      <c r="C80" s="141">
        <f t="shared" si="1"/>
        <v>113.4</v>
      </c>
      <c r="D80" s="142">
        <v>70</v>
      </c>
      <c r="E80" s="143">
        <v>2.2999999999999998</v>
      </c>
      <c r="F80" s="139"/>
    </row>
    <row r="81" spans="2:6" ht="15" thickBot="1" x14ac:dyDescent="0.4">
      <c r="B81" s="140">
        <f t="shared" si="0"/>
        <v>162</v>
      </c>
      <c r="C81" s="141">
        <f t="shared" si="1"/>
        <v>121.5</v>
      </c>
      <c r="D81" s="142">
        <v>75</v>
      </c>
      <c r="E81" s="143">
        <v>2</v>
      </c>
      <c r="F81" s="144"/>
    </row>
    <row r="82" spans="2:6" x14ac:dyDescent="0.35">
      <c r="B82" s="140">
        <f t="shared" si="0"/>
        <v>162</v>
      </c>
      <c r="C82" s="141">
        <f t="shared" si="1"/>
        <v>129.6</v>
      </c>
      <c r="D82" s="142">
        <v>80</v>
      </c>
      <c r="E82" s="143">
        <v>1.7</v>
      </c>
    </row>
    <row r="83" spans="2:6" x14ac:dyDescent="0.35">
      <c r="B83" s="140">
        <f t="shared" si="0"/>
        <v>162</v>
      </c>
      <c r="C83" s="141">
        <f t="shared" si="1"/>
        <v>137.69999999999999</v>
      </c>
      <c r="D83" s="142">
        <v>85</v>
      </c>
      <c r="E83" s="143">
        <v>1.3</v>
      </c>
    </row>
    <row r="84" spans="2:6" x14ac:dyDescent="0.35">
      <c r="B84" s="140">
        <f t="shared" si="0"/>
        <v>162</v>
      </c>
      <c r="C84" s="141">
        <f t="shared" si="1"/>
        <v>145.80000000000001</v>
      </c>
      <c r="D84" s="142">
        <v>90</v>
      </c>
      <c r="E84" s="143">
        <v>1</v>
      </c>
    </row>
    <row r="85" spans="2:6" ht="15" thickBot="1" x14ac:dyDescent="0.4">
      <c r="B85" s="140">
        <f t="shared" si="0"/>
        <v>162</v>
      </c>
      <c r="C85" s="145">
        <f t="shared" si="1"/>
        <v>153.9</v>
      </c>
      <c r="D85" s="146">
        <v>95</v>
      </c>
      <c r="E85" s="147">
        <v>0.7</v>
      </c>
    </row>
    <row r="86" spans="2:6" x14ac:dyDescent="0.35">
      <c r="C86" s="124"/>
      <c r="D86" s="124"/>
    </row>
    <row r="87" spans="2:6" x14ac:dyDescent="0.35">
      <c r="C87" s="124"/>
      <c r="D87" s="124"/>
    </row>
    <row r="88" spans="2:6" x14ac:dyDescent="0.35">
      <c r="C88" s="122"/>
      <c r="D88" s="124"/>
    </row>
    <row r="89" spans="2:6" x14ac:dyDescent="0.35">
      <c r="C89" s="122"/>
      <c r="D89" s="124"/>
    </row>
    <row r="90" spans="2:6" x14ac:dyDescent="0.35">
      <c r="C90" s="124"/>
      <c r="D90" s="124"/>
    </row>
    <row r="91" spans="2:6" x14ac:dyDescent="0.35">
      <c r="B91" s="122"/>
      <c r="C91" s="124"/>
      <c r="D91" s="124"/>
    </row>
    <row r="92" spans="2:6" x14ac:dyDescent="0.35">
      <c r="C92" s="124"/>
      <c r="D92" s="124"/>
    </row>
    <row r="93" spans="2:6" x14ac:dyDescent="0.35">
      <c r="C93" s="124"/>
      <c r="D93" s="124"/>
    </row>
    <row r="94" spans="2:6" x14ac:dyDescent="0.35">
      <c r="C94" s="124"/>
      <c r="D94" s="124"/>
    </row>
    <row r="95" spans="2:6" x14ac:dyDescent="0.35">
      <c r="C95" s="124"/>
      <c r="D95" s="124"/>
    </row>
    <row r="96" spans="2:6" x14ac:dyDescent="0.35">
      <c r="C96" s="124"/>
      <c r="D96" s="124"/>
    </row>
    <row r="97" spans="3:4" x14ac:dyDescent="0.35">
      <c r="C97" s="124"/>
      <c r="D97" s="124"/>
    </row>
  </sheetData>
  <mergeCells count="1">
    <mergeCell ref="C58:C6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PC Komponenten</vt:lpstr>
      <vt:lpstr>MainboardVergleichQuantitativ</vt:lpstr>
      <vt:lpstr>MainboardVergleichQualitativ</vt:lpstr>
      <vt:lpstr>Konzeptübersicht 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Gapitsch</dc:creator>
  <cp:lastModifiedBy>Gapitsch, Thomas</cp:lastModifiedBy>
  <dcterms:created xsi:type="dcterms:W3CDTF">2015-06-05T18:19:34Z</dcterms:created>
  <dcterms:modified xsi:type="dcterms:W3CDTF">2022-02-17T14:04:19Z</dcterms:modified>
</cp:coreProperties>
</file>