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id/Dropbox/Research projects/Review - Bench press performance scoping review/8.1_Data analysis GitHub/"/>
    </mc:Choice>
  </mc:AlternateContent>
  <xr:revisionPtr revIDLastSave="0" documentId="13_ncr:1_{48D90BAF-C479-D64F-A6FB-ED49047E3072}" xr6:coauthVersionLast="47" xr6:coauthVersionMax="47" xr10:uidLastSave="{00000000-0000-0000-0000-000000000000}"/>
  <bookViews>
    <workbookView xWindow="0" yWindow="500" windowWidth="29040" windowHeight="15840" xr2:uid="{5580B885-B96E-4A1B-8643-E2E62D64A525}"/>
  </bookViews>
  <sheets>
    <sheet name="descriptives" sheetId="2" r:id="rId1"/>
    <sheet name="excluded women group of studies" sheetId="4" r:id="rId2"/>
  </sheets>
  <definedNames>
    <definedName name="_xlnm._FilterDatabase" localSheetId="0" hidden="1">descriptives!$A$1:$X$1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32" i="2" l="1"/>
  <c r="AE32" i="2"/>
  <c r="N8" i="2"/>
  <c r="N5" i="2"/>
  <c r="N20" i="2"/>
  <c r="AE4" i="4"/>
  <c r="AD4" i="4"/>
  <c r="AE3" i="4"/>
  <c r="AD3" i="4"/>
  <c r="Y3" i="4"/>
  <c r="AE2" i="4"/>
  <c r="AD2" i="4"/>
  <c r="AE8" i="2"/>
  <c r="AE33" i="2"/>
  <c r="AE31" i="2"/>
  <c r="AE30" i="2"/>
  <c r="AE29" i="2"/>
  <c r="AA27" i="2"/>
  <c r="AE24" i="2"/>
  <c r="AE23" i="2"/>
  <c r="AE22" i="2"/>
  <c r="AE21" i="2"/>
  <c r="AE20" i="2"/>
  <c r="AE18" i="2"/>
  <c r="Z16" i="2"/>
  <c r="AD16" i="2" s="1"/>
  <c r="AB14" i="2"/>
  <c r="AF14" i="2" s="1"/>
  <c r="AA14" i="2"/>
  <c r="AE14" i="2"/>
  <c r="AE12" i="2"/>
  <c r="AE5" i="2"/>
  <c r="AE4" i="2"/>
  <c r="AA10" i="2"/>
  <c r="AE10" i="2"/>
  <c r="AA9" i="2"/>
  <c r="AE9" i="2" s="1"/>
  <c r="AD6" i="2"/>
  <c r="N25" i="2"/>
  <c r="W19" i="2"/>
  <c r="AE19" i="2" s="1"/>
  <c r="N32" i="2"/>
  <c r="W15" i="2"/>
  <c r="U15" i="2"/>
  <c r="S15" i="2"/>
  <c r="T14" i="2"/>
  <c r="W14" i="2"/>
  <c r="S14" i="2"/>
  <c r="W3" i="2"/>
  <c r="AE3" i="2" s="1"/>
  <c r="U3" i="2"/>
  <c r="W2" i="2"/>
  <c r="AE2" i="2" s="1"/>
  <c r="U2" i="2"/>
  <c r="S2" i="2"/>
  <c r="W27" i="2"/>
  <c r="S27" i="2"/>
  <c r="AE27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tc={1706952A-BDD0-4DBC-BEAD-04B8AA6192EA}</author>
    <author>tc={5D0A3A3C-EAD8-4717-AB46-33B84261F2A6}</author>
  </authors>
  <commentList>
    <comment ref="AE3" authorId="0" shapeId="0" xr:uid="{1706952A-BDD0-4DBC-BEAD-04B8AA6192EA}">
      <text>
        <t>[Threaded comment]
Your version of Excel allows you to read this threaded comment; however, any edits to it will get removed if the file is opened in a newer version of Excel. Learn more: https://go.microsoft.com/fwlink/?linkid=870924
Comment:
    going to have to exclude female group in this one as well.</t>
      </text>
    </comment>
    <comment ref="AE4" authorId="1" shapeId="0" xr:uid="{5D0A3A3C-EAD8-4717-AB46-33B84261F2A6}">
      <text>
        <t>[Threaded comment]
Your version of Excel allows you to read this threaded comment; however, any edits to it will get removed if the file is opened in a newer version of Excel. Learn more: https://go.microsoft.com/fwlink/?linkid=870924
Comment:
    Robbie, this is &lt;1, what do we do? Exclude the female group from the study?
Reply:
    yeah exclude female group- we have to do the same as for the ferland study.</t>
      </text>
    </comment>
  </commentList>
</comments>
</file>

<file path=xl/sharedStrings.xml><?xml version="1.0" encoding="utf-8"?>
<sst xmlns="http://schemas.openxmlformats.org/spreadsheetml/2006/main" count="376" uniqueCount="192">
  <si>
    <t>author</t>
  </si>
  <si>
    <t>year</t>
  </si>
  <si>
    <t>country_collected</t>
  </si>
  <si>
    <t>study_objective</t>
  </si>
  <si>
    <t>study_design</t>
  </si>
  <si>
    <t>population</t>
  </si>
  <si>
    <t>para</t>
  </si>
  <si>
    <t>sample_size</t>
  </si>
  <si>
    <t>men</t>
  </si>
  <si>
    <t>women</t>
  </si>
  <si>
    <t>Malaysia</t>
  </si>
  <si>
    <t>Determine the sociodemographic and anthropometric parameters of Paralympic powerlifters in Malaysia</t>
  </si>
  <si>
    <t>Cross-sectional</t>
  </si>
  <si>
    <t>National and state level powerlifters with physical disability</t>
  </si>
  <si>
    <t>New Zealand</t>
  </si>
  <si>
    <t>Understand variables important for strongman performance</t>
  </si>
  <si>
    <t>Semi-professional rugby players</t>
  </si>
  <si>
    <t>DOI</t>
  </si>
  <si>
    <t>10.22452/jummec.vol22no2.8</t>
  </si>
  <si>
    <t>NA</t>
  </si>
  <si>
    <t>10.1519/JSC.0b013e318220db1a</t>
  </si>
  <si>
    <t>notes</t>
  </si>
  <si>
    <t>America</t>
  </si>
  <si>
    <t>Examine kinetic and kinematic factors influencing bench press</t>
  </si>
  <si>
    <t>10.1519/JSC.0000000000003570</t>
  </si>
  <si>
    <t>Italy</t>
  </si>
  <si>
    <t>to determine the possible relationships between body dimensions and performance in classic powerlifting; to develop prediction equations for 1rm</t>
  </si>
  <si>
    <t>National level powerlifters</t>
  </si>
  <si>
    <t>10.1519/JSC.0000000000000306</t>
  </si>
  <si>
    <t>Japan</t>
  </si>
  <si>
    <t>Akagi</t>
  </si>
  <si>
    <t>Ferrari</t>
  </si>
  <si>
    <t>McLaughlin</t>
  </si>
  <si>
    <t>Winwood</t>
  </si>
  <si>
    <t>Hamid</t>
  </si>
  <si>
    <t>Australia</t>
  </si>
  <si>
    <t>age_male</t>
  </si>
  <si>
    <t>age_female</t>
  </si>
  <si>
    <t>height_male</t>
  </si>
  <si>
    <t>height_female</t>
  </si>
  <si>
    <t>mass_male</t>
  </si>
  <si>
    <t>mass_female</t>
  </si>
  <si>
    <t>Spain</t>
  </si>
  <si>
    <t>Brechue</t>
  </si>
  <si>
    <t>10.1007/s00421-001-0543-7</t>
  </si>
  <si>
    <t>determine relationship between architectural characteristics and powerlifting performance</t>
  </si>
  <si>
    <t>Caruso</t>
  </si>
  <si>
    <t>10.1519/JSC.0b013e31823c44bb</t>
  </si>
  <si>
    <t>determine relationship between anthropometric variables and bench press 1RM</t>
  </si>
  <si>
    <t>College students</t>
  </si>
  <si>
    <t>Ferland</t>
  </si>
  <si>
    <t>10.23736/S0022-4707.19.09996-1</t>
  </si>
  <si>
    <t>Canada</t>
  </si>
  <si>
    <t>determine relationships between body composition and maximal strength in powerlifters</t>
  </si>
  <si>
    <t>study_id</t>
  </si>
  <si>
    <t>Garcia-Ramos</t>
  </si>
  <si>
    <t>doi.org/10.1123/ijspp.2017-0374</t>
  </si>
  <si>
    <t>determine validity and reliability of estimating bench press 1RM using generalized equatiosn and force velocity relations</t>
  </si>
  <si>
    <t>doi.org/10.1080/14763141.2019.1597155</t>
  </si>
  <si>
    <t>comapre the load-velocity profile between men and women during three upper body pushing exercises</t>
  </si>
  <si>
    <t>Hetzler</t>
  </si>
  <si>
    <t>10.1519/JSC.0b013e3181d682fa</t>
  </si>
  <si>
    <t>investigate relationship between anthropometry and upper body strength</t>
  </si>
  <si>
    <t>men_n</t>
  </si>
  <si>
    <t>women_n</t>
  </si>
  <si>
    <t>Iturricastillo</t>
  </si>
  <si>
    <t>https://journals.humankinetics.com/view/journals/ijspp/14/7/article-p880.xml</t>
  </si>
  <si>
    <t>investigate relationship between mean barbell propulsive velocity and bench 1RM</t>
  </si>
  <si>
    <t>Brazil</t>
  </si>
  <si>
    <t>Kerksick</t>
  </si>
  <si>
    <t>DOI: 10.1519/JSC.0000000000000389</t>
  </si>
  <si>
    <t>determine if 1RM can be accurately predicted using sub max reps and body composition</t>
  </si>
  <si>
    <t>recreationall strength trained</t>
  </si>
  <si>
    <t>Latella</t>
  </si>
  <si>
    <t>doi.org/10.1080/24748668.2018.1496393</t>
  </si>
  <si>
    <t>Investigate factors influencing relative strength</t>
  </si>
  <si>
    <t>Competitive powerlifters</t>
  </si>
  <si>
    <t>Lopes-Silva</t>
  </si>
  <si>
    <t>DOI: 10.1097/PHM.0000000000002153</t>
  </si>
  <si>
    <t>compared performance differences based on origina of impairment and examine relationships between origin of impairment, level of competitio nand sex</t>
  </si>
  <si>
    <t>Loturco</t>
  </si>
  <si>
    <t>doi.org/10.1519/JSC.0000000000001670</t>
  </si>
  <si>
    <t>determine relationship between bench 1RM and mean propulsive velocity</t>
  </si>
  <si>
    <t>DOI: 10.1123/ijspp.2018-0452</t>
  </si>
  <si>
    <t>determine the relationships between different loading intensities and movement velocities in paralympic powerlifters</t>
  </si>
  <si>
    <t>Mann</t>
  </si>
  <si>
    <t>10.1519/JSC.0b013e31826791ef</t>
  </si>
  <si>
    <t>assess predictive potential of the nfl-225 test for estimating bench press 1RM</t>
  </si>
  <si>
    <t>Division 1 college athletes</t>
  </si>
  <si>
    <t>Massini</t>
  </si>
  <si>
    <t>doi.org/10.3390/ijerph19074020</t>
  </si>
  <si>
    <t>determine the relationship between regional and whole body fat free mass and bench 1RM</t>
  </si>
  <si>
    <t>Nacleiro</t>
  </si>
  <si>
    <t>DOI: 10.1519/JSC.0000000000001496</t>
  </si>
  <si>
    <t>predict bench press 1RM using velcoity and RPE</t>
  </si>
  <si>
    <t>Perez-Castilla</t>
  </si>
  <si>
    <t>DOI: 10.1123/ijspp.2019-0549</t>
  </si>
  <si>
    <t>Determine influence of grip width on load velocity relationship; determine association between anthropometric variables and strength</t>
  </si>
  <si>
    <t>Reya</t>
  </si>
  <si>
    <t>DOI: 10.1519/JSC.0000000000003097</t>
  </si>
  <si>
    <t>Slovenia</t>
  </si>
  <si>
    <t>investigate determinants of 1RM performance in competitive powerlifters</t>
  </si>
  <si>
    <t>Romarate</t>
  </si>
  <si>
    <t>doi.org/10.3390/ijerph182111161</t>
  </si>
  <si>
    <t>Investigate relationships between mechanical variables and bench 1RM in wheelchair athletes</t>
  </si>
  <si>
    <t>National level wheelchair basketballers</t>
  </si>
  <si>
    <t>Schumacher</t>
  </si>
  <si>
    <t>PMCID: PMC5065323</t>
  </si>
  <si>
    <t>Determine the effect of inter-investigator differences in anthropometric assessment on the prediction of 1RM bench press in college football players</t>
  </si>
  <si>
    <t>Severin</t>
  </si>
  <si>
    <t>DOI: 10.1097/PHM.0000000000002051</t>
  </si>
  <si>
    <t>Norway</t>
  </si>
  <si>
    <t>quantify age related trajectory of pwerformance in para powerlifters</t>
  </si>
  <si>
    <t>International para powerlifters</t>
  </si>
  <si>
    <t>Solberg</t>
  </si>
  <si>
    <t>DOI: 10.1123/ijspp.2019-0093</t>
  </si>
  <si>
    <t>quantify age of peak performance</t>
  </si>
  <si>
    <t>International powerlifters</t>
  </si>
  <si>
    <t>Teles</t>
  </si>
  <si>
    <t>doi.org/10.3390/ijerph18115907</t>
  </si>
  <si>
    <t>analyze mechanical, dynamic and static indicators of strength in athletes with spinal cord injury</t>
  </si>
  <si>
    <t>Wagner</t>
  </si>
  <si>
    <t>doi.org/10.1123/ijsb.8.1.1</t>
  </si>
  <si>
    <t>determine the effects of grip width, chest depth, limb lengths and bar path on bench press strength</t>
  </si>
  <si>
    <t>Ye</t>
  </si>
  <si>
    <t xml:space="preserve">PMID: 23828289 </t>
  </si>
  <si>
    <t>examine the relationship between whole body skeletal muscle mass and powerlifting performance</t>
  </si>
  <si>
    <t>Zaras</t>
  </si>
  <si>
    <t>doi.org/10.5114/hm.2023.113714</t>
  </si>
  <si>
    <t>Greece</t>
  </si>
  <si>
    <t>examine the correlation between triceps brachii muscle architecture and 1-RM strength in bench press</t>
  </si>
  <si>
    <t>Well trained</t>
  </si>
  <si>
    <t>Resistance trained</t>
  </si>
  <si>
    <t>physically active sport science students with at least 2 years of resistance</t>
  </si>
  <si>
    <t>Division 2 College footballers</t>
  </si>
  <si>
    <t>Competitive para powerlifters</t>
  </si>
  <si>
    <t>College students, resistance trained</t>
  </si>
  <si>
    <t>National level powerlifters (seven world and/or national champions and 13 national-level lifters)</t>
  </si>
  <si>
    <t>Physical education and sports science students with a resistance training experience</t>
  </si>
  <si>
    <t>College students familiar with bench press</t>
  </si>
  <si>
    <t>Sub-elite powerlifters (provincial championship of the Quebec Powerlifting Federation)</t>
  </si>
  <si>
    <t>NCAA Division IA college football players</t>
  </si>
  <si>
    <t>National wheelchair basketballers</t>
  </si>
  <si>
    <t>International competitive powerlifters</t>
  </si>
  <si>
    <t>Paralympic powerlifters (world record holders)</t>
  </si>
  <si>
    <t>Rugby and combat sports</t>
  </si>
  <si>
    <t>National paralympic powerlifters</t>
  </si>
  <si>
    <t>Retrospective cohort</t>
  </si>
  <si>
    <t>Prospective cohort</t>
  </si>
  <si>
    <t>Experimental</t>
  </si>
  <si>
    <t>Included</t>
  </si>
  <si>
    <t>Lee</t>
  </si>
  <si>
    <t>10.1097/PHM.0000000000002307</t>
  </si>
  <si>
    <t>10.1080/14763141.2020.1772357</t>
  </si>
  <si>
    <t>determine effect of origin of impairment, sex and age on performance</t>
  </si>
  <si>
    <t>compare 1RM, discomfort and muscle activity between different bench press speeds and grip widths</t>
  </si>
  <si>
    <t>Para powerlifters</t>
  </si>
  <si>
    <t>Recreationally trained lifters</t>
  </si>
  <si>
    <t>National and international powerlifters</t>
  </si>
  <si>
    <t>1RM_absolute_reported</t>
  </si>
  <si>
    <t>1RM_absolute_sample</t>
  </si>
  <si>
    <t>1RM_absolute_male</t>
  </si>
  <si>
    <t>1RM_absolute_female</t>
  </si>
  <si>
    <t>1RM_rel_female</t>
  </si>
  <si>
    <t>1RM_rel_reported</t>
  </si>
  <si>
    <t>1RM_rel_sample</t>
  </si>
  <si>
    <t>1RM_rel_male</t>
  </si>
  <si>
    <t>checked</t>
  </si>
  <si>
    <t>1rm_prediction_study</t>
  </si>
  <si>
    <t>Determine relationship between pectoral muscle size and bench press 1RM</t>
  </si>
  <si>
    <t>College athletes (American football, soccer players and kayakers)</t>
  </si>
  <si>
    <t>College students (sports science)</t>
  </si>
  <si>
    <t>23 (median)</t>
  </si>
  <si>
    <t>28 (median)</t>
  </si>
  <si>
    <t>1.59 (median)</t>
  </si>
  <si>
    <t>148 (median)</t>
  </si>
  <si>
    <t>66.6 (median)</t>
  </si>
  <si>
    <t>66.1 (median)</t>
  </si>
  <si>
    <t>Unclear</t>
  </si>
  <si>
    <t>competition_results</t>
  </si>
  <si>
    <t>correlation</t>
  </si>
  <si>
    <t>correlation_type</t>
  </si>
  <si>
    <t>between_group_analysis</t>
  </si>
  <si>
    <t>group_difference_effect_size</t>
  </si>
  <si>
    <t>group_difference_uncertanity</t>
  </si>
  <si>
    <t>Pearson</t>
  </si>
  <si>
    <t>Pearson, Spearman</t>
  </si>
  <si>
    <t>Cohen's d</t>
  </si>
  <si>
    <t>First order partial</t>
  </si>
  <si>
    <t>Mean difference</t>
  </si>
  <si>
    <t>data_shared</t>
  </si>
  <si>
    <t>pre_registered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</si>
</sst>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0.0"/>
    <numFmt numFmtId="165" formatCode="0.000"/>
  </numFmts>
  <fonts count="6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FF0000"/>
      <name val="Arial"/>
      <family val="2"/>
    </font>
    <font>
      <sz val="10"/>
      <name val="Arial"/>
      <family val="2"/>
    </font>
    <font>
      <sz val="10"/>
      <color rgb="FFC00000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2" fontId="1" fillId="0" borderId="0" xfId="0" applyNumberFormat="1" applyFont="1"/>
    <xf numFmtId="2" fontId="4" fillId="0" borderId="0" xfId="0" applyNumberFormat="1" applyFont="1"/>
    <xf numFmtId="2" fontId="3" fillId="0" borderId="0" xfId="0" applyNumberFormat="1" applyFont="1"/>
    <xf numFmtId="164" fontId="1" fillId="0" borderId="0" xfId="0" applyNumberFormat="1" applyFont="1"/>
    <xf numFmtId="164" fontId="3" fillId="0" borderId="0" xfId="0" applyNumberFormat="1" applyFont="1"/>
    <xf numFmtId="164" fontId="4" fillId="0" borderId="0" xfId="0" applyNumberFormat="1" applyFont="1"/>
    <xf numFmtId="2" fontId="3" fillId="2" borderId="0" xfId="0" applyNumberFormat="1" applyFont="1" applyFill="1"/>
    <xf numFmtId="0" fontId="2" fillId="0" borderId="0" xfId="0" applyFont="1"/>
    <xf numFmtId="164" fontId="2" fillId="0" borderId="0" xfId="0" applyNumberFormat="1" applyFont="1"/>
    <xf numFmtId="2" fontId="2" fillId="0" borderId="0" xfId="0" applyNumberFormat="1" applyFont="1"/>
    <xf numFmtId="165" fontId="1" fillId="0" borderId="0" xfId="0" applyNumberFormat="1" applyFont="1"/>
    <xf numFmtId="0" fontId="1" fillId="0" borderId="0" xfId="0" applyFont="1" applyAlignment="1">
      <alignment horizontal="center"/>
    </xf>
    <xf numFmtId="0" fontId="5" fillId="0" borderId="0" xfId="0" applyFon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0D4F7EDA-ACF3-4E5C-A92E-18036FC2C22D}"/>
  </tableStyles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David Borg" id="{1262BF36-9A3B-40F7-B9B6-B6033A44AD11}" userId="S::borgdn@qut.edu.au::2e1c754c-a39d-4776-8d6c-cf7b476e0f82" providerId="AD"/>
  <person displayName="Robert Buhmann" id="{C56C768B-B2DE-44CD-AAA0-DE53BCA7AF6F}" userId="S::rbuhmann@usc.edu.au::972f4e93-f50a-4434-a071-5fea8c18d1f6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E3" dT="2023-10-10T12:21:56.78" personId="{C56C768B-B2DE-44CD-AAA0-DE53BCA7AF6F}" id="{1706952A-BDD0-4DBC-BEAD-04B8AA6192EA}">
    <text>going to have to exclude female group in this one as well.</text>
  </threadedComment>
  <threadedComment ref="AE4" dT="2023-10-05T05:59:20.65" personId="{1262BF36-9A3B-40F7-B9B6-B6033A44AD11}" id="{5D0A3A3C-EAD8-4717-AB46-33B84261F2A6}">
    <text>Robbie, this is &lt;1, what do we do? Exclude the female group from the study?</text>
  </threadedComment>
  <threadedComment ref="AE4" dT="2023-10-10T12:14:59.79" personId="{C56C768B-B2DE-44CD-AAA0-DE53BCA7AF6F}" id="{BD616389-4A4C-4694-8D3B-A5D933A38475}" parentId="{5D0A3A3C-EAD8-4717-AB46-33B84261F2A6}">
    <text>yeah exclude female group- we have to do the same as for the ferland study.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7DEF8-2756-4E00-8AF0-5E47747D4D2A}">
  <dimension ref="A1:AR36"/>
  <sheetViews>
    <sheetView tabSelected="1" zoomScale="90" zoomScaleNormal="90" workbookViewId="0">
      <pane xSplit="1" topLeftCell="B1" activePane="topRight" state="frozen"/>
      <selection pane="topRight" activeCell="C27" sqref="C27"/>
    </sheetView>
  </sheetViews>
  <sheetFormatPr baseColWidth="10" defaultColWidth="10.1640625" defaultRowHeight="13" x14ac:dyDescent="0.15"/>
  <cols>
    <col min="1" max="1" width="12" style="1" bestFit="1" customWidth="1"/>
    <col min="2" max="2" width="7.1640625" style="1" customWidth="1"/>
    <col min="3" max="3" width="20.33203125" style="1" bestFit="1" customWidth="1"/>
    <col min="4" max="4" width="7.83203125" style="1" bestFit="1" customWidth="1"/>
    <col min="5" max="5" width="7.6640625" style="1" bestFit="1" customWidth="1"/>
    <col min="6" max="6" width="60" style="1" bestFit="1" customWidth="1"/>
    <col min="7" max="7" width="14.6640625" style="1" bestFit="1" customWidth="1"/>
    <col min="8" max="8" width="121.6640625" style="1" bestFit="1" customWidth="1"/>
    <col min="9" max="9" width="17.83203125" style="1" bestFit="1" customWidth="1"/>
    <col min="10" max="10" width="17.1640625" style="1" bestFit="1" customWidth="1"/>
    <col min="11" max="11" width="16" style="1" bestFit="1" customWidth="1"/>
    <col min="12" max="12" width="75.5" style="1" bestFit="1" customWidth="1"/>
    <col min="13" max="13" width="6.6640625" style="1" bestFit="1" customWidth="1"/>
    <col min="14" max="14" width="10.6640625" style="1" bestFit="1" customWidth="1"/>
    <col min="15" max="15" width="5.6640625" style="1" bestFit="1" customWidth="1"/>
    <col min="16" max="16" width="7" style="1" bestFit="1" customWidth="1"/>
    <col min="17" max="17" width="6.6640625" style="1" bestFit="1" customWidth="1"/>
    <col min="18" max="18" width="8.6640625" style="1" bestFit="1" customWidth="1"/>
    <col min="19" max="20" width="10.33203125" style="7" bestFit="1" customWidth="1"/>
    <col min="21" max="21" width="11.83203125" style="4" bestFit="1" customWidth="1"/>
    <col min="22" max="22" width="12.1640625" style="4" bestFit="1" customWidth="1"/>
    <col min="23" max="24" width="11.83203125" style="7" bestFit="1" customWidth="1"/>
    <col min="25" max="25" width="20" style="1" bestFit="1" customWidth="1"/>
    <col min="26" max="26" width="19" style="7" bestFit="1" customWidth="1"/>
    <col min="27" max="27" width="17.1640625" style="7" bestFit="1" customWidth="1"/>
    <col min="28" max="28" width="18.6640625" style="7" bestFit="1" customWidth="1"/>
    <col min="29" max="29" width="15" style="1" bestFit="1" customWidth="1"/>
    <col min="30" max="30" width="14" style="4" bestFit="1" customWidth="1"/>
    <col min="31" max="31" width="12.1640625" style="4" bestFit="1" customWidth="1"/>
    <col min="32" max="32" width="13.6640625" style="4" bestFit="1" customWidth="1"/>
    <col min="33" max="33" width="9.1640625" style="4" bestFit="1" customWidth="1"/>
    <col min="34" max="34" width="16.83203125" style="4" bestFit="1" customWidth="1"/>
    <col min="35" max="35" width="20.6640625" style="4" bestFit="1" customWidth="1"/>
    <col min="36" max="36" width="24" style="4" bestFit="1" customWidth="1"/>
    <col min="37" max="37" width="24.1640625" style="4" bestFit="1" customWidth="1"/>
    <col min="38" max="39" width="24.1640625" style="4" customWidth="1"/>
    <col min="40" max="16384" width="10.1640625" style="1"/>
  </cols>
  <sheetData>
    <row r="1" spans="1:44" x14ac:dyDescent="0.15">
      <c r="A1" s="1" t="s">
        <v>0</v>
      </c>
      <c r="B1" s="1" t="s">
        <v>1</v>
      </c>
      <c r="C1" s="1" t="s">
        <v>167</v>
      </c>
      <c r="D1" s="1" t="s">
        <v>150</v>
      </c>
      <c r="E1" s="1" t="s">
        <v>54</v>
      </c>
      <c r="F1" s="1" t="s">
        <v>17</v>
      </c>
      <c r="G1" s="1" t="s">
        <v>2</v>
      </c>
      <c r="H1" s="1" t="s">
        <v>3</v>
      </c>
      <c r="I1" s="1" t="s">
        <v>168</v>
      </c>
      <c r="J1" s="1" t="s">
        <v>4</v>
      </c>
      <c r="K1" s="1" t="s">
        <v>179</v>
      </c>
      <c r="L1" s="1" t="s">
        <v>5</v>
      </c>
      <c r="M1" s="1" t="s">
        <v>6</v>
      </c>
      <c r="N1" s="1" t="s">
        <v>7</v>
      </c>
      <c r="O1" s="1" t="s">
        <v>8</v>
      </c>
      <c r="P1" s="1" t="s">
        <v>63</v>
      </c>
      <c r="Q1" s="1" t="s">
        <v>9</v>
      </c>
      <c r="R1" s="1" t="s">
        <v>64</v>
      </c>
      <c r="S1" s="7" t="s">
        <v>36</v>
      </c>
      <c r="T1" s="7" t="s">
        <v>37</v>
      </c>
      <c r="U1" s="4" t="s">
        <v>38</v>
      </c>
      <c r="V1" s="4" t="s">
        <v>39</v>
      </c>
      <c r="W1" s="7" t="s">
        <v>40</v>
      </c>
      <c r="X1" s="7" t="s">
        <v>41</v>
      </c>
      <c r="Y1" s="1" t="s">
        <v>159</v>
      </c>
      <c r="Z1" s="7" t="s">
        <v>160</v>
      </c>
      <c r="AA1" s="7" t="s">
        <v>161</v>
      </c>
      <c r="AB1" s="7" t="s">
        <v>162</v>
      </c>
      <c r="AC1" s="1" t="s">
        <v>164</v>
      </c>
      <c r="AD1" s="4" t="s">
        <v>165</v>
      </c>
      <c r="AE1" s="4" t="s">
        <v>166</v>
      </c>
      <c r="AF1" s="4" t="s">
        <v>163</v>
      </c>
      <c r="AG1" s="4" t="s">
        <v>180</v>
      </c>
      <c r="AH1" s="4" t="s">
        <v>181</v>
      </c>
      <c r="AI1" s="4" t="s">
        <v>182</v>
      </c>
      <c r="AJ1" s="4" t="s">
        <v>183</v>
      </c>
      <c r="AK1" s="4" t="s">
        <v>184</v>
      </c>
      <c r="AL1" s="4" t="s">
        <v>190</v>
      </c>
      <c r="AM1" s="4" t="s">
        <v>191</v>
      </c>
    </row>
    <row r="2" spans="1:44" x14ac:dyDescent="0.15">
      <c r="A2" s="1" t="s">
        <v>30</v>
      </c>
      <c r="B2" s="1">
        <v>2014</v>
      </c>
      <c r="C2" s="1" t="b">
        <v>1</v>
      </c>
      <c r="D2" s="1" t="b">
        <v>1</v>
      </c>
      <c r="E2" s="1">
        <v>1</v>
      </c>
      <c r="F2" s="1" t="s">
        <v>28</v>
      </c>
      <c r="G2" s="1" t="s">
        <v>29</v>
      </c>
      <c r="H2" s="1" t="s">
        <v>169</v>
      </c>
      <c r="I2" s="1" t="b">
        <v>0</v>
      </c>
      <c r="J2" s="2" t="s">
        <v>12</v>
      </c>
      <c r="K2" s="1" t="b">
        <v>0</v>
      </c>
      <c r="L2" s="2" t="s">
        <v>170</v>
      </c>
      <c r="M2" s="2" t="b">
        <v>0</v>
      </c>
      <c r="N2" s="2">
        <v>18</v>
      </c>
      <c r="O2" s="2" t="b">
        <v>1</v>
      </c>
      <c r="P2" s="2">
        <v>18</v>
      </c>
      <c r="Q2" s="2" t="b">
        <v>0</v>
      </c>
      <c r="R2" s="2"/>
      <c r="S2" s="7">
        <f>(22.1+19.8+20)/3</f>
        <v>20.633333333333336</v>
      </c>
      <c r="T2" s="8"/>
      <c r="U2" s="4">
        <f>(1.768+1.657+1.726)/3</f>
        <v>1.7169999999999999</v>
      </c>
      <c r="V2" s="2"/>
      <c r="W2" s="7">
        <f>(81.3+61.7+65.8)/3</f>
        <v>69.600000000000009</v>
      </c>
      <c r="X2" s="9"/>
      <c r="Y2" s="2" t="b">
        <v>1</v>
      </c>
      <c r="AA2" s="8">
        <v>91.9</v>
      </c>
      <c r="AB2" s="8"/>
      <c r="AC2" s="2" t="b">
        <v>0</v>
      </c>
      <c r="AE2" s="6">
        <f>AA2/W2</f>
        <v>1.3204022988505746</v>
      </c>
      <c r="AF2" s="6"/>
      <c r="AG2" s="6" t="b">
        <v>1</v>
      </c>
      <c r="AH2" s="6" t="s">
        <v>185</v>
      </c>
      <c r="AI2" s="6" t="b">
        <v>0</v>
      </c>
      <c r="AJ2" s="1" t="s">
        <v>19</v>
      </c>
      <c r="AK2" s="1" t="s">
        <v>19</v>
      </c>
      <c r="AL2" s="1" t="b">
        <v>0</v>
      </c>
      <c r="AM2" s="1" t="b">
        <v>0</v>
      </c>
    </row>
    <row r="3" spans="1:44" x14ac:dyDescent="0.15">
      <c r="A3" s="1" t="s">
        <v>43</v>
      </c>
      <c r="B3" s="1">
        <v>2002</v>
      </c>
      <c r="C3" s="1" t="b">
        <v>1</v>
      </c>
      <c r="D3" s="1" t="b">
        <v>1</v>
      </c>
      <c r="E3" s="1">
        <v>4</v>
      </c>
      <c r="F3" s="1" t="s">
        <v>44</v>
      </c>
      <c r="G3" s="1" t="s">
        <v>22</v>
      </c>
      <c r="H3" s="1" t="s">
        <v>45</v>
      </c>
      <c r="I3" s="1" t="b">
        <v>0</v>
      </c>
      <c r="J3" s="2" t="s">
        <v>12</v>
      </c>
      <c r="K3" s="1" t="b">
        <v>0</v>
      </c>
      <c r="L3" s="1" t="s">
        <v>27</v>
      </c>
      <c r="M3" s="2" t="b">
        <v>0</v>
      </c>
      <c r="N3" s="2">
        <v>20</v>
      </c>
      <c r="O3" s="2" t="b">
        <v>1</v>
      </c>
      <c r="P3" s="2">
        <v>20</v>
      </c>
      <c r="Q3" s="2" t="b">
        <v>0</v>
      </c>
      <c r="R3" s="2"/>
      <c r="S3" s="9"/>
      <c r="T3" s="9"/>
      <c r="U3" s="4">
        <f>(1.599+1.661+1.816)/3</f>
        <v>1.6919999999999999</v>
      </c>
      <c r="V3" s="5"/>
      <c r="W3" s="7">
        <f>(63.9+78.4+135.1)/3</f>
        <v>92.466666666666654</v>
      </c>
      <c r="X3" s="9"/>
      <c r="Y3" s="2" t="b">
        <v>1</v>
      </c>
      <c r="AA3" s="7">
        <v>168.85</v>
      </c>
      <c r="AB3" s="8"/>
      <c r="AC3" s="2" t="b">
        <v>0</v>
      </c>
      <c r="AD3" s="6"/>
      <c r="AE3" s="6">
        <f>AA3/W3</f>
        <v>1.8260634462869505</v>
      </c>
      <c r="AF3" s="6"/>
      <c r="AG3" s="6" t="b">
        <v>1</v>
      </c>
      <c r="AH3" s="6" t="s">
        <v>185</v>
      </c>
      <c r="AI3" s="6" t="b">
        <v>0</v>
      </c>
      <c r="AJ3" s="1" t="s">
        <v>19</v>
      </c>
      <c r="AK3" s="1" t="s">
        <v>19</v>
      </c>
      <c r="AL3" s="1" t="b">
        <v>0</v>
      </c>
      <c r="AM3" s="1" t="b">
        <v>0</v>
      </c>
    </row>
    <row r="4" spans="1:44" x14ac:dyDescent="0.15">
      <c r="A4" s="1" t="s">
        <v>46</v>
      </c>
      <c r="B4" s="1">
        <v>2012</v>
      </c>
      <c r="C4" s="1" t="b">
        <v>1</v>
      </c>
      <c r="D4" s="1" t="b">
        <v>1</v>
      </c>
      <c r="E4" s="1">
        <v>7</v>
      </c>
      <c r="F4" s="1" t="s">
        <v>47</v>
      </c>
      <c r="G4" s="1" t="s">
        <v>22</v>
      </c>
      <c r="H4" s="1" t="s">
        <v>48</v>
      </c>
      <c r="I4" s="1" t="b">
        <v>1</v>
      </c>
      <c r="J4" s="2" t="s">
        <v>12</v>
      </c>
      <c r="K4" s="1" t="b">
        <v>0</v>
      </c>
      <c r="L4" s="1" t="s">
        <v>139</v>
      </c>
      <c r="M4" s="2" t="b">
        <v>0</v>
      </c>
      <c r="N4" s="2">
        <v>36</v>
      </c>
      <c r="O4" s="2" t="b">
        <v>1</v>
      </c>
      <c r="P4" s="2">
        <v>36</v>
      </c>
      <c r="Q4" s="2" t="b">
        <v>0</v>
      </c>
      <c r="R4" s="3"/>
      <c r="S4" s="9"/>
      <c r="T4" s="9"/>
      <c r="U4" s="5"/>
      <c r="V4" s="5"/>
      <c r="W4" s="8">
        <v>86.8</v>
      </c>
      <c r="X4" s="9"/>
      <c r="Y4" s="2" t="b">
        <v>1</v>
      </c>
      <c r="AA4" s="8">
        <v>104.4</v>
      </c>
      <c r="AB4" s="8"/>
      <c r="AC4" s="2" t="b">
        <v>0</v>
      </c>
      <c r="AD4" s="6"/>
      <c r="AE4" s="6">
        <f>AA4/W4</f>
        <v>1.2027649769585254</v>
      </c>
      <c r="AF4" s="6"/>
      <c r="AG4" s="6" t="b">
        <v>1</v>
      </c>
      <c r="AH4" s="6" t="s">
        <v>185</v>
      </c>
      <c r="AI4" s="6" t="b">
        <v>0</v>
      </c>
      <c r="AJ4" s="1" t="s">
        <v>19</v>
      </c>
      <c r="AK4" s="1" t="s">
        <v>19</v>
      </c>
      <c r="AL4" s="1" t="b">
        <v>0</v>
      </c>
      <c r="AM4" s="1" t="b">
        <v>0</v>
      </c>
      <c r="AN4" s="2"/>
      <c r="AO4" s="2"/>
    </row>
    <row r="5" spans="1:44" x14ac:dyDescent="0.15">
      <c r="A5" s="1" t="s">
        <v>50</v>
      </c>
      <c r="B5" s="1">
        <v>2020</v>
      </c>
      <c r="C5" s="1" t="b">
        <v>1</v>
      </c>
      <c r="D5" s="1" t="b">
        <v>1</v>
      </c>
      <c r="E5" s="1">
        <v>8</v>
      </c>
      <c r="F5" s="1" t="s">
        <v>51</v>
      </c>
      <c r="G5" s="1" t="s">
        <v>52</v>
      </c>
      <c r="H5" s="1" t="s">
        <v>53</v>
      </c>
      <c r="I5" s="1" t="b">
        <v>0</v>
      </c>
      <c r="J5" s="2" t="s">
        <v>12</v>
      </c>
      <c r="K5" s="1" t="b">
        <v>0</v>
      </c>
      <c r="L5" s="1" t="s">
        <v>140</v>
      </c>
      <c r="M5" s="2" t="b">
        <v>0</v>
      </c>
      <c r="N5" s="2">
        <f>P5</f>
        <v>9</v>
      </c>
      <c r="O5" s="2" t="b">
        <v>1</v>
      </c>
      <c r="P5" s="2">
        <v>9</v>
      </c>
      <c r="Q5" s="2" t="b">
        <v>1</v>
      </c>
      <c r="R5" s="2"/>
      <c r="S5" s="8">
        <v>27.5</v>
      </c>
      <c r="T5" s="8"/>
      <c r="U5" s="6">
        <v>1.76</v>
      </c>
      <c r="V5" s="6"/>
      <c r="W5" s="8">
        <v>93.5</v>
      </c>
      <c r="X5" s="8"/>
      <c r="Y5" s="2" t="b">
        <v>1</v>
      </c>
      <c r="Z5" s="8"/>
      <c r="AA5" s="8">
        <v>146.9</v>
      </c>
      <c r="AB5" s="8"/>
      <c r="AC5" s="2" t="b">
        <v>0</v>
      </c>
      <c r="AD5" s="6"/>
      <c r="AE5" s="6">
        <f>AA5/W5</f>
        <v>1.5711229946524066</v>
      </c>
      <c r="AF5" s="1"/>
      <c r="AG5" s="6" t="b">
        <v>1</v>
      </c>
      <c r="AH5" s="6" t="s">
        <v>185</v>
      </c>
      <c r="AI5" s="6" t="b">
        <v>0</v>
      </c>
      <c r="AJ5" s="1" t="s">
        <v>19</v>
      </c>
      <c r="AK5" s="1" t="s">
        <v>19</v>
      </c>
      <c r="AL5" s="1" t="b">
        <v>0</v>
      </c>
      <c r="AM5" s="1" t="b">
        <v>0</v>
      </c>
    </row>
    <row r="6" spans="1:44" x14ac:dyDescent="0.15">
      <c r="A6" s="1" t="s">
        <v>31</v>
      </c>
      <c r="B6" s="1">
        <v>2020</v>
      </c>
      <c r="C6" s="1" t="b">
        <v>1</v>
      </c>
      <c r="D6" s="1" t="b">
        <v>1</v>
      </c>
      <c r="E6" s="1">
        <v>9</v>
      </c>
      <c r="F6" s="1" t="s">
        <v>24</v>
      </c>
      <c r="G6" s="1" t="s">
        <v>25</v>
      </c>
      <c r="H6" s="1" t="s">
        <v>26</v>
      </c>
      <c r="I6" s="1" t="b">
        <v>1</v>
      </c>
      <c r="J6" s="2" t="s">
        <v>12</v>
      </c>
      <c r="K6" s="1" t="b">
        <v>0</v>
      </c>
      <c r="L6" s="2" t="s">
        <v>27</v>
      </c>
      <c r="M6" s="2" t="b">
        <v>0</v>
      </c>
      <c r="N6" s="2">
        <v>74</v>
      </c>
      <c r="O6" s="2" t="b">
        <v>1</v>
      </c>
      <c r="P6" s="2">
        <v>51</v>
      </c>
      <c r="Q6" s="2" t="b">
        <v>1</v>
      </c>
      <c r="R6" s="2">
        <v>23</v>
      </c>
      <c r="S6" s="8">
        <v>25.9</v>
      </c>
      <c r="T6" s="8">
        <v>28.9</v>
      </c>
      <c r="U6" s="6">
        <v>1.74</v>
      </c>
      <c r="V6" s="6">
        <v>1.62</v>
      </c>
      <c r="W6" s="8">
        <v>84</v>
      </c>
      <c r="X6" s="8">
        <v>63</v>
      </c>
      <c r="Y6" s="2" t="b">
        <v>1</v>
      </c>
      <c r="Z6" s="8">
        <v>98.9</v>
      </c>
      <c r="AA6" s="8">
        <v>130.4</v>
      </c>
      <c r="AB6" s="8">
        <v>67.400000000000006</v>
      </c>
      <c r="AC6" s="2" t="b">
        <v>1</v>
      </c>
      <c r="AD6" s="6">
        <f>AVERAGE(AE6:AF6)</f>
        <v>1.35</v>
      </c>
      <c r="AE6" s="6">
        <v>1.6</v>
      </c>
      <c r="AF6" s="6">
        <v>1.1000000000000001</v>
      </c>
      <c r="AG6" s="6" t="b">
        <v>1</v>
      </c>
      <c r="AH6" s="6" t="s">
        <v>185</v>
      </c>
      <c r="AI6" s="6" t="b">
        <v>0</v>
      </c>
      <c r="AJ6" s="1" t="s">
        <v>19</v>
      </c>
      <c r="AK6" s="1" t="s">
        <v>19</v>
      </c>
      <c r="AL6" s="1" t="b">
        <v>0</v>
      </c>
      <c r="AM6" s="1" t="b">
        <v>0</v>
      </c>
    </row>
    <row r="7" spans="1:44" x14ac:dyDescent="0.15">
      <c r="A7" s="1" t="s">
        <v>55</v>
      </c>
      <c r="B7" s="1">
        <v>2018</v>
      </c>
      <c r="C7" s="1" t="b">
        <v>1</v>
      </c>
      <c r="D7" s="1" t="b">
        <v>1</v>
      </c>
      <c r="E7" s="1">
        <v>10</v>
      </c>
      <c r="F7" s="1" t="s">
        <v>56</v>
      </c>
      <c r="G7" s="1" t="s">
        <v>42</v>
      </c>
      <c r="H7" s="1" t="s">
        <v>57</v>
      </c>
      <c r="I7" s="1" t="b">
        <v>1</v>
      </c>
      <c r="J7" s="1" t="s">
        <v>149</v>
      </c>
      <c r="K7" s="1" t="b">
        <v>0</v>
      </c>
      <c r="L7" s="1" t="s">
        <v>49</v>
      </c>
      <c r="M7" s="2" t="b">
        <v>0</v>
      </c>
      <c r="N7" s="2">
        <v>30</v>
      </c>
      <c r="O7" s="2" t="b">
        <v>1</v>
      </c>
      <c r="P7" s="2">
        <v>30</v>
      </c>
      <c r="Q7" s="2" t="b">
        <v>0</v>
      </c>
      <c r="R7" s="3"/>
      <c r="S7" s="8">
        <v>21.2</v>
      </c>
      <c r="T7" s="9"/>
      <c r="U7" s="6">
        <v>1.78</v>
      </c>
      <c r="V7" s="6"/>
      <c r="W7" s="8">
        <v>72.3</v>
      </c>
      <c r="X7" s="8"/>
      <c r="Y7" s="2" t="b">
        <v>0</v>
      </c>
      <c r="AA7" s="8">
        <v>78.099999999999994</v>
      </c>
      <c r="AB7" s="8"/>
      <c r="AC7" s="2" t="b">
        <v>1</v>
      </c>
      <c r="AD7" s="6"/>
      <c r="AE7" s="6">
        <v>1.08</v>
      </c>
      <c r="AF7" s="6"/>
      <c r="AG7" s="6" t="b">
        <v>1</v>
      </c>
      <c r="AH7" s="6" t="s">
        <v>185</v>
      </c>
      <c r="AI7" s="6" t="b">
        <v>0</v>
      </c>
      <c r="AJ7" s="1" t="s">
        <v>19</v>
      </c>
      <c r="AK7" s="1" t="s">
        <v>19</v>
      </c>
      <c r="AL7" s="1" t="b">
        <v>0</v>
      </c>
      <c r="AM7" s="1" t="b">
        <v>0</v>
      </c>
    </row>
    <row r="8" spans="1:44" x14ac:dyDescent="0.15">
      <c r="A8" s="1" t="s">
        <v>55</v>
      </c>
      <c r="B8" s="1">
        <v>2021</v>
      </c>
      <c r="C8" s="1" t="b">
        <v>1</v>
      </c>
      <c r="D8" s="1" t="b">
        <v>1</v>
      </c>
      <c r="E8" s="1">
        <v>12</v>
      </c>
      <c r="F8" s="1" t="s">
        <v>58</v>
      </c>
      <c r="G8" s="1" t="s">
        <v>42</v>
      </c>
      <c r="H8" s="1" t="s">
        <v>59</v>
      </c>
      <c r="I8" s="1" t="b">
        <v>0</v>
      </c>
      <c r="J8" s="1" t="s">
        <v>149</v>
      </c>
      <c r="K8" s="1" t="b">
        <v>0</v>
      </c>
      <c r="L8" s="1" t="s">
        <v>171</v>
      </c>
      <c r="M8" s="2" t="b">
        <v>0</v>
      </c>
      <c r="N8" s="2">
        <f>P8</f>
        <v>12</v>
      </c>
      <c r="O8" s="2" t="b">
        <v>1</v>
      </c>
      <c r="P8" s="2">
        <v>12</v>
      </c>
      <c r="Q8" s="2" t="b">
        <v>1</v>
      </c>
      <c r="R8" s="2"/>
      <c r="S8" s="8">
        <v>19.899999999999999</v>
      </c>
      <c r="T8" s="8"/>
      <c r="U8" s="6">
        <v>1.8</v>
      </c>
      <c r="V8" s="6"/>
      <c r="W8" s="8">
        <v>78.099999999999994</v>
      </c>
      <c r="X8" s="8"/>
      <c r="Y8" s="2" t="b">
        <v>1</v>
      </c>
      <c r="Z8" s="8"/>
      <c r="AA8" s="8">
        <v>94.2</v>
      </c>
      <c r="AB8" s="8"/>
      <c r="AC8" s="2" t="b">
        <v>0</v>
      </c>
      <c r="AD8" s="6"/>
      <c r="AE8" s="6">
        <f>AA8/W8</f>
        <v>1.206145966709347</v>
      </c>
      <c r="AF8" s="1"/>
      <c r="AG8" s="1" t="b">
        <v>0</v>
      </c>
      <c r="AH8" s="1" t="s">
        <v>19</v>
      </c>
      <c r="AI8" s="6" t="b">
        <v>0</v>
      </c>
      <c r="AJ8" s="1" t="s">
        <v>19</v>
      </c>
      <c r="AK8" s="1" t="s">
        <v>19</v>
      </c>
      <c r="AL8" s="1" t="b">
        <v>0</v>
      </c>
      <c r="AM8" s="1" t="b">
        <v>0</v>
      </c>
    </row>
    <row r="9" spans="1:44" x14ac:dyDescent="0.15">
      <c r="A9" s="1" t="s">
        <v>34</v>
      </c>
      <c r="B9" s="1">
        <v>2019</v>
      </c>
      <c r="C9" s="1" t="b">
        <v>1</v>
      </c>
      <c r="D9" s="1" t="b">
        <v>1</v>
      </c>
      <c r="E9" s="1">
        <v>14</v>
      </c>
      <c r="F9" s="1" t="s">
        <v>18</v>
      </c>
      <c r="G9" s="1" t="s">
        <v>10</v>
      </c>
      <c r="H9" s="1" t="s">
        <v>11</v>
      </c>
      <c r="I9" s="1" t="b">
        <v>0</v>
      </c>
      <c r="J9" s="2" t="s">
        <v>12</v>
      </c>
      <c r="K9" s="1" t="b">
        <v>0</v>
      </c>
      <c r="L9" s="2" t="s">
        <v>13</v>
      </c>
      <c r="M9" s="2" t="b">
        <v>1</v>
      </c>
      <c r="N9" s="2">
        <v>52</v>
      </c>
      <c r="O9" s="2" t="b">
        <v>1</v>
      </c>
      <c r="P9" s="2">
        <v>43</v>
      </c>
      <c r="Q9" s="2" t="b">
        <v>1</v>
      </c>
      <c r="R9" s="2">
        <v>9</v>
      </c>
      <c r="S9" s="8" t="s">
        <v>172</v>
      </c>
      <c r="T9" s="8" t="s">
        <v>173</v>
      </c>
      <c r="U9" s="6" t="s">
        <v>174</v>
      </c>
      <c r="V9" s="6" t="s">
        <v>175</v>
      </c>
      <c r="W9" s="8" t="s">
        <v>176</v>
      </c>
      <c r="X9" s="8" t="s">
        <v>177</v>
      </c>
      <c r="Y9" s="2" t="b">
        <v>1</v>
      </c>
      <c r="AA9" s="8">
        <f>(78.75+86.9+108.25)/3</f>
        <v>91.3</v>
      </c>
      <c r="AB9" s="8"/>
      <c r="AC9" s="2" t="b">
        <v>0</v>
      </c>
      <c r="AE9" s="6">
        <f>AA9/((66.6+66.1)/2)</f>
        <v>1.3760361718161267</v>
      </c>
      <c r="AF9" s="6"/>
      <c r="AG9" s="6" t="b">
        <v>1</v>
      </c>
      <c r="AH9" s="6" t="s">
        <v>185</v>
      </c>
      <c r="AI9" s="6" t="b">
        <v>0</v>
      </c>
      <c r="AJ9" s="1" t="s">
        <v>19</v>
      </c>
      <c r="AK9" s="1" t="s">
        <v>19</v>
      </c>
      <c r="AL9" s="1" t="b">
        <v>0</v>
      </c>
      <c r="AM9" s="1" t="b">
        <v>0</v>
      </c>
    </row>
    <row r="10" spans="1:44" x14ac:dyDescent="0.15">
      <c r="A10" s="1" t="s">
        <v>60</v>
      </c>
      <c r="B10" s="1">
        <v>2010</v>
      </c>
      <c r="C10" s="1" t="b">
        <v>1</v>
      </c>
      <c r="D10" s="1" t="b">
        <v>1</v>
      </c>
      <c r="E10" s="1">
        <v>14.1</v>
      </c>
      <c r="F10" s="1" t="s">
        <v>61</v>
      </c>
      <c r="G10" s="1" t="s">
        <v>22</v>
      </c>
      <c r="H10" s="1" t="s">
        <v>62</v>
      </c>
      <c r="I10" s="1" t="b">
        <v>1</v>
      </c>
      <c r="J10" s="2" t="s">
        <v>12</v>
      </c>
      <c r="K10" s="1" t="b">
        <v>0</v>
      </c>
      <c r="L10" s="1" t="s">
        <v>141</v>
      </c>
      <c r="M10" s="2" t="b">
        <v>0</v>
      </c>
      <c r="N10" s="2">
        <v>118</v>
      </c>
      <c r="O10" s="2" t="b">
        <v>1</v>
      </c>
      <c r="P10" s="2">
        <v>118</v>
      </c>
      <c r="Q10" s="2" t="b">
        <v>0</v>
      </c>
      <c r="R10" s="3"/>
      <c r="S10" s="8">
        <v>19.7</v>
      </c>
      <c r="T10" s="9"/>
      <c r="U10" s="4">
        <v>1.8380000000000001</v>
      </c>
      <c r="V10" s="5"/>
      <c r="W10" s="8">
        <v>103.1</v>
      </c>
      <c r="X10" s="9"/>
      <c r="Y10" s="2" t="b">
        <v>1</v>
      </c>
      <c r="AA10" s="8">
        <f>(140.5+136)/2</f>
        <v>138.25</v>
      </c>
      <c r="AB10" s="8"/>
      <c r="AC10" s="2" t="b">
        <v>1</v>
      </c>
      <c r="AE10" s="6">
        <f>(1.4+1.3)/2</f>
        <v>1.35</v>
      </c>
      <c r="AF10" s="6"/>
      <c r="AG10" s="6" t="b">
        <v>1</v>
      </c>
      <c r="AH10" s="6" t="s">
        <v>185</v>
      </c>
      <c r="AI10" s="6" t="b">
        <v>0</v>
      </c>
      <c r="AJ10" s="1" t="s">
        <v>19</v>
      </c>
      <c r="AK10" s="1" t="s">
        <v>19</v>
      </c>
      <c r="AL10" s="1" t="b">
        <v>0</v>
      </c>
      <c r="AM10" s="1" t="b">
        <v>0</v>
      </c>
    </row>
    <row r="11" spans="1:44" x14ac:dyDescent="0.15">
      <c r="A11" s="1" t="s">
        <v>65</v>
      </c>
      <c r="B11" s="1">
        <v>2019</v>
      </c>
      <c r="C11" s="1" t="b">
        <v>1</v>
      </c>
      <c r="D11" s="1" t="b">
        <v>1</v>
      </c>
      <c r="E11" s="1">
        <v>17</v>
      </c>
      <c r="F11" s="1" t="s">
        <v>66</v>
      </c>
      <c r="G11" s="1" t="s">
        <v>42</v>
      </c>
      <c r="H11" s="1" t="s">
        <v>67</v>
      </c>
      <c r="I11" s="1" t="b">
        <v>0</v>
      </c>
      <c r="J11" s="2" t="s">
        <v>12</v>
      </c>
      <c r="K11" s="1" t="b">
        <v>0</v>
      </c>
      <c r="L11" s="2" t="s">
        <v>142</v>
      </c>
      <c r="M11" s="2" t="b">
        <v>1</v>
      </c>
      <c r="N11" s="2">
        <v>9</v>
      </c>
      <c r="O11" s="2" t="b">
        <v>1</v>
      </c>
      <c r="P11" s="2">
        <v>9</v>
      </c>
      <c r="Q11" s="2" t="b">
        <v>0</v>
      </c>
      <c r="R11" s="3"/>
      <c r="S11" s="8">
        <v>34</v>
      </c>
      <c r="T11" s="9"/>
      <c r="U11" s="5"/>
      <c r="V11" s="5"/>
      <c r="W11" s="9"/>
      <c r="X11" s="9"/>
      <c r="Y11" s="2" t="b">
        <v>1</v>
      </c>
      <c r="Z11" s="8"/>
      <c r="AA11" s="8">
        <v>81.7</v>
      </c>
      <c r="AB11" s="8"/>
      <c r="AC11" s="2" t="b">
        <v>0</v>
      </c>
      <c r="AD11" s="6"/>
      <c r="AE11" s="6"/>
      <c r="AF11" s="6"/>
      <c r="AG11" s="6" t="b">
        <v>1</v>
      </c>
      <c r="AH11" s="6" t="s">
        <v>185</v>
      </c>
      <c r="AI11" s="6" t="b">
        <v>0</v>
      </c>
      <c r="AJ11" s="1" t="s">
        <v>19</v>
      </c>
      <c r="AK11" s="1" t="s">
        <v>19</v>
      </c>
      <c r="AL11" s="1" t="b">
        <v>0</v>
      </c>
      <c r="AM11" s="1" t="b">
        <v>0</v>
      </c>
    </row>
    <row r="12" spans="1:44" x14ac:dyDescent="0.15">
      <c r="A12" s="1" t="s">
        <v>69</v>
      </c>
      <c r="B12" s="1">
        <v>2014</v>
      </c>
      <c r="C12" s="1" t="b">
        <v>1</v>
      </c>
      <c r="D12" s="1" t="b">
        <v>1</v>
      </c>
      <c r="E12" s="1">
        <v>19</v>
      </c>
      <c r="F12" s="1" t="s">
        <v>70</v>
      </c>
      <c r="G12" s="1" t="s">
        <v>22</v>
      </c>
      <c r="H12" s="1" t="s">
        <v>71</v>
      </c>
      <c r="I12" s="1" t="b">
        <v>0</v>
      </c>
      <c r="J12" s="2" t="s">
        <v>12</v>
      </c>
      <c r="K12" s="1" t="b">
        <v>0</v>
      </c>
      <c r="L12" s="2" t="s">
        <v>72</v>
      </c>
      <c r="M12" s="2" t="b">
        <v>0</v>
      </c>
      <c r="N12" s="2">
        <v>66</v>
      </c>
      <c r="O12" s="2" t="b">
        <v>1</v>
      </c>
      <c r="P12" s="2">
        <v>66</v>
      </c>
      <c r="Q12" s="2" t="b">
        <v>0</v>
      </c>
      <c r="R12" s="3"/>
      <c r="S12" s="8">
        <v>24.5</v>
      </c>
      <c r="T12" s="9"/>
      <c r="U12" s="4">
        <v>1.7929999999999999</v>
      </c>
      <c r="V12" s="5"/>
      <c r="W12" s="8">
        <v>91.9</v>
      </c>
      <c r="X12" s="9"/>
      <c r="Y12" s="2" t="b">
        <v>1</v>
      </c>
      <c r="Z12" s="8"/>
      <c r="AA12" s="8">
        <v>124.2</v>
      </c>
      <c r="AB12" s="8"/>
      <c r="AC12" s="2" t="b">
        <v>0</v>
      </c>
      <c r="AD12" s="6"/>
      <c r="AE12" s="6">
        <f>AA12/W12</f>
        <v>1.3514689880304678</v>
      </c>
      <c r="AF12" s="6"/>
      <c r="AG12" s="6" t="b">
        <v>1</v>
      </c>
      <c r="AH12" s="6" t="s">
        <v>185</v>
      </c>
      <c r="AI12" s="6" t="b">
        <v>0</v>
      </c>
      <c r="AJ12" s="1" t="s">
        <v>19</v>
      </c>
      <c r="AK12" s="1" t="s">
        <v>19</v>
      </c>
      <c r="AL12" s="1" t="b">
        <v>0</v>
      </c>
      <c r="AM12" s="1" t="b">
        <v>0</v>
      </c>
      <c r="AR12" s="14"/>
    </row>
    <row r="13" spans="1:44" x14ac:dyDescent="0.15">
      <c r="A13" s="1" t="s">
        <v>73</v>
      </c>
      <c r="B13" s="1">
        <v>2018</v>
      </c>
      <c r="C13" s="1" t="b">
        <v>1</v>
      </c>
      <c r="D13" s="1" t="b">
        <v>1</v>
      </c>
      <c r="E13" s="1">
        <v>20</v>
      </c>
      <c r="F13" s="1" t="s">
        <v>74</v>
      </c>
      <c r="G13" s="1" t="s">
        <v>35</v>
      </c>
      <c r="H13" s="1" t="s">
        <v>75</v>
      </c>
      <c r="I13" s="1" t="b">
        <v>0</v>
      </c>
      <c r="J13" s="1" t="s">
        <v>147</v>
      </c>
      <c r="K13" s="1" t="b">
        <v>1</v>
      </c>
      <c r="L13" s="1" t="s">
        <v>143</v>
      </c>
      <c r="M13" s="2" t="b">
        <v>0</v>
      </c>
      <c r="N13" s="2">
        <v>1368</v>
      </c>
      <c r="O13" s="2" t="b">
        <v>1</v>
      </c>
      <c r="P13" s="2">
        <v>850</v>
      </c>
      <c r="Q13" s="2" t="b">
        <v>1</v>
      </c>
      <c r="R13" s="2">
        <v>518</v>
      </c>
      <c r="S13" s="9"/>
      <c r="T13" s="9"/>
      <c r="U13" s="5"/>
      <c r="V13" s="5"/>
      <c r="W13" s="9"/>
      <c r="X13" s="9"/>
      <c r="Y13" s="2" t="b">
        <v>0</v>
      </c>
      <c r="Z13" s="8"/>
      <c r="AA13" s="8"/>
      <c r="AB13" s="8"/>
      <c r="AC13" s="2"/>
      <c r="AD13" s="6"/>
      <c r="AE13" s="6"/>
      <c r="AF13" s="6"/>
      <c r="AG13" s="6" t="b">
        <v>0</v>
      </c>
      <c r="AH13" s="6" t="s">
        <v>19</v>
      </c>
      <c r="AI13" s="6" t="b">
        <v>1</v>
      </c>
      <c r="AJ13" s="1" t="s">
        <v>187</v>
      </c>
      <c r="AK13" s="1" t="b">
        <v>1</v>
      </c>
      <c r="AL13" s="1" t="b">
        <v>0</v>
      </c>
      <c r="AM13" s="1" t="b">
        <v>0</v>
      </c>
    </row>
    <row r="14" spans="1:44" x14ac:dyDescent="0.15">
      <c r="A14" s="1" t="s">
        <v>77</v>
      </c>
      <c r="B14" s="1">
        <v>2022</v>
      </c>
      <c r="C14" s="1" t="b">
        <v>1</v>
      </c>
      <c r="D14" s="1" t="b">
        <v>1</v>
      </c>
      <c r="E14" s="1">
        <v>21</v>
      </c>
      <c r="F14" s="1" t="s">
        <v>78</v>
      </c>
      <c r="G14" s="1" t="s">
        <v>68</v>
      </c>
      <c r="H14" s="1" t="s">
        <v>79</v>
      </c>
      <c r="I14" s="1" t="b">
        <v>0</v>
      </c>
      <c r="J14" s="1" t="s">
        <v>147</v>
      </c>
      <c r="K14" s="1" t="b">
        <v>1</v>
      </c>
      <c r="L14" s="1" t="s">
        <v>144</v>
      </c>
      <c r="M14" s="2" t="b">
        <v>1</v>
      </c>
      <c r="N14" s="1">
        <v>40</v>
      </c>
      <c r="O14" s="2" t="b">
        <v>1</v>
      </c>
      <c r="P14" s="1">
        <v>20</v>
      </c>
      <c r="Q14" s="2" t="b">
        <v>1</v>
      </c>
      <c r="R14" s="1">
        <v>20</v>
      </c>
      <c r="S14" s="8">
        <f>(27.9+18.9+28.5+19.6)/4</f>
        <v>23.725000000000001</v>
      </c>
      <c r="T14" s="8">
        <f>(24.8+19.4+24.3+19.2)/4</f>
        <v>21.925000000000001</v>
      </c>
      <c r="U14" s="5"/>
      <c r="V14" s="5"/>
      <c r="W14" s="8">
        <f>(70.8+50.6+60.8+53.5)/4</f>
        <v>58.924999999999997</v>
      </c>
      <c r="X14" s="8">
        <v>66.7</v>
      </c>
      <c r="Y14" s="2" t="b">
        <v>1</v>
      </c>
      <c r="Z14" s="8"/>
      <c r="AA14" s="8">
        <f>(209.9+114.2+181.4+115)/4</f>
        <v>155.125</v>
      </c>
      <c r="AB14" s="8">
        <f>(113.6+98.5+111.9+120)/4</f>
        <v>111</v>
      </c>
      <c r="AC14" s="2" t="b">
        <v>1</v>
      </c>
      <c r="AD14" s="6"/>
      <c r="AE14" s="6">
        <f>(3+1.7+3.3+2.1)/4</f>
        <v>2.5249999999999999</v>
      </c>
      <c r="AF14" s="6">
        <f>AB14/X14</f>
        <v>1.6641679160419789</v>
      </c>
      <c r="AG14" s="6" t="b">
        <v>0</v>
      </c>
      <c r="AH14" s="6" t="s">
        <v>19</v>
      </c>
      <c r="AI14" s="6" t="b">
        <v>1</v>
      </c>
      <c r="AJ14" s="1" t="b">
        <v>0</v>
      </c>
      <c r="AK14" s="1" t="b">
        <v>0</v>
      </c>
      <c r="AL14" s="1" t="b">
        <v>0</v>
      </c>
      <c r="AM14" s="1" t="b">
        <v>0</v>
      </c>
    </row>
    <row r="15" spans="1:44" x14ac:dyDescent="0.15">
      <c r="A15" s="1" t="s">
        <v>80</v>
      </c>
      <c r="B15" s="1">
        <v>2017</v>
      </c>
      <c r="C15" s="1" t="b">
        <v>1</v>
      </c>
      <c r="D15" s="1" t="b">
        <v>1</v>
      </c>
      <c r="E15" s="1">
        <v>22</v>
      </c>
      <c r="F15" s="1" t="s">
        <v>81</v>
      </c>
      <c r="G15" s="1" t="s">
        <v>68</v>
      </c>
      <c r="H15" s="1" t="s">
        <v>82</v>
      </c>
      <c r="I15" s="1" t="b">
        <v>1</v>
      </c>
      <c r="J15" s="2" t="s">
        <v>12</v>
      </c>
      <c r="K15" s="1" t="b">
        <v>0</v>
      </c>
      <c r="L15" s="1" t="s">
        <v>145</v>
      </c>
      <c r="M15" s="2" t="b">
        <v>0</v>
      </c>
      <c r="N15" s="2">
        <v>36</v>
      </c>
      <c r="O15" s="2" t="b">
        <v>1</v>
      </c>
      <c r="P15" s="2">
        <v>36</v>
      </c>
      <c r="Q15" s="2" t="b">
        <v>0</v>
      </c>
      <c r="R15" s="3"/>
      <c r="S15" s="7">
        <f>(24.7+24+23.8)/3</f>
        <v>24.166666666666668</v>
      </c>
      <c r="T15" s="9"/>
      <c r="U15" s="4">
        <f>(1.816+1.812+1.79)/3</f>
        <v>1.806</v>
      </c>
      <c r="V15" s="5"/>
      <c r="W15" s="7">
        <f>(97.4+88.8+74.1)/3</f>
        <v>86.766666666666652</v>
      </c>
      <c r="X15" s="9"/>
      <c r="Y15" s="2" t="b">
        <v>1</v>
      </c>
      <c r="Z15" s="8"/>
      <c r="AA15" s="8">
        <v>109.7</v>
      </c>
      <c r="AB15" s="8"/>
      <c r="AC15" s="2" t="b">
        <v>1</v>
      </c>
      <c r="AD15" s="6"/>
      <c r="AE15" s="6">
        <v>1.28</v>
      </c>
      <c r="AF15" s="6"/>
      <c r="AG15" s="6" t="b">
        <v>0</v>
      </c>
      <c r="AH15" s="6" t="s">
        <v>19</v>
      </c>
      <c r="AI15" s="6" t="b">
        <v>0</v>
      </c>
      <c r="AJ15" s="1" t="s">
        <v>19</v>
      </c>
      <c r="AK15" s="1" t="s">
        <v>19</v>
      </c>
      <c r="AL15" s="1" t="b">
        <v>0</v>
      </c>
      <c r="AM15" s="1" t="b">
        <v>0</v>
      </c>
    </row>
    <row r="16" spans="1:44" x14ac:dyDescent="0.15">
      <c r="A16" s="1" t="s">
        <v>80</v>
      </c>
      <c r="B16" s="1">
        <v>2019</v>
      </c>
      <c r="C16" s="1" t="b">
        <v>1</v>
      </c>
      <c r="D16" s="1" t="b">
        <v>1</v>
      </c>
      <c r="E16" s="1">
        <v>23</v>
      </c>
      <c r="F16" s="1" t="s">
        <v>83</v>
      </c>
      <c r="G16" s="1" t="s">
        <v>68</v>
      </c>
      <c r="H16" s="1" t="s">
        <v>84</v>
      </c>
      <c r="I16" s="1" t="b">
        <v>0</v>
      </c>
      <c r="J16" s="2" t="s">
        <v>12</v>
      </c>
      <c r="K16" s="1" t="b">
        <v>0</v>
      </c>
      <c r="L16" s="2" t="s">
        <v>146</v>
      </c>
      <c r="M16" s="2" t="b">
        <v>1</v>
      </c>
      <c r="N16" s="2">
        <v>17</v>
      </c>
      <c r="O16" s="2" t="b">
        <v>1</v>
      </c>
      <c r="P16" s="2" t="s">
        <v>178</v>
      </c>
      <c r="Q16" s="2" t="b">
        <v>1</v>
      </c>
      <c r="R16" s="2" t="s">
        <v>178</v>
      </c>
      <c r="S16" s="8"/>
      <c r="T16" s="8"/>
      <c r="U16" s="5"/>
      <c r="V16" s="5"/>
      <c r="W16" s="9"/>
      <c r="X16" s="9"/>
      <c r="Y16" s="2" t="b">
        <v>1</v>
      </c>
      <c r="Z16" s="8">
        <f>(175+88+132.5)/3</f>
        <v>131.83333333333334</v>
      </c>
      <c r="AA16" s="8"/>
      <c r="AB16" s="8"/>
      <c r="AC16" s="2" t="b">
        <v>0</v>
      </c>
      <c r="AD16" s="6">
        <f>Z16/((82.1+60.2+64.1)/3)</f>
        <v>1.9161821705426358</v>
      </c>
      <c r="AE16" s="6"/>
      <c r="AF16" s="6"/>
      <c r="AG16" s="6" t="b">
        <v>0</v>
      </c>
      <c r="AH16" s="6" t="s">
        <v>19</v>
      </c>
      <c r="AI16" s="6" t="b">
        <v>0</v>
      </c>
      <c r="AJ16" s="1" t="s">
        <v>19</v>
      </c>
      <c r="AK16" s="1" t="s">
        <v>19</v>
      </c>
      <c r="AL16" s="1" t="b">
        <v>0</v>
      </c>
      <c r="AM16" s="1" t="b">
        <v>0</v>
      </c>
    </row>
    <row r="17" spans="1:41" x14ac:dyDescent="0.15">
      <c r="A17" s="1" t="s">
        <v>85</v>
      </c>
      <c r="B17" s="1">
        <v>2012</v>
      </c>
      <c r="C17" s="1" t="b">
        <v>1</v>
      </c>
      <c r="D17" s="1" t="b">
        <v>1</v>
      </c>
      <c r="E17" s="1">
        <v>24</v>
      </c>
      <c r="F17" s="1" t="s">
        <v>86</v>
      </c>
      <c r="G17" s="1" t="s">
        <v>22</v>
      </c>
      <c r="H17" s="1" t="s">
        <v>87</v>
      </c>
      <c r="I17" s="1" t="b">
        <v>1</v>
      </c>
      <c r="J17" s="1" t="s">
        <v>148</v>
      </c>
      <c r="K17" s="1" t="b">
        <v>0</v>
      </c>
      <c r="L17" s="2" t="s">
        <v>88</v>
      </c>
      <c r="M17" s="2" t="b">
        <v>0</v>
      </c>
      <c r="N17" s="2">
        <v>289</v>
      </c>
      <c r="O17" s="2" t="b">
        <v>1</v>
      </c>
      <c r="P17" s="2">
        <v>289</v>
      </c>
      <c r="Q17" s="2" t="b">
        <v>0</v>
      </c>
      <c r="R17" s="11"/>
      <c r="S17" s="8">
        <v>19.600000000000001</v>
      </c>
      <c r="T17" s="12"/>
      <c r="U17" s="4">
        <v>1.8580000000000001</v>
      </c>
      <c r="V17" s="13"/>
      <c r="W17" s="8">
        <v>103.5</v>
      </c>
      <c r="X17" s="12"/>
      <c r="Y17" s="2" t="b">
        <v>1</v>
      </c>
      <c r="AA17" s="8">
        <v>145.69999999999999</v>
      </c>
      <c r="AB17" s="8"/>
      <c r="AC17" s="2" t="b">
        <v>1</v>
      </c>
      <c r="AE17" s="6">
        <v>1.43</v>
      </c>
      <c r="AF17" s="6"/>
      <c r="AG17" s="6" t="b">
        <v>1</v>
      </c>
      <c r="AH17" s="6" t="s">
        <v>185</v>
      </c>
      <c r="AI17" s="6" t="b">
        <v>0</v>
      </c>
      <c r="AJ17" s="1" t="s">
        <v>19</v>
      </c>
      <c r="AK17" s="1" t="s">
        <v>19</v>
      </c>
      <c r="AL17" s="1" t="b">
        <v>0</v>
      </c>
      <c r="AM17" s="1" t="b">
        <v>0</v>
      </c>
      <c r="AN17" s="2"/>
      <c r="AO17" s="2"/>
    </row>
    <row r="18" spans="1:41" x14ac:dyDescent="0.15">
      <c r="A18" s="1" t="s">
        <v>89</v>
      </c>
      <c r="B18" s="1">
        <v>2022</v>
      </c>
      <c r="C18" s="1" t="b">
        <v>1</v>
      </c>
      <c r="D18" s="1" t="b">
        <v>1</v>
      </c>
      <c r="E18" s="1">
        <v>26</v>
      </c>
      <c r="F18" s="1" t="s">
        <v>90</v>
      </c>
      <c r="G18" s="1" t="s">
        <v>68</v>
      </c>
      <c r="H18" s="1" t="s">
        <v>91</v>
      </c>
      <c r="I18" s="1" t="b">
        <v>0</v>
      </c>
      <c r="J18" s="2" t="s">
        <v>12</v>
      </c>
      <c r="K18" s="1" t="b">
        <v>0</v>
      </c>
      <c r="L18" s="1" t="s">
        <v>131</v>
      </c>
      <c r="M18" s="2" t="b">
        <v>0</v>
      </c>
      <c r="N18" s="2">
        <v>30</v>
      </c>
      <c r="O18" s="2" t="b">
        <v>1</v>
      </c>
      <c r="P18" s="2">
        <v>30</v>
      </c>
      <c r="Q18" s="2" t="b">
        <v>0</v>
      </c>
      <c r="R18" s="11"/>
      <c r="S18" s="8">
        <v>23.7</v>
      </c>
      <c r="T18" s="12"/>
      <c r="U18" s="4">
        <v>1.7869999999999999</v>
      </c>
      <c r="V18" s="13"/>
      <c r="W18" s="8">
        <v>78.7</v>
      </c>
      <c r="X18" s="12"/>
      <c r="Y18" s="2" t="b">
        <v>1</v>
      </c>
      <c r="Z18" s="8"/>
      <c r="AA18" s="8">
        <v>82.5</v>
      </c>
      <c r="AB18" s="8"/>
      <c r="AC18" s="2" t="b">
        <v>0</v>
      </c>
      <c r="AD18" s="6"/>
      <c r="AE18" s="6">
        <f>AA18/W18</f>
        <v>1.0482846251588309</v>
      </c>
      <c r="AF18" s="6"/>
      <c r="AG18" s="6" t="b">
        <v>1</v>
      </c>
      <c r="AH18" s="6" t="s">
        <v>185</v>
      </c>
      <c r="AI18" s="6" t="b">
        <v>0</v>
      </c>
      <c r="AJ18" s="1" t="s">
        <v>19</v>
      </c>
      <c r="AK18" s="1" t="s">
        <v>19</v>
      </c>
      <c r="AL18" s="1" t="b">
        <v>0</v>
      </c>
      <c r="AM18" s="1" t="b">
        <v>0</v>
      </c>
    </row>
    <row r="19" spans="1:41" x14ac:dyDescent="0.15">
      <c r="A19" s="1" t="s">
        <v>32</v>
      </c>
      <c r="B19" s="1">
        <v>1984</v>
      </c>
      <c r="C19" s="1" t="b">
        <v>1</v>
      </c>
      <c r="D19" s="1" t="b">
        <v>1</v>
      </c>
      <c r="E19" s="1">
        <v>29</v>
      </c>
      <c r="F19" s="1" t="s">
        <v>19</v>
      </c>
      <c r="G19" s="1" t="s">
        <v>22</v>
      </c>
      <c r="H19" s="1" t="s">
        <v>23</v>
      </c>
      <c r="I19" s="1" t="b">
        <v>0</v>
      </c>
      <c r="J19" s="2" t="s">
        <v>12</v>
      </c>
      <c r="K19" s="1" t="b">
        <v>0</v>
      </c>
      <c r="L19" s="2" t="s">
        <v>158</v>
      </c>
      <c r="M19" s="2" t="b">
        <v>0</v>
      </c>
      <c r="N19" s="2">
        <v>45</v>
      </c>
      <c r="O19" s="2" t="b">
        <v>1</v>
      </c>
      <c r="P19" s="2">
        <v>45</v>
      </c>
      <c r="Q19" s="2" t="b">
        <v>0</v>
      </c>
      <c r="R19" s="11"/>
      <c r="S19" s="12"/>
      <c r="T19" s="12"/>
      <c r="U19" s="13"/>
      <c r="V19" s="13"/>
      <c r="W19" s="7">
        <f>(126.6+79+77.1)/3</f>
        <v>94.233333333333334</v>
      </c>
      <c r="X19" s="12"/>
      <c r="Y19" s="2" t="b">
        <v>1</v>
      </c>
      <c r="Z19" s="8"/>
      <c r="AA19" s="8">
        <v>255.9</v>
      </c>
      <c r="AB19" s="8"/>
      <c r="AC19" s="2" t="b">
        <v>0</v>
      </c>
      <c r="AD19" s="6"/>
      <c r="AE19" s="6">
        <f t="shared" ref="AE19:AE24" si="0">AA19/W19</f>
        <v>2.7155995755217543</v>
      </c>
      <c r="AF19" s="6"/>
      <c r="AG19" s="6" t="b">
        <v>0</v>
      </c>
      <c r="AH19" s="6" t="s">
        <v>19</v>
      </c>
      <c r="AI19" s="6" t="b">
        <v>0</v>
      </c>
      <c r="AJ19" s="1" t="s">
        <v>19</v>
      </c>
      <c r="AK19" s="1" t="s">
        <v>19</v>
      </c>
      <c r="AL19" s="1" t="b">
        <v>0</v>
      </c>
      <c r="AM19" s="1" t="b">
        <v>0</v>
      </c>
    </row>
    <row r="20" spans="1:41" x14ac:dyDescent="0.15">
      <c r="A20" s="1" t="s">
        <v>92</v>
      </c>
      <c r="B20" s="1">
        <v>2017</v>
      </c>
      <c r="C20" s="1" t="b">
        <v>1</v>
      </c>
      <c r="D20" s="1" t="b">
        <v>1</v>
      </c>
      <c r="E20" s="1">
        <v>30</v>
      </c>
      <c r="F20" s="1" t="s">
        <v>93</v>
      </c>
      <c r="G20" s="1" t="s">
        <v>22</v>
      </c>
      <c r="H20" s="1" t="s">
        <v>94</v>
      </c>
      <c r="I20" s="1" t="b">
        <v>0</v>
      </c>
      <c r="J20" s="1" t="s">
        <v>149</v>
      </c>
      <c r="K20" s="1" t="b">
        <v>0</v>
      </c>
      <c r="L20" s="1" t="s">
        <v>132</v>
      </c>
      <c r="M20" s="2" t="b">
        <v>0</v>
      </c>
      <c r="N20" s="2">
        <f>P20</f>
        <v>242</v>
      </c>
      <c r="O20" s="2" t="b">
        <v>1</v>
      </c>
      <c r="P20" s="2">
        <v>242</v>
      </c>
      <c r="Q20" s="2" t="b">
        <v>1</v>
      </c>
      <c r="R20" s="2"/>
      <c r="S20" s="8">
        <v>22.4</v>
      </c>
      <c r="T20" s="8"/>
      <c r="U20" s="4">
        <v>1.7490000000000001</v>
      </c>
      <c r="W20" s="8">
        <v>73.3</v>
      </c>
      <c r="X20" s="8"/>
      <c r="Y20" s="2" t="b">
        <v>1</v>
      </c>
      <c r="Z20" s="8"/>
      <c r="AA20" s="8">
        <v>84.5</v>
      </c>
      <c r="AB20" s="8"/>
      <c r="AC20" s="2" t="b">
        <v>0</v>
      </c>
      <c r="AD20" s="6"/>
      <c r="AE20" s="6">
        <f t="shared" si="0"/>
        <v>1.1527967257844476</v>
      </c>
      <c r="AF20" s="1"/>
      <c r="AG20" s="6" t="b">
        <v>0</v>
      </c>
      <c r="AH20" s="6" t="s">
        <v>19</v>
      </c>
      <c r="AI20" s="6" t="b">
        <v>0</v>
      </c>
      <c r="AJ20" s="1" t="s">
        <v>19</v>
      </c>
      <c r="AK20" s="1" t="s">
        <v>19</v>
      </c>
      <c r="AL20" s="1" t="b">
        <v>0</v>
      </c>
      <c r="AM20" s="1" t="b">
        <v>0</v>
      </c>
    </row>
    <row r="21" spans="1:41" x14ac:dyDescent="0.15">
      <c r="A21" s="1" t="s">
        <v>95</v>
      </c>
      <c r="B21" s="1">
        <v>2020</v>
      </c>
      <c r="C21" s="15" t="b">
        <v>1</v>
      </c>
      <c r="D21" s="1" t="b">
        <v>1</v>
      </c>
      <c r="E21" s="1">
        <v>31</v>
      </c>
      <c r="F21" s="1" t="s">
        <v>96</v>
      </c>
      <c r="G21" s="1" t="s">
        <v>42</v>
      </c>
      <c r="H21" s="1" t="s">
        <v>97</v>
      </c>
      <c r="I21" s="1" t="b">
        <v>0</v>
      </c>
      <c r="J21" s="1" t="s">
        <v>149</v>
      </c>
      <c r="K21" s="1" t="b">
        <v>0</v>
      </c>
      <c r="L21" s="1" t="s">
        <v>133</v>
      </c>
      <c r="M21" s="2" t="b">
        <v>0</v>
      </c>
      <c r="N21" s="2">
        <v>20</v>
      </c>
      <c r="O21" s="2" t="b">
        <v>1</v>
      </c>
      <c r="P21" s="2">
        <v>20</v>
      </c>
      <c r="Q21" s="2" t="b">
        <v>0</v>
      </c>
      <c r="R21" s="2"/>
      <c r="S21" s="8">
        <v>22.5</v>
      </c>
      <c r="T21" s="8"/>
      <c r="U21" s="6">
        <v>1.778</v>
      </c>
      <c r="V21" s="6"/>
      <c r="W21" s="8">
        <v>77.900000000000006</v>
      </c>
      <c r="X21" s="8"/>
      <c r="Y21" s="2" t="b">
        <v>1</v>
      </c>
      <c r="Z21" s="8"/>
      <c r="AA21" s="8">
        <v>81</v>
      </c>
      <c r="AB21" s="8"/>
      <c r="AC21" s="2" t="b">
        <v>0</v>
      </c>
      <c r="AD21" s="6"/>
      <c r="AE21" s="6">
        <f t="shared" si="0"/>
        <v>1.0397946084724004</v>
      </c>
      <c r="AF21" s="6"/>
      <c r="AG21" s="6" t="b">
        <v>0</v>
      </c>
      <c r="AH21" s="6" t="s">
        <v>19</v>
      </c>
      <c r="AI21" s="6" t="b">
        <v>0</v>
      </c>
      <c r="AJ21" s="1" t="s">
        <v>19</v>
      </c>
      <c r="AK21" s="1" t="s">
        <v>19</v>
      </c>
      <c r="AL21" s="1" t="b">
        <v>0</v>
      </c>
      <c r="AM21" s="1" t="b">
        <v>0</v>
      </c>
    </row>
    <row r="22" spans="1:41" x14ac:dyDescent="0.15">
      <c r="A22" s="1" t="s">
        <v>98</v>
      </c>
      <c r="B22" s="1">
        <v>2021</v>
      </c>
      <c r="C22" s="15" t="b">
        <v>1</v>
      </c>
      <c r="D22" s="1" t="b">
        <v>1</v>
      </c>
      <c r="E22" s="1">
        <v>32</v>
      </c>
      <c r="F22" s="1" t="s">
        <v>99</v>
      </c>
      <c r="G22" s="1" t="s">
        <v>100</v>
      </c>
      <c r="H22" s="1" t="s">
        <v>101</v>
      </c>
      <c r="I22" s="1" t="b">
        <v>0</v>
      </c>
      <c r="J22" s="2" t="s">
        <v>12</v>
      </c>
      <c r="K22" s="1" t="b">
        <v>0</v>
      </c>
      <c r="L22" s="1" t="s">
        <v>76</v>
      </c>
      <c r="M22" s="2" t="b">
        <v>0</v>
      </c>
      <c r="N22" s="2">
        <v>13</v>
      </c>
      <c r="O22" s="2" t="b">
        <v>1</v>
      </c>
      <c r="P22" s="2">
        <v>13</v>
      </c>
      <c r="Q22" s="2" t="b">
        <v>0</v>
      </c>
      <c r="R22" s="11"/>
      <c r="S22" s="8">
        <v>26</v>
      </c>
      <c r="T22" s="12"/>
      <c r="U22" s="6">
        <v>1.78</v>
      </c>
      <c r="V22" s="13"/>
      <c r="W22" s="8">
        <v>93.8</v>
      </c>
      <c r="X22" s="12"/>
      <c r="Y22" s="2" t="b">
        <v>1</v>
      </c>
      <c r="Z22" s="8"/>
      <c r="AA22" s="8">
        <v>155</v>
      </c>
      <c r="AB22" s="8"/>
      <c r="AC22" s="2" t="b">
        <v>0</v>
      </c>
      <c r="AD22" s="6"/>
      <c r="AE22" s="6">
        <f t="shared" si="0"/>
        <v>1.652452025586354</v>
      </c>
      <c r="AF22" s="6"/>
      <c r="AG22" s="6" t="b">
        <v>1</v>
      </c>
      <c r="AH22" s="6" t="s">
        <v>186</v>
      </c>
      <c r="AI22" s="6" t="b">
        <v>0</v>
      </c>
      <c r="AJ22" s="1" t="s">
        <v>19</v>
      </c>
      <c r="AK22" s="1" t="s">
        <v>19</v>
      </c>
      <c r="AL22" s="1" t="b">
        <v>0</v>
      </c>
      <c r="AM22" s="1" t="b">
        <v>0</v>
      </c>
      <c r="AN22" s="2"/>
      <c r="AO22" s="2"/>
    </row>
    <row r="23" spans="1:41" x14ac:dyDescent="0.15">
      <c r="A23" s="1" t="s">
        <v>102</v>
      </c>
      <c r="B23" s="1">
        <v>2021</v>
      </c>
      <c r="C23" s="15" t="b">
        <v>1</v>
      </c>
      <c r="D23" s="1" t="b">
        <v>1</v>
      </c>
      <c r="E23" s="1">
        <v>33</v>
      </c>
      <c r="F23" s="1" t="s">
        <v>103</v>
      </c>
      <c r="G23" s="1" t="s">
        <v>68</v>
      </c>
      <c r="H23" s="1" t="s">
        <v>104</v>
      </c>
      <c r="I23" s="1" t="b">
        <v>0</v>
      </c>
      <c r="J23" s="2" t="s">
        <v>12</v>
      </c>
      <c r="K23" s="1" t="b">
        <v>0</v>
      </c>
      <c r="L23" s="2" t="s">
        <v>105</v>
      </c>
      <c r="M23" s="2" t="b">
        <v>1</v>
      </c>
      <c r="N23" s="2">
        <v>10</v>
      </c>
      <c r="O23" s="2" t="b">
        <v>1</v>
      </c>
      <c r="P23" s="2">
        <v>10</v>
      </c>
      <c r="Q23" s="2" t="b">
        <v>0</v>
      </c>
      <c r="R23" s="11"/>
      <c r="S23" s="8">
        <v>27.9</v>
      </c>
      <c r="T23" s="12"/>
      <c r="U23" s="6" t="s">
        <v>19</v>
      </c>
      <c r="V23" s="13"/>
      <c r="W23" s="8">
        <v>60.3</v>
      </c>
      <c r="X23" s="12"/>
      <c r="Y23" s="2" t="b">
        <v>1</v>
      </c>
      <c r="Z23" s="8"/>
      <c r="AA23" s="8">
        <v>73.5</v>
      </c>
      <c r="AB23" s="8"/>
      <c r="AC23" s="2" t="b">
        <v>0</v>
      </c>
      <c r="AD23" s="6"/>
      <c r="AE23" s="6">
        <f t="shared" si="0"/>
        <v>1.218905472636816</v>
      </c>
      <c r="AF23" s="6"/>
      <c r="AG23" s="6" t="b">
        <v>1</v>
      </c>
      <c r="AH23" s="6" t="s">
        <v>185</v>
      </c>
      <c r="AI23" s="6" t="b">
        <v>0</v>
      </c>
      <c r="AJ23" s="1" t="s">
        <v>19</v>
      </c>
      <c r="AK23" s="1" t="s">
        <v>19</v>
      </c>
      <c r="AL23" s="1" t="b">
        <v>0</v>
      </c>
      <c r="AM23" s="1" t="b">
        <v>0</v>
      </c>
    </row>
    <row r="24" spans="1:41" x14ac:dyDescent="0.15">
      <c r="A24" s="1" t="s">
        <v>106</v>
      </c>
      <c r="B24" s="1">
        <v>2016</v>
      </c>
      <c r="C24" s="1" t="b">
        <v>1</v>
      </c>
      <c r="D24" s="1" t="b">
        <v>1</v>
      </c>
      <c r="E24" s="1">
        <v>35</v>
      </c>
      <c r="F24" s="1" t="s">
        <v>107</v>
      </c>
      <c r="G24" s="1" t="s">
        <v>22</v>
      </c>
      <c r="H24" s="1" t="s">
        <v>108</v>
      </c>
      <c r="I24" s="1" t="b">
        <v>1</v>
      </c>
      <c r="J24" s="1" t="s">
        <v>12</v>
      </c>
      <c r="K24" s="1" t="b">
        <v>0</v>
      </c>
      <c r="L24" s="1" t="s">
        <v>134</v>
      </c>
      <c r="M24" s="2" t="b">
        <v>0</v>
      </c>
      <c r="N24" s="2">
        <v>34</v>
      </c>
      <c r="O24" s="2" t="b">
        <v>1</v>
      </c>
      <c r="P24" s="2">
        <v>34</v>
      </c>
      <c r="Q24" s="2" t="b">
        <v>0</v>
      </c>
      <c r="R24" s="11"/>
      <c r="S24" s="8">
        <v>20.399999999999999</v>
      </c>
      <c r="T24" s="12"/>
      <c r="U24" s="4">
        <v>1.823</v>
      </c>
      <c r="V24" s="13"/>
      <c r="W24" s="8">
        <v>99.1</v>
      </c>
      <c r="X24" s="12"/>
      <c r="Y24" s="2" t="b">
        <v>1</v>
      </c>
      <c r="Z24" s="8"/>
      <c r="AA24" s="8">
        <v>129.19999999999999</v>
      </c>
      <c r="AB24" s="8"/>
      <c r="AC24" s="2" t="b">
        <v>0</v>
      </c>
      <c r="AD24" s="6"/>
      <c r="AE24" s="6">
        <f t="shared" si="0"/>
        <v>1.303733602421796</v>
      </c>
      <c r="AF24" s="6"/>
      <c r="AG24" s="6" t="b">
        <v>1</v>
      </c>
      <c r="AH24" s="6" t="s">
        <v>185</v>
      </c>
      <c r="AI24" s="6" t="b">
        <v>0</v>
      </c>
      <c r="AJ24" s="1" t="s">
        <v>19</v>
      </c>
      <c r="AK24" s="1" t="s">
        <v>19</v>
      </c>
      <c r="AL24" s="1" t="b">
        <v>0</v>
      </c>
      <c r="AM24" s="1" t="b">
        <v>0</v>
      </c>
      <c r="AN24" s="2"/>
      <c r="AO24" s="2"/>
    </row>
    <row r="25" spans="1:41" s="2" customFormat="1" x14ac:dyDescent="0.15">
      <c r="A25" s="2" t="s">
        <v>109</v>
      </c>
      <c r="B25" s="2">
        <v>2022</v>
      </c>
      <c r="C25" s="15" t="b">
        <v>1</v>
      </c>
      <c r="D25" s="2" t="b">
        <v>1</v>
      </c>
      <c r="E25" s="2">
        <v>36</v>
      </c>
      <c r="F25" s="2" t="s">
        <v>110</v>
      </c>
      <c r="G25" s="2" t="s">
        <v>111</v>
      </c>
      <c r="H25" s="2" t="s">
        <v>112</v>
      </c>
      <c r="I25" s="1" t="b">
        <v>0</v>
      </c>
      <c r="J25" s="2" t="s">
        <v>147</v>
      </c>
      <c r="K25" s="2" t="b">
        <v>1</v>
      </c>
      <c r="L25" s="2" t="s">
        <v>113</v>
      </c>
      <c r="M25" s="2" t="b">
        <v>1</v>
      </c>
      <c r="N25" s="2">
        <f>R25+P25</f>
        <v>328</v>
      </c>
      <c r="O25" s="2" t="b">
        <v>1</v>
      </c>
      <c r="P25" s="2">
        <v>171</v>
      </c>
      <c r="Q25" s="2" t="b">
        <v>1</v>
      </c>
      <c r="R25" s="2">
        <v>157</v>
      </c>
      <c r="S25" s="8"/>
      <c r="T25" s="8"/>
      <c r="U25" s="6"/>
      <c r="V25" s="6"/>
      <c r="W25" s="8"/>
      <c r="X25" s="8"/>
      <c r="Y25" s="8" t="b">
        <v>0</v>
      </c>
      <c r="Z25" s="8"/>
      <c r="AA25" s="8"/>
      <c r="AB25" s="8"/>
      <c r="AC25" s="8" t="b">
        <v>0</v>
      </c>
      <c r="AD25" s="8"/>
      <c r="AE25" s="8"/>
      <c r="AF25" s="8"/>
      <c r="AG25" s="6" t="b">
        <v>0</v>
      </c>
      <c r="AH25" s="6" t="s">
        <v>19</v>
      </c>
      <c r="AI25" s="6" t="b">
        <v>0</v>
      </c>
      <c r="AJ25" s="1" t="s">
        <v>19</v>
      </c>
      <c r="AK25" s="1" t="s">
        <v>19</v>
      </c>
      <c r="AL25" s="1" t="b">
        <v>0</v>
      </c>
      <c r="AM25" s="1" t="b">
        <v>0</v>
      </c>
      <c r="AN25" s="1"/>
      <c r="AO25" s="1"/>
    </row>
    <row r="26" spans="1:41" s="2" customFormat="1" x14ac:dyDescent="0.15">
      <c r="A26" s="1" t="s">
        <v>114</v>
      </c>
      <c r="B26" s="1">
        <v>2019</v>
      </c>
      <c r="C26" s="1" t="b">
        <v>1</v>
      </c>
      <c r="D26" s="1" t="b">
        <v>1</v>
      </c>
      <c r="E26" s="1">
        <v>37</v>
      </c>
      <c r="F26" s="1" t="s">
        <v>115</v>
      </c>
      <c r="G26" s="1" t="s">
        <v>111</v>
      </c>
      <c r="H26" s="1" t="s">
        <v>116</v>
      </c>
      <c r="I26" s="1" t="b">
        <v>0</v>
      </c>
      <c r="J26" s="1" t="s">
        <v>147</v>
      </c>
      <c r="K26" s="2" t="b">
        <v>1</v>
      </c>
      <c r="L26" s="2" t="s">
        <v>117</v>
      </c>
      <c r="M26" s="2" t="b">
        <v>0</v>
      </c>
      <c r="N26" s="1">
        <v>118</v>
      </c>
      <c r="O26" s="2" t="b">
        <v>1</v>
      </c>
      <c r="P26" s="1">
        <v>70</v>
      </c>
      <c r="Q26" s="2" t="b">
        <v>1</v>
      </c>
      <c r="R26" s="2">
        <v>48</v>
      </c>
      <c r="S26" s="7">
        <v>34.1</v>
      </c>
      <c r="T26" s="7">
        <v>34.528570000000002</v>
      </c>
      <c r="U26" s="13"/>
      <c r="V26" s="13"/>
      <c r="W26" s="12"/>
      <c r="X26" s="12"/>
      <c r="Y26" s="8" t="b">
        <v>0</v>
      </c>
      <c r="Z26" s="8"/>
      <c r="AA26" s="8"/>
      <c r="AB26" s="8"/>
      <c r="AC26" s="8" t="b">
        <v>0</v>
      </c>
      <c r="AD26" s="8"/>
      <c r="AE26" s="8"/>
      <c r="AF26" s="8"/>
      <c r="AG26" s="6" t="b">
        <v>0</v>
      </c>
      <c r="AH26" s="6" t="s">
        <v>19</v>
      </c>
      <c r="AI26" s="6" t="b">
        <v>1</v>
      </c>
      <c r="AJ26" s="1" t="s">
        <v>189</v>
      </c>
      <c r="AK26" s="1" t="b">
        <v>1</v>
      </c>
      <c r="AL26" s="1" t="b">
        <v>0</v>
      </c>
      <c r="AM26" s="1" t="b">
        <v>0</v>
      </c>
      <c r="AN26" s="1"/>
      <c r="AO26" s="1"/>
    </row>
    <row r="27" spans="1:41" x14ac:dyDescent="0.15">
      <c r="A27" s="1" t="s">
        <v>118</v>
      </c>
      <c r="B27" s="1">
        <v>2021</v>
      </c>
      <c r="C27" s="1" t="b">
        <v>1</v>
      </c>
      <c r="D27" s="1" t="b">
        <v>1</v>
      </c>
      <c r="E27" s="1">
        <v>38</v>
      </c>
      <c r="F27" s="1" t="s">
        <v>119</v>
      </c>
      <c r="G27" s="1" t="s">
        <v>68</v>
      </c>
      <c r="H27" s="1" t="s">
        <v>120</v>
      </c>
      <c r="I27" s="1" t="b">
        <v>0</v>
      </c>
      <c r="J27" s="2" t="s">
        <v>12</v>
      </c>
      <c r="K27" s="1" t="b">
        <v>0</v>
      </c>
      <c r="L27" s="2" t="s">
        <v>135</v>
      </c>
      <c r="M27" s="2" t="b">
        <v>1</v>
      </c>
      <c r="N27" s="2">
        <v>19</v>
      </c>
      <c r="O27" s="2" t="b">
        <v>1</v>
      </c>
      <c r="P27" s="2">
        <v>19</v>
      </c>
      <c r="Q27" s="2" t="b">
        <v>0</v>
      </c>
      <c r="R27" s="11"/>
      <c r="S27" s="7">
        <f>(30.57+25.67)/2</f>
        <v>28.12</v>
      </c>
      <c r="T27" s="12"/>
      <c r="W27" s="6">
        <f>(81.29+73.89)/2</f>
        <v>77.59</v>
      </c>
      <c r="X27" s="12"/>
      <c r="Y27" s="2" t="b">
        <v>1</v>
      </c>
      <c r="Z27" s="8"/>
      <c r="AA27" s="6">
        <f>(122.29+106.44)/2</f>
        <v>114.36500000000001</v>
      </c>
      <c r="AB27" s="8"/>
      <c r="AC27" s="2" t="b">
        <v>0</v>
      </c>
      <c r="AD27" s="6"/>
      <c r="AE27" s="6">
        <f>AA27/W27</f>
        <v>1.4739657172316021</v>
      </c>
      <c r="AF27" s="6"/>
      <c r="AG27" s="6" t="b">
        <v>0</v>
      </c>
      <c r="AH27" s="6" t="s">
        <v>19</v>
      </c>
      <c r="AI27" s="6" t="b">
        <v>1</v>
      </c>
      <c r="AJ27" s="1" t="s">
        <v>187</v>
      </c>
      <c r="AK27" s="1" t="b">
        <v>0</v>
      </c>
      <c r="AL27" s="1" t="b">
        <v>0</v>
      </c>
      <c r="AM27" s="1" t="b">
        <v>0</v>
      </c>
    </row>
    <row r="28" spans="1:41" s="2" customFormat="1" x14ac:dyDescent="0.15">
      <c r="A28" s="1" t="s">
        <v>121</v>
      </c>
      <c r="B28" s="1">
        <v>1992</v>
      </c>
      <c r="C28" s="1" t="b">
        <v>1</v>
      </c>
      <c r="D28" s="1" t="b">
        <v>1</v>
      </c>
      <c r="E28" s="1">
        <v>39</v>
      </c>
      <c r="F28" s="1" t="s">
        <v>122</v>
      </c>
      <c r="G28" s="1" t="s">
        <v>22</v>
      </c>
      <c r="H28" s="1" t="s">
        <v>123</v>
      </c>
      <c r="I28" s="1" t="b">
        <v>0</v>
      </c>
      <c r="J28" s="2" t="s">
        <v>12</v>
      </c>
      <c r="K28" s="1" t="b">
        <v>0</v>
      </c>
      <c r="L28" s="2" t="s">
        <v>136</v>
      </c>
      <c r="M28" s="2" t="b">
        <v>0</v>
      </c>
      <c r="N28" s="2">
        <v>24</v>
      </c>
      <c r="O28" s="2" t="b">
        <v>1</v>
      </c>
      <c r="P28" s="2">
        <v>24</v>
      </c>
      <c r="Q28" s="2" t="b">
        <v>0</v>
      </c>
      <c r="R28" s="11"/>
      <c r="S28" s="7">
        <v>21.46</v>
      </c>
      <c r="T28" s="12"/>
      <c r="U28" s="4">
        <v>1.7766999999999999</v>
      </c>
      <c r="V28" s="13"/>
      <c r="W28" s="7">
        <v>85.29</v>
      </c>
      <c r="X28" s="12"/>
      <c r="Y28" s="2" t="b">
        <v>1</v>
      </c>
      <c r="Z28" s="8"/>
      <c r="AA28" s="8">
        <v>118.9</v>
      </c>
      <c r="AB28" s="8"/>
      <c r="AC28" s="2" t="b">
        <v>0</v>
      </c>
      <c r="AD28" s="6"/>
      <c r="AE28" s="6">
        <v>1.39</v>
      </c>
      <c r="AF28" s="6"/>
      <c r="AG28" s="6" t="b">
        <v>1</v>
      </c>
      <c r="AH28" s="6" t="s">
        <v>188</v>
      </c>
      <c r="AI28" s="6" t="b">
        <v>1</v>
      </c>
      <c r="AJ28" s="1" t="b">
        <v>0</v>
      </c>
      <c r="AK28" s="1" t="b">
        <v>0</v>
      </c>
      <c r="AL28" s="1" t="b">
        <v>0</v>
      </c>
      <c r="AM28" s="1" t="b">
        <v>0</v>
      </c>
    </row>
    <row r="29" spans="1:41" s="2" customFormat="1" x14ac:dyDescent="0.15">
      <c r="A29" s="1" t="s">
        <v>33</v>
      </c>
      <c r="B29" s="1">
        <v>2012</v>
      </c>
      <c r="C29" s="1" t="b">
        <v>1</v>
      </c>
      <c r="D29" s="1" t="b">
        <v>1</v>
      </c>
      <c r="E29" s="1">
        <v>41</v>
      </c>
      <c r="F29" s="1" t="s">
        <v>20</v>
      </c>
      <c r="G29" s="1" t="s">
        <v>14</v>
      </c>
      <c r="H29" s="1" t="s">
        <v>15</v>
      </c>
      <c r="I29" s="1" t="b">
        <v>0</v>
      </c>
      <c r="J29" s="2" t="s">
        <v>12</v>
      </c>
      <c r="K29" s="1" t="b">
        <v>0</v>
      </c>
      <c r="L29" s="2" t="s">
        <v>16</v>
      </c>
      <c r="M29" s="2" t="b">
        <v>0</v>
      </c>
      <c r="N29" s="2">
        <v>23</v>
      </c>
      <c r="O29" s="2" t="b">
        <v>1</v>
      </c>
      <c r="P29" s="2">
        <v>23</v>
      </c>
      <c r="Q29" s="2" t="b">
        <v>0</v>
      </c>
      <c r="R29" s="11"/>
      <c r="S29" s="8">
        <v>22</v>
      </c>
      <c r="T29" s="12"/>
      <c r="U29" s="4">
        <v>1.8460000000000001</v>
      </c>
      <c r="V29" s="13"/>
      <c r="W29" s="7">
        <v>102.6</v>
      </c>
      <c r="X29" s="12"/>
      <c r="Y29" s="2" t="b">
        <v>1</v>
      </c>
      <c r="Z29" s="8"/>
      <c r="AA29" s="8">
        <v>132.19999999999999</v>
      </c>
      <c r="AB29" s="8"/>
      <c r="AC29" s="2" t="b">
        <v>0</v>
      </c>
      <c r="AD29" s="6"/>
      <c r="AE29" s="6">
        <f>AA29/W29</f>
        <v>1.2884990253411306</v>
      </c>
      <c r="AF29" s="6"/>
      <c r="AG29" s="6" t="b">
        <v>1</v>
      </c>
      <c r="AH29" s="6" t="s">
        <v>185</v>
      </c>
      <c r="AI29" s="6" t="b">
        <v>0</v>
      </c>
      <c r="AJ29" s="1" t="s">
        <v>19</v>
      </c>
      <c r="AK29" s="1" t="s">
        <v>19</v>
      </c>
      <c r="AL29" s="1" t="b">
        <v>0</v>
      </c>
      <c r="AM29" s="1" t="b">
        <v>0</v>
      </c>
      <c r="AN29" s="1"/>
      <c r="AO29" s="1"/>
    </row>
    <row r="30" spans="1:41" s="2" customFormat="1" x14ac:dyDescent="0.15">
      <c r="A30" s="1" t="s">
        <v>124</v>
      </c>
      <c r="B30" s="1">
        <v>2013</v>
      </c>
      <c r="C30" s="1" t="b">
        <v>1</v>
      </c>
      <c r="D30" s="1" t="b">
        <v>1</v>
      </c>
      <c r="E30" s="1">
        <v>42</v>
      </c>
      <c r="F30" s="1" t="s">
        <v>125</v>
      </c>
      <c r="G30" s="1" t="s">
        <v>22</v>
      </c>
      <c r="H30" s="1" t="s">
        <v>126</v>
      </c>
      <c r="I30" s="1" t="b">
        <v>0</v>
      </c>
      <c r="J30" s="2" t="s">
        <v>12</v>
      </c>
      <c r="K30" s="1" t="b">
        <v>0</v>
      </c>
      <c r="L30" s="2" t="s">
        <v>137</v>
      </c>
      <c r="M30" s="2" t="b">
        <v>0</v>
      </c>
      <c r="N30" s="2">
        <v>20</v>
      </c>
      <c r="O30" s="2" t="b">
        <v>1</v>
      </c>
      <c r="P30" s="2">
        <v>20</v>
      </c>
      <c r="Q30" s="2" t="b">
        <v>0</v>
      </c>
      <c r="R30" s="11"/>
      <c r="S30" s="8">
        <v>30</v>
      </c>
      <c r="T30" s="12"/>
      <c r="U30" s="6">
        <v>1.69</v>
      </c>
      <c r="V30" s="13"/>
      <c r="W30" s="8">
        <v>93.2</v>
      </c>
      <c r="X30" s="12"/>
      <c r="Y30" s="2" t="b">
        <v>1</v>
      </c>
      <c r="Z30" s="8"/>
      <c r="AA30" s="8">
        <v>179</v>
      </c>
      <c r="AB30" s="8"/>
      <c r="AC30" s="2" t="b">
        <v>0</v>
      </c>
      <c r="AD30" s="6"/>
      <c r="AE30" s="6">
        <f>AA30/W30</f>
        <v>1.9206008583690986</v>
      </c>
      <c r="AF30" s="6"/>
      <c r="AG30" s="6" t="b">
        <v>1</v>
      </c>
      <c r="AH30" s="6" t="s">
        <v>185</v>
      </c>
      <c r="AI30" s="6" t="b">
        <v>0</v>
      </c>
      <c r="AJ30" s="1" t="s">
        <v>19</v>
      </c>
      <c r="AK30" s="1" t="s">
        <v>19</v>
      </c>
      <c r="AL30" s="1" t="b">
        <v>0</v>
      </c>
      <c r="AM30" s="1" t="b">
        <v>0</v>
      </c>
      <c r="AN30" s="1"/>
      <c r="AO30" s="1"/>
    </row>
    <row r="31" spans="1:41" s="2" customFormat="1" x14ac:dyDescent="0.15">
      <c r="A31" s="1" t="s">
        <v>127</v>
      </c>
      <c r="B31" s="1">
        <v>2023</v>
      </c>
      <c r="C31" s="1" t="b">
        <v>1</v>
      </c>
      <c r="D31" s="1" t="b">
        <v>1</v>
      </c>
      <c r="E31" s="1">
        <v>43</v>
      </c>
      <c r="F31" s="1" t="s">
        <v>128</v>
      </c>
      <c r="G31" s="1" t="s">
        <v>129</v>
      </c>
      <c r="H31" s="1" t="s">
        <v>130</v>
      </c>
      <c r="I31" s="1" t="b">
        <v>0</v>
      </c>
      <c r="J31" s="2" t="s">
        <v>12</v>
      </c>
      <c r="K31" s="1" t="b">
        <v>0</v>
      </c>
      <c r="L31" s="1" t="s">
        <v>138</v>
      </c>
      <c r="M31" s="2" t="b">
        <v>0</v>
      </c>
      <c r="N31" s="2">
        <v>21</v>
      </c>
      <c r="O31" s="2" t="b">
        <v>1</v>
      </c>
      <c r="P31" s="1">
        <v>21</v>
      </c>
      <c r="Q31" s="2" t="b">
        <v>0</v>
      </c>
      <c r="R31" s="11"/>
      <c r="S31" s="8">
        <v>22.6</v>
      </c>
      <c r="T31" s="8"/>
      <c r="U31" s="6">
        <v>1.79</v>
      </c>
      <c r="V31" s="6"/>
      <c r="W31" s="8">
        <v>76.599999999999994</v>
      </c>
      <c r="X31" s="12"/>
      <c r="Y31" s="2" t="b">
        <v>1</v>
      </c>
      <c r="Z31" s="8"/>
      <c r="AA31" s="8">
        <v>95.4</v>
      </c>
      <c r="AB31" s="8"/>
      <c r="AC31" s="2" t="b">
        <v>0</v>
      </c>
      <c r="AD31" s="6"/>
      <c r="AE31" s="6">
        <f>AA31/W31</f>
        <v>1.2454308093994779</v>
      </c>
      <c r="AF31" s="6"/>
      <c r="AG31" s="6" t="b">
        <v>1</v>
      </c>
      <c r="AH31" s="6" t="s">
        <v>185</v>
      </c>
      <c r="AI31" s="6" t="b">
        <v>0</v>
      </c>
      <c r="AJ31" s="1" t="s">
        <v>19</v>
      </c>
      <c r="AK31" s="1" t="s">
        <v>19</v>
      </c>
      <c r="AL31" s="1" t="b">
        <v>0</v>
      </c>
      <c r="AM31" s="1" t="b">
        <v>0</v>
      </c>
      <c r="AN31" s="1"/>
      <c r="AO31" s="1"/>
    </row>
    <row r="32" spans="1:41" s="2" customFormat="1" x14ac:dyDescent="0.15">
      <c r="A32" s="1" t="s">
        <v>77</v>
      </c>
      <c r="B32" s="2">
        <v>2023</v>
      </c>
      <c r="C32" s="1" t="b">
        <v>1</v>
      </c>
      <c r="D32" s="2" t="b">
        <v>1</v>
      </c>
      <c r="E32" s="2">
        <v>44</v>
      </c>
      <c r="F32" s="1" t="s">
        <v>152</v>
      </c>
      <c r="G32" s="1" t="s">
        <v>68</v>
      </c>
      <c r="H32" s="1" t="s">
        <v>154</v>
      </c>
      <c r="I32" s="1" t="b">
        <v>0</v>
      </c>
      <c r="J32" s="1" t="s">
        <v>147</v>
      </c>
      <c r="K32" s="2" t="b">
        <v>1</v>
      </c>
      <c r="L32" s="1" t="s">
        <v>156</v>
      </c>
      <c r="M32" s="2" t="b">
        <v>1</v>
      </c>
      <c r="N32" s="1">
        <f>P32+R32</f>
        <v>1889</v>
      </c>
      <c r="O32" s="1" t="b">
        <v>1</v>
      </c>
      <c r="P32" s="1">
        <v>1144</v>
      </c>
      <c r="Q32" s="1" t="b">
        <v>1</v>
      </c>
      <c r="R32" s="1">
        <v>745</v>
      </c>
      <c r="S32" s="7">
        <v>32.9</v>
      </c>
      <c r="T32" s="7">
        <v>33.6</v>
      </c>
      <c r="U32" s="4"/>
      <c r="V32" s="4"/>
      <c r="W32" s="7">
        <v>75.099999999999994</v>
      </c>
      <c r="X32" s="8">
        <v>62.6</v>
      </c>
      <c r="Y32" s="7" t="b">
        <v>1</v>
      </c>
      <c r="Z32" s="8"/>
      <c r="AA32" s="8">
        <v>167.19</v>
      </c>
      <c r="AB32" s="8">
        <v>90.12</v>
      </c>
      <c r="AC32" s="2" t="b">
        <v>0</v>
      </c>
      <c r="AD32" s="6"/>
      <c r="AE32" s="6">
        <f>AA32/W32</f>
        <v>2.2262316910785622</v>
      </c>
      <c r="AF32" s="6">
        <f>AB32/X32</f>
        <v>1.4396166134185304</v>
      </c>
      <c r="AG32" s="6" t="b">
        <v>0</v>
      </c>
      <c r="AH32" s="6" t="s">
        <v>19</v>
      </c>
      <c r="AI32" s="6" t="b">
        <v>1</v>
      </c>
      <c r="AJ32" s="1" t="b">
        <v>0</v>
      </c>
      <c r="AK32" s="1" t="b">
        <v>0</v>
      </c>
      <c r="AL32" s="1" t="b">
        <v>0</v>
      </c>
      <c r="AM32" s="1" t="b">
        <v>0</v>
      </c>
    </row>
    <row r="33" spans="1:39" s="2" customFormat="1" x14ac:dyDescent="0.15">
      <c r="A33" s="1" t="s">
        <v>151</v>
      </c>
      <c r="B33" s="2">
        <v>2023</v>
      </c>
      <c r="C33" s="1" t="b">
        <v>1</v>
      </c>
      <c r="D33" s="2" t="b">
        <v>1</v>
      </c>
      <c r="E33" s="2">
        <v>45</v>
      </c>
      <c r="F33" s="1" t="s">
        <v>153</v>
      </c>
      <c r="G33" s="1" t="s">
        <v>22</v>
      </c>
      <c r="H33" s="1" t="s">
        <v>155</v>
      </c>
      <c r="I33" s="1" t="b">
        <v>0</v>
      </c>
      <c r="J33" s="1" t="s">
        <v>149</v>
      </c>
      <c r="K33" s="1" t="b">
        <v>0</v>
      </c>
      <c r="L33" s="1" t="s">
        <v>157</v>
      </c>
      <c r="M33" s="2" t="b">
        <v>0</v>
      </c>
      <c r="N33" s="1">
        <v>20</v>
      </c>
      <c r="O33" s="1" t="b">
        <v>1</v>
      </c>
      <c r="P33" s="1">
        <v>20</v>
      </c>
      <c r="Q33" s="1" t="b">
        <v>0</v>
      </c>
      <c r="R33" s="1"/>
      <c r="S33" s="7">
        <v>22</v>
      </c>
      <c r="T33" s="7"/>
      <c r="U33" s="4">
        <v>1.77</v>
      </c>
      <c r="V33" s="4"/>
      <c r="W33" s="7">
        <v>84.9</v>
      </c>
      <c r="X33" s="8"/>
      <c r="Y33" s="2" t="b">
        <v>1</v>
      </c>
      <c r="Z33" s="8"/>
      <c r="AA33" s="8">
        <v>109</v>
      </c>
      <c r="AB33" s="8"/>
      <c r="AC33" s="2" t="b">
        <v>0</v>
      </c>
      <c r="AD33" s="6"/>
      <c r="AE33" s="6">
        <f>AA33/W33</f>
        <v>1.2838633686690224</v>
      </c>
      <c r="AF33" s="6"/>
      <c r="AG33" s="6" t="b">
        <v>0</v>
      </c>
      <c r="AH33" s="6" t="s">
        <v>19</v>
      </c>
      <c r="AI33" s="6" t="b">
        <v>1</v>
      </c>
      <c r="AJ33" s="1" t="b">
        <v>0</v>
      </c>
      <c r="AK33" s="1" t="b">
        <v>0</v>
      </c>
      <c r="AL33" s="1" t="b">
        <v>0</v>
      </c>
      <c r="AM33" s="1" t="b">
        <v>0</v>
      </c>
    </row>
    <row r="36" spans="1:39" x14ac:dyDescent="0.15">
      <c r="Y36" s="16"/>
    </row>
  </sheetData>
  <sortState xmlns:xlrd2="http://schemas.microsoft.com/office/spreadsheetml/2017/richdata2" ref="A2:AM33">
    <sortCondition ref="E2:E33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A4BE2-56FD-4E41-A725-25B6E6856487}">
  <dimension ref="A1:AF4"/>
  <sheetViews>
    <sheetView topLeftCell="G1" workbookViewId="0">
      <selection activeCell="E16" sqref="E16"/>
    </sheetView>
  </sheetViews>
  <sheetFormatPr baseColWidth="10" defaultColWidth="8.83203125" defaultRowHeight="15" x14ac:dyDescent="0.2"/>
  <sheetData>
    <row r="1" spans="1:32" s="1" customFormat="1" ht="13" x14ac:dyDescent="0.15">
      <c r="A1" s="1" t="s">
        <v>0</v>
      </c>
      <c r="B1" s="1" t="s">
        <v>1</v>
      </c>
      <c r="C1" s="1" t="s">
        <v>167</v>
      </c>
      <c r="D1" s="1" t="s">
        <v>150</v>
      </c>
      <c r="E1" s="1" t="s">
        <v>54</v>
      </c>
      <c r="F1" s="1" t="s">
        <v>17</v>
      </c>
      <c r="G1" s="1" t="s">
        <v>2</v>
      </c>
      <c r="H1" s="1" t="s">
        <v>3</v>
      </c>
      <c r="I1" s="1" t="s">
        <v>168</v>
      </c>
      <c r="J1" s="1" t="s">
        <v>4</v>
      </c>
      <c r="K1" s="1" t="s">
        <v>5</v>
      </c>
      <c r="L1" s="1" t="s">
        <v>6</v>
      </c>
      <c r="M1" s="1" t="s">
        <v>7</v>
      </c>
      <c r="N1" s="1" t="s">
        <v>8</v>
      </c>
      <c r="O1" s="1" t="s">
        <v>63</v>
      </c>
      <c r="P1" s="1" t="s">
        <v>9</v>
      </c>
      <c r="Q1" s="1" t="s">
        <v>64</v>
      </c>
      <c r="R1" s="7" t="s">
        <v>36</v>
      </c>
      <c r="S1" s="7" t="s">
        <v>37</v>
      </c>
      <c r="T1" s="4" t="s">
        <v>38</v>
      </c>
      <c r="U1" s="4" t="s">
        <v>39</v>
      </c>
      <c r="V1" s="7" t="s">
        <v>40</v>
      </c>
      <c r="W1" s="7" t="s">
        <v>41</v>
      </c>
      <c r="X1" s="1" t="s">
        <v>159</v>
      </c>
      <c r="Y1" s="7" t="s">
        <v>160</v>
      </c>
      <c r="Z1" s="7" t="s">
        <v>161</v>
      </c>
      <c r="AA1" s="7" t="s">
        <v>162</v>
      </c>
      <c r="AB1" s="1" t="s">
        <v>164</v>
      </c>
      <c r="AC1" s="4" t="s">
        <v>165</v>
      </c>
      <c r="AD1" s="4" t="s">
        <v>166</v>
      </c>
      <c r="AE1" s="4" t="s">
        <v>163</v>
      </c>
      <c r="AF1" s="1" t="s">
        <v>21</v>
      </c>
    </row>
    <row r="2" spans="1:32" s="1" customFormat="1" ht="13" x14ac:dyDescent="0.15">
      <c r="A2" s="1" t="s">
        <v>50</v>
      </c>
      <c r="B2" s="1">
        <v>2020</v>
      </c>
      <c r="C2" s="1" t="b">
        <v>1</v>
      </c>
      <c r="D2" s="1" t="b">
        <v>1</v>
      </c>
      <c r="E2" s="1">
        <v>8</v>
      </c>
      <c r="F2" s="1" t="s">
        <v>51</v>
      </c>
      <c r="G2" s="1" t="s">
        <v>52</v>
      </c>
      <c r="H2" s="1" t="s">
        <v>53</v>
      </c>
      <c r="I2" s="1" t="b">
        <v>0</v>
      </c>
      <c r="J2" s="2" t="s">
        <v>12</v>
      </c>
      <c r="K2" s="1" t="s">
        <v>140</v>
      </c>
      <c r="L2" s="2" t="b">
        <v>0</v>
      </c>
      <c r="M2" s="2">
        <v>15</v>
      </c>
      <c r="N2" s="2" t="b">
        <v>1</v>
      </c>
      <c r="O2" s="2">
        <v>9</v>
      </c>
      <c r="P2" s="2" t="b">
        <v>1</v>
      </c>
      <c r="Q2" s="2">
        <v>6</v>
      </c>
      <c r="R2" s="8">
        <v>27.5</v>
      </c>
      <c r="S2" s="8">
        <v>26.8</v>
      </c>
      <c r="T2" s="6">
        <v>1.76</v>
      </c>
      <c r="U2" s="6">
        <v>1.65</v>
      </c>
      <c r="V2" s="8">
        <v>93.5</v>
      </c>
      <c r="W2" s="8">
        <v>80.7</v>
      </c>
      <c r="X2" s="2" t="b">
        <v>1</v>
      </c>
      <c r="Y2" s="8">
        <v>115.8</v>
      </c>
      <c r="Z2" s="8">
        <v>146.9</v>
      </c>
      <c r="AA2" s="8">
        <v>69.2</v>
      </c>
      <c r="AB2" s="2" t="b">
        <v>0</v>
      </c>
      <c r="AC2" s="6"/>
      <c r="AD2" s="6">
        <f>Z2/V2</f>
        <v>1.5711229946524066</v>
      </c>
      <c r="AE2" s="10">
        <f>AA2/W2</f>
        <v>0.85749690210656759</v>
      </c>
    </row>
    <row r="3" spans="1:32" s="1" customFormat="1" ht="13" x14ac:dyDescent="0.15">
      <c r="A3" s="1" t="s">
        <v>55</v>
      </c>
      <c r="B3" s="1">
        <v>2021</v>
      </c>
      <c r="C3" s="1" t="b">
        <v>1</v>
      </c>
      <c r="D3" s="1" t="b">
        <v>1</v>
      </c>
      <c r="E3" s="1">
        <v>12</v>
      </c>
      <c r="F3" s="1" t="s">
        <v>58</v>
      </c>
      <c r="G3" s="1" t="s">
        <v>42</v>
      </c>
      <c r="H3" s="1" t="s">
        <v>59</v>
      </c>
      <c r="I3" s="1" t="b">
        <v>0</v>
      </c>
      <c r="J3" s="1" t="s">
        <v>149</v>
      </c>
      <c r="K3" s="1" t="s">
        <v>171</v>
      </c>
      <c r="L3" s="2" t="b">
        <v>0</v>
      </c>
      <c r="M3" s="2">
        <v>24</v>
      </c>
      <c r="N3" s="2" t="b">
        <v>1</v>
      </c>
      <c r="O3" s="2">
        <v>12</v>
      </c>
      <c r="P3" s="2" t="b">
        <v>1</v>
      </c>
      <c r="Q3" s="2">
        <v>12</v>
      </c>
      <c r="R3" s="8">
        <v>19.899999999999999</v>
      </c>
      <c r="S3" s="8">
        <v>20.399999999999999</v>
      </c>
      <c r="T3" s="6">
        <v>1.8</v>
      </c>
      <c r="U3" s="6">
        <v>1.71</v>
      </c>
      <c r="V3" s="8">
        <v>78.099999999999994</v>
      </c>
      <c r="W3" s="8">
        <v>64.3</v>
      </c>
      <c r="X3" s="2" t="b">
        <v>1</v>
      </c>
      <c r="Y3" s="8">
        <f>(Z3+AA3)/2</f>
        <v>69.8</v>
      </c>
      <c r="Z3" s="8">
        <v>94.2</v>
      </c>
      <c r="AA3" s="8">
        <v>45.4</v>
      </c>
      <c r="AB3" s="2" t="b">
        <v>0</v>
      </c>
      <c r="AC3" s="6"/>
      <c r="AD3" s="6">
        <f>Z3/V3</f>
        <v>1.206145966709347</v>
      </c>
      <c r="AE3" s="10">
        <f>AA3/W3</f>
        <v>0.70606531881804047</v>
      </c>
    </row>
    <row r="4" spans="1:32" s="1" customFormat="1" ht="13" x14ac:dyDescent="0.15">
      <c r="A4" s="1" t="s">
        <v>92</v>
      </c>
      <c r="B4" s="1">
        <v>2016</v>
      </c>
      <c r="C4" s="1" t="b">
        <v>1</v>
      </c>
      <c r="D4" s="1" t="b">
        <v>1</v>
      </c>
      <c r="E4" s="1">
        <v>30</v>
      </c>
      <c r="F4" s="1" t="s">
        <v>93</v>
      </c>
      <c r="G4" s="1" t="s">
        <v>22</v>
      </c>
      <c r="H4" s="1" t="s">
        <v>94</v>
      </c>
      <c r="I4" s="1" t="b">
        <v>0</v>
      </c>
      <c r="J4" s="1" t="s">
        <v>149</v>
      </c>
      <c r="K4" s="1" t="s">
        <v>132</v>
      </c>
      <c r="L4" s="2" t="b">
        <v>0</v>
      </c>
      <c r="M4" s="2">
        <v>308</v>
      </c>
      <c r="N4" s="2" t="b">
        <v>1</v>
      </c>
      <c r="O4" s="2">
        <v>242</v>
      </c>
      <c r="P4" s="2" t="b">
        <v>1</v>
      </c>
      <c r="Q4" s="2">
        <v>66</v>
      </c>
      <c r="R4" s="8">
        <v>22.4</v>
      </c>
      <c r="S4" s="8">
        <v>19.100000000000001</v>
      </c>
      <c r="T4" s="4">
        <v>1.7490000000000001</v>
      </c>
      <c r="U4" s="4" t="s">
        <v>19</v>
      </c>
      <c r="V4" s="8">
        <v>73.3</v>
      </c>
      <c r="W4" s="8">
        <v>57.5</v>
      </c>
      <c r="X4" s="2" t="b">
        <v>1</v>
      </c>
      <c r="Y4" s="8"/>
      <c r="Z4" s="8">
        <v>84.5</v>
      </c>
      <c r="AA4" s="8">
        <v>40.299999999999997</v>
      </c>
      <c r="AB4" s="2" t="b">
        <v>0</v>
      </c>
      <c r="AC4" s="6"/>
      <c r="AD4" s="6">
        <f t="shared" ref="AD4" si="0">Z4/V4</f>
        <v>1.1527967257844476</v>
      </c>
      <c r="AE4" s="10">
        <f>AA4/W4</f>
        <v>0.7008695652173913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descriptives</vt:lpstr>
      <vt:lpstr>excluded women group of studies</vt:lpstr>
    </vt:vector>
  </TitlesOfParts>
  <Company>University of the Sunshine Coast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Buhmann</dc:creator>
  <cp:lastModifiedBy>David Borg</cp:lastModifiedBy>
  <dcterms:created xsi:type="dcterms:W3CDTF">2023-05-19T00:19:29Z</dcterms:created>
  <dcterms:modified xsi:type="dcterms:W3CDTF">2024-01-19T07:58:08Z</dcterms:modified>
</cp:coreProperties>
</file>