
<file path=[Content_Types].xml><?xml version="1.0" encoding="utf-8"?>
<Types xmlns="http://schemas.openxmlformats.org/package/2006/content-types">
  <Default Extension="rels" ContentType="application/vnd.openxmlformats-package.relationships+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 <Relationship Target="xl/workbook.xml" Type="http://schemas.openxmlformats.org/officeDocument/2006/relationships/officeDocument" Id="rId1"/>
    <Relationship Target="docProps/app.xml" Type="http://schemas.openxmlformats.org/officeDocument/2006/relationships/extended-properties" Id="rId2"/>
</Relationships>
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bookViews>
    <workbookView activeTab="0"/>
  </bookViews>
  <sheets>
    <sheet name="BYN" sheetId="1" state="visible" r:id="rId3"/>
  </sheets>
  <calcPr calcMode="auto" refMode="A1" iterate="true" iterateCount="100" iterateDelta="0.001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<sst xmlns="http://schemas.openxmlformats.org/spreadsheetml/2006/main" xmlns:xdr="http://schemas.openxmlformats.org/drawingml/2006/spreadsheetDrawing" xmlns:r="http://schemas.openxmlformats.org/officeDocument/2006/relationships" xmlns:mc="http://schemas.openxmlformats.org/markup-compatibility/2006" xmlns:xr="http://schemas.microsoft.com/office/spreadsheetml/2014/revision" xmlns:a="http://schemas.openxmlformats.org/drawingml/2006/main" xmlns:xdr14="http://schemas.microsoft.com/office/excel/2010/spreadsheetDrawing" xmlns:a14="http://schemas.microsoft.com/office/drawing/2010/main" xmlns:ns9="http://schemas.microsoft.com/office/excel/2006/main" xmlns:ns10="http://schemas.microsoft.com/office/excel/2008/2/main" count="26" uniqueCount="26">
  <si>
    <t xml:space="preserve">Opening balance on 01.01.2023 </t>
  </si>
  <si>
    <t>№ п/п</t>
  </si>
  <si>
    <t>Month</t>
  </si>
  <si>
    <t>EXPENSES</t>
  </si>
  <si>
    <t>INCOME</t>
  </si>
  <si>
    <t>REMAINDER</t>
  </si>
  <si>
    <t>Bank Fees</t>
  </si>
  <si>
    <t>Wage</t>
  </si>
  <si>
    <t>Taxes</t>
  </si>
  <si>
    <t>Household and administrative expenses</t>
  </si>
  <si>
    <t>Other expenses</t>
  </si>
  <si>
    <t>Total expenses</t>
  </si>
  <si>
    <t>Total receipts</t>
  </si>
  <si>
    <r>
      <rPr>
        <rFont val="Calibri"/>
        <sz val="11.0"/>
        <b val="true"/>
        <color rgb="FF000000"/>
      </rPr>
      <t xml:space="preserve">January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</si>
  <si>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February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</si>
  <si>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March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</si>
  <si>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April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</si>
  <si>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May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</si>
  <si>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June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</si>
  <si>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July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</si>
  <si>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August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</si>
  <si>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September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</si>
  <si>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October
</t>
    </r>
    <r>
      <rPr>
        <rFont val="Calibri"/>
        <sz val="11.0"/>
        <b val="true"/>
        <color rgb="FF000000"/>
      </rPr>
      <t/>
    </r>
  </si>
  <si>
    <r>
      <rPr>
        <rFont val="Calibri"/>
        <sz val="11.0"/>
        <b val="true"/>
        <color rgb="FF000000"/>
      </rPr>
      <t xml:space="preserve">November
</t>
    </r>
    <r>
      <rPr>
        <rFont val="Calibri"/>
        <sz val="11.0"/>
        <b val="true"/>
        <color rgb="FF000000"/>
      </rPr>
      <t/>
    </r>
  </si>
  <si>
    <t>December</t>
  </si>
  <si>
    <t>Всего за год</t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</si>
</sst>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numFmts count="2">
    <numFmt numFmtId="164" formatCode="General"/>
    <numFmt numFmtId="165" formatCode="_-* #,##0.00\ [$€-7]_-;\-* #,##0.00\ [$€-7]_-;_-* &quot;-&quot;??\ [$€-7]_-;_-@_-"/>
  </numFmts>
  <fonts count="5">
    <font>
      <name val="Calibri"/>
      <sz val="11.0"/>
      <color rgb="FF000000"/>
    </font>
    <font>
      <name val="Arial"/>
      <sz val="11.0"/>
      <color rgb="FF000000"/>
    </font>
    <font>
      <name val="Calibri"/>
      <sz val="12.0"/>
      <b val="true"/>
      <color rgb="FF000000"/>
    </font>
    <font>
      <name val="Calibri"/>
      <sz val="11.0"/>
      <b val="true"/>
      <color rgb="FF000000"/>
    </font>
    <font>
      <name val="Calibri"/>
      <sz val="12.0"/>
      <b val="true"/>
      <i val="true"/>
      <color rgb="FF000000"/>
    </font>
  </fonts>
  <fills count="6"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</fills>
  <borders count="9">
    <border/>
    <border>
      <left style="none">
        <color rgb="00FFFFFF"/>
      </left>
      <right style="none">
        <color rgb="00FFFFFF"/>
      </right>
      <top style="none">
        <color rgb="00FFFFFF"/>
      </top>
      <bottom style="none">
        <color rgb="00FFFFFF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</borders>
  <cellStyleXfs count="28">
    <xf numFmtId="165" fontId="3" fillId="3" borderId="3" applyNumberFormat="true" applyAlignment="true">
      <alignment horizontal="center" vertical="bottom" textRotation="0" wrapText="false" indent="0"/>
    </xf>
    <xf numFmtId="165" fontId="2" fillId="5" borderId="5" applyNumberFormat="true" applyAlignment="true">
      <alignment horizontal="center" vertical="center" textRotation="0" wrapText="false" indent="0"/>
    </xf>
    <xf numFmtId="165" fontId="2" fillId="5" borderId="3" applyNumberFormat="true" applyAlignment="true">
      <alignment horizontal="center" vertical="center" textRotation="0" wrapText="false" indent="0"/>
    </xf>
    <xf numFmtId="165" fontId="0" fillId="2" borderId="6" applyNumberFormat="true" applyAlignment="true">
      <alignment horizontal="center" vertical="center" textRotation="0" wrapText="true" indent="0"/>
    </xf>
    <xf numFmtId="164" fontId="0" fillId="2" borderId="5" applyNumberFormat="true" applyAlignment="true">
      <alignment horizontal="center" vertical="center" textRotation="0" wrapText="false" indent="0"/>
    </xf>
    <xf numFmtId="164" fontId="2" fillId="2" borderId="7" applyNumberFormat="true" applyAlignment="true">
      <alignment horizontal="left" vertical="bottom" textRotation="0" wrapText="false" indent="0"/>
    </xf>
    <xf numFmtId="165" fontId="0" fillId="2" borderId="5" applyNumberFormat="true" applyAlignment="true">
      <alignment horizontal="center" vertical="center" textRotation="0" wrapText="true" indent="0"/>
    </xf>
    <xf numFmtId="165" fontId="3" fillId="4" borderId="3" applyNumberFormat="true" applyAlignment="true">
      <alignment horizontal="center" vertical="bottom" textRotation="0" wrapText="false" indent="0"/>
    </xf>
    <xf numFmtId="165" fontId="0" fillId="2" borderId="5" applyNumberFormat="true" applyAlignment="true">
      <alignment horizontal="left" vertical="bottom" textRotation="0" wrapText="true" indent="0"/>
    </xf>
    <xf numFmtId="164" fontId="0" fillId="2" borderId="5" applyNumberFormat="true" applyAlignment="true">
      <alignment horizontal="center" vertical="bottom" textRotation="0" wrapText="false" indent="0"/>
    </xf>
    <xf numFmtId="165" fontId="0" fillId="2" borderId="5" applyNumberFormat="true" applyAlignment="true">
      <alignment horizontal="general" vertical="bottom" textRotation="0" wrapText="false" indent="0"/>
    </xf>
    <xf numFmtId="165" fontId="4" fillId="2" borderId="7" applyNumberFormat="true" applyAlignment="true">
      <alignment horizontal="right" vertical="bottom" textRotation="0" wrapText="false" indent="0"/>
    </xf>
    <xf numFmtId="165" fontId="2" fillId="2" borderId="3" applyNumberFormat="true" applyAlignment="true">
      <alignment horizontal="right" vertical="bottom" textRotation="0" wrapText="false" indent="0"/>
    </xf>
    <xf numFmtId="165" fontId="3" fillId="4" borderId="8" applyNumberFormat="true" applyAlignment="true">
      <alignment horizontal="center" vertical="bottom" textRotation="0" wrapText="false" indent="0"/>
    </xf>
    <xf numFmtId="164" fontId="0" fillId="2" borderId="3" applyNumberFormat="true" applyAlignment="true">
      <alignment horizontal="center" vertical="center" textRotation="0" wrapText="false" indent="0"/>
    </xf>
    <xf numFmtId="164" fontId="0" fillId="2" borderId="5" applyNumberFormat="true" applyAlignment="true">
      <alignment horizontal="left" vertical="center" textRotation="0" wrapText="false" indent="0"/>
    </xf>
    <xf numFmtId="164" fontId="0" fillId="2" borderId="3" applyNumberFormat="true" applyAlignment="true">
      <alignment horizontal="left" vertical="bottom" textRotation="0" wrapText="true" indent="0"/>
    </xf>
    <xf numFmtId="164" fontId="0" fillId="2" borderId="1" applyNumberFormat="true" applyAlignment="true">
      <alignment horizontal="general" vertical="bottom" textRotation="0" wrapText="false" indent="0"/>
    </xf>
    <xf numFmtId="164" fontId="0" fillId="2" borderId="4" applyNumberFormat="true" applyAlignment="true">
      <alignment horizontal="left" vertical="center" textRotation="0" wrapText="false" indent="0"/>
    </xf>
    <xf numFmtId="165" fontId="0" fillId="2" borderId="2" applyNumberFormat="true" applyAlignment="true">
      <alignment horizontal="general" vertical="bottom" textRotation="0" wrapText="false" indent="0"/>
    </xf>
    <xf numFmtId="164" fontId="0" fillId="2" borderId="3" applyNumberFormat="true" applyAlignment="true">
      <alignment horizontal="center" vertical="bottom" textRotation="0" wrapText="false" indent="0"/>
    </xf>
    <xf numFmtId="165" fontId="0" fillId="2" borderId="5" applyNumberFormat="true" applyAlignment="true">
      <alignment horizontal="center" vertical="center" textRotation="0" wrapText="false" indent="0"/>
    </xf>
    <xf numFmtId="165" fontId="3" fillId="3" borderId="4" applyNumberFormat="true" applyAlignment="true">
      <alignment horizontal="center" vertical="bottom" textRotation="0" wrapText="false" indent="0"/>
    </xf>
    <xf numFmtId="164" fontId="3" fillId="2" borderId="3" applyNumberFormat="true" applyAlignment="true">
      <alignment horizontal="general" vertical="center" textRotation="0" wrapText="false" indent="0"/>
    </xf>
    <xf numFmtId="165" fontId="3" fillId="2" borderId="2" applyNumberFormat="true" applyAlignment="true">
      <alignment horizontal="left" vertical="bottom" textRotation="0" wrapText="false" indent="0"/>
    </xf>
    <xf numFmtId="164" fontId="0" fillId="2" borderId="2" applyNumberFormat="true" applyAlignment="true">
      <alignment horizontal="general" vertical="bottom" textRotation="0" wrapText="false" indent="0"/>
    </xf>
    <xf numFmtId="165" fontId="0" fillId="2" borderId="3" applyNumberFormat="true" applyAlignment="true">
      <alignment horizontal="general" vertical="bottom" textRotation="0" wrapText="false" indent="0"/>
    </xf>
    <xf numFmtId="165" fontId="0" fillId="2" borderId="3" applyNumberFormat="true" applyAlignment="true">
      <alignment horizontal="right" vertical="bottom" textRotation="0" wrapText="true" indent="0"/>
    </xf>
  </cellStyleXfs>
  <cellXfs count="30">
    <xf/>
    <xf numFmtId="164" fontId="0" fillId="2" borderId="1" quotePrefix="false" applyNumberFormat="true" applyFont="true" applyFill="true" applyBorder="true" applyAlignment="true">
      <alignment horizontal="general" vertical="bottom" textRotation="0" wrapText="false" indent="0"/>
    </xf>
    <xf numFmtId="164" fontId="0" fillId="2" borderId="2" quotePrefix="false" applyNumberFormat="true" applyFont="true" applyFill="true" applyBorder="true" applyAlignment="true">
      <alignment horizontal="general" vertical="bottom" textRotation="0" wrapText="false" indent="0"/>
    </xf>
    <xf numFmtId="165" fontId="0" fillId="2" borderId="2" quotePrefix="false" applyNumberFormat="true" applyFont="true" applyFill="true" applyBorder="true" applyAlignment="true">
      <alignment horizontal="general" vertical="bottom" textRotation="0" wrapText="false" indent="0"/>
    </xf>
    <xf numFmtId="165" fontId="1" fillId="2" borderId="1" quotePrefix="false" applyNumberFormat="true" applyFont="true" applyFill="true" applyBorder="true" applyAlignment="true">
      <alignment horizontal="general" vertical="bottom" textRotation="0" wrapText="false" indent="0"/>
    </xf>
    <xf numFmtId="164" fontId="0" fillId="2" borderId="3" quotePrefix="false" applyNumberFormat="true" applyFont="true" applyFill="true" applyBorder="true" applyAlignment="true">
      <alignment horizontal="left" vertical="bottom" textRotation="0" wrapText="true" indent="0"/>
    </xf>
    <xf numFmtId="165" fontId="2" fillId="2" borderId="3" quotePrefix="false" applyNumberFormat="true" applyFont="true" applyFill="true" applyBorder="true" applyAlignment="true">
      <alignment horizontal="right" vertical="bottom" textRotation="0" wrapText="false" indent="0"/>
    </xf>
    <xf numFmtId="164" fontId="0" fillId="2" borderId="3" quotePrefix="false" applyNumberFormat="true" applyFont="true" applyFill="true" applyBorder="true" applyAlignment="true">
      <alignment horizontal="center" vertical="center" textRotation="0" wrapText="false" indent="0"/>
    </xf>
    <xf numFmtId="164" fontId="0" fillId="2" borderId="4" quotePrefix="false" applyNumberFormat="true" applyFont="true" applyFill="true" applyBorder="true" applyAlignment="true">
      <alignment horizontal="left" vertical="center" textRotation="0" wrapText="false" indent="0"/>
    </xf>
    <xf numFmtId="165" fontId="3" fillId="3" borderId="4" quotePrefix="false" applyNumberFormat="true" applyFont="true" applyFill="true" applyBorder="true" applyAlignment="true">
      <alignment horizontal="center" vertical="bottom" textRotation="0" wrapText="false" indent="0"/>
    </xf>
    <xf numFmtId="165" fontId="3" fillId="4" borderId="3" quotePrefix="false" applyNumberFormat="true" applyFont="true" applyFill="true" applyBorder="true" applyAlignment="true">
      <alignment horizontal="center" vertical="bottom" textRotation="0" wrapText="false" indent="0"/>
    </xf>
    <xf numFmtId="165" fontId="2" fillId="5" borderId="3" quotePrefix="false" applyNumberFormat="true" applyFont="true" applyFill="true" applyBorder="true" applyAlignment="true">
      <alignment horizontal="center" vertical="center" textRotation="0" wrapText="false" indent="0"/>
    </xf>
    <xf numFmtId="165" fontId="0" fillId="2" borderId="5" quotePrefix="false" applyNumberFormat="true" applyFont="true" applyFill="true" applyBorder="true" applyAlignment="true">
      <alignment horizontal="center" vertical="center" textRotation="0" wrapText="true" indent="0"/>
    </xf>
    <xf numFmtId="165" fontId="0" fillId="2" borderId="5" quotePrefix="false" applyNumberFormat="true" applyFont="true" applyFill="true" applyBorder="true" applyAlignment="true">
      <alignment horizontal="center" vertical="center" textRotation="0" wrapText="false" indent="0"/>
    </xf>
    <xf numFmtId="165" fontId="0" fillId="2" borderId="5" quotePrefix="false" applyNumberFormat="true" applyFont="true" applyFill="true" applyBorder="true" applyAlignment="true">
      <alignment horizontal="left" vertical="bottom" textRotation="0" wrapText="true" indent="0"/>
    </xf>
    <xf numFmtId="165" fontId="0" fillId="2" borderId="6" quotePrefix="false" applyNumberFormat="true" applyFont="true" applyFill="true" applyBorder="true" applyAlignment="true">
      <alignment horizontal="center" vertical="center" textRotation="0" wrapText="true" indent="0"/>
    </xf>
    <xf numFmtId="164" fontId="0" fillId="2" borderId="3" quotePrefix="false" applyNumberFormat="true" applyFont="true" applyFill="true" applyBorder="true" applyAlignment="true">
      <alignment horizontal="center" vertical="bottom" textRotation="0" wrapText="false" indent="0"/>
    </xf>
    <xf numFmtId="164" fontId="3" fillId="2" borderId="3" quotePrefix="false" applyNumberFormat="true" applyFont="true" applyFill="true" applyBorder="true" applyAlignment="true">
      <alignment horizontal="general" vertical="center" textRotation="0" wrapText="false" indent="0"/>
    </xf>
    <xf numFmtId="165" fontId="0" fillId="2" borderId="3" quotePrefix="false" applyNumberFormat="true" applyFont="true" applyFill="true" applyBorder="true" applyAlignment="true">
      <alignment horizontal="general" vertical="bottom" textRotation="0" wrapText="false" indent="0"/>
    </xf>
    <xf numFmtId="165" fontId="0" fillId="2" borderId="3" quotePrefix="false" applyNumberFormat="true" applyFont="true" applyFill="true" applyBorder="true" applyAlignment="true">
      <alignment horizontal="right" vertical="bottom" textRotation="0" wrapText="true" indent="0"/>
    </xf>
    <xf numFmtId="164" fontId="0" fillId="2" borderId="5" quotePrefix="false" applyNumberFormat="true" applyFont="true" applyFill="true" applyBorder="true" applyAlignment="true">
      <alignment horizontal="center" vertical="bottom" textRotation="0" wrapText="false" indent="0"/>
    </xf>
    <xf numFmtId="164" fontId="2" fillId="2" borderId="7" quotePrefix="false" applyNumberFormat="true" applyFont="true" applyFill="true" applyBorder="true" applyAlignment="true">
      <alignment horizontal="left" vertical="bottom" textRotation="0" wrapText="false" indent="0"/>
    </xf>
    <xf numFmtId="165" fontId="4" fillId="2" borderId="7" quotePrefix="false" applyNumberFormat="true" applyFont="true" applyFill="true" applyBorder="true" applyAlignment="true">
      <alignment horizontal="right" vertical="bottom" textRotation="0" wrapText="false" indent="0"/>
    </xf>
    <xf numFmtId="164" fontId="0" fillId="2" borderId="5" quotePrefix="false" applyNumberFormat="true" applyFont="true" applyFill="true" applyBorder="true" applyAlignment="true">
      <alignment horizontal="center" vertical="center" textRotation="0" wrapText="false" indent="0"/>
    </xf>
    <xf numFmtId="164" fontId="0" fillId="2" borderId="5" quotePrefix="false" applyNumberFormat="true" applyFont="true" applyFill="true" applyBorder="true" applyAlignment="true">
      <alignment horizontal="left" vertical="center" textRotation="0" wrapText="false" indent="0"/>
    </xf>
    <xf numFmtId="165" fontId="0" fillId="2" borderId="5" quotePrefix="false" applyNumberFormat="true" applyFont="true" applyFill="true" applyBorder="true" applyAlignment="true">
      <alignment horizontal="general" vertical="bottom" textRotation="0" wrapText="false" indent="0"/>
    </xf>
    <xf numFmtId="165" fontId="3" fillId="2" borderId="2" quotePrefix="false" applyNumberFormat="true" applyFont="true" applyFill="true" applyBorder="true" applyAlignment="true">
      <alignment horizontal="left" vertical="bottom" textRotation="0" wrapText="false" indent="0"/>
    </xf>
    <xf numFmtId="165" fontId="2" fillId="5" borderId="5" quotePrefix="false" applyNumberFormat="true" applyFont="true" applyFill="true" applyBorder="true" applyAlignment="true">
      <alignment horizontal="center" vertical="center" textRotation="0" wrapText="false" indent="0"/>
    </xf>
    <xf numFmtId="165" fontId="3" fillId="3" borderId="3" quotePrefix="false" applyNumberFormat="true" applyFont="true" applyFill="true" applyBorder="true" applyAlignment="true">
      <alignment horizontal="center" vertical="bottom" textRotation="0" wrapText="false" indent="0"/>
    </xf>
    <xf numFmtId="165" fontId="3" fillId="4" borderId="8" quotePrefix="false" applyNumberFormat="true" applyFont="true" applyFill="true" applyBorder="true" applyAlignment="true">
      <alignment horizontal="center" vertical="bottom" textRotation="0" wrapText="false" indent="0"/>
    </xf>
  </cellXfs>
  <cellStyles>
    <cellStyle name="Normal" xfId="1" builtinId="0"/>
  </cellStyles>
</styleSheet>
</file>

<file path=xl/_rels/workbook.xml.rels><?xml version="1.0" encoding="UTF-8" standalone="yes"?>
<Relationships xmlns="http://schemas.openxmlformats.org/package/2006/relationships">
    <Relationship Target="sharedStrings.xml" Type="http://schemas.openxmlformats.org/officeDocument/2006/relationships/sharedStrings" Id="rId1"/>
    <Relationship Target="styles.xml" Type="http://schemas.openxmlformats.org/officeDocument/2006/relationships/styles" Id="rId2"/>
    <Relationship Target="worksheets/sheet1.xml" Type="http://schemas.openxmlformats.org/officeDocument/2006/relationships/worksheet" Id="rId3"/>
</Relationships>
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mc="http://schemas.openxmlformats.org/markup-compatibility/2006" xmlns:xr="http://schemas.microsoft.com/office/spreadsheetml/2014/revision" xmlns:a="http://schemas.openxmlformats.org/drawingml/2006/main" xmlns:xdr14="http://schemas.microsoft.com/office/excel/2010/spreadsheetDrawing" xmlns:a14="http://schemas.microsoft.com/office/drawing/2010/main" xmlns:ns9="http://schemas.microsoft.com/office/excel/2006/main" xmlns:ns10="http://schemas.microsoft.com/office/excel/2008/2/main">
  <sheetViews>
    <sheetView showGridLines="true" showRowColHeaders="true" tabSelected="true" topLeftCell="A1" zoomScale="100" workbookViewId="0">
      <selection activeCell="N14" activeCellId="0" sqref="N14"/>
    </sheetView>
  </sheetViews>
  <sheetFormatPr baseColWidth="8" defaultColWidth="9.15234375" defaultRowHeight="15.0" customHeight="false" zeroHeight="false" thickTop="false" thickBottom="false"/>
  <cols>
    <col min="1" max="1" width="6.859375" style="2" hidden="false" bestFit="true" customWidth="false"/>
    <col min="2" max="2" width="14.53125" style="2" hidden="false" bestFit="false" customWidth="false"/>
    <col min="3" max="3" width="15.83984375" style="3" hidden="false" bestFit="true" customWidth="false"/>
    <col min="4" max="4" width="15.28125" style="3" hidden="false" bestFit="true" customWidth="false"/>
    <col min="5" max="5" width="14.19140625" style="4" hidden="false" bestFit="true" customWidth="false"/>
    <col min="6" max="6" width="14.19140625" style="3" hidden="false" bestFit="true" customWidth="false"/>
    <col min="7" max="7" width="14.1015625" style="3" hidden="false" bestFit="true" customWidth="false"/>
    <col min="8" max="8" width="15.28125" style="3" hidden="false" bestFit="true" customWidth="false"/>
    <col min="9" max="9" width="15.28125" style="3" hidden="false" bestFit="true" customWidth="false"/>
    <col min="10" max="10" width="14.19140625" style="3" hidden="false" bestFit="true" customWidth="false"/>
    <col min="11" max="11" width="13.671875" style="3" hidden="false" bestFit="true" customWidth="false"/>
    <col min="12" max="12" width="15.28125" style="3" hidden="false" bestFit="true" customWidth="false"/>
    <col min="13" max="13" width="14.19140625" style="3" hidden="false" bestFit="true" customWidth="false"/>
  </cols>
  <sheetData>
    <row r="1" s="2" customFormat="true" ht="14.4" hidden="false" customHeight="false" thickTop="false" thickBot="false">
      <c r="C1" s="3"/>
      <c r="D1" s="26"/>
      <c r="E1" s="3"/>
      <c r="F1" s="3"/>
      <c r="G1" s="3"/>
      <c r="H1" s="3"/>
      <c r="I1" s="3"/>
      <c r="J1" s="3"/>
      <c r="K1" s="3"/>
      <c r="L1" s="3"/>
      <c r="M1" s="3"/>
    </row>
    <row r="2" s="2" customFormat="true" ht="14.4" hidden="false" customHeight="false" thickTop="false" thickBot="false">
      <c r="C2" s="3"/>
      <c r="D2" s="26"/>
      <c r="E2" s="3"/>
      <c r="F2" s="3"/>
      <c r="G2" s="3"/>
      <c r="H2" s="3"/>
      <c r="I2" s="3"/>
      <c r="J2" s="3"/>
      <c r="K2" s="3"/>
      <c r="L2" s="3"/>
      <c r="M2" s="3"/>
    </row>
    <row r="4" s="2" customFormat="true" ht="30.0" hidden="false" customHeight="false" thickTop="false" thickBot="false">
      <c r="B4" s="5" t="s">
        <v>0</v>
      </c>
      <c r="C4" s="6" t="n">
        <v>140.51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="2" customFormat="true" ht="15.0" hidden="false" customHeight="false" thickTop="false" thickBot="false">
      <c r="A5" s="7" t="s">
        <v>1</v>
      </c>
      <c r="B5" s="8" t="s">
        <v>2</v>
      </c>
      <c r="C5" s="9" t="s">
        <v>3</v>
      </c>
      <c r="D5" s="28"/>
      <c r="E5" s="28"/>
      <c r="F5" s="28"/>
      <c r="G5" s="28"/>
      <c r="H5" s="28"/>
      <c r="I5" s="10" t="s">
        <v>4</v>
      </c>
      <c r="J5" s="10"/>
      <c r="K5" s="29"/>
      <c r="L5" s="29"/>
      <c r="M5" s="11" t="s">
        <v>5</v>
      </c>
    </row>
    <row r="6" s="2" customFormat="true" ht="45.0" hidden="false" customHeight="false" thickTop="false" thickBot="false">
      <c r="A6" s="23"/>
      <c r="B6" s="24"/>
      <c r="C6" s="12" t="s">
        <v>6</v>
      </c>
      <c r="D6" s="13" t="s">
        <v>7</v>
      </c>
      <c r="E6" s="13" t="s">
        <v>8</v>
      </c>
      <c r="F6" s="12" t="s">
        <v>9</v>
      </c>
      <c r="G6" s="12" t="s">
        <v>10</v>
      </c>
      <c r="H6" s="14" t="s">
        <v>11</v>
      </c>
      <c r="I6" s="12"/>
      <c r="J6" s="12"/>
      <c r="K6" s="15"/>
      <c r="L6" s="15" t="s">
        <v>12</v>
      </c>
      <c r="M6" s="27"/>
    </row>
    <row r="7" s="2" customFormat="true" ht="30.0" hidden="false" customHeight="false" thickTop="false" thickBot="false">
      <c r="A7" s="16" t="n">
        <v>1.0</v>
      </c>
      <c r="B7" s="17" t="s">
        <v>13</v>
      </c>
      <c r="C7" s="18" t="n">
        <f t="normal">0.59 + 19.18 + 3.21 + 34.9</f>
        <v>57.879999999999995</v>
      </c>
      <c r="D7" s="18" t="n">
        <f t="normal">391.04 + 12784.13 + 2141.72</f>
        <v>15316.89</v>
      </c>
      <c r="E7" s="18"/>
      <c r="F7" s="18"/>
      <c r="G7" s="18" t="n">
        <v>100.0</v>
      </c>
      <c r="H7" s="18" t="n">
        <f t="normal">SUM(C7:G7)</f>
        <v>15474.77</v>
      </c>
      <c r="I7" s="18" t="n">
        <f t="normal">16655.32 + 3420.45</f>
        <v>20075.77</v>
      </c>
      <c r="J7" s="18" t="n">
        <f t="normal">815 + 326.41</f>
        <v>1141.41</v>
      </c>
      <c r="K7" s="18"/>
      <c r="L7" s="18" t="n">
        <f t="normal">SUM(I7:J7)</f>
        <v>21217.18</v>
      </c>
      <c r="M7" s="18" t="n">
        <f t="normal">C4 - H7 + L7</f>
        <v>5882.92</v>
      </c>
    </row>
    <row r="8" s="2" customFormat="true" ht="30.0" hidden="false" customHeight="false" thickTop="false" thickBot="false">
      <c r="A8" s="16" t="n">
        <v>2.0</v>
      </c>
      <c r="B8" s="17" t="s">
        <v>14</v>
      </c>
      <c r="C8" s="18" t="n">
        <f t="normal">13.82 + 6.77 + 3.18 + 34.9</f>
        <v>58.67</v>
      </c>
      <c r="D8" s="18" t="n">
        <f t="normal">4510.82 + 9210.63 + 2120</f>
        <v>15841.449999999999</v>
      </c>
      <c r="E8" s="18" t="n">
        <v>3000.0</v>
      </c>
      <c r="F8" s="18" t="n">
        <v>2000.0</v>
      </c>
      <c r="G8" s="18" t="n">
        <v>300.0</v>
      </c>
      <c r="H8" s="18" t="n">
        <f t="normal">SUM(C8:G8)</f>
        <v>21200.12</v>
      </c>
      <c r="I8" s="18" t="n">
        <f t="normal">1140.12 + 8850.6 + 10924.11 + 5064.47</f>
        <v>25979.300000000003</v>
      </c>
      <c r="J8" s="18"/>
      <c r="K8" s="18" t="n">
        <v>77.31</v>
      </c>
      <c r="L8" s="18" t="n">
        <f t="normal">SUM(I8:K8)</f>
        <v>26056.610000000004</v>
      </c>
      <c r="M8" s="18" t="n">
        <f t="normal">M7 + L8 - H8</f>
        <v>10739.410000000002</v>
      </c>
    </row>
    <row r="9" s="2" customFormat="true" ht="30.0" hidden="false" customHeight="false" thickTop="false" thickBot="false">
      <c r="A9" s="16" t="n">
        <v>3.0</v>
      </c>
      <c r="B9" s="17" t="s">
        <v>15</v>
      </c>
      <c r="C9" s="18" t="n">
        <f t="normal">3.18 + 22.72 + 34.9</f>
        <v>60.8</v>
      </c>
      <c r="D9" s="18" t="n">
        <f t="normal">15149.34 + 2120</f>
        <v>17269.34</v>
      </c>
      <c r="E9" s="18" t="n">
        <v>4000.0</v>
      </c>
      <c r="F9" s="18" t="n">
        <v>3000.0</v>
      </c>
      <c r="G9" s="18"/>
      <c r="H9" s="18" t="n">
        <f t="normal">SUM(C9:G9)</f>
        <v>24330.14</v>
      </c>
      <c r="I9" s="18" t="n">
        <f t="normal">2105.74 + 19834.98 + 1846.98</f>
        <v>23787.7</v>
      </c>
      <c r="J9" s="18" t="n">
        <f t="normal">948.39 + 1050 + 1050 + 723.87 + 207.63</f>
        <v>3979.89</v>
      </c>
      <c r="K9" s="18"/>
      <c r="L9" s="18" t="n">
        <f t="normal">SUM(I9:K9)</f>
        <v>27767.59</v>
      </c>
      <c r="M9" s="18" t="n">
        <f t="normal">M8 + L9 - H9</f>
        <v>14176.86</v>
      </c>
    </row>
    <row r="10" s="2" customFormat="true" ht="30.0" hidden="false" customHeight="false" thickTop="false" thickBot="false">
      <c r="A10" s="16" t="n">
        <v>4.0</v>
      </c>
      <c r="B10" s="17" t="s">
        <v>16</v>
      </c>
      <c r="C10" s="18" t="n">
        <f t="normal">19.47 + 3.18 + 34.9</f>
        <v>57.55</v>
      </c>
      <c r="D10" s="18" t="n">
        <f t="normal">12982.93 + 2120</f>
        <v>15102.93</v>
      </c>
      <c r="E10" s="18" t="n">
        <v>4000.0</v>
      </c>
      <c r="F10" s="18" t="n">
        <v>2400.0</v>
      </c>
      <c r="G10" s="18"/>
      <c r="H10" s="18" t="n">
        <f t="normal">SUM(C10:G10)</f>
        <v>21560.48</v>
      </c>
      <c r="I10" s="18" t="n">
        <f t="normal">2527.04 + 2898.45 + 22586.2</f>
        <v>28011.69</v>
      </c>
      <c r="J10" s="18" t="n">
        <f t="normal">24.18 + 194.95 - 815 + 1050 + 225.7</f>
        <v>679.83</v>
      </c>
      <c r="K10" s="18"/>
      <c r="L10" s="18" t="n">
        <f t="normal">SUM(I10:K10)</f>
        <v>28691.52</v>
      </c>
      <c r="M10" s="18" t="n">
        <f t="normal">M9 + L10 - H10</f>
        <v>21307.9</v>
      </c>
    </row>
    <row r="11" s="2" customFormat="true" ht="30.0" hidden="false" customHeight="false" thickTop="false" thickBot="false">
      <c r="A11" s="16" t="n">
        <v>5.0</v>
      </c>
      <c r="B11" s="17" t="s">
        <v>17</v>
      </c>
      <c r="C11" s="18" t="n">
        <f t="normal">22.5 + 3.18 + 34.9</f>
        <v>60.58</v>
      </c>
      <c r="D11" s="18" t="n">
        <f t="normal">14997.32 + 2120</f>
        <v>17117.32</v>
      </c>
      <c r="E11" s="18" t="n">
        <v>3600.0</v>
      </c>
      <c r="F11" s="18" t="n">
        <v>2500.0</v>
      </c>
      <c r="G11" s="18" t="n">
        <v>300.0</v>
      </c>
      <c r="H11" s="18" t="n">
        <f t="normal">SUM(C11:G11)</f>
        <v>23577.9</v>
      </c>
      <c r="I11" s="18" t="n">
        <f t="normal">22535.18 + 3131.8</f>
        <v>25666.98</v>
      </c>
      <c r="J11" s="18" t="n">
        <f t="normal">1050 + 198.91</f>
        <v>1248.91</v>
      </c>
      <c r="K11" s="18"/>
      <c r="L11" s="18" t="n">
        <f t="normal">SUM(I11:K11)</f>
        <v>26915.89</v>
      </c>
      <c r="M11" s="18" t="n">
        <f t="normal">M10 + L11 - H11</f>
        <v>24645.89</v>
      </c>
    </row>
    <row r="12" s="2" customFormat="true" ht="30.0" hidden="false" customHeight="false" thickTop="false" thickBot="false">
      <c r="A12" s="16" t="n">
        <v>6.0</v>
      </c>
      <c r="B12" s="17" t="s">
        <v>18</v>
      </c>
      <c r="C12" s="18" t="n">
        <f t="normal">0.99 + 22.86 + 0.82 + 2.96</f>
        <v>27.63</v>
      </c>
      <c r="D12" s="18" t="n">
        <f t="normal">659 + 15242.7 + 546.51 + 1970</f>
        <v>18418.21</v>
      </c>
      <c r="E12" s="18" t="n">
        <v>3600.0</v>
      </c>
      <c r="F12" s="18" t="n">
        <v>2600.0</v>
      </c>
      <c r="G12" s="18"/>
      <c r="H12" s="18" t="n">
        <f t="normal">SUM(C12:G12)</f>
        <v>24645.84</v>
      </c>
      <c r="I12" s="18" t="n">
        <f t="normal">950.16 + 23514.98</f>
        <v>24465.14</v>
      </c>
      <c r="J12" s="18" t="n">
        <f t="normal">128.59 + 1050</f>
        <v>1178.59</v>
      </c>
      <c r="K12" s="18"/>
      <c r="L12" s="18" t="n">
        <f t="normal">SUM(I12:K12)</f>
        <v>25643.73</v>
      </c>
      <c r="M12" s="18" t="n">
        <f t="normal">M11 + L12 - H12</f>
        <v>25643.78</v>
      </c>
      <c r="N12" s="2"/>
    </row>
    <row r="13" s="2" customFormat="true" ht="30.0" hidden="false" customHeight="false" thickTop="false" thickBot="false">
      <c r="A13" s="16" t="n">
        <v>7.0</v>
      </c>
      <c r="B13" s="17" t="s">
        <v>19</v>
      </c>
      <c r="C13" s="18" t="n">
        <f t="normal">66.04 + 4.96 + 22.68 + 34.9 + 3.9</f>
        <v>132.48</v>
      </c>
      <c r="D13" s="18" t="n">
        <f t="normal">3308.72 + 15117.95 + 2602</f>
        <v>21028.67</v>
      </c>
      <c r="E13" s="18" t="n">
        <f t="normal">1000 + 4000</f>
        <v>5000.0</v>
      </c>
      <c r="F13" s="18" t="n">
        <f t="normal">1000 + 2700 + 400</f>
        <v>4100.0</v>
      </c>
      <c r="G13" s="18"/>
      <c r="H13" s="18" t="n">
        <f t="normal">SUM(C13:G13)</f>
        <v>30261.15</v>
      </c>
      <c r="I13" s="18" t="n">
        <f t="normal">8275.5 + 23287.6 + 3002.22</f>
        <v>34565.32</v>
      </c>
      <c r="J13" s="18"/>
      <c r="K13" s="18" t="n">
        <v>1160.88</v>
      </c>
      <c r="L13" s="18" t="n">
        <f t="normal">SUM(I13:K13)</f>
        <v>35726.2</v>
      </c>
      <c r="M13" s="18" t="n">
        <f t="normal">M12 + L13 - H13</f>
        <v>31108.83</v>
      </c>
      <c r="Q13" s="2"/>
      <c r="R13" s="2"/>
      <c r="S13" s="2"/>
    </row>
    <row r="14" s="2" customFormat="true" ht="30.0" hidden="false" customHeight="false" thickTop="false" thickBot="false">
      <c r="A14" s="16" t="n">
        <v>8.0</v>
      </c>
      <c r="B14" s="17" t="s">
        <v>20</v>
      </c>
      <c r="C14" s="18" t="n">
        <f t="normal">3.51 + 19.23 + 348.27 + 343.3 + 3.93 + 172.57</f>
        <v>890.81</v>
      </c>
      <c r="D14" s="18" t="n">
        <f t="normal">2341 + 12818.69 + 2620</f>
        <v>17779.69</v>
      </c>
      <c r="E14" s="18" t="n">
        <f t="normal">4100</f>
        <v>4100.0</v>
      </c>
      <c r="F14" s="18" t="n">
        <f t="normal">2700</f>
        <v>2700.0</v>
      </c>
      <c r="G14" s="18"/>
      <c r="H14" s="18" t="n">
        <f t="normal">SUM(C14:G14)</f>
        <v>25470.5</v>
      </c>
      <c r="I14" s="18" t="n">
        <f t="normal">5060.25 + 18983.7 + 3416.6</f>
        <v>27460.55</v>
      </c>
      <c r="J14" s="18" t="n">
        <f t="normal">110.02 + 1050 + 1050 + 109.95</f>
        <v>2319.97</v>
      </c>
      <c r="K14" s="18"/>
      <c r="L14" s="18" t="n">
        <f t="normal">SUM(I14:K14)</f>
        <v>29780.52</v>
      </c>
      <c r="M14" s="18" t="n">
        <f t="normal">M13 + L14 - H14</f>
        <v>35418.85</v>
      </c>
    </row>
    <row r="15" s="2" customFormat="true" ht="30.0" hidden="false" customHeight="false" thickTop="false" thickBot="false">
      <c r="A15" s="16" t="n">
        <v>9.0</v>
      </c>
      <c r="B15" s="17" t="s">
        <v>21</v>
      </c>
      <c r="C15" s="18" t="n">
        <f t="normal">1.19 + 34.9 + 142.05 + 208.8 + 22.26 + 347.73 + 29.54 + 34.9 + 8.12 + 29</f>
        <v>858.49</v>
      </c>
      <c r="D15" s="18" t="n">
        <f t="normal">793 + 14840.6 + 5410</f>
        <v>21043.6</v>
      </c>
      <c r="E15" s="18" t="n">
        <f t="normal">1000 + 4300</f>
        <v>5300.0</v>
      </c>
      <c r="F15" s="18" t="n">
        <f t="normal">2900</f>
        <v>2900.0</v>
      </c>
      <c r="G15" s="18"/>
      <c r="H15" s="18" t="n">
        <f t="normal">SUM(C15:G15)</f>
        <v>30102.09</v>
      </c>
      <c r="I15" s="18" t="n">
        <f t="normal">3491.2 + 24070.2 + 5516.32 + 1740.8</f>
        <v>34818.52</v>
      </c>
      <c r="J15" s="18" t="n">
        <f t="normal">550</f>
        <v>550.0</v>
      </c>
      <c r="K15" s="18"/>
      <c r="L15" s="18" t="n">
        <f t="normal">SUM(I15:K15)</f>
        <v>35368.52</v>
      </c>
      <c r="M15" s="18" t="n">
        <f t="normal">M14 + L15 - H15</f>
        <v>40685.28</v>
      </c>
    </row>
    <row r="16" s="2" customFormat="true" ht="30.0" hidden="false" customHeight="false" thickTop="false" thickBot="false">
      <c r="A16" s="16" t="n">
        <v>10.0</v>
      </c>
      <c r="B16" s="17" t="s">
        <v>22</v>
      </c>
      <c r="C16" s="18" t="n">
        <f t="normal">27.81 + 452.1 + 345.6 + 80.49 + 9.92 + 34.9</f>
        <v>950.82</v>
      </c>
      <c r="D16" s="18" t="n">
        <f t="normal">18543.2 + 6610</f>
        <v>25153.2</v>
      </c>
      <c r="E16" s="19" t="n">
        <v>4500.0</v>
      </c>
      <c r="F16" s="18" t="n">
        <v>3100.0</v>
      </c>
      <c r="G16" s="18"/>
      <c r="H16" s="18" t="n">
        <f t="normal">SUM(C16:G16)</f>
        <v>33704.02</v>
      </c>
      <c r="I16" s="18" t="n">
        <f t="normal">28567.98 + 7058.1</f>
        <v>35626.08</v>
      </c>
      <c r="J16" s="18" t="n">
        <f t="normal">500 + 120.9</f>
        <v>620.9</v>
      </c>
      <c r="K16" s="18"/>
      <c r="L16" s="18" t="n">
        <f t="normal">SUM(I16:K16)</f>
        <v>36246.98</v>
      </c>
      <c r="M16" s="18" t="n">
        <f t="normal">M15 + L16 - H16</f>
        <v>43228.24</v>
      </c>
    </row>
    <row r="17" s="2" customFormat="true" ht="30.0" hidden="false" customHeight="false" thickTop="false" thickBot="false">
      <c r="A17" s="16" t="n">
        <v>11.0</v>
      </c>
      <c r="B17" s="17" t="s">
        <v>23</v>
      </c>
      <c r="C17" s="18" t="n">
        <f t="normal">21.85</f>
        <v>21.85</v>
      </c>
      <c r="D17" s="18" t="n">
        <f t="normal">14568.9</f>
        <v>14568.9</v>
      </c>
      <c r="E17" s="18" t="n">
        <v>4600.0</v>
      </c>
      <c r="F17" s="18" t="n">
        <v>3400.0</v>
      </c>
      <c r="G17" s="18" t="n">
        <v>500.0</v>
      </c>
      <c r="H17" s="18" t="n">
        <f t="normal">SUM(C17:G17)</f>
        <v>23090.75</v>
      </c>
      <c r="I17" s="18" t="n">
        <f t="normal">24655.02</f>
        <v>24655.02</v>
      </c>
      <c r="J17" s="18" t="n">
        <v>2400.0</v>
      </c>
      <c r="K17" s="18"/>
      <c r="L17" s="18" t="n">
        <f t="normal">SUM(I17:K17)</f>
        <v>27055.02</v>
      </c>
      <c r="M17" s="18" t="n">
        <f t="normal">M16 + L17 - H17</f>
        <v>47192.51</v>
      </c>
    </row>
    <row r="18" s="2" customFormat="true" ht="29.25" hidden="false" customHeight="true" thickTop="false" thickBot="false">
      <c r="A18" s="20" t="n">
        <v>12.0</v>
      </c>
      <c r="B18" s="17" t="s">
        <v>24</v>
      </c>
      <c r="C18" s="25"/>
      <c r="D18" s="25"/>
      <c r="E18" s="25"/>
      <c r="F18" s="25"/>
      <c r="G18" s="25"/>
      <c r="H18" s="18" t="n">
        <f t="normal">SUM(C18:G18)</f>
        <v>0.0</v>
      </c>
      <c r="I18" s="25"/>
      <c r="J18" s="25"/>
      <c r="K18" s="25"/>
      <c r="L18" s="18" t="n">
        <f t="normal">SUM(I18:K18)</f>
        <v>0.0</v>
      </c>
      <c r="M18" s="18" t="n">
        <f t="normal">M17 + L18 - H18</f>
        <v>47192.51</v>
      </c>
    </row>
    <row r="19" s="2" customFormat="true" ht="15.75" hidden="false" customHeight="true" thickTop="false" thickBot="false">
      <c r="A19" s="21" t="s">
        <v>25</v>
      </c>
      <c r="B19" s="21"/>
      <c r="C19" s="22" t="n">
        <f t="normal">SUM(C7:C18)</f>
        <v>3177.56</v>
      </c>
      <c r="D19" s="22" t="n">
        <f t="normal">SUM(D7:D18)</f>
        <v>198640.2</v>
      </c>
      <c r="E19" s="22" t="n">
        <f t="normal">SUM(E7:E18)</f>
        <v>41700.0</v>
      </c>
      <c r="F19" s="22" t="n">
        <f t="normal">SUM(F7:F18)</f>
        <v>28700.0</v>
      </c>
      <c r="G19" s="22" t="n">
        <f t="normal">SUM(G7:G18)</f>
        <v>1200.0</v>
      </c>
      <c r="H19" s="22" t="n">
        <f t="normal">SUM(H7:H18)</f>
        <v>273417.76</v>
      </c>
      <c r="I19" s="22" t="n">
        <f t="normal">SUM(I7:I18)</f>
        <v>305112.07</v>
      </c>
      <c r="J19" s="22" t="n">
        <f t="normal">SUM(J7:J18)</f>
        <v>14119.5</v>
      </c>
      <c r="K19" s="22" t="n">
        <f t="normal">SUM(K7:K18)</f>
        <v>1238.19</v>
      </c>
      <c r="L19" s="22" t="n">
        <f t="normal">SUM(L7:L18)</f>
        <v>320469.76</v>
      </c>
      <c r="M19" s="22" t="n">
        <f t="normal">M18</f>
        <v>47192.51</v>
      </c>
    </row>
    <row r="23" customFormat="false" ht="15.0" hidden="false" customHeight="false" thickTop="false" thickBot="false">
      <c r="B23" s="1"/>
      <c r="C23" s="1"/>
      <c r="D23" s="1"/>
      <c r="E23" s="1"/>
      <c r="F23" s="1"/>
      <c r="G23" s="1"/>
    </row>
    <row r="24" customFormat="false" ht="15.0" hidden="false" customHeight="false" thickTop="false" thickBot="false">
      <c r="B24" s="1"/>
      <c r="C24" s="1"/>
      <c r="D24" s="1"/>
      <c r="E24" s="1"/>
      <c r="F24" s="1"/>
      <c r="G24" s="1"/>
    </row>
    <row r="25" customFormat="false" ht="15.0" hidden="false" customHeight="false" thickTop="false" thickBot="false">
      <c r="B25" s="1"/>
      <c r="C25" s="1"/>
      <c r="D25" s="1"/>
      <c r="E25" s="1"/>
      <c r="F25" s="1"/>
      <c r="G25" s="1"/>
    </row>
    <row r="26" customFormat="false" ht="15.0" hidden="false" customHeight="false" thickTop="false" thickBot="false">
      <c r="B26" s="1"/>
      <c r="C26" s="1"/>
      <c r="D26" s="1"/>
      <c r="E26" s="1"/>
      <c r="F26" s="1"/>
      <c r="G26" s="1"/>
    </row>
    <row r="27" customFormat="false" ht="15.0" hidden="false" customHeight="false" thickTop="false" thickBot="false">
      <c r="B27" s="1"/>
      <c r="C27" s="1"/>
      <c r="D27" s="1"/>
      <c r="E27" s="1"/>
      <c r="F27" s="1"/>
      <c r="G27" s="1"/>
    </row>
    <row r="28" customFormat="false" ht="15.0" hidden="false" customHeight="false" thickTop="false" thickBot="false">
      <c r="B28" s="1"/>
      <c r="C28" s="1"/>
      <c r="D28" s="1"/>
      <c r="E28" s="1"/>
      <c r="F28" s="1"/>
      <c r="G28" s="1"/>
    </row>
    <row r="29" customFormat="false" ht="15.0" hidden="false" customHeight="false" thickTop="false" thickBot="false">
      <c r="B29" s="1"/>
      <c r="C29" s="1"/>
      <c r="D29" s="1"/>
      <c r="E29" s="1"/>
      <c r="F29" s="1"/>
      <c r="G29" s="1"/>
    </row>
  </sheetData>
  <mergeCells count="6">
    <mergeCell ref="B5:B6"/>
    <mergeCell ref="A19:B19"/>
    <mergeCell ref="A5:A6"/>
    <mergeCell ref="I5:L5"/>
    <mergeCell ref="C5:H5"/>
    <mergeCell ref="M5:M6"/>
  </mergeCells>
  <pageMargins left="0.7007874015748033" right="0.7007874015748033" top="0.7480314960629921" bottom="0.7480314960629921" header="0.299212598425197" footer="0.299212598425197"/>
  <pageSetup paperSize="9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Application>Scell</properties:Application>
  <properties:AppVersion>0.1</properties:AppVersion>
</properties:Properties>
</file>