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nnadyBekasov\Downloads\"/>
    </mc:Choice>
  </mc:AlternateContent>
  <xr:revisionPtr revIDLastSave="0" documentId="13_ncr:1_{7079118F-50AF-4E1C-8920-DB396DA7B0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lance" sheetId="1" r:id="rId1"/>
  </sheets>
  <calcPr calcId="191029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G19" i="1"/>
  <c r="L18" i="1"/>
  <c r="H18" i="1"/>
  <c r="I17" i="1"/>
  <c r="L17" i="1" s="1"/>
  <c r="H17" i="1"/>
  <c r="D17" i="1"/>
  <c r="C17" i="1"/>
  <c r="J16" i="1"/>
  <c r="I16" i="1"/>
  <c r="L16" i="1" s="1"/>
  <c r="D16" i="1"/>
  <c r="H16" i="1" s="1"/>
  <c r="C16" i="1"/>
  <c r="J15" i="1"/>
  <c r="I15" i="1"/>
  <c r="L15" i="1" s="1"/>
  <c r="F15" i="1"/>
  <c r="E15" i="1"/>
  <c r="H15" i="1" s="1"/>
  <c r="D15" i="1"/>
  <c r="C15" i="1"/>
  <c r="J14" i="1"/>
  <c r="I14" i="1"/>
  <c r="L14" i="1" s="1"/>
  <c r="F14" i="1"/>
  <c r="H14" i="1" s="1"/>
  <c r="E14" i="1"/>
  <c r="D14" i="1"/>
  <c r="C14" i="1"/>
  <c r="I13" i="1"/>
  <c r="L13" i="1" s="1"/>
  <c r="F13" i="1"/>
  <c r="H13" i="1" s="1"/>
  <c r="E13" i="1"/>
  <c r="D13" i="1"/>
  <c r="C13" i="1"/>
  <c r="J12" i="1"/>
  <c r="I12" i="1"/>
  <c r="L12" i="1" s="1"/>
  <c r="H12" i="1"/>
  <c r="D12" i="1"/>
  <c r="C12" i="1"/>
  <c r="J11" i="1"/>
  <c r="I11" i="1"/>
  <c r="L11" i="1" s="1"/>
  <c r="D11" i="1"/>
  <c r="H11" i="1" s="1"/>
  <c r="C11" i="1"/>
  <c r="J10" i="1"/>
  <c r="I10" i="1"/>
  <c r="L10" i="1" s="1"/>
  <c r="D10" i="1"/>
  <c r="C10" i="1"/>
  <c r="H10" i="1" s="1"/>
  <c r="L9" i="1"/>
  <c r="J9" i="1"/>
  <c r="I9" i="1"/>
  <c r="D9" i="1"/>
  <c r="C9" i="1"/>
  <c r="H9" i="1" s="1"/>
  <c r="I8" i="1"/>
  <c r="L8" i="1" s="1"/>
  <c r="D8" i="1"/>
  <c r="C8" i="1"/>
  <c r="H8" i="1" s="1"/>
  <c r="J7" i="1"/>
  <c r="J19" i="1" s="1"/>
  <c r="I7" i="1"/>
  <c r="I19" i="1" s="1"/>
  <c r="H7" i="1"/>
  <c r="D7" i="1"/>
  <c r="C7" i="1"/>
  <c r="C19" i="1" s="1"/>
  <c r="H19" i="1" l="1"/>
  <c r="E19" i="1"/>
  <c r="F19" i="1"/>
  <c r="D19" i="1"/>
  <c r="L7" i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L19" i="1"/>
</calcChain>
</file>

<file path=xl/sharedStrings.xml><?xml version="1.0" encoding="utf-8"?>
<sst xmlns="http://schemas.openxmlformats.org/spreadsheetml/2006/main" count="26" uniqueCount="26">
  <si>
    <t xml:space="preserve">Opening balance on 01.01.2023 </t>
  </si>
  <si>
    <t>ID</t>
  </si>
  <si>
    <t>Month</t>
  </si>
  <si>
    <t>EXPENSES</t>
  </si>
  <si>
    <t>INCOME</t>
  </si>
  <si>
    <t>REMAINDER</t>
  </si>
  <si>
    <t>Bank Fees</t>
  </si>
  <si>
    <t>Wage</t>
  </si>
  <si>
    <t>Taxes</t>
  </si>
  <si>
    <t>Household and administrative expenses</t>
  </si>
  <si>
    <t>Other expenses</t>
  </si>
  <si>
    <t>Total expenses</t>
  </si>
  <si>
    <t>Total receipts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</si>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</sst>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7]_-;\-* #,##0.00\ [$€-7]_-;_-* &quot;-&quot;??\ [$€-7]_-;_-@_-"/>
  </numFmts>
  <fonts count="5" x14ac:knownFonts="1">
    <font>
      <sz val="11"/>
      <color rgb="FF000000"/>
      <name val="Calibri"/>
    </font>
    <font>
      <sz val="11"/>
      <color rgb="FF000000"/>
      <name val="Arial"/>
    </font>
    <font>
      <b/>
      <sz val="12"/>
      <color rgb="FF000000"/>
      <name val="Calibri"/>
    </font>
    <font>
      <b/>
      <sz val="11"/>
      <color rgb="FF000000"/>
      <name val="Calibri"/>
    </font>
    <font>
      <b/>
      <i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none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164" fontId="0" fillId="2" borderId="1">
      <alignment horizontal="center"/>
    </xf>
  </cellStyleXfs>
  <cellXfs count="28">
    <xf numFmtId="0" fontId="0" fillId="3" borderId="2" xfId="0" applyNumberFormat="1" applyFont="1" applyFill="1" applyBorder="1" applyAlignment="1"/>
    <xf numFmtId="164" fontId="0" fillId="3" borderId="2" xfId="0" applyNumberFormat="1" applyFont="1" applyFill="1" applyBorder="1" applyAlignment="1"/>
    <xf numFmtId="164" fontId="1" fillId="3" borderId="2" xfId="0" applyNumberFormat="1" applyFont="1" applyFill="1" applyBorder="1" applyAlignment="1"/>
    <xf numFmtId="0" fontId="0" fillId="3" borderId="1" xfId="0" applyNumberFormat="1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/>
    </xf>
    <xf numFmtId="164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left" vertical="center" wrapText="1"/>
    </xf>
    <xf numFmtId="164" fontId="0" fillId="3" borderId="5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vertical="center"/>
    </xf>
    <xf numFmtId="164" fontId="0" fillId="3" borderId="1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right" wrapText="1"/>
    </xf>
    <xf numFmtId="0" fontId="0" fillId="3" borderId="4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right"/>
    </xf>
    <xf numFmtId="164" fontId="0" fillId="3" borderId="4" xfId="0" applyNumberFormat="1" applyFont="1" applyFill="1" applyBorder="1" applyAlignment="1"/>
    <xf numFmtId="164" fontId="3" fillId="3" borderId="2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left" vertical="center"/>
    </xf>
    <xf numFmtId="0" fontId="0" fillId="3" borderId="4" xfId="0" applyNumberFormat="1" applyFont="1" applyFill="1" applyBorder="1" applyAlignment="1">
      <alignment horizontal="left" vertical="center"/>
    </xf>
    <xf numFmtId="0" fontId="2" fillId="3" borderId="6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B4" sqref="B4"/>
    </sheetView>
  </sheetViews>
  <sheetFormatPr defaultRowHeight="15" x14ac:dyDescent="0.25"/>
  <cols>
    <col min="1" max="1" width="6.85546875" bestFit="1"/>
    <col min="2" max="2" width="14.5703125"/>
    <col min="3" max="3" width="15.85546875" style="1" bestFit="1"/>
    <col min="4" max="4" width="15.28515625" style="1" bestFit="1"/>
    <col min="5" max="5" width="14.140625" style="2" bestFit="1"/>
    <col min="6" max="7" width="14.140625" style="1" bestFit="1"/>
    <col min="8" max="9" width="15.28515625" style="1" bestFit="1"/>
    <col min="10" max="10" width="14.140625" style="1" bestFit="1"/>
    <col min="11" max="11" width="13.7109375" style="1" bestFit="1"/>
    <col min="12" max="12" width="15.28515625" style="1" bestFit="1"/>
    <col min="13" max="13" width="14.140625" style="1" bestFit="1"/>
  </cols>
  <sheetData>
    <row r="1" spans="1:13" x14ac:dyDescent="0.25">
      <c r="D1" s="16"/>
      <c r="E1" s="1"/>
    </row>
    <row r="2" spans="1:13" x14ac:dyDescent="0.25">
      <c r="D2" s="16"/>
      <c r="E2" s="1"/>
    </row>
    <row r="4" spans="1:13" ht="45" x14ac:dyDescent="0.25">
      <c r="B4" s="3" t="s">
        <v>0</v>
      </c>
      <c r="C4" s="4">
        <v>140.51</v>
      </c>
      <c r="E4" s="1"/>
    </row>
    <row r="5" spans="1:13" x14ac:dyDescent="0.25">
      <c r="A5" s="22" t="s">
        <v>1</v>
      </c>
      <c r="B5" s="19" t="s">
        <v>2</v>
      </c>
      <c r="C5" s="26" t="s">
        <v>3</v>
      </c>
      <c r="D5" s="27"/>
      <c r="E5" s="27"/>
      <c r="F5" s="27"/>
      <c r="G5" s="27"/>
      <c r="H5" s="27"/>
      <c r="I5" s="24" t="s">
        <v>4</v>
      </c>
      <c r="J5" s="24"/>
      <c r="K5" s="25"/>
      <c r="L5" s="25"/>
      <c r="M5" s="17" t="s">
        <v>5</v>
      </c>
    </row>
    <row r="6" spans="1:13" ht="60" x14ac:dyDescent="0.25">
      <c r="A6" s="23"/>
      <c r="B6" s="20"/>
      <c r="C6" s="5" t="s">
        <v>6</v>
      </c>
      <c r="D6" s="6" t="s">
        <v>7</v>
      </c>
      <c r="E6" s="6" t="s">
        <v>8</v>
      </c>
      <c r="F6" s="5" t="s">
        <v>9</v>
      </c>
      <c r="G6" s="5" t="s">
        <v>10</v>
      </c>
      <c r="H6" s="7" t="s">
        <v>11</v>
      </c>
      <c r="I6" s="5"/>
      <c r="J6" s="5"/>
      <c r="K6" s="8"/>
      <c r="L6" s="8" t="s">
        <v>12</v>
      </c>
      <c r="M6" s="18"/>
    </row>
    <row r="7" spans="1:13" x14ac:dyDescent="0.25">
      <c r="A7" s="9">
        <v>1</v>
      </c>
      <c r="B7" s="10" t="s">
        <v>13</v>
      </c>
      <c r="C7" s="11">
        <f>0.59 + 19.18 + 3.21 + 34.9</f>
        <v>57.879999999999995</v>
      </c>
      <c r="D7" s="11">
        <f>391.04 + 12784.13 + 2141.72</f>
        <v>15316.89</v>
      </c>
      <c r="E7" s="11"/>
      <c r="F7" s="11"/>
      <c r="G7" s="11">
        <v>100</v>
      </c>
      <c r="H7" s="11">
        <f t="shared" ref="H7:H18" si="0">SUM(C7:G7)</f>
        <v>15474.769999999999</v>
      </c>
      <c r="I7" s="11">
        <f>16655.32 + 3420.45</f>
        <v>20075.77</v>
      </c>
      <c r="J7" s="11">
        <f>815 + 326.41</f>
        <v>1141.4100000000001</v>
      </c>
      <c r="K7" s="11"/>
      <c r="L7" s="11">
        <f>SUM(I7:J7)</f>
        <v>21217.18</v>
      </c>
      <c r="M7" s="11">
        <f>C4 - H7 + L7</f>
        <v>5882.9200000000019</v>
      </c>
    </row>
    <row r="8" spans="1:13" x14ac:dyDescent="0.25">
      <c r="A8" s="9">
        <v>2</v>
      </c>
      <c r="B8" s="10" t="s">
        <v>14</v>
      </c>
      <c r="C8" s="11">
        <f>13.82 + 6.77 + 3.18 + 34.9</f>
        <v>58.67</v>
      </c>
      <c r="D8" s="11">
        <f>4510.82 + 9210.63 + 2120</f>
        <v>15841.449999999999</v>
      </c>
      <c r="E8" s="11">
        <v>3000</v>
      </c>
      <c r="F8" s="11">
        <v>2000</v>
      </c>
      <c r="G8" s="11">
        <v>300</v>
      </c>
      <c r="H8" s="11">
        <f t="shared" si="0"/>
        <v>21200.12</v>
      </c>
      <c r="I8" s="11">
        <f>1140.12 + 8850.6 + 10924.11 + 5064.47</f>
        <v>25979.300000000003</v>
      </c>
      <c r="J8" s="11"/>
      <c r="K8" s="11">
        <v>77.31</v>
      </c>
      <c r="L8" s="11">
        <f t="shared" ref="L8:L18" si="1">SUM(I8:K8)</f>
        <v>26056.610000000004</v>
      </c>
      <c r="M8" s="11">
        <f t="shared" ref="M8:M18" si="2">M7 + L8 - H8</f>
        <v>10739.410000000007</v>
      </c>
    </row>
    <row r="9" spans="1:13" x14ac:dyDescent="0.25">
      <c r="A9" s="9">
        <v>3</v>
      </c>
      <c r="B9" s="10" t="s">
        <v>15</v>
      </c>
      <c r="C9" s="11">
        <f>3.18 + 22.72 + 34.9</f>
        <v>60.8</v>
      </c>
      <c r="D9" s="11">
        <f>15149.34 + 2120</f>
        <v>17269.34</v>
      </c>
      <c r="E9" s="11">
        <v>4000</v>
      </c>
      <c r="F9" s="11">
        <v>3000</v>
      </c>
      <c r="G9" s="11"/>
      <c r="H9" s="11">
        <f t="shared" si="0"/>
        <v>24330.14</v>
      </c>
      <c r="I9" s="11">
        <f>2105.74 + 19834.98 + 1846.98</f>
        <v>23787.7</v>
      </c>
      <c r="J9" s="11">
        <f>948.39 + 1050 + 1050 + 723.87 + 207.63</f>
        <v>3979.89</v>
      </c>
      <c r="K9" s="11"/>
      <c r="L9" s="11">
        <f t="shared" si="1"/>
        <v>27767.59</v>
      </c>
      <c r="M9" s="11">
        <f t="shared" si="2"/>
        <v>14176.860000000008</v>
      </c>
    </row>
    <row r="10" spans="1:13" x14ac:dyDescent="0.25">
      <c r="A10" s="9">
        <v>4</v>
      </c>
      <c r="B10" s="10" t="s">
        <v>16</v>
      </c>
      <c r="C10" s="11">
        <f>19.47 + 3.18 + 34.9</f>
        <v>57.55</v>
      </c>
      <c r="D10" s="11">
        <f>12982.93 + 2120</f>
        <v>15102.93</v>
      </c>
      <c r="E10" s="11">
        <v>4000</v>
      </c>
      <c r="F10" s="11">
        <v>2400</v>
      </c>
      <c r="G10" s="11"/>
      <c r="H10" s="11">
        <f t="shared" si="0"/>
        <v>21560.48</v>
      </c>
      <c r="I10" s="11">
        <f>2527.04 + 2898.45 + 22586.2</f>
        <v>28011.690000000002</v>
      </c>
      <c r="J10" s="11">
        <f>24.18 + 194.95 - 815 + 1050 + 225.7</f>
        <v>679.82999999999993</v>
      </c>
      <c r="K10" s="11"/>
      <c r="L10" s="11">
        <f t="shared" si="1"/>
        <v>28691.520000000004</v>
      </c>
      <c r="M10" s="11">
        <f t="shared" si="2"/>
        <v>21307.900000000012</v>
      </c>
    </row>
    <row r="11" spans="1:13" x14ac:dyDescent="0.25">
      <c r="A11" s="9">
        <v>5</v>
      </c>
      <c r="B11" s="10" t="s">
        <v>17</v>
      </c>
      <c r="C11" s="11">
        <f>22.5 + 3.18 + 34.9</f>
        <v>60.58</v>
      </c>
      <c r="D11" s="11">
        <f>14997.32 + 2120</f>
        <v>17117.32</v>
      </c>
      <c r="E11" s="11">
        <v>3600</v>
      </c>
      <c r="F11" s="11">
        <v>2500</v>
      </c>
      <c r="G11" s="11">
        <v>300</v>
      </c>
      <c r="H11" s="11">
        <f t="shared" si="0"/>
        <v>23577.9</v>
      </c>
      <c r="I11" s="11">
        <f>22535.18 + 3131.8</f>
        <v>25666.98</v>
      </c>
      <c r="J11" s="11">
        <f>1050 + 198.91</f>
        <v>1248.9100000000001</v>
      </c>
      <c r="K11" s="11"/>
      <c r="L11" s="11">
        <f t="shared" si="1"/>
        <v>26915.89</v>
      </c>
      <c r="M11" s="11">
        <f t="shared" si="2"/>
        <v>24645.890000000007</v>
      </c>
    </row>
    <row r="12" spans="1:13" x14ac:dyDescent="0.25">
      <c r="A12" s="9">
        <v>6</v>
      </c>
      <c r="B12" s="10" t="s">
        <v>18</v>
      </c>
      <c r="C12" s="11">
        <f>0.99 + 22.86 + 0.82 + 2.96</f>
        <v>27.63</v>
      </c>
      <c r="D12" s="11">
        <f>659 + 15242.7 + 546.51 + 1970</f>
        <v>18418.21</v>
      </c>
      <c r="E12" s="11">
        <v>3600</v>
      </c>
      <c r="F12" s="11">
        <v>2600</v>
      </c>
      <c r="G12" s="11"/>
      <c r="H12" s="11">
        <f t="shared" si="0"/>
        <v>24645.84</v>
      </c>
      <c r="I12" s="11">
        <f>950.16 + 23514.98</f>
        <v>24465.14</v>
      </c>
      <c r="J12" s="11">
        <f>128.59 + 1050</f>
        <v>1178.5899999999999</v>
      </c>
      <c r="K12" s="11"/>
      <c r="L12" s="11">
        <f t="shared" si="1"/>
        <v>25643.73</v>
      </c>
      <c r="M12" s="11">
        <f t="shared" si="2"/>
        <v>25643.78000000001</v>
      </c>
    </row>
    <row r="13" spans="1:13" x14ac:dyDescent="0.25">
      <c r="A13" s="9">
        <v>7</v>
      </c>
      <c r="B13" s="10" t="s">
        <v>19</v>
      </c>
      <c r="C13" s="11">
        <f>66.04 + 4.96 + 22.68 + 34.9 + 3.9</f>
        <v>132.48000000000002</v>
      </c>
      <c r="D13" s="11">
        <f>3308.72 + 15117.95 + 2602</f>
        <v>21028.670000000002</v>
      </c>
      <c r="E13" s="11">
        <f>1000 + 4000</f>
        <v>5000</v>
      </c>
      <c r="F13" s="11">
        <f>1000 + 2700 + 400</f>
        <v>4100</v>
      </c>
      <c r="G13" s="11"/>
      <c r="H13" s="11">
        <f t="shared" si="0"/>
        <v>30261.15</v>
      </c>
      <c r="I13" s="11">
        <f>8275.5 + 23287.6 + 3002.22</f>
        <v>34565.32</v>
      </c>
      <c r="J13" s="11"/>
      <c r="K13" s="11">
        <v>1160.8800000000001</v>
      </c>
      <c r="L13" s="11">
        <f t="shared" si="1"/>
        <v>35726.199999999997</v>
      </c>
      <c r="M13" s="11">
        <f t="shared" si="2"/>
        <v>31108.830000000009</v>
      </c>
    </row>
    <row r="14" spans="1:13" x14ac:dyDescent="0.25">
      <c r="A14" s="9">
        <v>8</v>
      </c>
      <c r="B14" s="10" t="s">
        <v>20</v>
      </c>
      <c r="C14" s="11">
        <f>3.51 + 19.23 + 348.27 + 343.3 + 3.93 + 172.57</f>
        <v>890.81</v>
      </c>
      <c r="D14" s="11">
        <f>2341 + 12818.69 + 2620</f>
        <v>17779.690000000002</v>
      </c>
      <c r="E14" s="11">
        <f>4100</f>
        <v>4100</v>
      </c>
      <c r="F14" s="11">
        <f>2700</f>
        <v>2700</v>
      </c>
      <c r="G14" s="11"/>
      <c r="H14" s="11">
        <f t="shared" si="0"/>
        <v>25470.500000000004</v>
      </c>
      <c r="I14" s="11">
        <f>5060.25 + 18983.7 + 3416.6</f>
        <v>27460.55</v>
      </c>
      <c r="J14" s="11">
        <f>110.02 + 1050 + 1050 + 109.95</f>
        <v>2319.9699999999998</v>
      </c>
      <c r="K14" s="11"/>
      <c r="L14" s="11">
        <f t="shared" si="1"/>
        <v>29780.52</v>
      </c>
      <c r="M14" s="11">
        <f t="shared" si="2"/>
        <v>35418.850000000006</v>
      </c>
    </row>
    <row r="15" spans="1:13" x14ac:dyDescent="0.25">
      <c r="A15" s="9">
        <v>9</v>
      </c>
      <c r="B15" s="10" t="s">
        <v>21</v>
      </c>
      <c r="C15" s="11">
        <f>1.19 + 34.9 + 142.05 + 208.8 + 22.26 + 347.73 + 29.54 + 34.9 + 8.12 + 29</f>
        <v>858.49</v>
      </c>
      <c r="D15" s="11">
        <f>793 + 14840.6 + 5410</f>
        <v>21043.599999999999</v>
      </c>
      <c r="E15" s="11">
        <f>1000 + 4300</f>
        <v>5300</v>
      </c>
      <c r="F15" s="11">
        <f>2900</f>
        <v>2900</v>
      </c>
      <c r="G15" s="11"/>
      <c r="H15" s="11">
        <f t="shared" si="0"/>
        <v>30102.09</v>
      </c>
      <c r="I15" s="11">
        <f>3491.2 + 24070.2 + 5516.32 + 1740.8</f>
        <v>34818.520000000004</v>
      </c>
      <c r="J15" s="11">
        <f>550</f>
        <v>550</v>
      </c>
      <c r="K15" s="11"/>
      <c r="L15" s="11">
        <f t="shared" si="1"/>
        <v>35368.520000000004</v>
      </c>
      <c r="M15" s="11">
        <f t="shared" si="2"/>
        <v>40685.280000000013</v>
      </c>
    </row>
    <row r="16" spans="1:13" x14ac:dyDescent="0.25">
      <c r="A16" s="9">
        <v>10</v>
      </c>
      <c r="B16" s="10" t="s">
        <v>22</v>
      </c>
      <c r="C16" s="11">
        <f>27.81 + 452.1 + 345.6 + 80.49 + 9.92 + 34.9</f>
        <v>950.81999999999994</v>
      </c>
      <c r="D16" s="11">
        <f>18543.2 + 6610</f>
        <v>25153.200000000001</v>
      </c>
      <c r="E16" s="12">
        <v>4500</v>
      </c>
      <c r="F16" s="11">
        <v>3100</v>
      </c>
      <c r="G16" s="11"/>
      <c r="H16" s="11">
        <f t="shared" si="0"/>
        <v>33704.020000000004</v>
      </c>
      <c r="I16" s="11">
        <f>28567.98 + 7058.1</f>
        <v>35626.080000000002</v>
      </c>
      <c r="J16" s="11">
        <f>500 + 120.9</f>
        <v>620.9</v>
      </c>
      <c r="K16" s="11"/>
      <c r="L16" s="11">
        <f t="shared" si="1"/>
        <v>36246.980000000003</v>
      </c>
      <c r="M16" s="11">
        <f t="shared" si="2"/>
        <v>43228.240000000005</v>
      </c>
    </row>
    <row r="17" spans="1:13" x14ac:dyDescent="0.25">
      <c r="A17" s="9">
        <v>11</v>
      </c>
      <c r="B17" s="10" t="s">
        <v>23</v>
      </c>
      <c r="C17" s="11">
        <f>21.85</f>
        <v>21.85</v>
      </c>
      <c r="D17" s="11">
        <f>14568.9</f>
        <v>14568.9</v>
      </c>
      <c r="E17" s="11">
        <v>4600</v>
      </c>
      <c r="F17" s="11">
        <v>3400</v>
      </c>
      <c r="G17" s="11">
        <v>500</v>
      </c>
      <c r="H17" s="11">
        <f t="shared" si="0"/>
        <v>23090.75</v>
      </c>
      <c r="I17" s="11">
        <f>24655.02</f>
        <v>24655.02</v>
      </c>
      <c r="J17" s="11">
        <v>2400</v>
      </c>
      <c r="K17" s="11"/>
      <c r="L17" s="11">
        <f t="shared" si="1"/>
        <v>27055.02</v>
      </c>
      <c r="M17" s="11">
        <f t="shared" si="2"/>
        <v>47192.510000000009</v>
      </c>
    </row>
    <row r="18" spans="1:13" x14ac:dyDescent="0.25">
      <c r="A18" s="13">
        <v>12</v>
      </c>
      <c r="B18" s="10" t="s">
        <v>24</v>
      </c>
      <c r="C18" s="15"/>
      <c r="D18" s="15"/>
      <c r="E18" s="15"/>
      <c r="F18" s="15"/>
      <c r="G18" s="15"/>
      <c r="H18" s="11">
        <f t="shared" si="0"/>
        <v>0</v>
      </c>
      <c r="I18" s="15"/>
      <c r="J18" s="15"/>
      <c r="K18" s="15"/>
      <c r="L18" s="11">
        <f t="shared" si="1"/>
        <v>0</v>
      </c>
      <c r="M18" s="11">
        <f t="shared" si="2"/>
        <v>47192.510000000009</v>
      </c>
    </row>
    <row r="19" spans="1:13" ht="15.75" customHeight="1" x14ac:dyDescent="0.25">
      <c r="A19" s="21" t="s">
        <v>25</v>
      </c>
      <c r="B19" s="21"/>
      <c r="C19" s="14">
        <f t="shared" ref="C19:L19" si="3">SUM(C7:C18)</f>
        <v>3177.56</v>
      </c>
      <c r="D19" s="14">
        <f t="shared" si="3"/>
        <v>198640.2</v>
      </c>
      <c r="E19" s="14">
        <f t="shared" si="3"/>
        <v>41700</v>
      </c>
      <c r="F19" s="14">
        <f t="shared" si="3"/>
        <v>28700</v>
      </c>
      <c r="G19" s="14">
        <f t="shared" si="3"/>
        <v>1200</v>
      </c>
      <c r="H19" s="14">
        <f t="shared" si="3"/>
        <v>273417.76</v>
      </c>
      <c r="I19" s="14">
        <f t="shared" si="3"/>
        <v>305112.07000000007</v>
      </c>
      <c r="J19" s="14">
        <f t="shared" si="3"/>
        <v>14119.499999999998</v>
      </c>
      <c r="K19" s="14">
        <f t="shared" si="3"/>
        <v>1238.19</v>
      </c>
      <c r="L19" s="14">
        <f t="shared" si="3"/>
        <v>320469.76000000001</v>
      </c>
      <c r="M19" s="14">
        <f>M18</f>
        <v>47192.510000000009</v>
      </c>
    </row>
    <row r="23" spans="1:13" x14ac:dyDescent="0.25">
      <c r="C23"/>
      <c r="D23"/>
      <c r="E23"/>
      <c r="F23"/>
      <c r="G23"/>
    </row>
    <row r="24" spans="1:13" x14ac:dyDescent="0.25">
      <c r="C24"/>
      <c r="D24"/>
      <c r="E24"/>
      <c r="F24"/>
      <c r="G24"/>
    </row>
    <row r="25" spans="1:13" x14ac:dyDescent="0.25">
      <c r="C25"/>
      <c r="D25"/>
      <c r="E25"/>
      <c r="F25"/>
      <c r="G25"/>
    </row>
    <row r="26" spans="1:13" x14ac:dyDescent="0.25">
      <c r="C26"/>
      <c r="D26"/>
      <c r="E26"/>
      <c r="F26"/>
      <c r="G26"/>
    </row>
    <row r="27" spans="1:13" x14ac:dyDescent="0.25">
      <c r="C27"/>
      <c r="D27"/>
      <c r="E27"/>
      <c r="F27"/>
      <c r="G27"/>
    </row>
    <row r="28" spans="1:13" x14ac:dyDescent="0.25">
      <c r="C28"/>
      <c r="D28"/>
      <c r="E28"/>
      <c r="F28"/>
      <c r="G28"/>
    </row>
    <row r="29" spans="1:13" x14ac:dyDescent="0.25">
      <c r="C29"/>
      <c r="D29"/>
      <c r="E29"/>
      <c r="F29"/>
      <c r="G29"/>
    </row>
  </sheetData>
  <mergeCells count="6">
    <mergeCell ref="M5:M6"/>
    <mergeCell ref="B5:B6"/>
    <mergeCell ref="A19:B19"/>
    <mergeCell ref="A5:A6"/>
    <mergeCell ref="I5:L5"/>
    <mergeCell ref="C5:H5"/>
  </mergeCells>
  <pageMargins left="0.70078740157480335" right="0.70078740157480335" top="0.74803149606299213" bottom="0.74803149606299213" header="0.29921259842519699" footer="0.29921259842519699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Gennady Bekasov</cp:lastModifiedBy>
  <dcterms:modified xsi:type="dcterms:W3CDTF">2024-02-08T07:52:40Z</dcterms:modified>
</cp:coreProperties>
</file>