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rpio\Documents\GitHub\excel-at-excel\"/>
    </mc:Choice>
  </mc:AlternateContent>
  <xr:revisionPtr revIDLastSave="0" documentId="8_{25EFA013-0460-448A-8FD5-3BE0031FDF6F}" xr6:coauthVersionLast="47" xr6:coauthVersionMax="47" xr10:uidLastSave="{00000000-0000-0000-0000-000000000000}"/>
  <bookViews>
    <workbookView xWindow="-120" yWindow="-120" windowWidth="29040" windowHeight="16440" activeTab="1" xr2:uid="{2132B190-7200-4F6F-AFEF-2049BD8F2BB1}"/>
  </bookViews>
  <sheets>
    <sheet name="TM DATA" sheetId="1" r:id="rId1"/>
    <sheet name="CHECKOUT COPY" sheetId="2" r:id="rId2"/>
    <sheet name="PRINT OUTS" sheetId="3" r:id="rId3"/>
  </sheets>
  <definedNames>
    <definedName name="_xlnm._FilterDatabase" localSheetId="1" hidden="1">'CHECKOUT COPY'!$I$1:$J$1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V6" i="2"/>
  <c r="W6" i="2" s="1"/>
  <c r="W7" i="2" s="1"/>
  <c r="V7" i="2"/>
  <c r="U3" i="2" a="1"/>
  <c r="U3" i="2" s="1"/>
  <c r="N7" i="2"/>
  <c r="N8" i="2"/>
  <c r="Q3" i="2" a="1"/>
  <c r="Q3" i="2" s="1"/>
  <c r="I3" i="2" a="1"/>
  <c r="I3" i="2" s="1"/>
  <c r="J3" i="2" s="1"/>
  <c r="M3" i="2" a="1"/>
  <c r="M3" i="2" s="1"/>
  <c r="W3" i="2"/>
  <c r="S3" i="2"/>
  <c r="O3" i="2"/>
  <c r="K3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3" i="2"/>
  <c r="G4" i="2"/>
  <c r="G5" i="2"/>
  <c r="G6" i="2"/>
  <c r="G7" i="2"/>
  <c r="G8" i="2"/>
  <c r="G9" i="2"/>
  <c r="G10" i="2"/>
  <c r="G11" i="2"/>
  <c r="G12" i="2"/>
  <c r="G13" i="2" s="1"/>
  <c r="G14" i="2" s="1"/>
  <c r="G15" i="2"/>
  <c r="G16" i="2"/>
  <c r="G17" i="2"/>
  <c r="G18" i="2"/>
  <c r="G19" i="2"/>
  <c r="G20" i="2"/>
  <c r="G21" i="2"/>
  <c r="G22" i="2"/>
  <c r="G23" i="2"/>
  <c r="G24" i="2"/>
  <c r="G25" i="2" s="1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2" i="2"/>
  <c r="G9" i="1"/>
  <c r="G5" i="1"/>
  <c r="G13" i="1"/>
  <c r="G7" i="1"/>
  <c r="G4" i="1"/>
  <c r="G16" i="1"/>
  <c r="G3" i="1"/>
  <c r="G14" i="1"/>
  <c r="G11" i="1"/>
  <c r="G2" i="1"/>
  <c r="G12" i="1"/>
  <c r="G8" i="1"/>
  <c r="G15" i="1"/>
  <c r="G6" i="1"/>
  <c r="G10" i="1"/>
  <c r="K9" i="1"/>
  <c r="K5" i="1"/>
  <c r="K13" i="1"/>
  <c r="K7" i="1"/>
  <c r="K4" i="1"/>
  <c r="K16" i="1"/>
  <c r="K3" i="1"/>
  <c r="K14" i="1"/>
  <c r="K11" i="1"/>
  <c r="K2" i="1"/>
  <c r="K12" i="1"/>
  <c r="K8" i="1"/>
  <c r="K15" i="1"/>
  <c r="K6" i="1"/>
  <c r="K10" i="1"/>
  <c r="J5" i="2" l="1"/>
  <c r="J4" i="2"/>
  <c r="K4" i="2" s="1"/>
  <c r="K5" i="2" s="1"/>
  <c r="V5" i="2"/>
  <c r="V4" i="2"/>
  <c r="W4" i="2" s="1"/>
  <c r="W5" i="2" s="1"/>
  <c r="V3" i="2"/>
  <c r="R3" i="2"/>
  <c r="N5" i="2"/>
  <c r="N4" i="2"/>
  <c r="O4" i="2" s="1"/>
  <c r="O5" i="2" s="1"/>
  <c r="O6" i="2" s="1"/>
  <c r="O7" i="2" s="1"/>
  <c r="O8" i="2" s="1"/>
  <c r="N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<sst xmlns="http://schemas.openxmlformats.org/spreadsheetml/2006/main" count="490" uniqueCount="179">
  <si>
    <t>Shift</t>
  </si>
  <si>
    <t>Manager</t>
  </si>
  <si>
    <t>Default Name</t>
  </si>
  <si>
    <t>Modified Name</t>
  </si>
  <si>
    <t>Device Tracker Name</t>
  </si>
  <si>
    <t>A</t>
  </si>
  <si>
    <t>B</t>
  </si>
  <si>
    <t>C</t>
  </si>
  <si>
    <t>D</t>
  </si>
  <si>
    <t>A1</t>
  </si>
  <si>
    <t>B1</t>
  </si>
  <si>
    <t>C1</t>
  </si>
  <si>
    <t>D1</t>
  </si>
  <si>
    <t>A2</t>
  </si>
  <si>
    <t>A3</t>
  </si>
  <si>
    <t>B2</t>
  </si>
  <si>
    <t>B3</t>
  </si>
  <si>
    <t>C2</t>
  </si>
  <si>
    <t>C3</t>
  </si>
  <si>
    <t>D3</t>
  </si>
  <si>
    <t>D2</t>
  </si>
  <si>
    <t>Oscar Li</t>
  </si>
  <si>
    <t>Habiba Wood</t>
  </si>
  <si>
    <t>Seren Hewitt</t>
  </si>
  <si>
    <t>Markus Sanders</t>
  </si>
  <si>
    <t>Eric Paul</t>
  </si>
  <si>
    <t>Zane Hartman</t>
  </si>
  <si>
    <t>Angelina Prince</t>
  </si>
  <si>
    <t>Yasir Mayer</t>
  </si>
  <si>
    <t>Rhiannon Stark</t>
  </si>
  <si>
    <t>Alexandros Conway</t>
  </si>
  <si>
    <t>Riya Simon</t>
  </si>
  <si>
    <t>Mckenzie Moore</t>
  </si>
  <si>
    <t>Youssef Morales</t>
  </si>
  <si>
    <t>Margie Monroe</t>
  </si>
  <si>
    <t>Remi Payne</t>
  </si>
  <si>
    <t>Sylvia Patton</t>
  </si>
  <si>
    <t>Dorothy Shields</t>
  </si>
  <si>
    <t>Fatima Vega</t>
  </si>
  <si>
    <t>Carlos Cummings</t>
  </si>
  <si>
    <t>Arman Nolan</t>
  </si>
  <si>
    <t>Gladys Zuniga</t>
  </si>
  <si>
    <t>Roseanna Wade</t>
  </si>
  <si>
    <t>Adelaide Stevenson</t>
  </si>
  <si>
    <t>Harris Leon</t>
  </si>
  <si>
    <t>Norman Jensen</t>
  </si>
  <si>
    <t>Juliette Harmon</t>
  </si>
  <si>
    <t>Caiden Merritt</t>
  </si>
  <si>
    <t>Haydn Kemp</t>
  </si>
  <si>
    <t>Sebastian Navarro</t>
  </si>
  <si>
    <t>Isra Crosby</t>
  </si>
  <si>
    <t>Viola Wiley</t>
  </si>
  <si>
    <t>Findlay Dixon</t>
  </si>
  <si>
    <t>Marcel Norris</t>
  </si>
  <si>
    <t>Aliyah Brandt</t>
  </si>
  <si>
    <t>Charlotte Sutton</t>
  </si>
  <si>
    <t>Rico Cox</t>
  </si>
  <si>
    <t>Salma Casey</t>
  </si>
  <si>
    <t>Osman O'Brien</t>
  </si>
  <si>
    <t>Simon Williams</t>
  </si>
  <si>
    <t>Habi Wood</t>
  </si>
  <si>
    <t>Angel Prince</t>
  </si>
  <si>
    <t>Viktor Fletcher</t>
  </si>
  <si>
    <t>Mark Norris</t>
  </si>
  <si>
    <t>Roseanna Park</t>
  </si>
  <si>
    <t>Viola Nolan</t>
  </si>
  <si>
    <t>Gladys Li</t>
  </si>
  <si>
    <t>Name</t>
  </si>
  <si>
    <t>Position</t>
  </si>
  <si>
    <t>Area</t>
  </si>
  <si>
    <t>SINGLES</t>
  </si>
  <si>
    <t>MSPO MH</t>
  </si>
  <si>
    <t>MSPO WS</t>
  </si>
  <si>
    <t>PACKOUT</t>
  </si>
  <si>
    <t>PT</t>
  </si>
  <si>
    <t>PW WS</t>
  </si>
  <si>
    <t>PW MH</t>
  </si>
  <si>
    <t>SORTER</t>
  </si>
  <si>
    <t>XB CHUTES</t>
  </si>
  <si>
    <t>XB PRIMARY</t>
  </si>
  <si>
    <t>XB SECONDARY</t>
  </si>
  <si>
    <t>MSPO</t>
  </si>
  <si>
    <t>PW</t>
  </si>
  <si>
    <t>SORT</t>
  </si>
  <si>
    <t>XB</t>
  </si>
  <si>
    <t>Device Count</t>
  </si>
  <si>
    <t>Asset Tag</t>
  </si>
  <si>
    <t>Serial Number</t>
  </si>
  <si>
    <t>Checked Out To</t>
  </si>
  <si>
    <t>Date</t>
  </si>
  <si>
    <t>EC0001</t>
  </si>
  <si>
    <t>EC0002</t>
  </si>
  <si>
    <t>EC0003</t>
  </si>
  <si>
    <t>EC0004</t>
  </si>
  <si>
    <t>EC0006</t>
  </si>
  <si>
    <t>EC0007</t>
  </si>
  <si>
    <t>EC0008</t>
  </si>
  <si>
    <t>EC0009</t>
  </si>
  <si>
    <t>EC0010</t>
  </si>
  <si>
    <t>EC0011</t>
  </si>
  <si>
    <t>EC0012</t>
  </si>
  <si>
    <t>EC0013</t>
  </si>
  <si>
    <t>EC0014</t>
  </si>
  <si>
    <t>EC0015</t>
  </si>
  <si>
    <t>EC0016</t>
  </si>
  <si>
    <t>EC0017</t>
  </si>
  <si>
    <t>EC0018</t>
  </si>
  <si>
    <t>EC0019</t>
  </si>
  <si>
    <t>EC0021</t>
  </si>
  <si>
    <t>EC0022</t>
  </si>
  <si>
    <t>EC0023</t>
  </si>
  <si>
    <t>EC0024</t>
  </si>
  <si>
    <t>EC0025</t>
  </si>
  <si>
    <t>EC0026</t>
  </si>
  <si>
    <t>EC0027</t>
  </si>
  <si>
    <t>EC0028</t>
  </si>
  <si>
    <t>EC0029</t>
  </si>
  <si>
    <t>EC0030</t>
  </si>
  <si>
    <t>EC0031</t>
  </si>
  <si>
    <t>EC0032</t>
  </si>
  <si>
    <t>EC0033</t>
  </si>
  <si>
    <t>EC0034</t>
  </si>
  <si>
    <t>EC0037</t>
  </si>
  <si>
    <t>EC0038</t>
  </si>
  <si>
    <t>EC0039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</si>
  <si>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</si>
  <si>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</si>
  <si>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</si>
  <si>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</si>
  <si>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</si>
  <si>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</si>
  <si>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</si>
  <si>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</si>
  <si>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</si>
  <si>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</si>
  <si>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</si>
  <si>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</si>
  <si>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</si>
  <si>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</si>
  <si>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</si>
  <si>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</si>
  <si>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</si>
  <si>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</si>
  <si>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</si>
  <si>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</si>
  <si>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</si>
  <si>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</si>
  <si>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</si>
  <si>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</si>
  <si>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</si>
  <si>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</si>
  <si>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</si>
  <si>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</si>
  <si>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</si>
  <si>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</si>
  <si>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</si>
  <si>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</si>
  <si>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</si>
  <si>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</si>
  <si>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</si>
  <si>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</si>
  <si>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</si>
  <si>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</si>
  <si>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</si>
  <si>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EC0040</t>
  </si>
  <si>
    <t>00000040</t>
  </si>
  <si>
    <t>Packing</t>
  </si>
  <si>
    <t>NAME</t>
  </si>
  <si>
    <t>ASSET TAG</t>
  </si>
  <si>
    <t>Device Type</t>
  </si>
  <si>
    <t>Scanner</t>
  </si>
  <si>
    <t>EC0005R</t>
  </si>
  <si>
    <t>Radio</t>
  </si>
  <si>
    <t>EC0020R</t>
  </si>
  <si>
    <t>EC0035B</t>
  </si>
  <si>
    <t>EC0035R</t>
  </si>
  <si>
    <t>Battery</t>
  </si>
  <si>
    <t>List Position</t>
  </si>
  <si>
    <t>Unified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</si>
</sst>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m/d/yyyy\ 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0" fontId="0" fillId="0" borderId="0" xfId="0" applyNumberFormat="1"/>
    <xf numFmtId="14" fontId="0" fillId="0" borderId="0" xfId="0" applyNumberForma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numFmt numFmtId="0" formatCode="General"/>
    </dxf>
    <dxf>
      <numFmt numFmtId="0" formatCode="General"/>
    </dxf>
    <dxf>
      <numFmt numFmtId="170" formatCode="m/d/yyyy\ h:mm:ss\ AM/PM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97128-43F1-4E61-95CE-FA3ACABB5214}" name="tm_db" displayName="tm_db" ref="A1:E41" totalsRowShown="0">
  <autoFilter ref="A1:E41" xr:uid="{03A97128-43F1-4E61-95CE-FA3ACABB5214}"/>
  <sortState xmlns:xlrd2="http://schemas.microsoft.com/office/spreadsheetml/2017/richdata2" ref="A2:E41">
    <sortCondition ref="A1:A41"/>
  </sortState>
  <tableColumns count="5">
    <tableColumn id="1" xr3:uid="{0939B780-6AF5-46F6-8D37-54BF799CDD40}" name="Shift"/>
    <tableColumn id="2" xr3:uid="{5FA00850-E666-41B9-865C-3227D61D8D5E}" name="Manager"/>
    <tableColumn id="3" xr3:uid="{203E7956-D91E-4043-A9C5-36D8DE1FCC02}" name="Default Name"/>
    <tableColumn id="4" xr3:uid="{0D6F4D9B-56D7-491A-A309-41D6CE102BEF}" name="Modified Name"/>
    <tableColumn id="5" xr3:uid="{2D20D234-1D97-4E4E-A8DF-A33767C2D61E}" name="Device Tracker 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3639D-68C3-4C81-9041-DA3DB7886736}" name="pos_db" displayName="pos_db" ref="M1:N12" totalsRowShown="0">
  <autoFilter ref="M1:N12" xr:uid="{1C03639D-68C3-4C81-9041-DA3DB7886736}"/>
  <tableColumns count="2">
    <tableColumn id="1" xr3:uid="{2269ECEE-C256-4E40-A033-2E8F77CBB750}" name="Position"/>
    <tableColumn id="2" xr3:uid="{667E8A45-7DA7-4A4C-BBB3-142762888477}" name="Area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B2CD7-5653-4B5C-85BD-2B726B5DDE34}" name="rot_db" displayName="rot_db" ref="G1:K16" totalsRowShown="0">
  <autoFilter ref="G1:K16" xr:uid="{B00B2CD7-5653-4B5C-85BD-2B726B5DDE34}"/>
  <sortState xmlns:xlrd2="http://schemas.microsoft.com/office/spreadsheetml/2017/richdata2" ref="G2:K16">
    <sortCondition ref="I1:I16"/>
  </sortState>
  <tableColumns count="5">
    <tableColumn id="4" xr3:uid="{F1031C91-AF2B-406A-8FB0-CABF1DD7AC88}" name="Manager" dataDxfId="10">
      <calculatedColumnFormula>_xlfn.XLOOKUP(rot_db[[#This Row],[Name]],tm_db[Default Name],tm_db[Manager],_xlfn.XLOOKUP(rot_db[[#This Row],[Name]],tm_db[Modified Name],tm_db[Manager], "NOT IN DB", 0, 1), 0, 1)</calculatedColumnFormula>
    </tableColumn>
    <tableColumn id="5" xr3:uid="{07E50BFD-3A1F-47C9-89FF-5A4B1310CF9F}" name="Unified Name" dataDxfId="5">
      <calculatedColumnFormula>_xlfn.XLOOKUP(rot_db[[#This Row],[Name]], tm_db[Modified Name], tm_db[Device Tracker Name], "DEFAULT NAME", 0, 1)</calculatedColumnFormula>
    </tableColumn>
    <tableColumn id="1" xr3:uid="{FE817EF8-6303-4B8F-9B20-E3FBBEEDAAEB}" name="Name"/>
    <tableColumn id="2" xr3:uid="{725AE6B2-7BC2-43AC-A4F5-0F932374C618}" name="Position"/>
    <tableColumn id="3" xr3:uid="{0284F5FD-6005-4336-A7D7-35C530E752A8}" name="Area" dataDxfId="11">
      <calculatedColumnFormula>_xlfn.XLOOKUP(rot_db[[#This Row],[Position]],pos_db[Position],pos_db[Area], "", 0, 1)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4D617-541D-4D9B-9C37-C24BA529BA78}" name="check_paste" displayName="check_paste" ref="A1:G41" totalsRowShown="0">
  <autoFilter ref="A1:G41" xr:uid="{3BE4D617-541D-4D9B-9C37-C24BA529BA78}"/>
  <sortState xmlns:xlrd2="http://schemas.microsoft.com/office/spreadsheetml/2017/richdata2" ref="A2:G41">
    <sortCondition ref="D1:D41"/>
  </sortState>
  <tableColumns count="7">
    <tableColumn id="1" xr3:uid="{C70A1D53-904E-40F4-90F5-402E318E858A}" name="Asset Tag"/>
    <tableColumn id="2" xr3:uid="{660081C5-85CE-4DB2-A779-648A36D148FF}" name="Serial Number" dataDxfId="9"/>
    <tableColumn id="6" xr3:uid="{5CE03F51-3827-43F6-97D3-6DEE24FD9B14}" name="Device Type" dataDxfId="8"/>
    <tableColumn id="3" xr3:uid="{DB0F53B8-FD3A-44D0-9657-550C5F38C88D}" name="Checked Out To"/>
    <tableColumn id="4" xr3:uid="{6607404C-4DDC-463C-9B34-AE2E6164C360}" name="Date" dataDxfId="7"/>
    <tableColumn id="5" xr3:uid="{087FACF2-8154-41DC-81C5-91E7BAF60086}" name="Area"/>
    <tableColumn id="7" xr3:uid="{DD29E2DF-53DE-4E05-865B-6AE1ADE4119B}" name="Device Count" dataDxfId="6">
      <calculatedColumnFormula>IF(D2 = D1, G1 + 1, 1)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4517-D7F4-41FC-9B62-858E495EF210}">
  <dimension ref="A1:N41"/>
  <sheetViews>
    <sheetView workbookViewId="0">
      <selection activeCell="M21" sqref="M21"/>
    </sheetView>
  </sheetViews>
  <sheetFormatPr defaultRowHeight="15" x14ac:dyDescent="0.25"/>
  <cols>
    <col min="1" max="1" width="7" customWidth="1"/>
    <col min="2" max="2" width="10.85546875" customWidth="1"/>
    <col min="3" max="4" width="18.42578125" bestFit="1" customWidth="1"/>
    <col min="5" max="5" width="21.5703125" customWidth="1"/>
    <col min="6" max="6" width="0.85546875" customWidth="1"/>
    <col min="7" max="7" width="10.85546875" bestFit="1" customWidth="1"/>
    <col min="8" max="8" width="18.42578125" bestFit="1" customWidth="1"/>
    <col min="9" max="10" width="14.42578125" bestFit="1" customWidth="1"/>
    <col min="11" max="11" width="7.28515625" bestFit="1" customWidth="1"/>
    <col min="12" max="12" width="1" customWidth="1"/>
    <col min="14" max="14" width="7.28515625" bestFit="1" customWidth="1"/>
    <col min="15" max="15" width="14.42578125" bestFit="1" customWidth="1"/>
    <col min="16" max="16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178</v>
      </c>
      <c r="I1" t="s">
        <v>67</v>
      </c>
      <c r="J1" t="s">
        <v>68</v>
      </c>
      <c r="K1" t="s">
        <v>69</v>
      </c>
      <c r="M1" t="s">
        <v>68</v>
      </c>
      <c r="N1" t="s">
        <v>69</v>
      </c>
    </row>
    <row r="2" spans="1:14" x14ac:dyDescent="0.25">
      <c r="A2" t="s">
        <v>5</v>
      </c>
      <c r="B2" t="s">
        <v>13</v>
      </c>
      <c r="C2" t="s">
        <v>30</v>
      </c>
      <c r="D2" t="s">
        <v>30</v>
      </c>
      <c r="E2" t="s">
        <v>30</v>
      </c>
      <c r="G2" t="str">
        <f>_xlfn.XLOOKUP(rot_db[[#This Row],[Name]],tm_db[Default Name],tm_db[Manager],_xlfn.XLOOKUP(rot_db[[#This Row],[Name]],tm_db[Modified Name],tm_db[Manager], "NOT IN DB", 0, 1), 0, 1)</f>
        <v>A2</v>
      </c>
      <c r="H2" s="4" t="str">
        <f>_xlfn.XLOOKUP(rot_db[[#This Row],[Name]], tm_db[Modified Name], tm_db[Device Tracker Name], "DEFAULT NAME", 0, 1)</f>
        <v>Alexandros Conway</v>
      </c>
      <c r="I2" t="s">
        <v>30</v>
      </c>
      <c r="J2" t="s">
        <v>78</v>
      </c>
      <c r="K2" t="str">
        <f>_xlfn.XLOOKUP(rot_db[[#This Row],[Position]],pos_db[Position],pos_db[Area], "", 0, 1)</f>
        <v>XB</v>
      </c>
      <c r="M2" t="s">
        <v>70</v>
      </c>
      <c r="N2" t="s">
        <v>81</v>
      </c>
    </row>
    <row r="3" spans="1:14" x14ac:dyDescent="0.25">
      <c r="A3" t="s">
        <v>5</v>
      </c>
      <c r="B3" t="s">
        <v>14</v>
      </c>
      <c r="C3" t="s">
        <v>27</v>
      </c>
      <c r="D3" t="s">
        <v>61</v>
      </c>
      <c r="E3" t="s">
        <v>27</v>
      </c>
      <c r="G3" t="str">
        <f>_xlfn.XLOOKUP(rot_db[[#This Row],[Name]],tm_db[Default Name],tm_db[Manager],_xlfn.XLOOKUP(rot_db[[#This Row],[Name]],tm_db[Modified Name],tm_db[Manager], "NOT IN DB", 0, 1), 0, 1)</f>
        <v>A3</v>
      </c>
      <c r="H3" t="str">
        <f>_xlfn.XLOOKUP(rot_db[[#This Row],[Name]], tm_db[Modified Name], tm_db[Device Tracker Name], "DEFAULT NAME", 0, 1)</f>
        <v>Angelina Prince</v>
      </c>
      <c r="I3" t="s">
        <v>61</v>
      </c>
      <c r="J3" t="s">
        <v>74</v>
      </c>
      <c r="K3" t="str">
        <f>_xlfn.XLOOKUP(rot_db[[#This Row],[Position]],pos_db[Position],pos_db[Area], "", 0, 1)</f>
        <v>PW</v>
      </c>
      <c r="M3" t="s">
        <v>71</v>
      </c>
      <c r="N3" t="s">
        <v>81</v>
      </c>
    </row>
    <row r="4" spans="1:14" x14ac:dyDescent="0.25">
      <c r="A4" t="s">
        <v>5</v>
      </c>
      <c r="B4" t="s">
        <v>9</v>
      </c>
      <c r="C4" t="s">
        <v>25</v>
      </c>
      <c r="D4" t="s">
        <v>25</v>
      </c>
      <c r="E4" t="s">
        <v>25</v>
      </c>
      <c r="G4" t="str">
        <f>_xlfn.XLOOKUP(rot_db[[#This Row],[Name]],tm_db[Default Name],tm_db[Manager],_xlfn.XLOOKUP(rot_db[[#This Row],[Name]],tm_db[Modified Name],tm_db[Manager], "NOT IN DB", 0, 1), 0, 1)</f>
        <v>A1</v>
      </c>
      <c r="H4" t="str">
        <f>_xlfn.XLOOKUP(rot_db[[#This Row],[Name]], tm_db[Modified Name], tm_db[Device Tracker Name], "DEFAULT NAME", 0, 1)</f>
        <v>Eric Paul</v>
      </c>
      <c r="I4" t="s">
        <v>25</v>
      </c>
      <c r="J4" t="s">
        <v>73</v>
      </c>
      <c r="K4" t="str">
        <f>_xlfn.XLOOKUP(rot_db[[#This Row],[Position]],pos_db[Position],pos_db[Area], "", 0, 1)</f>
        <v>PW</v>
      </c>
      <c r="M4" t="s">
        <v>72</v>
      </c>
      <c r="N4" t="s">
        <v>81</v>
      </c>
    </row>
    <row r="5" spans="1:14" x14ac:dyDescent="0.25">
      <c r="A5" t="s">
        <v>5</v>
      </c>
      <c r="B5" t="s">
        <v>9</v>
      </c>
      <c r="C5" t="s">
        <v>22</v>
      </c>
      <c r="D5" t="s">
        <v>60</v>
      </c>
      <c r="E5" t="s">
        <v>22</v>
      </c>
      <c r="G5" t="str">
        <f>_xlfn.XLOOKUP(rot_db[[#This Row],[Name]],tm_db[Default Name],tm_db[Manager],_xlfn.XLOOKUP(rot_db[[#This Row],[Name]],tm_db[Modified Name],tm_db[Manager], "NOT IN DB", 0, 1), 0, 1)</f>
        <v>A1</v>
      </c>
      <c r="H5" t="str">
        <f>_xlfn.XLOOKUP(rot_db[[#This Row],[Name]], tm_db[Modified Name], tm_db[Device Tracker Name], "DEFAULT NAME", 0, 1)</f>
        <v>Habiba Wood</v>
      </c>
      <c r="I5" t="s">
        <v>60</v>
      </c>
      <c r="J5" t="s">
        <v>70</v>
      </c>
      <c r="K5" t="str">
        <f>_xlfn.XLOOKUP(rot_db[[#This Row],[Position]],pos_db[Position],pos_db[Area], "", 0, 1)</f>
        <v>MSPO</v>
      </c>
      <c r="M5" t="s">
        <v>73</v>
      </c>
      <c r="N5" t="s">
        <v>82</v>
      </c>
    </row>
    <row r="6" spans="1:14" x14ac:dyDescent="0.25">
      <c r="A6" t="s">
        <v>5</v>
      </c>
      <c r="B6" t="s">
        <v>14</v>
      </c>
      <c r="C6" t="s">
        <v>24</v>
      </c>
      <c r="D6" t="s">
        <v>24</v>
      </c>
      <c r="E6" t="s">
        <v>24</v>
      </c>
      <c r="G6" t="str">
        <f>_xlfn.XLOOKUP(rot_db[[#This Row],[Name]],tm_db[Default Name],tm_db[Manager],_xlfn.XLOOKUP(rot_db[[#This Row],[Name]],tm_db[Modified Name],tm_db[Manager], "NOT IN DB", 0, 1), 0, 1)</f>
        <v>B3</v>
      </c>
      <c r="H6" t="str">
        <f>_xlfn.XLOOKUP(rot_db[[#This Row],[Name]], tm_db[Modified Name], tm_db[Device Tracker Name], "DEFAULT NAME", 0, 1)</f>
        <v>Margie Monroe</v>
      </c>
      <c r="I6" t="s">
        <v>34</v>
      </c>
      <c r="J6" t="s">
        <v>77</v>
      </c>
      <c r="K6" t="str">
        <f>_xlfn.XLOOKUP(rot_db[[#This Row],[Position]],pos_db[Position],pos_db[Area], "", 0, 1)</f>
        <v>SORT</v>
      </c>
      <c r="M6" t="s">
        <v>74</v>
      </c>
      <c r="N6" t="s">
        <v>82</v>
      </c>
    </row>
    <row r="7" spans="1:14" x14ac:dyDescent="0.25">
      <c r="A7" t="s">
        <v>5</v>
      </c>
      <c r="B7" t="s">
        <v>9</v>
      </c>
      <c r="C7" t="s">
        <v>21</v>
      </c>
      <c r="D7" t="s">
        <v>21</v>
      </c>
      <c r="E7" t="s">
        <v>21</v>
      </c>
      <c r="G7" t="str">
        <f>_xlfn.XLOOKUP(rot_db[[#This Row],[Name]],tm_db[Default Name],tm_db[Manager],_xlfn.XLOOKUP(rot_db[[#This Row],[Name]],tm_db[Modified Name],tm_db[Manager], "NOT IN DB", 0, 1), 0, 1)</f>
        <v>A3</v>
      </c>
      <c r="H7" t="str">
        <f>_xlfn.XLOOKUP(rot_db[[#This Row],[Name]], tm_db[Modified Name], tm_db[Device Tracker Name], "DEFAULT NAME", 0, 1)</f>
        <v>Markus Sanders</v>
      </c>
      <c r="I7" t="s">
        <v>24</v>
      </c>
      <c r="J7" t="s">
        <v>74</v>
      </c>
      <c r="K7" t="str">
        <f>_xlfn.XLOOKUP(rot_db[[#This Row],[Position]],pos_db[Position],pos_db[Area], "", 0, 1)</f>
        <v>PW</v>
      </c>
      <c r="M7" t="s">
        <v>75</v>
      </c>
      <c r="N7" t="s">
        <v>82</v>
      </c>
    </row>
    <row r="8" spans="1:14" x14ac:dyDescent="0.25">
      <c r="A8" t="s">
        <v>5</v>
      </c>
      <c r="B8" t="s">
        <v>13</v>
      </c>
      <c r="C8" t="s">
        <v>29</v>
      </c>
      <c r="D8" t="s">
        <v>29</v>
      </c>
      <c r="E8" t="s">
        <v>29</v>
      </c>
      <c r="G8" t="str">
        <f>_xlfn.XLOOKUP(rot_db[[#This Row],[Name]],tm_db[Default Name],tm_db[Manager],_xlfn.XLOOKUP(rot_db[[#This Row],[Name]],tm_db[Modified Name],tm_db[Manager], "NOT IN DB", 0, 1), 0, 1)</f>
        <v>B2</v>
      </c>
      <c r="H8" t="str">
        <f>_xlfn.XLOOKUP(rot_db[[#This Row],[Name]], tm_db[Modified Name], tm_db[Device Tracker Name], "DEFAULT NAME", 0, 1)</f>
        <v>Mckenzie Moore</v>
      </c>
      <c r="I8" t="s">
        <v>32</v>
      </c>
      <c r="J8" t="s">
        <v>79</v>
      </c>
      <c r="K8" t="str">
        <f>_xlfn.XLOOKUP(rot_db[[#This Row],[Position]],pos_db[Position],pos_db[Area], "", 0, 1)</f>
        <v>XB</v>
      </c>
      <c r="M8" t="s">
        <v>76</v>
      </c>
      <c r="N8" t="s">
        <v>82</v>
      </c>
    </row>
    <row r="9" spans="1:14" x14ac:dyDescent="0.25">
      <c r="A9" t="s">
        <v>5</v>
      </c>
      <c r="B9" t="s">
        <v>13</v>
      </c>
      <c r="C9" t="s">
        <v>23</v>
      </c>
      <c r="D9" t="s">
        <v>23</v>
      </c>
      <c r="E9" t="s">
        <v>23</v>
      </c>
      <c r="G9" t="str">
        <f>_xlfn.XLOOKUP(rot_db[[#This Row],[Name]],tm_db[Default Name],tm_db[Manager],_xlfn.XLOOKUP(rot_db[[#This Row],[Name]],tm_db[Modified Name],tm_db[Manager], "NOT IN DB", 0, 1), 0, 1)</f>
        <v>A1</v>
      </c>
      <c r="H9" t="str">
        <f>_xlfn.XLOOKUP(rot_db[[#This Row],[Name]], tm_db[Modified Name], tm_db[Device Tracker Name], "DEFAULT NAME", 0, 1)</f>
        <v>Oscar Li</v>
      </c>
      <c r="I9" t="s">
        <v>21</v>
      </c>
      <c r="J9" t="s">
        <v>70</v>
      </c>
      <c r="K9" t="str">
        <f>_xlfn.XLOOKUP(rot_db[[#This Row],[Position]],pos_db[Position],pos_db[Area], "", 0, 1)</f>
        <v>MSPO</v>
      </c>
      <c r="M9" t="s">
        <v>77</v>
      </c>
      <c r="N9" t="s">
        <v>83</v>
      </c>
    </row>
    <row r="10" spans="1:14" x14ac:dyDescent="0.25">
      <c r="A10" t="s">
        <v>5</v>
      </c>
      <c r="B10" t="s">
        <v>14</v>
      </c>
      <c r="C10" t="s">
        <v>28</v>
      </c>
      <c r="D10" t="s">
        <v>28</v>
      </c>
      <c r="E10" t="s">
        <v>28</v>
      </c>
      <c r="G10" t="str">
        <f>_xlfn.XLOOKUP(rot_db[[#This Row],[Name]],tm_db[Default Name],tm_db[Manager],_xlfn.XLOOKUP(rot_db[[#This Row],[Name]],tm_db[Modified Name],tm_db[Manager], "NOT IN DB", 0, 1), 0, 1)</f>
        <v>B2</v>
      </c>
      <c r="H10" t="str">
        <f>_xlfn.XLOOKUP(rot_db[[#This Row],[Name]], tm_db[Modified Name], tm_db[Device Tracker Name], "DEFAULT NAME", 0, 1)</f>
        <v>Remi Payne</v>
      </c>
      <c r="I10" t="s">
        <v>35</v>
      </c>
      <c r="J10" t="s">
        <v>73</v>
      </c>
      <c r="K10" t="str">
        <f>_xlfn.XLOOKUP(rot_db[[#This Row],[Position]],pos_db[Position],pos_db[Area], "", 0, 1)</f>
        <v>PW</v>
      </c>
      <c r="M10" t="s">
        <v>78</v>
      </c>
      <c r="N10" t="s">
        <v>84</v>
      </c>
    </row>
    <row r="11" spans="1:14" x14ac:dyDescent="0.25">
      <c r="A11" t="s">
        <v>5</v>
      </c>
      <c r="B11" t="s">
        <v>13</v>
      </c>
      <c r="C11" t="s">
        <v>26</v>
      </c>
      <c r="D11" t="s">
        <v>26</v>
      </c>
      <c r="E11" t="s">
        <v>26</v>
      </c>
      <c r="G11" t="str">
        <f>_xlfn.XLOOKUP(rot_db[[#This Row],[Name]],tm_db[Default Name],tm_db[Manager],_xlfn.XLOOKUP(rot_db[[#This Row],[Name]],tm_db[Modified Name],tm_db[Manager], "NOT IN DB", 0, 1), 0, 1)</f>
        <v>A2</v>
      </c>
      <c r="H11" t="str">
        <f>_xlfn.XLOOKUP(rot_db[[#This Row],[Name]], tm_db[Modified Name], tm_db[Device Tracker Name], "DEFAULT NAME", 0, 1)</f>
        <v>Rhiannon Stark</v>
      </c>
      <c r="I11" t="s">
        <v>29</v>
      </c>
      <c r="J11" t="s">
        <v>78</v>
      </c>
      <c r="K11" t="str">
        <f>_xlfn.XLOOKUP(rot_db[[#This Row],[Position]],pos_db[Position],pos_db[Area], "", 0, 1)</f>
        <v>XB</v>
      </c>
      <c r="M11" t="s">
        <v>79</v>
      </c>
      <c r="N11" t="s">
        <v>84</v>
      </c>
    </row>
    <row r="12" spans="1:14" x14ac:dyDescent="0.25">
      <c r="A12" t="s">
        <v>6</v>
      </c>
      <c r="B12" t="s">
        <v>10</v>
      </c>
      <c r="C12" t="s">
        <v>40</v>
      </c>
      <c r="D12" t="s">
        <v>40</v>
      </c>
      <c r="E12" t="s">
        <v>40</v>
      </c>
      <c r="G12" t="str">
        <f>_xlfn.XLOOKUP(rot_db[[#This Row],[Name]],tm_db[Default Name],tm_db[Manager],_xlfn.XLOOKUP(rot_db[[#This Row],[Name]],tm_db[Modified Name],tm_db[Manager], "NOT IN DB", 0, 1), 0, 1)</f>
        <v>B1</v>
      </c>
      <c r="H12" t="str">
        <f>_xlfn.XLOOKUP(rot_db[[#This Row],[Name]], tm_db[Modified Name], tm_db[Device Tracker Name], "DEFAULT NAME", 0, 1)</f>
        <v>Riya Simon</v>
      </c>
      <c r="I12" t="s">
        <v>31</v>
      </c>
      <c r="J12" t="s">
        <v>79</v>
      </c>
      <c r="K12" t="str">
        <f>_xlfn.XLOOKUP(rot_db[[#This Row],[Position]],pos_db[Position],pos_db[Area], "", 0, 1)</f>
        <v>XB</v>
      </c>
      <c r="M12" t="s">
        <v>80</v>
      </c>
      <c r="N12" t="s">
        <v>84</v>
      </c>
    </row>
    <row r="13" spans="1:14" x14ac:dyDescent="0.25">
      <c r="A13" t="s">
        <v>6</v>
      </c>
      <c r="B13" t="s">
        <v>10</v>
      </c>
      <c r="C13" t="s">
        <v>39</v>
      </c>
      <c r="D13" t="s">
        <v>39</v>
      </c>
      <c r="E13" t="s">
        <v>39</v>
      </c>
      <c r="G13" t="str">
        <f>_xlfn.XLOOKUP(rot_db[[#This Row],[Name]],tm_db[Default Name],tm_db[Manager],_xlfn.XLOOKUP(rot_db[[#This Row],[Name]],tm_db[Modified Name],tm_db[Manager], "NOT IN DB", 0, 1), 0, 1)</f>
        <v>A2</v>
      </c>
      <c r="H13" t="str">
        <f>_xlfn.XLOOKUP(rot_db[[#This Row],[Name]], tm_db[Modified Name], tm_db[Device Tracker Name], "DEFAULT NAME", 0, 1)</f>
        <v>Seren Hewitt</v>
      </c>
      <c r="I13" t="s">
        <v>23</v>
      </c>
      <c r="J13" t="s">
        <v>75</v>
      </c>
      <c r="K13" t="str">
        <f>_xlfn.XLOOKUP(rot_db[[#This Row],[Position]],pos_db[Position],pos_db[Area], "", 0, 1)</f>
        <v>PW</v>
      </c>
    </row>
    <row r="14" spans="1:14" x14ac:dyDescent="0.25">
      <c r="A14" t="s">
        <v>6</v>
      </c>
      <c r="B14" t="s">
        <v>16</v>
      </c>
      <c r="C14" t="s">
        <v>37</v>
      </c>
      <c r="D14" t="s">
        <v>37</v>
      </c>
      <c r="E14" t="s">
        <v>37</v>
      </c>
      <c r="G14" t="str">
        <f>_xlfn.XLOOKUP(rot_db[[#This Row],[Name]],tm_db[Default Name],tm_db[Manager],_xlfn.XLOOKUP(rot_db[[#This Row],[Name]],tm_db[Modified Name],tm_db[Manager], "NOT IN DB", 0, 1), 0, 1)</f>
        <v>A3</v>
      </c>
      <c r="H14" t="str">
        <f>_xlfn.XLOOKUP(rot_db[[#This Row],[Name]], tm_db[Modified Name], tm_db[Device Tracker Name], "DEFAULT NAME", 0, 1)</f>
        <v>Yasir Mayer</v>
      </c>
      <c r="I14" t="s">
        <v>28</v>
      </c>
      <c r="J14" t="s">
        <v>71</v>
      </c>
      <c r="K14" t="str">
        <f>_xlfn.XLOOKUP(rot_db[[#This Row],[Position]],pos_db[Position],pos_db[Area], "", 0, 1)</f>
        <v>MSPO</v>
      </c>
    </row>
    <row r="15" spans="1:14" x14ac:dyDescent="0.25">
      <c r="A15" t="s">
        <v>6</v>
      </c>
      <c r="B15" t="s">
        <v>15</v>
      </c>
      <c r="C15" t="s">
        <v>38</v>
      </c>
      <c r="D15" t="s">
        <v>38</v>
      </c>
      <c r="E15" t="s">
        <v>38</v>
      </c>
      <c r="G15" t="str">
        <f>_xlfn.XLOOKUP(rot_db[[#This Row],[Name]],tm_db[Default Name],tm_db[Manager],_xlfn.XLOOKUP(rot_db[[#This Row],[Name]],tm_db[Modified Name],tm_db[Manager], "NOT IN DB", 0, 1), 0, 1)</f>
        <v>B3</v>
      </c>
      <c r="H15" t="str">
        <f>_xlfn.XLOOKUP(rot_db[[#This Row],[Name]], tm_db[Modified Name], tm_db[Device Tracker Name], "DEFAULT NAME", 0, 1)</f>
        <v>Youssef Morales</v>
      </c>
      <c r="I15" t="s">
        <v>33</v>
      </c>
      <c r="J15" t="s">
        <v>80</v>
      </c>
      <c r="K15" t="str">
        <f>_xlfn.XLOOKUP(rot_db[[#This Row],[Position]],pos_db[Position],pos_db[Area], "", 0, 1)</f>
        <v>XB</v>
      </c>
    </row>
    <row r="16" spans="1:14" x14ac:dyDescent="0.25">
      <c r="A16" t="s">
        <v>6</v>
      </c>
      <c r="B16" t="s">
        <v>16</v>
      </c>
      <c r="C16" t="s">
        <v>34</v>
      </c>
      <c r="D16" t="s">
        <v>34</v>
      </c>
      <c r="E16" t="s">
        <v>34</v>
      </c>
      <c r="G16" t="str">
        <f>_xlfn.XLOOKUP(rot_db[[#This Row],[Name]],tm_db[Default Name],tm_db[Manager],_xlfn.XLOOKUP(rot_db[[#This Row],[Name]],tm_db[Modified Name],tm_db[Manager], "NOT IN DB", 0, 1), 0, 1)</f>
        <v>A2</v>
      </c>
      <c r="H16" t="str">
        <f>_xlfn.XLOOKUP(rot_db[[#This Row],[Name]], tm_db[Modified Name], tm_db[Device Tracker Name], "DEFAULT NAME", 0, 1)</f>
        <v>Zane Hartman</v>
      </c>
      <c r="I16" t="s">
        <v>26</v>
      </c>
      <c r="J16" t="s">
        <v>73</v>
      </c>
      <c r="K16" t="str">
        <f>_xlfn.XLOOKUP(rot_db[[#This Row],[Position]],pos_db[Position],pos_db[Area], "", 0, 1)</f>
        <v>PW</v>
      </c>
    </row>
    <row r="17" spans="1:13" x14ac:dyDescent="0.25">
      <c r="A17" t="s">
        <v>6</v>
      </c>
      <c r="B17" t="s">
        <v>15</v>
      </c>
      <c r="C17" t="s">
        <v>32</v>
      </c>
      <c r="D17" t="s">
        <v>32</v>
      </c>
      <c r="E17" t="s">
        <v>32</v>
      </c>
    </row>
    <row r="18" spans="1:13" x14ac:dyDescent="0.25">
      <c r="A18" t="s">
        <v>6</v>
      </c>
      <c r="B18" t="s">
        <v>15</v>
      </c>
      <c r="C18" t="s">
        <v>35</v>
      </c>
      <c r="D18" t="s">
        <v>35</v>
      </c>
      <c r="E18" t="s">
        <v>35</v>
      </c>
    </row>
    <row r="19" spans="1:13" x14ac:dyDescent="0.25">
      <c r="A19" t="s">
        <v>6</v>
      </c>
      <c r="B19" t="s">
        <v>10</v>
      </c>
      <c r="C19" t="s">
        <v>31</v>
      </c>
      <c r="D19" t="s">
        <v>31</v>
      </c>
      <c r="E19" t="s">
        <v>31</v>
      </c>
    </row>
    <row r="20" spans="1:13" x14ac:dyDescent="0.25">
      <c r="A20" t="s">
        <v>6</v>
      </c>
      <c r="B20" t="s">
        <v>10</v>
      </c>
      <c r="C20" t="s">
        <v>36</v>
      </c>
      <c r="D20" t="s">
        <v>36</v>
      </c>
      <c r="E20" t="s">
        <v>36</v>
      </c>
    </row>
    <row r="21" spans="1:13" x14ac:dyDescent="0.25">
      <c r="A21" t="s">
        <v>6</v>
      </c>
      <c r="B21" t="s">
        <v>16</v>
      </c>
      <c r="C21" t="s">
        <v>33</v>
      </c>
      <c r="D21" t="s">
        <v>33</v>
      </c>
      <c r="E21" t="s">
        <v>33</v>
      </c>
      <c r="M21" t="s">
        <v>8</v>
      </c>
    </row>
    <row r="22" spans="1:13" x14ac:dyDescent="0.25">
      <c r="A22" t="s">
        <v>7</v>
      </c>
      <c r="B22" t="s">
        <v>18</v>
      </c>
      <c r="C22" t="s">
        <v>43</v>
      </c>
      <c r="D22" t="s">
        <v>43</v>
      </c>
      <c r="E22" t="s">
        <v>43</v>
      </c>
    </row>
    <row r="23" spans="1:13" x14ac:dyDescent="0.25">
      <c r="A23" t="s">
        <v>7</v>
      </c>
      <c r="B23" t="s">
        <v>18</v>
      </c>
      <c r="C23" t="s">
        <v>47</v>
      </c>
      <c r="D23" t="s">
        <v>47</v>
      </c>
      <c r="E23" t="s">
        <v>47</v>
      </c>
    </row>
    <row r="24" spans="1:13" x14ac:dyDescent="0.25">
      <c r="A24" t="s">
        <v>7</v>
      </c>
      <c r="B24" t="s">
        <v>17</v>
      </c>
      <c r="C24" t="s">
        <v>41</v>
      </c>
      <c r="D24" t="s">
        <v>41</v>
      </c>
      <c r="E24" t="s">
        <v>66</v>
      </c>
    </row>
    <row r="25" spans="1:13" x14ac:dyDescent="0.25">
      <c r="A25" t="s">
        <v>7</v>
      </c>
      <c r="B25" t="s">
        <v>11</v>
      </c>
      <c r="C25" t="s">
        <v>44</v>
      </c>
      <c r="D25" t="s">
        <v>44</v>
      </c>
      <c r="E25" t="s">
        <v>44</v>
      </c>
    </row>
    <row r="26" spans="1:13" x14ac:dyDescent="0.25">
      <c r="A26" t="s">
        <v>7</v>
      </c>
      <c r="B26" t="s">
        <v>18</v>
      </c>
      <c r="C26" t="s">
        <v>48</v>
      </c>
      <c r="D26" t="s">
        <v>48</v>
      </c>
      <c r="E26" t="s">
        <v>48</v>
      </c>
    </row>
    <row r="27" spans="1:13" x14ac:dyDescent="0.25">
      <c r="A27" t="s">
        <v>7</v>
      </c>
      <c r="B27" t="s">
        <v>17</v>
      </c>
      <c r="C27" t="s">
        <v>50</v>
      </c>
      <c r="D27" t="s">
        <v>50</v>
      </c>
      <c r="E27" t="s">
        <v>50</v>
      </c>
    </row>
    <row r="28" spans="1:13" x14ac:dyDescent="0.25">
      <c r="A28" t="s">
        <v>7</v>
      </c>
      <c r="B28" t="s">
        <v>11</v>
      </c>
      <c r="C28" t="s">
        <v>46</v>
      </c>
      <c r="D28" t="s">
        <v>46</v>
      </c>
      <c r="E28" t="s">
        <v>46</v>
      </c>
    </row>
    <row r="29" spans="1:13" x14ac:dyDescent="0.25">
      <c r="A29" t="s">
        <v>7</v>
      </c>
      <c r="B29" t="s">
        <v>11</v>
      </c>
      <c r="C29" t="s">
        <v>45</v>
      </c>
      <c r="D29" t="s">
        <v>45</v>
      </c>
      <c r="E29" t="s">
        <v>45</v>
      </c>
    </row>
    <row r="30" spans="1:13" x14ac:dyDescent="0.25">
      <c r="A30" t="s">
        <v>7</v>
      </c>
      <c r="B30" t="s">
        <v>17</v>
      </c>
      <c r="C30" t="s">
        <v>42</v>
      </c>
      <c r="D30" t="s">
        <v>42</v>
      </c>
      <c r="E30" t="s">
        <v>64</v>
      </c>
    </row>
    <row r="31" spans="1:13" x14ac:dyDescent="0.25">
      <c r="A31" t="s">
        <v>7</v>
      </c>
      <c r="B31" t="s">
        <v>18</v>
      </c>
      <c r="C31" t="s">
        <v>49</v>
      </c>
      <c r="D31" t="s">
        <v>49</v>
      </c>
      <c r="E31" t="s">
        <v>49</v>
      </c>
    </row>
    <row r="32" spans="1:13" x14ac:dyDescent="0.25">
      <c r="A32" t="s">
        <v>8</v>
      </c>
      <c r="B32" t="s">
        <v>20</v>
      </c>
      <c r="C32" t="s">
        <v>54</v>
      </c>
      <c r="D32" t="s">
        <v>54</v>
      </c>
      <c r="E32" t="s">
        <v>54</v>
      </c>
    </row>
    <row r="33" spans="1:5" x14ac:dyDescent="0.25">
      <c r="A33" t="s">
        <v>8</v>
      </c>
      <c r="B33" t="s">
        <v>20</v>
      </c>
      <c r="C33" t="s">
        <v>55</v>
      </c>
      <c r="D33" t="s">
        <v>55</v>
      </c>
      <c r="E33" t="s">
        <v>55</v>
      </c>
    </row>
    <row r="34" spans="1:5" x14ac:dyDescent="0.25">
      <c r="A34" t="s">
        <v>8</v>
      </c>
      <c r="B34" t="s">
        <v>12</v>
      </c>
      <c r="C34" t="s">
        <v>52</v>
      </c>
      <c r="D34" t="s">
        <v>52</v>
      </c>
      <c r="E34" t="s">
        <v>52</v>
      </c>
    </row>
    <row r="35" spans="1:5" x14ac:dyDescent="0.25">
      <c r="A35" t="s">
        <v>8</v>
      </c>
      <c r="B35" t="s">
        <v>20</v>
      </c>
      <c r="C35" t="s">
        <v>53</v>
      </c>
      <c r="D35" t="s">
        <v>63</v>
      </c>
      <c r="E35" t="s">
        <v>53</v>
      </c>
    </row>
    <row r="36" spans="1:5" x14ac:dyDescent="0.25">
      <c r="A36" t="s">
        <v>8</v>
      </c>
      <c r="B36" t="s">
        <v>12</v>
      </c>
      <c r="C36" t="s">
        <v>58</v>
      </c>
      <c r="D36" t="s">
        <v>58</v>
      </c>
      <c r="E36" t="s">
        <v>58</v>
      </c>
    </row>
    <row r="37" spans="1:5" x14ac:dyDescent="0.25">
      <c r="A37" t="s">
        <v>8</v>
      </c>
      <c r="B37" t="s">
        <v>19</v>
      </c>
      <c r="C37" t="s">
        <v>56</v>
      </c>
      <c r="D37" t="s">
        <v>56</v>
      </c>
      <c r="E37" t="s">
        <v>56</v>
      </c>
    </row>
    <row r="38" spans="1:5" x14ac:dyDescent="0.25">
      <c r="A38" t="s">
        <v>8</v>
      </c>
      <c r="B38" t="s">
        <v>20</v>
      </c>
      <c r="C38" t="s">
        <v>57</v>
      </c>
      <c r="D38" t="s">
        <v>57</v>
      </c>
      <c r="E38" t="s">
        <v>57</v>
      </c>
    </row>
    <row r="39" spans="1:5" x14ac:dyDescent="0.25">
      <c r="A39" t="s">
        <v>8</v>
      </c>
      <c r="B39" t="s">
        <v>12</v>
      </c>
      <c r="C39" t="s">
        <v>59</v>
      </c>
      <c r="D39" t="s">
        <v>59</v>
      </c>
      <c r="E39" t="s">
        <v>59</v>
      </c>
    </row>
    <row r="40" spans="1:5" x14ac:dyDescent="0.25">
      <c r="A40" t="s">
        <v>8</v>
      </c>
      <c r="B40" t="s">
        <v>19</v>
      </c>
      <c r="C40" t="s">
        <v>62</v>
      </c>
      <c r="D40" t="s">
        <v>62</v>
      </c>
      <c r="E40" t="s">
        <v>62</v>
      </c>
    </row>
    <row r="41" spans="1:5" x14ac:dyDescent="0.25">
      <c r="A41" t="s">
        <v>8</v>
      </c>
      <c r="B41" t="s">
        <v>12</v>
      </c>
      <c r="C41" t="s">
        <v>51</v>
      </c>
      <c r="D41" t="s">
        <v>51</v>
      </c>
      <c r="E41" t="s">
        <v>65</v>
      </c>
    </row>
  </sheetData>
  <conditionalFormatting sqref="D2:D41">
    <cfRule type="expression" dxfId="4" priority="4">
      <formula>IF($D2 = $C2, FALSE, TRUE)</formula>
    </cfRule>
  </conditionalFormatting>
  <conditionalFormatting sqref="E2:E41">
    <cfRule type="expression" dxfId="3" priority="1">
      <formula>IF($E2 = $D2, FALSE, TRUE)</formula>
    </cfRule>
    <cfRule type="expression" dxfId="2" priority="2">
      <formula>IF(AND(NOT(ISBLANK($E2)), $E2 = $C2), FALSE, TRUE)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7F9E-358C-41BA-A720-2E83F2B7D5D1}">
  <dimension ref="A1:W41"/>
  <sheetViews>
    <sheetView tabSelected="1" topLeftCell="C1" workbookViewId="0">
      <selection activeCell="M14" sqref="M14"/>
    </sheetView>
  </sheetViews>
  <sheetFormatPr defaultRowHeight="15" x14ac:dyDescent="0.25"/>
  <cols>
    <col min="1" max="1" width="11.42578125" customWidth="1"/>
    <col min="2" max="2" width="15.7109375" style="1" customWidth="1"/>
    <col min="3" max="3" width="18.42578125" bestFit="1" customWidth="1"/>
    <col min="4" max="4" width="21" customWidth="1"/>
    <col min="5" max="5" width="21.5703125" bestFit="1" customWidth="1"/>
    <col min="7" max="7" width="15.7109375" bestFit="1" customWidth="1"/>
    <col min="8" max="8" width="1.28515625" customWidth="1"/>
    <col min="9" max="9" width="14.7109375" bestFit="1" customWidth="1"/>
    <col min="10" max="11" width="12.28515625" bestFit="1" customWidth="1"/>
    <col min="12" max="12" width="1.140625" customWidth="1"/>
    <col min="13" max="13" width="15.28515625" bestFit="1" customWidth="1"/>
    <col min="14" max="14" width="12.28515625" bestFit="1" customWidth="1"/>
    <col min="15" max="15" width="11.7109375" bestFit="1" customWidth="1"/>
    <col min="16" max="16" width="1.140625" customWidth="1"/>
    <col min="17" max="17" width="14.28515625" bestFit="1" customWidth="1"/>
    <col min="18" max="18" width="12.28515625" bestFit="1" customWidth="1"/>
    <col min="19" max="19" width="11.7109375" bestFit="1" customWidth="1"/>
    <col min="20" max="20" width="0.85546875" customWidth="1"/>
    <col min="21" max="21" width="18.42578125" bestFit="1" customWidth="1"/>
    <col min="22" max="22" width="12.28515625" bestFit="1" customWidth="1"/>
  </cols>
  <sheetData>
    <row r="1" spans="1:23" x14ac:dyDescent="0.25">
      <c r="A1" t="s">
        <v>86</v>
      </c>
      <c r="B1" s="1" t="s">
        <v>87</v>
      </c>
      <c r="C1" s="1" t="s">
        <v>169</v>
      </c>
      <c r="D1" t="s">
        <v>88</v>
      </c>
      <c r="E1" t="s">
        <v>89</v>
      </c>
      <c r="F1" t="s">
        <v>69</v>
      </c>
      <c r="G1" t="s">
        <v>85</v>
      </c>
      <c r="I1" s="5" t="s">
        <v>81</v>
      </c>
      <c r="J1" s="5"/>
      <c r="K1" s="5"/>
      <c r="M1" s="5" t="s">
        <v>82</v>
      </c>
      <c r="N1" s="5"/>
      <c r="O1" s="5"/>
      <c r="Q1" s="5" t="s">
        <v>83</v>
      </c>
      <c r="R1" s="5"/>
      <c r="S1" s="5"/>
      <c r="U1" s="5" t="s">
        <v>84</v>
      </c>
      <c r="V1" s="5"/>
      <c r="W1" s="5"/>
    </row>
    <row r="2" spans="1:23" x14ac:dyDescent="0.25">
      <c r="A2" t="s">
        <v>110</v>
      </c>
      <c r="B2" s="1" t="s">
        <v>147</v>
      </c>
      <c r="C2" s="1" t="s">
        <v>170</v>
      </c>
      <c r="D2" t="s">
        <v>43</v>
      </c>
      <c r="E2" s="2">
        <v>45595.4531712963</v>
      </c>
      <c r="F2" t="s">
        <v>166</v>
      </c>
      <c r="G2">
        <f>IF(D2 = D1, G1 + 1, 1)</f>
        <v>1</v>
      </c>
      <c r="H2" s="3"/>
      <c r="I2" t="s">
        <v>67</v>
      </c>
      <c r="J2" t="s">
        <v>85</v>
      </c>
      <c r="K2" t="s">
        <v>177</v>
      </c>
      <c r="M2" t="s">
        <v>67</v>
      </c>
      <c r="N2" t="s">
        <v>85</v>
      </c>
      <c r="O2" t="s">
        <v>177</v>
      </c>
      <c r="Q2" t="s">
        <v>67</v>
      </c>
      <c r="R2" t="s">
        <v>85</v>
      </c>
      <c r="S2" t="s">
        <v>177</v>
      </c>
      <c r="U2" t="s">
        <v>67</v>
      </c>
      <c r="V2" t="s">
        <v>85</v>
      </c>
      <c r="W2" t="s">
        <v>177</v>
      </c>
    </row>
    <row r="3" spans="1:23" x14ac:dyDescent="0.25">
      <c r="A3" t="s">
        <v>98</v>
      </c>
      <c r="B3" s="1" t="s">
        <v>134</v>
      </c>
      <c r="C3" s="1" t="s">
        <v>170</v>
      </c>
      <c r="D3" t="s">
        <v>30</v>
      </c>
      <c r="E3" s="2">
        <v>45595.4531712963</v>
      </c>
      <c r="F3" t="s">
        <v>166</v>
      </c>
      <c r="G3">
        <f>IF(D3 = D2, G2 + 1, 1)</f>
        <v>1</v>
      </c>
      <c r="H3" s="3"/>
      <c r="I3" t="str" cm="1">
        <f t="array" ref="I3:I5">_xlfn._xlws.FILTER(rot_db[Unified Name], rot_db[Area] = "MSPO")</f>
        <v>Habiba Wood</v>
      </c>
      <c r="J3">
        <f>_xlfn.XLOOKUP(I3,check_paste[Checked Out To],check_paste[Device Count], 0, 1, -1)</f>
        <v>3</v>
      </c>
      <c r="K3">
        <f>IF(ISNUMBER(K2), K2 + J3 + 1,1)</f>
        <v>1</v>
      </c>
      <c r="M3" t="str" cm="1">
        <f t="array" ref="M3:M8">_xlfn._xlws.FILTER(rot_db[Unified Name], rot_db[Area] = "PW")</f>
        <v>Angelina Prince</v>
      </c>
      <c r="N3">
        <f>_xlfn.XLOOKUP(M3,check_paste[Checked Out To],check_paste[Device Count], 0, 1, -1)</f>
        <v>1</v>
      </c>
      <c r="O3">
        <f>IF(ISNUMBER(O2), O2 + N3 + 1,1)</f>
        <v>1</v>
      </c>
      <c r="Q3" t="str" cm="1">
        <f t="array" ref="Q3">_xlfn._xlws.FILTER(rot_db[Unified Name], rot_db[Area] = "SORT")</f>
        <v>Margie Monroe</v>
      </c>
      <c r="R3">
        <f>_xlfn.XLOOKUP(Q3,check_paste[Checked Out To],check_paste[Device Count], 0, 1, -1)</f>
        <v>1</v>
      </c>
      <c r="S3">
        <f>IF(ISNUMBER(S2), S2 + R3 + 1,1)</f>
        <v>1</v>
      </c>
      <c r="U3" t="str" cm="1">
        <f t="array" ref="U3:U7">_xlfn._xlws.FILTER(rot_db[Unified Name], rot_db[Area] = "XB")</f>
        <v>Alexandros Conway</v>
      </c>
      <c r="V3">
        <f>_xlfn.XLOOKUP(U3,check_paste[Checked Out To],check_paste[Device Count], 0, 1, -1)</f>
        <v>1</v>
      </c>
      <c r="W3">
        <f>IF(ISNUMBER(W2), W2 + V3 + 1,1)</f>
        <v>1</v>
      </c>
    </row>
    <row r="4" spans="1:23" x14ac:dyDescent="0.25">
      <c r="A4" t="s">
        <v>95</v>
      </c>
      <c r="B4" s="1" t="s">
        <v>131</v>
      </c>
      <c r="C4" s="1" t="s">
        <v>170</v>
      </c>
      <c r="D4" t="s">
        <v>27</v>
      </c>
      <c r="E4" s="2">
        <v>45595.4531712963</v>
      </c>
      <c r="F4" t="s">
        <v>166</v>
      </c>
      <c r="G4">
        <f>IF(D4 = D3, G3 + 1, 1)</f>
        <v>1</v>
      </c>
      <c r="I4" t="str">
        <v>Oscar Li</v>
      </c>
      <c r="J4">
        <f>_xlfn.XLOOKUP(I4,check_paste[Checked Out To],check_paste[Device Count], 0, 1, -1)</f>
        <v>2</v>
      </c>
      <c r="K4">
        <f>IF(ISNUMBER(K3), K3 + J4 + 1,1)</f>
        <v>4</v>
      </c>
      <c r="M4" t="str">
        <v>Eric Paul</v>
      </c>
      <c r="N4">
        <f>_xlfn.XLOOKUP(M4,check_paste[Checked Out To],check_paste[Device Count], 0, 1, -1)</f>
        <v>1</v>
      </c>
      <c r="O4">
        <f>IF(ISNUMBER(O3), O3 + N4 + 1,1)</f>
        <v>3</v>
      </c>
      <c r="U4" t="str">
        <v>Mckenzie Moore</v>
      </c>
      <c r="V4">
        <f>_xlfn.XLOOKUP(U4,check_paste[Checked Out To],check_paste[Device Count], 0, 1, -1)</f>
        <v>1</v>
      </c>
      <c r="W4">
        <f>IF(ISNUMBER(W3), W3 + V4 + 1,1)</f>
        <v>3</v>
      </c>
    </row>
    <row r="5" spans="1:23" x14ac:dyDescent="0.25">
      <c r="A5" t="s">
        <v>114</v>
      </c>
      <c r="B5" s="1" t="s">
        <v>151</v>
      </c>
      <c r="C5" s="1" t="s">
        <v>170</v>
      </c>
      <c r="D5" t="s">
        <v>47</v>
      </c>
      <c r="E5" s="2">
        <v>45595.4531712963</v>
      </c>
      <c r="F5" t="s">
        <v>166</v>
      </c>
      <c r="G5">
        <f>IF(D5 = D4, G4 + 1, 1)</f>
        <v>1</v>
      </c>
      <c r="I5" t="str">
        <v>Yasir Mayer</v>
      </c>
      <c r="J5">
        <f>_xlfn.XLOOKUP(I5,check_paste[Checked Out To],check_paste[Device Count], 0, 1, -1)</f>
        <v>1</v>
      </c>
      <c r="K5">
        <f>IF(ISNUMBER(K4), K4 + J5 + 1,1)</f>
        <v>6</v>
      </c>
      <c r="M5" t="str">
        <v>Markus Sanders</v>
      </c>
      <c r="N5">
        <f>_xlfn.XLOOKUP(M5,check_paste[Checked Out To],check_paste[Device Count], 0, 1, -1)</f>
        <v>1</v>
      </c>
      <c r="O5">
        <f>IF(ISNUMBER(O4), O4 + N5 + 1,1)</f>
        <v>5</v>
      </c>
      <c r="U5" t="str">
        <v>Rhiannon Stark</v>
      </c>
      <c r="V5">
        <f>_xlfn.XLOOKUP(U5,check_paste[Checked Out To],check_paste[Device Count], 0, 1, -1)</f>
        <v>1</v>
      </c>
      <c r="W5">
        <f>IF(ISNUMBER(W4), W4 + V5 + 1,1)</f>
        <v>5</v>
      </c>
    </row>
    <row r="6" spans="1:23" x14ac:dyDescent="0.25">
      <c r="A6" t="s">
        <v>107</v>
      </c>
      <c r="B6" s="1" t="s">
        <v>143</v>
      </c>
      <c r="C6" s="1" t="s">
        <v>170</v>
      </c>
      <c r="D6" t="s">
        <v>39</v>
      </c>
      <c r="E6" s="2">
        <v>45595.4531712963</v>
      </c>
      <c r="F6" t="s">
        <v>166</v>
      </c>
      <c r="G6">
        <f>IF(D6 = D5, G5 + 1, 1)</f>
        <v>1</v>
      </c>
      <c r="M6" t="str">
        <v>Remi Payne</v>
      </c>
      <c r="N6">
        <f>_xlfn.XLOOKUP(M6,check_paste[Checked Out To],check_paste[Device Count], 0, 1, -1)</f>
        <v>1</v>
      </c>
      <c r="O6">
        <f t="shared" ref="O6:O8" si="0">IF(ISNUMBER(O5), O5 + N6 + 1,1)</f>
        <v>7</v>
      </c>
      <c r="U6" t="str">
        <v>Riya Simon</v>
      </c>
      <c r="V6">
        <f>_xlfn.XLOOKUP(U6,check_paste[Checked Out To],check_paste[Device Count], 0, 1, -1)</f>
        <v>1</v>
      </c>
      <c r="W6">
        <f t="shared" ref="W6:W7" si="1">IF(ISNUMBER(W5), W5 + V6 + 1,1)</f>
        <v>7</v>
      </c>
    </row>
    <row r="7" spans="1:23" x14ac:dyDescent="0.25">
      <c r="A7" t="s">
        <v>105</v>
      </c>
      <c r="B7" s="1" t="s">
        <v>141</v>
      </c>
      <c r="C7" s="1" t="s">
        <v>170</v>
      </c>
      <c r="D7" t="s">
        <v>37</v>
      </c>
      <c r="E7" s="2">
        <v>45594.4531712963</v>
      </c>
      <c r="F7" t="s">
        <v>166</v>
      </c>
      <c r="G7">
        <f>IF(D7 = D6, G6 + 1, 1)</f>
        <v>1</v>
      </c>
      <c r="M7" t="str">
        <v>Seren Hewitt</v>
      </c>
      <c r="N7">
        <f>_xlfn.XLOOKUP(M7,check_paste[Checked Out To],check_paste[Device Count], 0, 1, -1)</f>
        <v>1</v>
      </c>
      <c r="O7">
        <f t="shared" si="0"/>
        <v>9</v>
      </c>
      <c r="U7" t="str">
        <v>Youssef Morales</v>
      </c>
      <c r="V7">
        <f>_xlfn.XLOOKUP(U7,check_paste[Checked Out To],check_paste[Device Count], 0, 1, -1)</f>
        <v>1</v>
      </c>
      <c r="W7">
        <f t="shared" si="1"/>
        <v>9</v>
      </c>
    </row>
    <row r="8" spans="1:23" x14ac:dyDescent="0.25">
      <c r="A8" t="s">
        <v>171</v>
      </c>
      <c r="B8" s="1" t="s">
        <v>129</v>
      </c>
      <c r="C8" s="1" t="s">
        <v>172</v>
      </c>
      <c r="D8" t="s">
        <v>25</v>
      </c>
      <c r="E8" s="2">
        <v>45595.4531712963</v>
      </c>
      <c r="F8" t="s">
        <v>166</v>
      </c>
      <c r="G8">
        <f>IF(D8 = D7, G7 + 1, 1)</f>
        <v>1</v>
      </c>
      <c r="M8" t="str">
        <v>Zane Hartman</v>
      </c>
      <c r="N8">
        <f>_xlfn.XLOOKUP(M8,check_paste[Checked Out To],check_paste[Device Count], 0, 1, -1)</f>
        <v>1</v>
      </c>
      <c r="O8">
        <f t="shared" si="0"/>
        <v>11</v>
      </c>
    </row>
    <row r="9" spans="1:23" x14ac:dyDescent="0.25">
      <c r="A9" t="s">
        <v>106</v>
      </c>
      <c r="B9" s="1" t="s">
        <v>142</v>
      </c>
      <c r="C9" s="1" t="s">
        <v>170</v>
      </c>
      <c r="D9" t="s">
        <v>38</v>
      </c>
      <c r="E9" s="2">
        <v>45595.4531712963</v>
      </c>
      <c r="F9" t="s">
        <v>166</v>
      </c>
      <c r="G9">
        <f>IF(D9 = D8, G8 + 1, 1)</f>
        <v>1</v>
      </c>
    </row>
    <row r="10" spans="1:23" x14ac:dyDescent="0.25">
      <c r="A10" t="s">
        <v>119</v>
      </c>
      <c r="B10" s="1" t="s">
        <v>156</v>
      </c>
      <c r="C10" s="1" t="s">
        <v>170</v>
      </c>
      <c r="D10" t="s">
        <v>52</v>
      </c>
      <c r="E10" s="2">
        <v>45595.4531712963</v>
      </c>
      <c r="F10" t="s">
        <v>166</v>
      </c>
      <c r="G10">
        <f>IF(D10 = D9, G9 + 1, 1)</f>
        <v>1</v>
      </c>
    </row>
    <row r="11" spans="1:23" x14ac:dyDescent="0.25">
      <c r="A11" t="s">
        <v>108</v>
      </c>
      <c r="B11" s="1" t="s">
        <v>145</v>
      </c>
      <c r="C11" s="1" t="s">
        <v>170</v>
      </c>
      <c r="D11" t="s">
        <v>41</v>
      </c>
      <c r="E11" s="2">
        <v>45595.4531712963</v>
      </c>
      <c r="F11" t="s">
        <v>166</v>
      </c>
      <c r="G11">
        <f>IF(D11 = D10, G10 + 1, 1)</f>
        <v>1</v>
      </c>
    </row>
    <row r="12" spans="1:23" x14ac:dyDescent="0.25">
      <c r="A12" t="s">
        <v>91</v>
      </c>
      <c r="B12" s="1" t="s">
        <v>126</v>
      </c>
      <c r="C12" s="1" t="s">
        <v>170</v>
      </c>
      <c r="D12" t="s">
        <v>22</v>
      </c>
      <c r="E12" s="2">
        <v>45595.4531712963</v>
      </c>
      <c r="F12" t="s">
        <v>166</v>
      </c>
      <c r="G12">
        <f>IF(D12 = D11, G11 + 1, 1)</f>
        <v>1</v>
      </c>
    </row>
    <row r="13" spans="1:23" x14ac:dyDescent="0.25">
      <c r="A13" t="s">
        <v>175</v>
      </c>
      <c r="B13" s="1" t="s">
        <v>159</v>
      </c>
      <c r="C13" s="1" t="s">
        <v>172</v>
      </c>
      <c r="D13" t="s">
        <v>22</v>
      </c>
      <c r="E13" s="2">
        <v>45595.4531712963</v>
      </c>
      <c r="F13" t="s">
        <v>166</v>
      </c>
      <c r="G13">
        <f>IF(D13 = D12, G12 + 1, 1)</f>
        <v>2</v>
      </c>
    </row>
    <row r="14" spans="1:23" x14ac:dyDescent="0.25">
      <c r="A14" t="s">
        <v>174</v>
      </c>
      <c r="B14" s="1" t="s">
        <v>160</v>
      </c>
      <c r="C14" s="1" t="s">
        <v>176</v>
      </c>
      <c r="D14" t="s">
        <v>22</v>
      </c>
      <c r="E14" s="2">
        <v>45595.4531712963</v>
      </c>
      <c r="F14" t="s">
        <v>166</v>
      </c>
      <c r="G14">
        <f>IF(D14 = D13, G13 + 1, 1)</f>
        <v>3</v>
      </c>
    </row>
    <row r="15" spans="1:23" x14ac:dyDescent="0.25">
      <c r="A15" t="s">
        <v>111</v>
      </c>
      <c r="B15" s="1" t="s">
        <v>148</v>
      </c>
      <c r="C15" s="1" t="s">
        <v>170</v>
      </c>
      <c r="D15" t="s">
        <v>44</v>
      </c>
      <c r="E15" s="2">
        <v>45595.4531712963</v>
      </c>
      <c r="F15" t="s">
        <v>166</v>
      </c>
      <c r="G15">
        <f>IF(D15 = D14, G14 + 1, 1)</f>
        <v>1</v>
      </c>
    </row>
    <row r="16" spans="1:23" x14ac:dyDescent="0.25">
      <c r="A16" t="s">
        <v>115</v>
      </c>
      <c r="B16" s="1" t="s">
        <v>152</v>
      </c>
      <c r="C16" s="1" t="s">
        <v>170</v>
      </c>
      <c r="D16" t="s">
        <v>48</v>
      </c>
      <c r="E16" s="2">
        <v>45595.4531712963</v>
      </c>
      <c r="F16" t="s">
        <v>166</v>
      </c>
      <c r="G16">
        <f>IF(D16 = D15, G15 + 1, 1)</f>
        <v>1</v>
      </c>
    </row>
    <row r="17" spans="1:7" x14ac:dyDescent="0.25">
      <c r="A17" t="s">
        <v>117</v>
      </c>
      <c r="B17" s="1" t="s">
        <v>154</v>
      </c>
      <c r="C17" s="1" t="s">
        <v>170</v>
      </c>
      <c r="D17" t="s">
        <v>50</v>
      </c>
      <c r="E17" s="2">
        <v>45595.4531712963</v>
      </c>
      <c r="F17" t="s">
        <v>166</v>
      </c>
      <c r="G17">
        <f>IF(D17 = D16, G16 + 1, 1)</f>
        <v>1</v>
      </c>
    </row>
    <row r="18" spans="1:7" x14ac:dyDescent="0.25">
      <c r="A18" t="s">
        <v>113</v>
      </c>
      <c r="B18" s="1" t="s">
        <v>150</v>
      </c>
      <c r="C18" s="1" t="s">
        <v>170</v>
      </c>
      <c r="D18" t="s">
        <v>46</v>
      </c>
      <c r="E18" s="2">
        <v>45595.4531712963</v>
      </c>
      <c r="F18" t="s">
        <v>166</v>
      </c>
      <c r="G18">
        <f>IF(D18 = D17, G17 + 1, 1)</f>
        <v>1</v>
      </c>
    </row>
    <row r="19" spans="1:7" x14ac:dyDescent="0.25">
      <c r="A19" t="s">
        <v>121</v>
      </c>
      <c r="B19" s="1" t="s">
        <v>158</v>
      </c>
      <c r="C19" s="1" t="s">
        <v>170</v>
      </c>
      <c r="D19" t="s">
        <v>53</v>
      </c>
      <c r="E19" s="2">
        <v>45595.4531712963</v>
      </c>
      <c r="F19" t="s">
        <v>166</v>
      </c>
      <c r="G19">
        <f>IF(D19 = D18, G18 + 1, 1)</f>
        <v>1</v>
      </c>
    </row>
    <row r="20" spans="1:7" x14ac:dyDescent="0.25">
      <c r="A20" t="s">
        <v>102</v>
      </c>
      <c r="B20" s="1" t="s">
        <v>138</v>
      </c>
      <c r="C20" s="1" t="s">
        <v>170</v>
      </c>
      <c r="D20" t="s">
        <v>34</v>
      </c>
      <c r="E20" s="2">
        <v>45595.4531712963</v>
      </c>
      <c r="F20" t="s">
        <v>166</v>
      </c>
      <c r="G20">
        <f>IF(D20 = D19, G19 + 1, 1)</f>
        <v>1</v>
      </c>
    </row>
    <row r="21" spans="1:7" x14ac:dyDescent="0.25">
      <c r="A21" t="s">
        <v>93</v>
      </c>
      <c r="B21" s="1" t="s">
        <v>128</v>
      </c>
      <c r="C21" s="1" t="s">
        <v>170</v>
      </c>
      <c r="D21" t="s">
        <v>24</v>
      </c>
      <c r="E21" s="2">
        <v>45595.4531712963</v>
      </c>
      <c r="F21" t="s">
        <v>166</v>
      </c>
      <c r="G21">
        <f>IF(D21 = D20, G20 + 1, 1)</f>
        <v>1</v>
      </c>
    </row>
    <row r="22" spans="1:7" x14ac:dyDescent="0.25">
      <c r="A22" t="s">
        <v>100</v>
      </c>
      <c r="B22" s="1" t="s">
        <v>136</v>
      </c>
      <c r="C22" s="1" t="s">
        <v>170</v>
      </c>
      <c r="D22" t="s">
        <v>32</v>
      </c>
      <c r="E22" s="2">
        <v>45595.4531712963</v>
      </c>
      <c r="F22" t="s">
        <v>166</v>
      </c>
      <c r="G22">
        <f>IF(D22 = D21, G21 + 1, 1)</f>
        <v>1</v>
      </c>
    </row>
    <row r="23" spans="1:7" x14ac:dyDescent="0.25">
      <c r="A23" t="s">
        <v>112</v>
      </c>
      <c r="B23" s="1" t="s">
        <v>149</v>
      </c>
      <c r="C23" s="1" t="s">
        <v>170</v>
      </c>
      <c r="D23" t="s">
        <v>45</v>
      </c>
      <c r="E23" s="2">
        <v>45595.4531712963</v>
      </c>
      <c r="F23" t="s">
        <v>166</v>
      </c>
      <c r="G23">
        <f>IF(D23 = D22, G22 + 1, 1)</f>
        <v>1</v>
      </c>
    </row>
    <row r="24" spans="1:7" x14ac:dyDescent="0.25">
      <c r="A24" t="s">
        <v>90</v>
      </c>
      <c r="B24" s="1" t="s">
        <v>125</v>
      </c>
      <c r="C24" s="1" t="s">
        <v>170</v>
      </c>
      <c r="D24" t="s">
        <v>21</v>
      </c>
      <c r="E24" s="2">
        <v>45594.4531712963</v>
      </c>
      <c r="F24" t="s">
        <v>166</v>
      </c>
      <c r="G24">
        <f>IF(D24 = D23, G23 + 1, 1)</f>
        <v>1</v>
      </c>
    </row>
    <row r="25" spans="1:7" x14ac:dyDescent="0.25">
      <c r="A25" t="s">
        <v>173</v>
      </c>
      <c r="B25" s="1" t="s">
        <v>144</v>
      </c>
      <c r="C25" s="1" t="s">
        <v>172</v>
      </c>
      <c r="D25" t="s">
        <v>21</v>
      </c>
      <c r="E25" s="2">
        <v>45595.4531712963</v>
      </c>
      <c r="F25" t="s">
        <v>166</v>
      </c>
      <c r="G25">
        <f>IF(D25 = D24, G24 + 1, 1)</f>
        <v>2</v>
      </c>
    </row>
    <row r="26" spans="1:7" x14ac:dyDescent="0.25">
      <c r="A26" t="s">
        <v>124</v>
      </c>
      <c r="B26" s="1" t="s">
        <v>163</v>
      </c>
      <c r="C26" s="1" t="s">
        <v>170</v>
      </c>
      <c r="D26" t="s">
        <v>58</v>
      </c>
      <c r="E26" s="2">
        <v>45595.4531712963</v>
      </c>
      <c r="F26" t="s">
        <v>166</v>
      </c>
      <c r="G26">
        <f>IF(D26 = D25, G25 + 1, 1)</f>
        <v>1</v>
      </c>
    </row>
    <row r="27" spans="1:7" x14ac:dyDescent="0.25">
      <c r="A27" t="s">
        <v>103</v>
      </c>
      <c r="B27" s="1" t="s">
        <v>139</v>
      </c>
      <c r="C27" s="1" t="s">
        <v>170</v>
      </c>
      <c r="D27" t="s">
        <v>35</v>
      </c>
      <c r="E27" s="2">
        <v>45595.4531712963</v>
      </c>
      <c r="F27" t="s">
        <v>166</v>
      </c>
      <c r="G27">
        <f>IF(D27 = D26, G26 + 1, 1)</f>
        <v>1</v>
      </c>
    </row>
    <row r="28" spans="1:7" x14ac:dyDescent="0.25">
      <c r="A28" t="s">
        <v>97</v>
      </c>
      <c r="B28" s="1" t="s">
        <v>133</v>
      </c>
      <c r="C28" s="1" t="s">
        <v>170</v>
      </c>
      <c r="D28" t="s">
        <v>29</v>
      </c>
      <c r="E28" s="2">
        <v>45595.4531712963</v>
      </c>
      <c r="F28" t="s">
        <v>166</v>
      </c>
      <c r="G28">
        <f>IF(D28 = D27, G27 + 1, 1)</f>
        <v>1</v>
      </c>
    </row>
    <row r="29" spans="1:7" x14ac:dyDescent="0.25">
      <c r="A29" t="s">
        <v>122</v>
      </c>
      <c r="B29" s="1" t="s">
        <v>161</v>
      </c>
      <c r="C29" s="1" t="s">
        <v>170</v>
      </c>
      <c r="D29" t="s">
        <v>56</v>
      </c>
      <c r="E29" s="2">
        <v>45595.4531712963</v>
      </c>
      <c r="F29" t="s">
        <v>166</v>
      </c>
      <c r="G29">
        <f>IF(D29 = D28, G28 + 1, 1)</f>
        <v>1</v>
      </c>
    </row>
    <row r="30" spans="1:7" x14ac:dyDescent="0.25">
      <c r="A30" t="s">
        <v>99</v>
      </c>
      <c r="B30" s="1" t="s">
        <v>135</v>
      </c>
      <c r="C30" s="1" t="s">
        <v>170</v>
      </c>
      <c r="D30" t="s">
        <v>31</v>
      </c>
      <c r="E30" s="2">
        <v>45595.4531712963</v>
      </c>
      <c r="F30" t="s">
        <v>166</v>
      </c>
      <c r="G30">
        <f>IF(D30 = D29, G29 + 1, 1)</f>
        <v>1</v>
      </c>
    </row>
    <row r="31" spans="1:7" x14ac:dyDescent="0.25">
      <c r="A31" t="s">
        <v>109</v>
      </c>
      <c r="B31" s="1" t="s">
        <v>146</v>
      </c>
      <c r="C31" s="1" t="s">
        <v>170</v>
      </c>
      <c r="D31" t="s">
        <v>42</v>
      </c>
      <c r="E31" s="2">
        <v>45595.4531712963</v>
      </c>
      <c r="F31" t="s">
        <v>166</v>
      </c>
      <c r="G31">
        <f>IF(D31 = D30, G30 + 1, 1)</f>
        <v>1</v>
      </c>
    </row>
    <row r="32" spans="1:7" x14ac:dyDescent="0.25">
      <c r="A32" t="s">
        <v>123</v>
      </c>
      <c r="B32" s="1" t="s">
        <v>162</v>
      </c>
      <c r="C32" s="1" t="s">
        <v>170</v>
      </c>
      <c r="D32" t="s">
        <v>57</v>
      </c>
      <c r="E32" s="2">
        <v>45595.4531712963</v>
      </c>
      <c r="F32" t="s">
        <v>166</v>
      </c>
      <c r="G32">
        <f>IF(D32 = D31, G31 + 1, 1)</f>
        <v>1</v>
      </c>
    </row>
    <row r="33" spans="1:7" x14ac:dyDescent="0.25">
      <c r="A33" t="s">
        <v>116</v>
      </c>
      <c r="B33" s="1" t="s">
        <v>153</v>
      </c>
      <c r="C33" s="1" t="s">
        <v>170</v>
      </c>
      <c r="D33" t="s">
        <v>49</v>
      </c>
      <c r="E33" s="2">
        <v>45595.4531712963</v>
      </c>
      <c r="F33" t="s">
        <v>166</v>
      </c>
      <c r="G33">
        <f>IF(D33 = D32, G32 + 1, 1)</f>
        <v>1</v>
      </c>
    </row>
    <row r="34" spans="1:7" x14ac:dyDescent="0.25">
      <c r="A34" t="s">
        <v>92</v>
      </c>
      <c r="B34" s="1" t="s">
        <v>127</v>
      </c>
      <c r="C34" s="1" t="s">
        <v>170</v>
      </c>
      <c r="D34" t="s">
        <v>23</v>
      </c>
      <c r="E34" s="2">
        <v>45595.4531712963</v>
      </c>
      <c r="F34" t="s">
        <v>166</v>
      </c>
      <c r="G34">
        <f>IF(D34 = D33, G33 + 1, 1)</f>
        <v>1</v>
      </c>
    </row>
    <row r="35" spans="1:7" x14ac:dyDescent="0.25">
      <c r="A35" t="s">
        <v>164</v>
      </c>
      <c r="B35" s="1" t="s">
        <v>165</v>
      </c>
      <c r="C35" s="1" t="s">
        <v>170</v>
      </c>
      <c r="D35" t="s">
        <v>59</v>
      </c>
      <c r="E35" s="2">
        <v>45595.4531712963</v>
      </c>
      <c r="F35" t="s">
        <v>166</v>
      </c>
      <c r="G35">
        <f>IF(D35 = D34, G34 + 1, 1)</f>
        <v>1</v>
      </c>
    </row>
    <row r="36" spans="1:7" x14ac:dyDescent="0.25">
      <c r="A36" t="s">
        <v>104</v>
      </c>
      <c r="B36" s="1" t="s">
        <v>140</v>
      </c>
      <c r="C36" s="1" t="s">
        <v>170</v>
      </c>
      <c r="D36" t="s">
        <v>36</v>
      </c>
      <c r="E36" s="2">
        <v>45595.4531712963</v>
      </c>
      <c r="F36" t="s">
        <v>166</v>
      </c>
      <c r="G36">
        <f>IF(D36 = D35, G35 + 1, 1)</f>
        <v>1</v>
      </c>
    </row>
    <row r="37" spans="1:7" x14ac:dyDescent="0.25">
      <c r="A37" t="s">
        <v>120</v>
      </c>
      <c r="B37" s="1" t="s">
        <v>157</v>
      </c>
      <c r="C37" s="1" t="s">
        <v>170</v>
      </c>
      <c r="D37" t="s">
        <v>62</v>
      </c>
      <c r="E37" s="2">
        <v>45594.4531712963</v>
      </c>
      <c r="F37" t="s">
        <v>166</v>
      </c>
      <c r="G37">
        <f>IF(D37 = D36, G36 + 1, 1)</f>
        <v>1</v>
      </c>
    </row>
    <row r="38" spans="1:7" x14ac:dyDescent="0.25">
      <c r="A38" t="s">
        <v>118</v>
      </c>
      <c r="B38" s="1" t="s">
        <v>155</v>
      </c>
      <c r="C38" s="1" t="s">
        <v>170</v>
      </c>
      <c r="D38" t="s">
        <v>51</v>
      </c>
      <c r="E38" s="2">
        <v>45595.4531712963</v>
      </c>
      <c r="F38" t="s">
        <v>166</v>
      </c>
      <c r="G38">
        <f>IF(D38 = D37, G37 + 1, 1)</f>
        <v>1</v>
      </c>
    </row>
    <row r="39" spans="1:7" x14ac:dyDescent="0.25">
      <c r="A39" t="s">
        <v>96</v>
      </c>
      <c r="B39" s="1" t="s">
        <v>132</v>
      </c>
      <c r="C39" s="1" t="s">
        <v>170</v>
      </c>
      <c r="D39" t="s">
        <v>28</v>
      </c>
      <c r="E39" s="2">
        <v>45595.4531712963</v>
      </c>
      <c r="F39" t="s">
        <v>166</v>
      </c>
      <c r="G39">
        <f>IF(D39 = D38, G38 + 1, 1)</f>
        <v>1</v>
      </c>
    </row>
    <row r="40" spans="1:7" x14ac:dyDescent="0.25">
      <c r="A40" t="s">
        <v>101</v>
      </c>
      <c r="B40" s="1" t="s">
        <v>137</v>
      </c>
      <c r="C40" s="1" t="s">
        <v>170</v>
      </c>
      <c r="D40" t="s">
        <v>33</v>
      </c>
      <c r="E40" s="2">
        <v>45595.4531712963</v>
      </c>
      <c r="F40" t="s">
        <v>166</v>
      </c>
      <c r="G40">
        <f>IF(D40 = D39, G39 + 1, 1)</f>
        <v>1</v>
      </c>
    </row>
    <row r="41" spans="1:7" x14ac:dyDescent="0.25">
      <c r="A41" t="s">
        <v>94</v>
      </c>
      <c r="B41" s="1" t="s">
        <v>130</v>
      </c>
      <c r="C41" s="1" t="s">
        <v>170</v>
      </c>
      <c r="D41" t="s">
        <v>26</v>
      </c>
      <c r="E41" s="2">
        <v>45595.4531712963</v>
      </c>
      <c r="F41" t="s">
        <v>166</v>
      </c>
      <c r="G41">
        <f>IF(D41 = D40, G40 + 1, 1)</f>
        <v>1</v>
      </c>
    </row>
  </sheetData>
  <mergeCells count="4">
    <mergeCell ref="I1:K1"/>
    <mergeCell ref="M1:O1"/>
    <mergeCell ref="Q1:S1"/>
    <mergeCell ref="U1:W1"/>
  </mergeCells>
  <phoneticPr fontId="1" type="noConversion"/>
  <conditionalFormatting sqref="E2:E41">
    <cfRule type="expression" dxfId="1" priority="1">
      <formula>IF(NOT(TEXT($E2, "mm/dd/yyyy") = TEXT(TODAY(), "mm/dd/yyyy")), TRUE, FALSE)</formula>
    </cfRule>
    <cfRule type="expression" dxfId="0" priority="2">
      <formula>IF(TEXT($E2, "mm/dd/yyyy") = TEXT(TODAY(), "mm/dd/yyyy"), TRUE, FALSE)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A9C5-A1CB-4795-8A14-055598C8BB4D}">
  <dimension ref="A2:B2"/>
  <sheetViews>
    <sheetView topLeftCell="A7" workbookViewId="0">
      <selection activeCell="C2" sqref="C2"/>
    </sheetView>
  </sheetViews>
  <sheetFormatPr defaultRowHeight="15" x14ac:dyDescent="0.25"/>
  <sheetData>
    <row r="2" spans="1:2" x14ac:dyDescent="0.25">
      <c r="A2" t="s">
        <v>167</v>
      </c>
      <c r="B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 DATA</vt:lpstr>
      <vt:lpstr>CHECKOUT COPY</vt:lpstr>
      <vt:lpstr>PRINT 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Stek</dc:creator>
  <cp:lastModifiedBy>Ash Stek</cp:lastModifiedBy>
  <dcterms:created xsi:type="dcterms:W3CDTF">2024-10-30T21:36:46Z</dcterms:created>
  <dcterms:modified xsi:type="dcterms:W3CDTF">2024-10-30T23:26:18Z</dcterms:modified>
</cp:coreProperties>
</file>