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Downloaded Files\"/>
    </mc:Choice>
  </mc:AlternateContent>
  <xr:revisionPtr revIDLastSave="0" documentId="13_ncr:1_{602AF9F5-65E2-43CE-B911-D51517C4D58E}" xr6:coauthVersionLast="47" xr6:coauthVersionMax="47" xr10:uidLastSave="{00000000-0000-0000-0000-000000000000}"/>
  <bookViews>
    <workbookView xWindow="3720" yWindow="2900" windowWidth="16920" windowHeight="10450" activeTab="1" xr2:uid="{00000000-000D-0000-FFFF-FFFF00000000}"/>
  </bookViews>
  <sheets>
    <sheet name="2011-12 Pres-by-CD" sheetId="1" r:id="rId1"/>
    <sheet name="Build" sheetId="4" r:id="rId2"/>
    <sheet name="Header" sheetId="2" state="hidden" r:id="rId3"/>
    <sheet name="Sources" sheetId="3" r:id="rId4"/>
  </sheets>
  <definedNames>
    <definedName name="_xlnm._FilterDatabase" localSheetId="0" hidden="1">'2011-12 Pres-by-CD'!$A$1:$H$448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G4" i="4" s="1"/>
  <c r="F4" i="4"/>
  <c r="C5" i="4"/>
  <c r="D5" i="4"/>
  <c r="E5" i="4"/>
  <c r="F5" i="4"/>
  <c r="G5" i="4" s="1"/>
  <c r="C6" i="4"/>
  <c r="D6" i="4"/>
  <c r="F6" i="4" s="1"/>
  <c r="G6" i="4" s="1"/>
  <c r="E6" i="4"/>
  <c r="C7" i="4"/>
  <c r="F7" i="4" s="1"/>
  <c r="D7" i="4"/>
  <c r="E7" i="4"/>
  <c r="C8" i="4"/>
  <c r="D8" i="4"/>
  <c r="F8" i="4" s="1"/>
  <c r="G8" i="4" s="1"/>
  <c r="E8" i="4"/>
  <c r="C9" i="4"/>
  <c r="E9" i="4" s="1"/>
  <c r="D9" i="4"/>
  <c r="F9" i="4"/>
  <c r="G9" i="4" s="1"/>
  <c r="C10" i="4"/>
  <c r="E10" i="4" s="1"/>
  <c r="D10" i="4"/>
  <c r="F10" i="4"/>
  <c r="G10" i="4" s="1"/>
  <c r="C11" i="4"/>
  <c r="D11" i="4"/>
  <c r="E11" i="4" s="1"/>
  <c r="C12" i="4"/>
  <c r="D12" i="4"/>
  <c r="F12" i="4" s="1"/>
  <c r="C13" i="4"/>
  <c r="D13" i="4"/>
  <c r="C14" i="4"/>
  <c r="D14" i="4"/>
  <c r="E14" i="4"/>
  <c r="F14" i="4"/>
  <c r="G14" i="4"/>
  <c r="C15" i="4"/>
  <c r="D15" i="4"/>
  <c r="F15" i="4" s="1"/>
  <c r="E15" i="4"/>
  <c r="C16" i="4"/>
  <c r="F16" i="4" s="1"/>
  <c r="D16" i="4"/>
  <c r="C17" i="4"/>
  <c r="E17" i="4" s="1"/>
  <c r="D17" i="4"/>
  <c r="F17" i="4"/>
  <c r="G17" i="4" s="1"/>
  <c r="C18" i="4"/>
  <c r="D18" i="4"/>
  <c r="C19" i="4"/>
  <c r="D19" i="4"/>
  <c r="E19" i="4" s="1"/>
  <c r="F19" i="4"/>
  <c r="G19" i="4" s="1"/>
  <c r="C20" i="4"/>
  <c r="D20" i="4"/>
  <c r="F20" i="4" s="1"/>
  <c r="C21" i="4"/>
  <c r="D21" i="4"/>
  <c r="C22" i="4"/>
  <c r="D22" i="4"/>
  <c r="E22" i="4"/>
  <c r="F22" i="4"/>
  <c r="G22" i="4"/>
  <c r="C23" i="4"/>
  <c r="D23" i="4"/>
  <c r="F23" i="4" s="1"/>
  <c r="G23" i="4" s="1"/>
  <c r="E23" i="4"/>
  <c r="C24" i="4"/>
  <c r="F24" i="4" s="1"/>
  <c r="D24" i="4"/>
  <c r="E24" i="4"/>
  <c r="C25" i="4"/>
  <c r="E25" i="4" s="1"/>
  <c r="D25" i="4"/>
  <c r="C26" i="4"/>
  <c r="E26" i="4" s="1"/>
  <c r="D26" i="4"/>
  <c r="C27" i="4"/>
  <c r="D27" i="4"/>
  <c r="E27" i="4" s="1"/>
  <c r="C28" i="4"/>
  <c r="E28" i="4" s="1"/>
  <c r="D28" i="4"/>
  <c r="F28" i="4" s="1"/>
  <c r="C29" i="4"/>
  <c r="D29" i="4"/>
  <c r="C30" i="4"/>
  <c r="D30" i="4"/>
  <c r="E30" i="4"/>
  <c r="G30" i="4" s="1"/>
  <c r="F30" i="4"/>
  <c r="C31" i="4"/>
  <c r="D31" i="4"/>
  <c r="F31" i="4" s="1"/>
  <c r="E31" i="4"/>
  <c r="C32" i="4"/>
  <c r="F32" i="4" s="1"/>
  <c r="D32" i="4"/>
  <c r="E32" i="4"/>
  <c r="C33" i="4"/>
  <c r="D33" i="4"/>
  <c r="C34" i="4"/>
  <c r="E34" i="4" s="1"/>
  <c r="D34" i="4"/>
  <c r="F34" i="4"/>
  <c r="G34" i="4" s="1"/>
  <c r="C35" i="4"/>
  <c r="D35" i="4"/>
  <c r="E35" i="4" s="1"/>
  <c r="F35" i="4"/>
  <c r="G35" i="4" s="1"/>
  <c r="C36" i="4"/>
  <c r="E36" i="4" s="1"/>
  <c r="G36" i="4" s="1"/>
  <c r="D36" i="4"/>
  <c r="F36" i="4" s="1"/>
  <c r="C37" i="4"/>
  <c r="D37" i="4"/>
  <c r="C38" i="4"/>
  <c r="D38" i="4"/>
  <c r="E38" i="4"/>
  <c r="G38" i="4" s="1"/>
  <c r="F38" i="4"/>
  <c r="C39" i="4"/>
  <c r="D39" i="4"/>
  <c r="F39" i="4" s="1"/>
  <c r="E39" i="4"/>
  <c r="C40" i="4"/>
  <c r="D40" i="4"/>
  <c r="C41" i="4"/>
  <c r="E41" i="4" s="1"/>
  <c r="D41" i="4"/>
  <c r="F41" i="4"/>
  <c r="G41" i="4" s="1"/>
  <c r="C42" i="4"/>
  <c r="E42" i="4" s="1"/>
  <c r="D42" i="4"/>
  <c r="F42" i="4"/>
  <c r="G42" i="4" s="1"/>
  <c r="C43" i="4"/>
  <c r="D43" i="4"/>
  <c r="E43" i="4" s="1"/>
  <c r="C44" i="4"/>
  <c r="D44" i="4"/>
  <c r="F44" i="4" s="1"/>
  <c r="C45" i="4"/>
  <c r="D45" i="4"/>
  <c r="C46" i="4"/>
  <c r="D46" i="4"/>
  <c r="E46" i="4"/>
  <c r="F46" i="4"/>
  <c r="G46" i="4"/>
  <c r="C47" i="4"/>
  <c r="D47" i="4"/>
  <c r="F47" i="4" s="1"/>
  <c r="G47" i="4" s="1"/>
  <c r="E47" i="4"/>
  <c r="C48" i="4"/>
  <c r="F48" i="4" s="1"/>
  <c r="D48" i="4"/>
  <c r="C49" i="4"/>
  <c r="E49" i="4" s="1"/>
  <c r="D49" i="4"/>
  <c r="F49" i="4"/>
  <c r="G49" i="4" s="1"/>
  <c r="C50" i="4"/>
  <c r="D50" i="4"/>
  <c r="C51" i="4"/>
  <c r="D51" i="4"/>
  <c r="E51" i="4" s="1"/>
  <c r="F51" i="4"/>
  <c r="G51" i="4" s="1"/>
  <c r="C52" i="4"/>
  <c r="D52" i="4"/>
  <c r="F52" i="4" s="1"/>
  <c r="C53" i="4"/>
  <c r="D53" i="4"/>
  <c r="C54" i="4"/>
  <c r="D54" i="4"/>
  <c r="E54" i="4"/>
  <c r="F54" i="4"/>
  <c r="G54" i="4"/>
  <c r="C55" i="4"/>
  <c r="D55" i="4"/>
  <c r="F55" i="4" s="1"/>
  <c r="G55" i="4" s="1"/>
  <c r="E55" i="4"/>
  <c r="C56" i="4"/>
  <c r="F56" i="4" s="1"/>
  <c r="D56" i="4"/>
  <c r="E56" i="4"/>
  <c r="C57" i="4"/>
  <c r="E57" i="4" s="1"/>
  <c r="D57" i="4"/>
  <c r="F57" i="4"/>
  <c r="G57" i="4" s="1"/>
  <c r="C58" i="4"/>
  <c r="E58" i="4" s="1"/>
  <c r="D58" i="4"/>
  <c r="C59" i="4"/>
  <c r="D59" i="4"/>
  <c r="E59" i="4" s="1"/>
  <c r="F59" i="4"/>
  <c r="G59" i="4" s="1"/>
  <c r="C60" i="4"/>
  <c r="D60" i="4"/>
  <c r="F60" i="4" s="1"/>
  <c r="C61" i="4"/>
  <c r="D61" i="4"/>
  <c r="F61" i="4" s="1"/>
  <c r="C62" i="4"/>
  <c r="D62" i="4"/>
  <c r="E62" i="4"/>
  <c r="G62" i="4" s="1"/>
  <c r="F62" i="4"/>
  <c r="C63" i="4"/>
  <c r="D63" i="4"/>
  <c r="F63" i="4" s="1"/>
  <c r="E63" i="4"/>
  <c r="C64" i="4"/>
  <c r="D64" i="4"/>
  <c r="F64" i="4" s="1"/>
  <c r="G64" i="4" s="1"/>
  <c r="E64" i="4"/>
  <c r="C65" i="4"/>
  <c r="D65" i="4"/>
  <c r="C66" i="4"/>
  <c r="E66" i="4" s="1"/>
  <c r="D66" i="4"/>
  <c r="F66" i="4"/>
  <c r="G66" i="4" s="1"/>
  <c r="C67" i="4"/>
  <c r="D67" i="4"/>
  <c r="E67" i="4" s="1"/>
  <c r="C68" i="4"/>
  <c r="E68" i="4" s="1"/>
  <c r="G68" i="4" s="1"/>
  <c r="D68" i="4"/>
  <c r="F68" i="4" s="1"/>
  <c r="C69" i="4"/>
  <c r="D69" i="4"/>
  <c r="F69" i="4" s="1"/>
  <c r="C70" i="4"/>
  <c r="D70" i="4"/>
  <c r="E70" i="4"/>
  <c r="G70" i="4" s="1"/>
  <c r="F70" i="4"/>
  <c r="C71" i="4"/>
  <c r="D71" i="4"/>
  <c r="F71" i="4" s="1"/>
  <c r="E71" i="4"/>
  <c r="C72" i="4"/>
  <c r="E72" i="4" s="1"/>
  <c r="D72" i="4"/>
  <c r="C73" i="4"/>
  <c r="E73" i="4" s="1"/>
  <c r="D73" i="4"/>
  <c r="F73" i="4"/>
  <c r="G73" i="4" s="1"/>
  <c r="C74" i="4"/>
  <c r="E74" i="4" s="1"/>
  <c r="D74" i="4"/>
  <c r="F74" i="4"/>
  <c r="G74" i="4" s="1"/>
  <c r="C75" i="4"/>
  <c r="D75" i="4"/>
  <c r="E75" i="4" s="1"/>
  <c r="C76" i="4"/>
  <c r="D76" i="4"/>
  <c r="F76" i="4" s="1"/>
  <c r="C77" i="4"/>
  <c r="D77" i="4"/>
  <c r="F77" i="4" s="1"/>
  <c r="C78" i="4"/>
  <c r="D78" i="4"/>
  <c r="E78" i="4"/>
  <c r="F78" i="4"/>
  <c r="G78" i="4"/>
  <c r="C79" i="4"/>
  <c r="D79" i="4"/>
  <c r="F79" i="4" s="1"/>
  <c r="E79" i="4"/>
  <c r="C80" i="4"/>
  <c r="E80" i="4" s="1"/>
  <c r="D80" i="4"/>
  <c r="C81" i="4"/>
  <c r="E81" i="4" s="1"/>
  <c r="D81" i="4"/>
  <c r="F81" i="4"/>
  <c r="G81" i="4" s="1"/>
  <c r="C82" i="4"/>
  <c r="D82" i="4"/>
  <c r="C83" i="4"/>
  <c r="D83" i="4"/>
  <c r="E83" i="4" s="1"/>
  <c r="F83" i="4"/>
  <c r="G83" i="4" s="1"/>
  <c r="C84" i="4"/>
  <c r="E84" i="4" s="1"/>
  <c r="D84" i="4"/>
  <c r="F84" i="4" s="1"/>
  <c r="G84" i="4" s="1"/>
  <c r="C85" i="4"/>
  <c r="E85" i="4" s="1"/>
  <c r="D85" i="4"/>
  <c r="F85" i="4" s="1"/>
  <c r="G85" i="4" s="1"/>
  <c r="C86" i="4"/>
  <c r="D86" i="4"/>
  <c r="E86" i="4"/>
  <c r="F86" i="4"/>
  <c r="G86" i="4"/>
  <c r="C87" i="4"/>
  <c r="D87" i="4"/>
  <c r="F87" i="4" s="1"/>
  <c r="G87" i="4" s="1"/>
  <c r="E87" i="4"/>
  <c r="C88" i="4"/>
  <c r="D88" i="4"/>
  <c r="F88" i="4" s="1"/>
  <c r="E88" i="4"/>
  <c r="C89" i="4"/>
  <c r="E89" i="4" s="1"/>
  <c r="D89" i="4"/>
  <c r="C90" i="4"/>
  <c r="E90" i="4" s="1"/>
  <c r="D90" i="4"/>
  <c r="C91" i="4"/>
  <c r="D91" i="4"/>
  <c r="E91" i="4" s="1"/>
  <c r="C92" i="4"/>
  <c r="E92" i="4" s="1"/>
  <c r="D92" i="4"/>
  <c r="F92" i="4" s="1"/>
  <c r="C93" i="4"/>
  <c r="D93" i="4"/>
  <c r="F93" i="4" s="1"/>
  <c r="C94" i="4"/>
  <c r="D94" i="4"/>
  <c r="E94" i="4"/>
  <c r="G94" i="4" s="1"/>
  <c r="F94" i="4"/>
  <c r="C95" i="4"/>
  <c r="D95" i="4"/>
  <c r="F95" i="4" s="1"/>
  <c r="E95" i="4"/>
  <c r="C96" i="4"/>
  <c r="D96" i="4"/>
  <c r="F96" i="4" s="1"/>
  <c r="E96" i="4"/>
  <c r="C97" i="4"/>
  <c r="D97" i="4"/>
  <c r="C98" i="4"/>
  <c r="E98" i="4" s="1"/>
  <c r="D98" i="4"/>
  <c r="F98" i="4"/>
  <c r="G98" i="4" s="1"/>
  <c r="C99" i="4"/>
  <c r="D99" i="4"/>
  <c r="E99" i="4" s="1"/>
  <c r="F99" i="4"/>
  <c r="G99" i="4" s="1"/>
  <c r="C100" i="4"/>
  <c r="E100" i="4" s="1"/>
  <c r="G100" i="4" s="1"/>
  <c r="D100" i="4"/>
  <c r="F100" i="4" s="1"/>
  <c r="C101" i="4"/>
  <c r="D101" i="4"/>
  <c r="F101" i="4" s="1"/>
  <c r="C102" i="4"/>
  <c r="D102" i="4"/>
  <c r="E102" i="4"/>
  <c r="G102" i="4" s="1"/>
  <c r="F102" i="4"/>
  <c r="C103" i="4"/>
  <c r="D103" i="4"/>
  <c r="F103" i="4" s="1"/>
  <c r="E103" i="4"/>
  <c r="C104" i="4"/>
  <c r="E104" i="4" s="1"/>
  <c r="D104" i="4"/>
  <c r="F104" i="4" s="1"/>
  <c r="G104" i="4" s="1"/>
  <c r="C105" i="4"/>
  <c r="E105" i="4" s="1"/>
  <c r="D105" i="4"/>
  <c r="F105" i="4"/>
  <c r="G105" i="4" s="1"/>
  <c r="C106" i="4"/>
  <c r="E106" i="4" s="1"/>
  <c r="D106" i="4"/>
  <c r="F106" i="4"/>
  <c r="G106" i="4" s="1"/>
  <c r="C107" i="4"/>
  <c r="D107" i="4"/>
  <c r="E107" i="4" s="1"/>
  <c r="C108" i="4"/>
  <c r="D108" i="4"/>
  <c r="F108" i="4" s="1"/>
  <c r="C109" i="4"/>
  <c r="D109" i="4"/>
  <c r="F109" i="4" s="1"/>
  <c r="C110" i="4"/>
  <c r="D110" i="4"/>
  <c r="E110" i="4"/>
  <c r="F110" i="4"/>
  <c r="G110" i="4"/>
  <c r="C111" i="4"/>
  <c r="D111" i="4"/>
  <c r="F111" i="4" s="1"/>
  <c r="G111" i="4" s="1"/>
  <c r="E111" i="4"/>
  <c r="C112" i="4"/>
  <c r="E112" i="4" s="1"/>
  <c r="D112" i="4"/>
  <c r="C113" i="4"/>
  <c r="E113" i="4" s="1"/>
  <c r="D113" i="4"/>
  <c r="F113" i="4"/>
  <c r="G113" i="4" s="1"/>
  <c r="C114" i="4"/>
  <c r="D114" i="4"/>
  <c r="C115" i="4"/>
  <c r="D115" i="4"/>
  <c r="E115" i="4" s="1"/>
  <c r="F115" i="4"/>
  <c r="G115" i="4" s="1"/>
  <c r="C116" i="4"/>
  <c r="D116" i="4"/>
  <c r="F116" i="4" s="1"/>
  <c r="C117" i="4"/>
  <c r="E117" i="4" s="1"/>
  <c r="D117" i="4"/>
  <c r="F117" i="4" s="1"/>
  <c r="G117" i="4" s="1"/>
  <c r="C118" i="4"/>
  <c r="D118" i="4"/>
  <c r="E118" i="4"/>
  <c r="F118" i="4"/>
  <c r="G118" i="4"/>
  <c r="C119" i="4"/>
  <c r="D119" i="4"/>
  <c r="F119" i="4" s="1"/>
  <c r="G119" i="4" s="1"/>
  <c r="E119" i="4"/>
  <c r="C120" i="4"/>
  <c r="D120" i="4"/>
  <c r="F120" i="4" s="1"/>
  <c r="E120" i="4"/>
  <c r="C121" i="4"/>
  <c r="E121" i="4" s="1"/>
  <c r="D121" i="4"/>
  <c r="F121" i="4"/>
  <c r="G121" i="4" s="1"/>
  <c r="C122" i="4"/>
  <c r="E122" i="4" s="1"/>
  <c r="D122" i="4"/>
  <c r="C123" i="4"/>
  <c r="D123" i="4"/>
  <c r="E123" i="4" s="1"/>
  <c r="F123" i="4"/>
  <c r="G123" i="4" s="1"/>
  <c r="C124" i="4"/>
  <c r="D124" i="4"/>
  <c r="F124" i="4" s="1"/>
  <c r="C125" i="4"/>
  <c r="D125" i="4"/>
  <c r="F125" i="4" s="1"/>
  <c r="C126" i="4"/>
  <c r="D126" i="4"/>
  <c r="E126" i="4"/>
  <c r="G126" i="4" s="1"/>
  <c r="F126" i="4"/>
  <c r="C127" i="4"/>
  <c r="D127" i="4"/>
  <c r="F127" i="4" s="1"/>
  <c r="G127" i="4" s="1"/>
  <c r="E127" i="4"/>
  <c r="C128" i="4"/>
  <c r="D128" i="4"/>
  <c r="F128" i="4" s="1"/>
  <c r="G128" i="4" s="1"/>
  <c r="E128" i="4"/>
  <c r="C129" i="4"/>
  <c r="D129" i="4"/>
  <c r="C130" i="4"/>
  <c r="E130" i="4" s="1"/>
  <c r="D130" i="4"/>
  <c r="F130" i="4"/>
  <c r="G130" i="4" s="1"/>
  <c r="C131" i="4"/>
  <c r="D131" i="4"/>
  <c r="E131" i="4" s="1"/>
  <c r="C132" i="4"/>
  <c r="E132" i="4" s="1"/>
  <c r="G132" i="4" s="1"/>
  <c r="D132" i="4"/>
  <c r="F132" i="4" s="1"/>
  <c r="C133" i="4"/>
  <c r="D133" i="4"/>
  <c r="F133" i="4" s="1"/>
  <c r="C134" i="4"/>
  <c r="D134" i="4"/>
  <c r="E134" i="4"/>
  <c r="G134" i="4" s="1"/>
  <c r="F134" i="4"/>
  <c r="C135" i="4"/>
  <c r="D135" i="4"/>
  <c r="F135" i="4" s="1"/>
  <c r="E135" i="4"/>
  <c r="C136" i="4"/>
  <c r="E136" i="4" s="1"/>
  <c r="D136" i="4"/>
  <c r="C137" i="4"/>
  <c r="E137" i="4" s="1"/>
  <c r="D137" i="4"/>
  <c r="F137" i="4"/>
  <c r="G137" i="4" s="1"/>
  <c r="C138" i="4"/>
  <c r="E138" i="4" s="1"/>
  <c r="D138" i="4"/>
  <c r="F138" i="4"/>
  <c r="G138" i="4" s="1"/>
  <c r="C139" i="4"/>
  <c r="D139" i="4"/>
  <c r="E139" i="4" s="1"/>
  <c r="C140" i="4"/>
  <c r="D140" i="4"/>
  <c r="F140" i="4" s="1"/>
  <c r="C141" i="4"/>
  <c r="D141" i="4"/>
  <c r="F141" i="4" s="1"/>
  <c r="C142" i="4"/>
  <c r="D142" i="4"/>
  <c r="E142" i="4"/>
  <c r="F142" i="4"/>
  <c r="G142" i="4"/>
  <c r="C143" i="4"/>
  <c r="D143" i="4"/>
  <c r="F143" i="4" s="1"/>
  <c r="E143" i="4"/>
  <c r="C144" i="4"/>
  <c r="E144" i="4" s="1"/>
  <c r="D144" i="4"/>
  <c r="C145" i="4"/>
  <c r="E145" i="4" s="1"/>
  <c r="D145" i="4"/>
  <c r="F145" i="4"/>
  <c r="G145" i="4" s="1"/>
  <c r="C146" i="4"/>
  <c r="D146" i="4"/>
  <c r="C147" i="4"/>
  <c r="D147" i="4"/>
  <c r="E147" i="4" s="1"/>
  <c r="C148" i="4"/>
  <c r="D148" i="4"/>
  <c r="F148" i="4" s="1"/>
  <c r="C149" i="4"/>
  <c r="E149" i="4" s="1"/>
  <c r="D149" i="4"/>
  <c r="F149" i="4" s="1"/>
  <c r="G149" i="4" s="1"/>
  <c r="C150" i="4"/>
  <c r="D150" i="4"/>
  <c r="E150" i="4"/>
  <c r="G150" i="4" s="1"/>
  <c r="F150" i="4"/>
  <c r="C151" i="4"/>
  <c r="D151" i="4"/>
  <c r="F151" i="4" s="1"/>
  <c r="G151" i="4" s="1"/>
  <c r="E151" i="4"/>
  <c r="C152" i="4"/>
  <c r="D152" i="4"/>
  <c r="E152" i="4"/>
  <c r="C153" i="4"/>
  <c r="E153" i="4" s="1"/>
  <c r="D153" i="4"/>
  <c r="F153" i="4"/>
  <c r="G153" i="4" s="1"/>
  <c r="C154" i="4"/>
  <c r="E154" i="4" s="1"/>
  <c r="D154" i="4"/>
  <c r="C155" i="4"/>
  <c r="D155" i="4"/>
  <c r="E155" i="4" s="1"/>
  <c r="F155" i="4"/>
  <c r="G155" i="4" s="1"/>
  <c r="C156" i="4"/>
  <c r="D156" i="4"/>
  <c r="F156" i="4" s="1"/>
  <c r="C157" i="4"/>
  <c r="D157" i="4"/>
  <c r="F157" i="4" s="1"/>
  <c r="C158" i="4"/>
  <c r="D158" i="4"/>
  <c r="E158" i="4"/>
  <c r="G158" i="4" s="1"/>
  <c r="F158" i="4"/>
  <c r="C159" i="4"/>
  <c r="D159" i="4"/>
  <c r="F159" i="4" s="1"/>
  <c r="G159" i="4" s="1"/>
  <c r="E159" i="4"/>
  <c r="C160" i="4"/>
  <c r="D160" i="4"/>
  <c r="F160" i="4" s="1"/>
  <c r="E160" i="4"/>
  <c r="C161" i="4"/>
  <c r="D161" i="4"/>
  <c r="C162" i="4"/>
  <c r="E162" i="4" s="1"/>
  <c r="D162" i="4"/>
  <c r="F162" i="4"/>
  <c r="G162" i="4" s="1"/>
  <c r="C163" i="4"/>
  <c r="D163" i="4"/>
  <c r="E163" i="4" s="1"/>
  <c r="F163" i="4"/>
  <c r="G163" i="4" s="1"/>
  <c r="C164" i="4"/>
  <c r="E164" i="4" s="1"/>
  <c r="G164" i="4" s="1"/>
  <c r="D164" i="4"/>
  <c r="F164" i="4" s="1"/>
  <c r="C165" i="4"/>
  <c r="D165" i="4"/>
  <c r="F165" i="4" s="1"/>
  <c r="C166" i="4"/>
  <c r="D166" i="4"/>
  <c r="E166" i="4"/>
  <c r="G166" i="4" s="1"/>
  <c r="F166" i="4"/>
  <c r="C167" i="4"/>
  <c r="D167" i="4"/>
  <c r="F167" i="4" s="1"/>
  <c r="E167" i="4"/>
  <c r="C168" i="4"/>
  <c r="E168" i="4" s="1"/>
  <c r="D168" i="4"/>
  <c r="F168" i="4" s="1"/>
  <c r="G168" i="4" s="1"/>
  <c r="C169" i="4"/>
  <c r="E169" i="4" s="1"/>
  <c r="D169" i="4"/>
  <c r="F169" i="4"/>
  <c r="C170" i="4"/>
  <c r="E170" i="4" s="1"/>
  <c r="D170" i="4"/>
  <c r="C171" i="4"/>
  <c r="D171" i="4"/>
  <c r="E171" i="4" s="1"/>
  <c r="C172" i="4"/>
  <c r="E172" i="4" s="1"/>
  <c r="D172" i="4"/>
  <c r="F172" i="4" s="1"/>
  <c r="G172" i="4"/>
  <c r="C173" i="4"/>
  <c r="E173" i="4" s="1"/>
  <c r="G173" i="4" s="1"/>
  <c r="D173" i="4"/>
  <c r="F173" i="4" s="1"/>
  <c r="C174" i="4"/>
  <c r="D174" i="4"/>
  <c r="E174" i="4"/>
  <c r="F174" i="4"/>
  <c r="G174" i="4"/>
  <c r="C175" i="4"/>
  <c r="D175" i="4"/>
  <c r="F175" i="4" s="1"/>
  <c r="E175" i="4"/>
  <c r="C176" i="4"/>
  <c r="E176" i="4" s="1"/>
  <c r="D176" i="4"/>
  <c r="C177" i="4"/>
  <c r="E177" i="4" s="1"/>
  <c r="D177" i="4"/>
  <c r="F177" i="4"/>
  <c r="G177" i="4" s="1"/>
  <c r="C178" i="4"/>
  <c r="D178" i="4"/>
  <c r="C179" i="4"/>
  <c r="D179" i="4"/>
  <c r="E179" i="4" s="1"/>
  <c r="C180" i="4"/>
  <c r="D180" i="4"/>
  <c r="F180" i="4" s="1"/>
  <c r="C181" i="4"/>
  <c r="E181" i="4" s="1"/>
  <c r="D181" i="4"/>
  <c r="F181" i="4" s="1"/>
  <c r="G181" i="4" s="1"/>
  <c r="C182" i="4"/>
  <c r="D182" i="4"/>
  <c r="E182" i="4"/>
  <c r="F182" i="4"/>
  <c r="G182" i="4"/>
  <c r="C183" i="4"/>
  <c r="D183" i="4"/>
  <c r="F183" i="4" s="1"/>
  <c r="G183" i="4" s="1"/>
  <c r="E183" i="4"/>
  <c r="C184" i="4"/>
  <c r="D184" i="4"/>
  <c r="E184" i="4"/>
  <c r="C185" i="4"/>
  <c r="D185" i="4"/>
  <c r="C186" i="4"/>
  <c r="D186" i="4"/>
  <c r="E186" i="4"/>
  <c r="F186" i="4"/>
  <c r="G186" i="4" s="1"/>
  <c r="C187" i="4"/>
  <c r="D187" i="4"/>
  <c r="E187" i="4" s="1"/>
  <c r="F187" i="4"/>
  <c r="G187" i="4" s="1"/>
  <c r="C188" i="4"/>
  <c r="E188" i="4" s="1"/>
  <c r="D188" i="4"/>
  <c r="C189" i="4"/>
  <c r="D189" i="4"/>
  <c r="F189" i="4"/>
  <c r="C190" i="4"/>
  <c r="D190" i="4"/>
  <c r="E190" i="4"/>
  <c r="G190" i="4" s="1"/>
  <c r="F190" i="4"/>
  <c r="C191" i="4"/>
  <c r="D191" i="4"/>
  <c r="F191" i="4" s="1"/>
  <c r="E191" i="4"/>
  <c r="C192" i="4"/>
  <c r="E192" i="4" s="1"/>
  <c r="D192" i="4"/>
  <c r="C193" i="4"/>
  <c r="E193" i="4" s="1"/>
  <c r="D193" i="4"/>
  <c r="F193" i="4"/>
  <c r="G193" i="4" s="1"/>
  <c r="C194" i="4"/>
  <c r="D194" i="4"/>
  <c r="C195" i="4"/>
  <c r="D195" i="4"/>
  <c r="E195" i="4" s="1"/>
  <c r="F195" i="4"/>
  <c r="G195" i="4" s="1"/>
  <c r="C196" i="4"/>
  <c r="D196" i="4"/>
  <c r="F196" i="4" s="1"/>
  <c r="C197" i="4"/>
  <c r="E197" i="4" s="1"/>
  <c r="D197" i="4"/>
  <c r="F197" i="4"/>
  <c r="G197" i="4" s="1"/>
  <c r="C198" i="4"/>
  <c r="D198" i="4"/>
  <c r="E198" i="4"/>
  <c r="F198" i="4"/>
  <c r="G198" i="4" s="1"/>
  <c r="C199" i="4"/>
  <c r="D199" i="4"/>
  <c r="F199" i="4" s="1"/>
  <c r="C200" i="4"/>
  <c r="E200" i="4" s="1"/>
  <c r="D200" i="4"/>
  <c r="F200" i="4" s="1"/>
  <c r="C201" i="4"/>
  <c r="E201" i="4" s="1"/>
  <c r="D201" i="4"/>
  <c r="C202" i="4"/>
  <c r="E202" i="4" s="1"/>
  <c r="D202" i="4"/>
  <c r="C203" i="4"/>
  <c r="D203" i="4"/>
  <c r="F203" i="4" s="1"/>
  <c r="E203" i="4"/>
  <c r="G203" i="4"/>
  <c r="C204" i="4"/>
  <c r="D204" i="4"/>
  <c r="F204" i="4" s="1"/>
  <c r="C205" i="4"/>
  <c r="E205" i="4" s="1"/>
  <c r="D205" i="4"/>
  <c r="F205" i="4"/>
  <c r="G205" i="4"/>
  <c r="C206" i="4"/>
  <c r="D206" i="4"/>
  <c r="C207" i="4"/>
  <c r="D207" i="4"/>
  <c r="F207" i="4" s="1"/>
  <c r="G207" i="4" s="1"/>
  <c r="E207" i="4"/>
  <c r="C208" i="4"/>
  <c r="E208" i="4" s="1"/>
  <c r="D208" i="4"/>
  <c r="F208" i="4" s="1"/>
  <c r="G208" i="4" s="1"/>
  <c r="C209" i="4"/>
  <c r="F209" i="4" s="1"/>
  <c r="G209" i="4" s="1"/>
  <c r="D209" i="4"/>
  <c r="E209" i="4"/>
  <c r="C210" i="4"/>
  <c r="E210" i="4" s="1"/>
  <c r="D210" i="4"/>
  <c r="F210" i="4"/>
  <c r="C211" i="4"/>
  <c r="D211" i="4"/>
  <c r="F211" i="4" s="1"/>
  <c r="E211" i="4"/>
  <c r="C212" i="4"/>
  <c r="E212" i="4" s="1"/>
  <c r="D212" i="4"/>
  <c r="F212" i="4"/>
  <c r="G212" i="4" s="1"/>
  <c r="C213" i="4"/>
  <c r="D213" i="4"/>
  <c r="F213" i="4" s="1"/>
  <c r="C214" i="4"/>
  <c r="D214" i="4"/>
  <c r="F214" i="4" s="1"/>
  <c r="G214" i="4" s="1"/>
  <c r="E214" i="4"/>
  <c r="C215" i="4"/>
  <c r="E215" i="4" s="1"/>
  <c r="D215" i="4"/>
  <c r="C216" i="4"/>
  <c r="D216" i="4"/>
  <c r="E216" i="4"/>
  <c r="F216" i="4"/>
  <c r="G216" i="4" s="1"/>
  <c r="C217" i="4"/>
  <c r="E217" i="4" s="1"/>
  <c r="D217" i="4"/>
  <c r="F217" i="4"/>
  <c r="G217" i="4"/>
  <c r="C218" i="4"/>
  <c r="D218" i="4"/>
  <c r="F218" i="4" s="1"/>
  <c r="C219" i="4"/>
  <c r="D219" i="4"/>
  <c r="E219" i="4"/>
  <c r="F219" i="4"/>
  <c r="G219" i="4" s="1"/>
  <c r="C220" i="4"/>
  <c r="E220" i="4" s="1"/>
  <c r="D220" i="4"/>
  <c r="F220" i="4" s="1"/>
  <c r="G220" i="4" s="1"/>
  <c r="C221" i="4"/>
  <c r="D221" i="4"/>
  <c r="F221" i="4" s="1"/>
  <c r="G221" i="4" s="1"/>
  <c r="E221" i="4"/>
  <c r="C222" i="4"/>
  <c r="D222" i="4"/>
  <c r="E222" i="4" s="1"/>
  <c r="C223" i="4"/>
  <c r="D223" i="4"/>
  <c r="F223" i="4" s="1"/>
  <c r="E223" i="4"/>
  <c r="C224" i="4"/>
  <c r="E224" i="4" s="1"/>
  <c r="D224" i="4"/>
  <c r="F224" i="4"/>
  <c r="G224" i="4"/>
  <c r="C225" i="4"/>
  <c r="D225" i="4"/>
  <c r="C226" i="4"/>
  <c r="D226" i="4"/>
  <c r="E226" i="4" s="1"/>
  <c r="C227" i="4"/>
  <c r="E227" i="4" s="1"/>
  <c r="D227" i="4"/>
  <c r="F227" i="4" s="1"/>
  <c r="G227" i="4" s="1"/>
  <c r="C228" i="4"/>
  <c r="D228" i="4"/>
  <c r="F228" i="4"/>
  <c r="C229" i="4"/>
  <c r="E229" i="4" s="1"/>
  <c r="D229" i="4"/>
  <c r="F229" i="4" s="1"/>
  <c r="G229" i="4" s="1"/>
  <c r="C230" i="4"/>
  <c r="D230" i="4"/>
  <c r="F230" i="4" s="1"/>
  <c r="E230" i="4"/>
  <c r="C231" i="4"/>
  <c r="D231" i="4"/>
  <c r="E231" i="4"/>
  <c r="C232" i="4"/>
  <c r="D232" i="4"/>
  <c r="F232" i="4" s="1"/>
  <c r="C233" i="4"/>
  <c r="D233" i="4"/>
  <c r="E233" i="4"/>
  <c r="F233" i="4"/>
  <c r="G233" i="4" s="1"/>
  <c r="C234" i="4"/>
  <c r="E234" i="4" s="1"/>
  <c r="D234" i="4"/>
  <c r="F234" i="4" s="1"/>
  <c r="G234" i="4"/>
  <c r="C235" i="4"/>
  <c r="D235" i="4"/>
  <c r="F235" i="4" s="1"/>
  <c r="E235" i="4"/>
  <c r="C236" i="4"/>
  <c r="D236" i="4"/>
  <c r="E236" i="4"/>
  <c r="F236" i="4"/>
  <c r="G236" i="4"/>
  <c r="C237" i="4"/>
  <c r="E237" i="4" s="1"/>
  <c r="D237" i="4"/>
  <c r="F237" i="4" s="1"/>
  <c r="G237" i="4" s="1"/>
  <c r="C238" i="4"/>
  <c r="E238" i="4" s="1"/>
  <c r="D238" i="4"/>
  <c r="F238" i="4" s="1"/>
  <c r="C239" i="4"/>
  <c r="E239" i="4" s="1"/>
  <c r="D239" i="4"/>
  <c r="F239" i="4"/>
  <c r="G239" i="4"/>
  <c r="C240" i="4"/>
  <c r="D240" i="4"/>
  <c r="F240" i="4" s="1"/>
  <c r="C241" i="4"/>
  <c r="D241" i="4"/>
  <c r="E241" i="4" s="1"/>
  <c r="C242" i="4"/>
  <c r="E242" i="4" s="1"/>
  <c r="D242" i="4"/>
  <c r="F242" i="4" s="1"/>
  <c r="G242" i="4"/>
  <c r="C243" i="4"/>
  <c r="E243" i="4" s="1"/>
  <c r="D243" i="4"/>
  <c r="F243" i="4" s="1"/>
  <c r="C244" i="4"/>
  <c r="D244" i="4"/>
  <c r="E244" i="4"/>
  <c r="F244" i="4"/>
  <c r="G244" i="4"/>
  <c r="C245" i="4"/>
  <c r="E245" i="4" s="1"/>
  <c r="D245" i="4"/>
  <c r="F245" i="4" s="1"/>
  <c r="G245" i="4" s="1"/>
  <c r="C246" i="4"/>
  <c r="D246" i="4"/>
  <c r="E246" i="4"/>
  <c r="F246" i="4"/>
  <c r="G246" i="4" s="1"/>
  <c r="C247" i="4"/>
  <c r="E247" i="4" s="1"/>
  <c r="G247" i="4" s="1"/>
  <c r="D247" i="4"/>
  <c r="F247" i="4"/>
  <c r="C248" i="4"/>
  <c r="D248" i="4"/>
  <c r="F248" i="4" s="1"/>
  <c r="C249" i="4"/>
  <c r="D249" i="4"/>
  <c r="E249" i="4"/>
  <c r="F249" i="4"/>
  <c r="G249" i="4" s="1"/>
  <c r="C250" i="4"/>
  <c r="E250" i="4" s="1"/>
  <c r="D250" i="4"/>
  <c r="F250" i="4" s="1"/>
  <c r="G250" i="4"/>
  <c r="C251" i="4"/>
  <c r="D251" i="4"/>
  <c r="F251" i="4" s="1"/>
  <c r="E251" i="4"/>
  <c r="C252" i="4"/>
  <c r="D252" i="4"/>
  <c r="E252" i="4"/>
  <c r="F252" i="4"/>
  <c r="G252" i="4"/>
  <c r="C253" i="4"/>
  <c r="E253" i="4" s="1"/>
  <c r="D253" i="4"/>
  <c r="F253" i="4" s="1"/>
  <c r="G253" i="4" s="1"/>
  <c r="C254" i="4"/>
  <c r="E254" i="4" s="1"/>
  <c r="D254" i="4"/>
  <c r="F254" i="4" s="1"/>
  <c r="C255" i="4"/>
  <c r="E255" i="4" s="1"/>
  <c r="D255" i="4"/>
  <c r="F255" i="4"/>
  <c r="G255" i="4"/>
  <c r="C256" i="4"/>
  <c r="D256" i="4"/>
  <c r="F256" i="4" s="1"/>
  <c r="C257" i="4"/>
  <c r="D257" i="4"/>
  <c r="E257" i="4" s="1"/>
  <c r="C258" i="4"/>
  <c r="E258" i="4" s="1"/>
  <c r="D258" i="4"/>
  <c r="F258" i="4" s="1"/>
  <c r="G258" i="4"/>
  <c r="C259" i="4"/>
  <c r="E259" i="4" s="1"/>
  <c r="D259" i="4"/>
  <c r="F259" i="4" s="1"/>
  <c r="C260" i="4"/>
  <c r="D260" i="4"/>
  <c r="E260" i="4"/>
  <c r="F260" i="4"/>
  <c r="G260" i="4"/>
  <c r="C261" i="4"/>
  <c r="E261" i="4" s="1"/>
  <c r="D261" i="4"/>
  <c r="F261" i="4" s="1"/>
  <c r="G261" i="4" s="1"/>
  <c r="C262" i="4"/>
  <c r="D262" i="4"/>
  <c r="E262" i="4"/>
  <c r="F262" i="4"/>
  <c r="G262" i="4" s="1"/>
  <c r="C263" i="4"/>
  <c r="E263" i="4" s="1"/>
  <c r="G263" i="4" s="1"/>
  <c r="D263" i="4"/>
  <c r="F263" i="4"/>
  <c r="C264" i="4"/>
  <c r="D264" i="4"/>
  <c r="F264" i="4" s="1"/>
  <c r="C265" i="4"/>
  <c r="D265" i="4"/>
  <c r="E265" i="4"/>
  <c r="F265" i="4"/>
  <c r="G265" i="4" s="1"/>
  <c r="C266" i="4"/>
  <c r="E266" i="4" s="1"/>
  <c r="D266" i="4"/>
  <c r="F266" i="4" s="1"/>
  <c r="G266" i="4"/>
  <c r="C267" i="4"/>
  <c r="D267" i="4"/>
  <c r="F267" i="4" s="1"/>
  <c r="E267" i="4"/>
  <c r="C268" i="4"/>
  <c r="D268" i="4"/>
  <c r="E268" i="4"/>
  <c r="F268" i="4"/>
  <c r="G268" i="4"/>
  <c r="C269" i="4"/>
  <c r="E269" i="4" s="1"/>
  <c r="D269" i="4"/>
  <c r="F269" i="4" s="1"/>
  <c r="G269" i="4" s="1"/>
  <c r="C270" i="4"/>
  <c r="E270" i="4" s="1"/>
  <c r="D270" i="4"/>
  <c r="F270" i="4" s="1"/>
  <c r="C271" i="4"/>
  <c r="E271" i="4" s="1"/>
  <c r="D271" i="4"/>
  <c r="F271" i="4"/>
  <c r="G271" i="4"/>
  <c r="C272" i="4"/>
  <c r="D272" i="4"/>
  <c r="F272" i="4" s="1"/>
  <c r="C273" i="4"/>
  <c r="D273" i="4"/>
  <c r="E273" i="4" s="1"/>
  <c r="C274" i="4"/>
  <c r="E274" i="4" s="1"/>
  <c r="D274" i="4"/>
  <c r="F274" i="4" s="1"/>
  <c r="G274" i="4"/>
  <c r="C275" i="4"/>
  <c r="E275" i="4" s="1"/>
  <c r="D275" i="4"/>
  <c r="F275" i="4" s="1"/>
  <c r="C276" i="4"/>
  <c r="D276" i="4"/>
  <c r="E276" i="4"/>
  <c r="F276" i="4"/>
  <c r="G276" i="4"/>
  <c r="C277" i="4"/>
  <c r="E277" i="4" s="1"/>
  <c r="D277" i="4"/>
  <c r="F277" i="4" s="1"/>
  <c r="G277" i="4" s="1"/>
  <c r="C278" i="4"/>
  <c r="D278" i="4"/>
  <c r="E278" i="4"/>
  <c r="F278" i="4"/>
  <c r="G278" i="4" s="1"/>
  <c r="C279" i="4"/>
  <c r="E279" i="4" s="1"/>
  <c r="G279" i="4" s="1"/>
  <c r="D279" i="4"/>
  <c r="F279" i="4"/>
  <c r="C280" i="4"/>
  <c r="D280" i="4"/>
  <c r="F280" i="4" s="1"/>
  <c r="C281" i="4"/>
  <c r="D281" i="4"/>
  <c r="E281" i="4"/>
  <c r="F281" i="4"/>
  <c r="G281" i="4" s="1"/>
  <c r="C282" i="4"/>
  <c r="E282" i="4" s="1"/>
  <c r="D282" i="4"/>
  <c r="F282" i="4" s="1"/>
  <c r="G282" i="4"/>
  <c r="C283" i="4"/>
  <c r="D283" i="4"/>
  <c r="F283" i="4" s="1"/>
  <c r="E283" i="4"/>
  <c r="C284" i="4"/>
  <c r="D284" i="4"/>
  <c r="E284" i="4"/>
  <c r="F284" i="4"/>
  <c r="G284" i="4"/>
  <c r="C285" i="4"/>
  <c r="E285" i="4" s="1"/>
  <c r="D285" i="4"/>
  <c r="F285" i="4" s="1"/>
  <c r="G285" i="4" s="1"/>
  <c r="C286" i="4"/>
  <c r="E286" i="4" s="1"/>
  <c r="D286" i="4"/>
  <c r="F286" i="4" s="1"/>
  <c r="C287" i="4"/>
  <c r="E287" i="4" s="1"/>
  <c r="D287" i="4"/>
  <c r="F287" i="4"/>
  <c r="G287" i="4"/>
  <c r="C288" i="4"/>
  <c r="D288" i="4"/>
  <c r="F288" i="4" s="1"/>
  <c r="C289" i="4"/>
  <c r="D289" i="4"/>
  <c r="E289" i="4" s="1"/>
  <c r="C290" i="4"/>
  <c r="E290" i="4" s="1"/>
  <c r="D290" i="4"/>
  <c r="F290" i="4" s="1"/>
  <c r="G290" i="4"/>
  <c r="C291" i="4"/>
  <c r="E291" i="4" s="1"/>
  <c r="D291" i="4"/>
  <c r="F291" i="4" s="1"/>
  <c r="C292" i="4"/>
  <c r="D292" i="4"/>
  <c r="E292" i="4"/>
  <c r="F292" i="4"/>
  <c r="G292" i="4"/>
  <c r="C293" i="4"/>
  <c r="E293" i="4" s="1"/>
  <c r="D293" i="4"/>
  <c r="F293" i="4" s="1"/>
  <c r="G293" i="4" s="1"/>
  <c r="C294" i="4"/>
  <c r="D294" i="4"/>
  <c r="E294" i="4"/>
  <c r="F294" i="4"/>
  <c r="G294" i="4" s="1"/>
  <c r="C295" i="4"/>
  <c r="E295" i="4" s="1"/>
  <c r="G295" i="4" s="1"/>
  <c r="D295" i="4"/>
  <c r="F295" i="4"/>
  <c r="C296" i="4"/>
  <c r="D296" i="4"/>
  <c r="F296" i="4" s="1"/>
  <c r="C297" i="4"/>
  <c r="D297" i="4"/>
  <c r="E297" i="4"/>
  <c r="F297" i="4"/>
  <c r="G297" i="4" s="1"/>
  <c r="C298" i="4"/>
  <c r="E298" i="4" s="1"/>
  <c r="D298" i="4"/>
  <c r="F298" i="4" s="1"/>
  <c r="G298" i="4"/>
  <c r="C299" i="4"/>
  <c r="D299" i="4"/>
  <c r="F299" i="4" s="1"/>
  <c r="E299" i="4"/>
  <c r="C300" i="4"/>
  <c r="D300" i="4"/>
  <c r="E300" i="4"/>
  <c r="F300" i="4"/>
  <c r="G300" i="4"/>
  <c r="C301" i="4"/>
  <c r="E301" i="4" s="1"/>
  <c r="D301" i="4"/>
  <c r="F301" i="4" s="1"/>
  <c r="G301" i="4" s="1"/>
  <c r="C302" i="4"/>
  <c r="E302" i="4" s="1"/>
  <c r="D302" i="4"/>
  <c r="F302" i="4" s="1"/>
  <c r="C303" i="4"/>
  <c r="E303" i="4" s="1"/>
  <c r="D303" i="4"/>
  <c r="F303" i="4"/>
  <c r="G303" i="4"/>
  <c r="C304" i="4"/>
  <c r="D304" i="4"/>
  <c r="F304" i="4" s="1"/>
  <c r="C305" i="4"/>
  <c r="D305" i="4"/>
  <c r="E305" i="4" s="1"/>
  <c r="C306" i="4"/>
  <c r="E306" i="4" s="1"/>
  <c r="D306" i="4"/>
  <c r="F306" i="4" s="1"/>
  <c r="G306" i="4"/>
  <c r="C307" i="4"/>
  <c r="D307" i="4"/>
  <c r="F307" i="4" s="1"/>
  <c r="C308" i="4"/>
  <c r="D308" i="4"/>
  <c r="E308" i="4"/>
  <c r="F308" i="4"/>
  <c r="G308" i="4"/>
  <c r="C309" i="4"/>
  <c r="E309" i="4" s="1"/>
  <c r="D309" i="4"/>
  <c r="F309" i="4" s="1"/>
  <c r="G309" i="4" s="1"/>
  <c r="C310" i="4"/>
  <c r="D310" i="4"/>
  <c r="E310" i="4"/>
  <c r="F310" i="4"/>
  <c r="G310" i="4" s="1"/>
  <c r="C311" i="4"/>
  <c r="E311" i="4" s="1"/>
  <c r="G311" i="4" s="1"/>
  <c r="D311" i="4"/>
  <c r="F311" i="4"/>
  <c r="C312" i="4"/>
  <c r="D312" i="4"/>
  <c r="F312" i="4" s="1"/>
  <c r="C313" i="4"/>
  <c r="D313" i="4"/>
  <c r="E313" i="4"/>
  <c r="F313" i="4"/>
  <c r="G313" i="4" s="1"/>
  <c r="C314" i="4"/>
  <c r="E314" i="4" s="1"/>
  <c r="G314" i="4" s="1"/>
  <c r="D314" i="4"/>
  <c r="F314" i="4" s="1"/>
  <c r="C315" i="4"/>
  <c r="D315" i="4"/>
  <c r="F315" i="4" s="1"/>
  <c r="E315" i="4"/>
  <c r="C316" i="4"/>
  <c r="D316" i="4"/>
  <c r="E316" i="4"/>
  <c r="G316" i="4" s="1"/>
  <c r="F316" i="4"/>
  <c r="C317" i="4"/>
  <c r="E317" i="4" s="1"/>
  <c r="D317" i="4"/>
  <c r="F317" i="4" s="1"/>
  <c r="G317" i="4" s="1"/>
  <c r="C318" i="4"/>
  <c r="E318" i="4" s="1"/>
  <c r="D318" i="4"/>
  <c r="F318" i="4" s="1"/>
  <c r="C319" i="4"/>
  <c r="E319" i="4" s="1"/>
  <c r="D319" i="4"/>
  <c r="F319" i="4"/>
  <c r="G319" i="4"/>
  <c r="C320" i="4"/>
  <c r="D320" i="4"/>
  <c r="F320" i="4" s="1"/>
  <c r="C321" i="4"/>
  <c r="D321" i="4"/>
  <c r="E321" i="4" s="1"/>
  <c r="C322" i="4"/>
  <c r="E322" i="4" s="1"/>
  <c r="D322" i="4"/>
  <c r="F322" i="4" s="1"/>
  <c r="G322" i="4"/>
  <c r="C323" i="4"/>
  <c r="D323" i="4"/>
  <c r="F323" i="4" s="1"/>
  <c r="C324" i="4"/>
  <c r="D324" i="4"/>
  <c r="E324" i="4"/>
  <c r="F324" i="4"/>
  <c r="G324" i="4"/>
  <c r="C325" i="4"/>
  <c r="E325" i="4" s="1"/>
  <c r="D325" i="4"/>
  <c r="F325" i="4" s="1"/>
  <c r="G325" i="4" s="1"/>
  <c r="C326" i="4"/>
  <c r="D326" i="4"/>
  <c r="E326" i="4"/>
  <c r="F326" i="4"/>
  <c r="G326" i="4" s="1"/>
  <c r="C327" i="4"/>
  <c r="E327" i="4" s="1"/>
  <c r="G327" i="4" s="1"/>
  <c r="D327" i="4"/>
  <c r="F327" i="4"/>
  <c r="C328" i="4"/>
  <c r="D328" i="4"/>
  <c r="F328" i="4" s="1"/>
  <c r="C329" i="4"/>
  <c r="D329" i="4"/>
  <c r="E329" i="4"/>
  <c r="F329" i="4"/>
  <c r="G329" i="4" s="1"/>
  <c r="C330" i="4"/>
  <c r="E330" i="4" s="1"/>
  <c r="G330" i="4" s="1"/>
  <c r="D330" i="4"/>
  <c r="F330" i="4" s="1"/>
  <c r="C331" i="4"/>
  <c r="D331" i="4"/>
  <c r="F331" i="4" s="1"/>
  <c r="E331" i="4"/>
  <c r="C332" i="4"/>
  <c r="D332" i="4"/>
  <c r="E332" i="4"/>
  <c r="G332" i="4" s="1"/>
  <c r="F332" i="4"/>
  <c r="C333" i="4"/>
  <c r="E333" i="4" s="1"/>
  <c r="D333" i="4"/>
  <c r="F333" i="4" s="1"/>
  <c r="G333" i="4" s="1"/>
  <c r="C334" i="4"/>
  <c r="E334" i="4" s="1"/>
  <c r="D334" i="4"/>
  <c r="F334" i="4" s="1"/>
  <c r="G334" i="4" s="1"/>
  <c r="C335" i="4"/>
  <c r="E335" i="4" s="1"/>
  <c r="D335" i="4"/>
  <c r="F335" i="4"/>
  <c r="G335" i="4"/>
  <c r="C336" i="4"/>
  <c r="D336" i="4"/>
  <c r="F336" i="4" s="1"/>
  <c r="C337" i="4"/>
  <c r="D337" i="4"/>
  <c r="E337" i="4" s="1"/>
  <c r="C338" i="4"/>
  <c r="E338" i="4" s="1"/>
  <c r="D338" i="4"/>
  <c r="F338" i="4" s="1"/>
  <c r="G338" i="4"/>
  <c r="C339" i="4"/>
  <c r="E339" i="4" s="1"/>
  <c r="D339" i="4"/>
  <c r="F339" i="4" s="1"/>
  <c r="C340" i="4"/>
  <c r="D340" i="4"/>
  <c r="E340" i="4"/>
  <c r="F340" i="4"/>
  <c r="G340" i="4"/>
  <c r="C341" i="4"/>
  <c r="E341" i="4" s="1"/>
  <c r="D341" i="4"/>
  <c r="F341" i="4" s="1"/>
  <c r="G341" i="4" s="1"/>
  <c r="C342" i="4"/>
  <c r="D342" i="4"/>
  <c r="E342" i="4"/>
  <c r="F342" i="4"/>
  <c r="G342" i="4" s="1"/>
  <c r="C343" i="4"/>
  <c r="E343" i="4" s="1"/>
  <c r="G343" i="4" s="1"/>
  <c r="D343" i="4"/>
  <c r="F343" i="4"/>
  <c r="C344" i="4"/>
  <c r="D344" i="4"/>
  <c r="F344" i="4"/>
  <c r="C345" i="4"/>
  <c r="D345" i="4"/>
  <c r="F345" i="4" s="1"/>
  <c r="G345" i="4" s="1"/>
  <c r="E345" i="4"/>
  <c r="C346" i="4"/>
  <c r="D346" i="4"/>
  <c r="F346" i="4" s="1"/>
  <c r="C347" i="4"/>
  <c r="D347" i="4"/>
  <c r="F347" i="4" s="1"/>
  <c r="G347" i="4" s="1"/>
  <c r="E347" i="4"/>
  <c r="C348" i="4"/>
  <c r="D348" i="4"/>
  <c r="E348" i="4"/>
  <c r="F348" i="4"/>
  <c r="G348" i="4"/>
  <c r="C349" i="4"/>
  <c r="E349" i="4" s="1"/>
  <c r="D349" i="4"/>
  <c r="F349" i="4" s="1"/>
  <c r="C350" i="4"/>
  <c r="E350" i="4" s="1"/>
  <c r="D350" i="4"/>
  <c r="F350" i="4"/>
  <c r="C351" i="4"/>
  <c r="E351" i="4" s="1"/>
  <c r="D351" i="4"/>
  <c r="F351" i="4"/>
  <c r="G351" i="4" s="1"/>
  <c r="C352" i="4"/>
  <c r="E352" i="4" s="1"/>
  <c r="D352" i="4"/>
  <c r="C353" i="4"/>
  <c r="D353" i="4"/>
  <c r="E353" i="4"/>
  <c r="F353" i="4"/>
  <c r="G353" i="4" s="1"/>
  <c r="C354" i="4"/>
  <c r="E354" i="4" s="1"/>
  <c r="G354" i="4" s="1"/>
  <c r="D354" i="4"/>
  <c r="F354" i="4" s="1"/>
  <c r="C355" i="4"/>
  <c r="D355" i="4"/>
  <c r="F355" i="4" s="1"/>
  <c r="E355" i="4"/>
  <c r="G355" i="4"/>
  <c r="C356" i="4"/>
  <c r="D356" i="4"/>
  <c r="E356" i="4"/>
  <c r="F356" i="4"/>
  <c r="G356" i="4"/>
  <c r="C357" i="4"/>
  <c r="D357" i="4"/>
  <c r="F357" i="4" s="1"/>
  <c r="E357" i="4"/>
  <c r="C358" i="4"/>
  <c r="D358" i="4"/>
  <c r="E358" i="4" s="1"/>
  <c r="C359" i="4"/>
  <c r="E359" i="4" s="1"/>
  <c r="D359" i="4"/>
  <c r="F359" i="4"/>
  <c r="G359" i="4" s="1"/>
  <c r="C360" i="4"/>
  <c r="E360" i="4" s="1"/>
  <c r="D360" i="4"/>
  <c r="C361" i="4"/>
  <c r="D361" i="4"/>
  <c r="F361" i="4" s="1"/>
  <c r="G361" i="4" s="1"/>
  <c r="E361" i="4"/>
  <c r="C362" i="4"/>
  <c r="E362" i="4" s="1"/>
  <c r="D362" i="4"/>
  <c r="C363" i="4"/>
  <c r="D363" i="4"/>
  <c r="F363" i="4" s="1"/>
  <c r="G363" i="4" s="1"/>
  <c r="E363" i="4"/>
  <c r="C364" i="4"/>
  <c r="D364" i="4"/>
  <c r="E364" i="4"/>
  <c r="F364" i="4"/>
  <c r="G364" i="4"/>
  <c r="C365" i="4"/>
  <c r="E365" i="4" s="1"/>
  <c r="D365" i="4"/>
  <c r="C366" i="4"/>
  <c r="D366" i="4"/>
  <c r="E366" i="4"/>
  <c r="F366" i="4"/>
  <c r="G366" i="4"/>
  <c r="C367" i="4"/>
  <c r="D367" i="4"/>
  <c r="F367" i="4" s="1"/>
  <c r="C368" i="4"/>
  <c r="D368" i="4"/>
  <c r="E368" i="4"/>
  <c r="F368" i="4"/>
  <c r="G368" i="4" s="1"/>
  <c r="C369" i="4"/>
  <c r="D369" i="4"/>
  <c r="E369" i="4" s="1"/>
  <c r="G369" i="4" s="1"/>
  <c r="F369" i="4"/>
  <c r="C370" i="4"/>
  <c r="E370" i="4" s="1"/>
  <c r="D370" i="4"/>
  <c r="F370" i="4" s="1"/>
  <c r="G370" i="4" s="1"/>
  <c r="C371" i="4"/>
  <c r="D371" i="4"/>
  <c r="E371" i="4"/>
  <c r="F371" i="4"/>
  <c r="G371" i="4"/>
  <c r="C372" i="4"/>
  <c r="D372" i="4"/>
  <c r="E372" i="4" s="1"/>
  <c r="C373" i="4"/>
  <c r="D373" i="4"/>
  <c r="F373" i="4" s="1"/>
  <c r="G373" i="4" s="1"/>
  <c r="E373" i="4"/>
  <c r="C374" i="4"/>
  <c r="D374" i="4"/>
  <c r="E374" i="4"/>
  <c r="F374" i="4"/>
  <c r="G374" i="4"/>
  <c r="C375" i="4"/>
  <c r="E375" i="4" s="1"/>
  <c r="D375" i="4"/>
  <c r="C376" i="4"/>
  <c r="D376" i="4"/>
  <c r="E376" i="4"/>
  <c r="F376" i="4"/>
  <c r="G376" i="4" s="1"/>
  <c r="C377" i="4"/>
  <c r="E377" i="4" s="1"/>
  <c r="D377" i="4"/>
  <c r="C378" i="4"/>
  <c r="E378" i="4" s="1"/>
  <c r="D378" i="4"/>
  <c r="F378" i="4" s="1"/>
  <c r="C379" i="4"/>
  <c r="D379" i="4"/>
  <c r="E379" i="4"/>
  <c r="F379" i="4"/>
  <c r="G379" i="4"/>
  <c r="C380" i="4"/>
  <c r="D380" i="4"/>
  <c r="E380" i="4" s="1"/>
  <c r="C381" i="4"/>
  <c r="D381" i="4"/>
  <c r="F381" i="4" s="1"/>
  <c r="G381" i="4" s="1"/>
  <c r="E381" i="4"/>
  <c r="C382" i="4"/>
  <c r="D382" i="4"/>
  <c r="E382" i="4"/>
  <c r="F382" i="4"/>
  <c r="G382" i="4"/>
  <c r="C383" i="4"/>
  <c r="E383" i="4" s="1"/>
  <c r="D383" i="4"/>
  <c r="C384" i="4"/>
  <c r="D384" i="4"/>
  <c r="E384" i="4"/>
  <c r="F384" i="4"/>
  <c r="G384" i="4" s="1"/>
  <c r="C385" i="4"/>
  <c r="E385" i="4" s="1"/>
  <c r="D385" i="4"/>
  <c r="C386" i="4"/>
  <c r="E386" i="4" s="1"/>
  <c r="D386" i="4"/>
  <c r="F386" i="4" s="1"/>
  <c r="G386" i="4" s="1"/>
  <c r="C387" i="4"/>
  <c r="D387" i="4"/>
  <c r="E387" i="4"/>
  <c r="F387" i="4"/>
  <c r="G387" i="4"/>
  <c r="C388" i="4"/>
  <c r="D388" i="4"/>
  <c r="E388" i="4" s="1"/>
  <c r="C389" i="4"/>
  <c r="D389" i="4"/>
  <c r="F389" i="4" s="1"/>
  <c r="G389" i="4" s="1"/>
  <c r="E389" i="4"/>
  <c r="C390" i="4"/>
  <c r="D390" i="4"/>
  <c r="E390" i="4"/>
  <c r="F390" i="4"/>
  <c r="G390" i="4"/>
  <c r="C391" i="4"/>
  <c r="E391" i="4" s="1"/>
  <c r="D391" i="4"/>
  <c r="C392" i="4"/>
  <c r="D392" i="4"/>
  <c r="E392" i="4"/>
  <c r="F392" i="4"/>
  <c r="G392" i="4" s="1"/>
  <c r="C393" i="4"/>
  <c r="E393" i="4" s="1"/>
  <c r="D393" i="4"/>
  <c r="C394" i="4"/>
  <c r="E394" i="4" s="1"/>
  <c r="D394" i="4"/>
  <c r="F394" i="4" s="1"/>
  <c r="G394" i="4" s="1"/>
  <c r="C395" i="4"/>
  <c r="D395" i="4"/>
  <c r="E395" i="4"/>
  <c r="F395" i="4"/>
  <c r="G395" i="4"/>
  <c r="C396" i="4"/>
  <c r="D396" i="4"/>
  <c r="E396" i="4" s="1"/>
  <c r="C397" i="4"/>
  <c r="D397" i="4"/>
  <c r="F397" i="4" s="1"/>
  <c r="G397" i="4" s="1"/>
  <c r="E397" i="4"/>
  <c r="C398" i="4"/>
  <c r="D398" i="4"/>
  <c r="E398" i="4"/>
  <c r="F398" i="4"/>
  <c r="G398" i="4"/>
  <c r="C399" i="4"/>
  <c r="E399" i="4" s="1"/>
  <c r="D399" i="4"/>
  <c r="C400" i="4"/>
  <c r="D400" i="4"/>
  <c r="E400" i="4"/>
  <c r="F400" i="4"/>
  <c r="G400" i="4" s="1"/>
  <c r="C401" i="4"/>
  <c r="E401" i="4" s="1"/>
  <c r="D401" i="4"/>
  <c r="C402" i="4"/>
  <c r="E402" i="4" s="1"/>
  <c r="D402" i="4"/>
  <c r="F402" i="4" s="1"/>
  <c r="G402" i="4" s="1"/>
  <c r="C403" i="4"/>
  <c r="D403" i="4"/>
  <c r="E403" i="4"/>
  <c r="F403" i="4"/>
  <c r="G403" i="4"/>
  <c r="C404" i="4"/>
  <c r="D404" i="4"/>
  <c r="E404" i="4" s="1"/>
  <c r="C405" i="4"/>
  <c r="D405" i="4"/>
  <c r="F405" i="4" s="1"/>
  <c r="G405" i="4" s="1"/>
  <c r="E405" i="4"/>
  <c r="C406" i="4"/>
  <c r="D406" i="4"/>
  <c r="E406" i="4"/>
  <c r="F406" i="4"/>
  <c r="G406" i="4"/>
  <c r="C407" i="4"/>
  <c r="E407" i="4" s="1"/>
  <c r="D407" i="4"/>
  <c r="C408" i="4"/>
  <c r="D408" i="4"/>
  <c r="E408" i="4"/>
  <c r="F408" i="4"/>
  <c r="G408" i="4" s="1"/>
  <c r="C409" i="4"/>
  <c r="E409" i="4" s="1"/>
  <c r="D409" i="4"/>
  <c r="C410" i="4"/>
  <c r="E410" i="4" s="1"/>
  <c r="D410" i="4"/>
  <c r="F410" i="4" s="1"/>
  <c r="C411" i="4"/>
  <c r="D411" i="4"/>
  <c r="E411" i="4"/>
  <c r="F411" i="4"/>
  <c r="G411" i="4"/>
  <c r="C412" i="4"/>
  <c r="D412" i="4"/>
  <c r="E412" i="4" s="1"/>
  <c r="C413" i="4"/>
  <c r="D413" i="4"/>
  <c r="F413" i="4" s="1"/>
  <c r="G413" i="4" s="1"/>
  <c r="E413" i="4"/>
  <c r="C414" i="4"/>
  <c r="D414" i="4"/>
  <c r="E414" i="4"/>
  <c r="F414" i="4"/>
  <c r="G414" i="4"/>
  <c r="C415" i="4"/>
  <c r="E415" i="4" s="1"/>
  <c r="D415" i="4"/>
  <c r="C416" i="4"/>
  <c r="D416" i="4"/>
  <c r="E416" i="4"/>
  <c r="F416" i="4"/>
  <c r="G416" i="4" s="1"/>
  <c r="C417" i="4"/>
  <c r="E417" i="4" s="1"/>
  <c r="D417" i="4"/>
  <c r="C418" i="4"/>
  <c r="E418" i="4" s="1"/>
  <c r="D418" i="4"/>
  <c r="F418" i="4" s="1"/>
  <c r="G418" i="4" s="1"/>
  <c r="C419" i="4"/>
  <c r="D419" i="4"/>
  <c r="E419" i="4"/>
  <c r="F419" i="4"/>
  <c r="G419" i="4"/>
  <c r="C420" i="4"/>
  <c r="D420" i="4"/>
  <c r="E420" i="4" s="1"/>
  <c r="C421" i="4"/>
  <c r="D421" i="4"/>
  <c r="F421" i="4" s="1"/>
  <c r="G421" i="4" s="1"/>
  <c r="E421" i="4"/>
  <c r="C422" i="4"/>
  <c r="D422" i="4"/>
  <c r="E422" i="4"/>
  <c r="F422" i="4"/>
  <c r="G422" i="4"/>
  <c r="C423" i="4"/>
  <c r="E423" i="4" s="1"/>
  <c r="D423" i="4"/>
  <c r="C424" i="4"/>
  <c r="D424" i="4"/>
  <c r="E424" i="4"/>
  <c r="F424" i="4"/>
  <c r="G424" i="4" s="1"/>
  <c r="C425" i="4"/>
  <c r="E425" i="4" s="1"/>
  <c r="D425" i="4"/>
  <c r="C426" i="4"/>
  <c r="E426" i="4" s="1"/>
  <c r="D426" i="4"/>
  <c r="F426" i="4" s="1"/>
  <c r="C427" i="4"/>
  <c r="D427" i="4"/>
  <c r="E427" i="4"/>
  <c r="F427" i="4"/>
  <c r="G427" i="4"/>
  <c r="C428" i="4"/>
  <c r="D428" i="4"/>
  <c r="E428" i="4" s="1"/>
  <c r="C429" i="4"/>
  <c r="D429" i="4"/>
  <c r="F429" i="4" s="1"/>
  <c r="G429" i="4" s="1"/>
  <c r="E429" i="4"/>
  <c r="C430" i="4"/>
  <c r="D430" i="4"/>
  <c r="E430" i="4"/>
  <c r="F430" i="4"/>
  <c r="G430" i="4"/>
  <c r="C431" i="4"/>
  <c r="E431" i="4" s="1"/>
  <c r="D431" i="4"/>
  <c r="C432" i="4"/>
  <c r="D432" i="4"/>
  <c r="E432" i="4"/>
  <c r="F432" i="4"/>
  <c r="G432" i="4" s="1"/>
  <c r="C433" i="4"/>
  <c r="E433" i="4" s="1"/>
  <c r="D433" i="4"/>
  <c r="C434" i="4"/>
  <c r="E434" i="4" s="1"/>
  <c r="D434" i="4"/>
  <c r="F434" i="4" s="1"/>
  <c r="G434" i="4" s="1"/>
  <c r="C435" i="4"/>
  <c r="D435" i="4"/>
  <c r="E435" i="4"/>
  <c r="F435" i="4"/>
  <c r="G435" i="4"/>
  <c r="C436" i="4"/>
  <c r="D436" i="4"/>
  <c r="E436" i="4" s="1"/>
  <c r="C437" i="4"/>
  <c r="D437" i="4"/>
  <c r="F437" i="4" s="1"/>
  <c r="G437" i="4" s="1"/>
  <c r="E437" i="4"/>
  <c r="G3" i="4"/>
  <c r="F3" i="4"/>
  <c r="E3" i="4"/>
  <c r="D3" i="4"/>
  <c r="C3" i="4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378" i="4" l="1"/>
  <c r="G426" i="4"/>
  <c r="G302" i="4"/>
  <c r="G286" i="4"/>
  <c r="G270" i="4"/>
  <c r="G254" i="4"/>
  <c r="G238" i="4"/>
  <c r="G148" i="4"/>
  <c r="G410" i="4"/>
  <c r="G318" i="4"/>
  <c r="G200" i="4"/>
  <c r="G20" i="4"/>
  <c r="G349" i="4"/>
  <c r="E178" i="4"/>
  <c r="F178" i="4"/>
  <c r="G178" i="4" s="1"/>
  <c r="E240" i="4"/>
  <c r="G240" i="4" s="1"/>
  <c r="E204" i="4"/>
  <c r="G204" i="4" s="1"/>
  <c r="G331" i="4"/>
  <c r="G315" i="4"/>
  <c r="G299" i="4"/>
  <c r="G283" i="4"/>
  <c r="G267" i="4"/>
  <c r="G251" i="4"/>
  <c r="G235" i="4"/>
  <c r="G218" i="4"/>
  <c r="G211" i="4"/>
  <c r="G143" i="4"/>
  <c r="G135" i="4"/>
  <c r="E124" i="4"/>
  <c r="G124" i="4" s="1"/>
  <c r="E116" i="4"/>
  <c r="G116" i="4" s="1"/>
  <c r="G96" i="4"/>
  <c r="G79" i="4"/>
  <c r="G71" i="4"/>
  <c r="E60" i="4"/>
  <c r="G60" i="4" s="1"/>
  <c r="E52" i="4"/>
  <c r="G52" i="4" s="1"/>
  <c r="G15" i="4"/>
  <c r="F13" i="4"/>
  <c r="E13" i="4"/>
  <c r="G336" i="4"/>
  <c r="G256" i="4"/>
  <c r="E304" i="4"/>
  <c r="G304" i="4" s="1"/>
  <c r="G223" i="4"/>
  <c r="F433" i="4"/>
  <c r="G433" i="4" s="1"/>
  <c r="F425" i="4"/>
  <c r="G425" i="4" s="1"/>
  <c r="F417" i="4"/>
  <c r="G417" i="4" s="1"/>
  <c r="F409" i="4"/>
  <c r="G409" i="4" s="1"/>
  <c r="F401" i="4"/>
  <c r="G401" i="4" s="1"/>
  <c r="F393" i="4"/>
  <c r="G393" i="4" s="1"/>
  <c r="F385" i="4"/>
  <c r="G385" i="4" s="1"/>
  <c r="F377" i="4"/>
  <c r="G377" i="4" s="1"/>
  <c r="F360" i="4"/>
  <c r="G360" i="4" s="1"/>
  <c r="G350" i="4"/>
  <c r="G230" i="4"/>
  <c r="E228" i="4"/>
  <c r="G228" i="4" s="1"/>
  <c r="E225" i="4"/>
  <c r="F225" i="4"/>
  <c r="G225" i="4" s="1"/>
  <c r="E218" i="4"/>
  <c r="E196" i="4"/>
  <c r="G196" i="4" s="1"/>
  <c r="E185" i="4"/>
  <c r="F185" i="4"/>
  <c r="G185" i="4" s="1"/>
  <c r="G160" i="4"/>
  <c r="E146" i="4"/>
  <c r="F146" i="4"/>
  <c r="G146" i="4" s="1"/>
  <c r="E141" i="4"/>
  <c r="G141" i="4" s="1"/>
  <c r="E82" i="4"/>
  <c r="F82" i="4"/>
  <c r="E77" i="4"/>
  <c r="G77" i="4" s="1"/>
  <c r="G32" i="4"/>
  <c r="E18" i="4"/>
  <c r="F18" i="4"/>
  <c r="G288" i="4"/>
  <c r="E320" i="4"/>
  <c r="E272" i="4"/>
  <c r="G272" i="4" s="1"/>
  <c r="E206" i="4"/>
  <c r="F206" i="4"/>
  <c r="G206" i="4" s="1"/>
  <c r="F436" i="4"/>
  <c r="G436" i="4" s="1"/>
  <c r="F428" i="4"/>
  <c r="G428" i="4" s="1"/>
  <c r="F420" i="4"/>
  <c r="G420" i="4" s="1"/>
  <c r="F412" i="4"/>
  <c r="G412" i="4" s="1"/>
  <c r="F404" i="4"/>
  <c r="G404" i="4" s="1"/>
  <c r="F396" i="4"/>
  <c r="G396" i="4" s="1"/>
  <c r="F388" i="4"/>
  <c r="G388" i="4" s="1"/>
  <c r="F380" i="4"/>
  <c r="G380" i="4" s="1"/>
  <c r="F372" i="4"/>
  <c r="G372" i="4" s="1"/>
  <c r="F362" i="4"/>
  <c r="G362" i="4" s="1"/>
  <c r="F358" i="4"/>
  <c r="G358" i="4" s="1"/>
  <c r="F352" i="4"/>
  <c r="G352" i="4" s="1"/>
  <c r="F337" i="4"/>
  <c r="G337" i="4" s="1"/>
  <c r="F321" i="4"/>
  <c r="G321" i="4" s="1"/>
  <c r="G312" i="4"/>
  <c r="F305" i="4"/>
  <c r="G305" i="4" s="1"/>
  <c r="G296" i="4"/>
  <c r="F289" i="4"/>
  <c r="G289" i="4" s="1"/>
  <c r="F273" i="4"/>
  <c r="G273" i="4" s="1"/>
  <c r="F257" i="4"/>
  <c r="G257" i="4" s="1"/>
  <c r="F241" i="4"/>
  <c r="G241" i="4" s="1"/>
  <c r="G232" i="4"/>
  <c r="E213" i="4"/>
  <c r="G213" i="4" s="1"/>
  <c r="G210" i="4"/>
  <c r="E180" i="4"/>
  <c r="G180" i="4" s="1"/>
  <c r="E129" i="4"/>
  <c r="F129" i="4"/>
  <c r="G129" i="4" s="1"/>
  <c r="F89" i="4"/>
  <c r="G89" i="4" s="1"/>
  <c r="E65" i="4"/>
  <c r="F65" i="4"/>
  <c r="F40" i="4"/>
  <c r="G40" i="4" s="1"/>
  <c r="E40" i="4"/>
  <c r="F25" i="4"/>
  <c r="G25" i="4" s="1"/>
  <c r="E97" i="4"/>
  <c r="F97" i="4"/>
  <c r="G97" i="4" s="1"/>
  <c r="G357" i="4"/>
  <c r="E336" i="4"/>
  <c r="E256" i="4"/>
  <c r="E161" i="4"/>
  <c r="F161" i="4"/>
  <c r="F431" i="4"/>
  <c r="G431" i="4" s="1"/>
  <c r="F423" i="4"/>
  <c r="G423" i="4" s="1"/>
  <c r="F415" i="4"/>
  <c r="G415" i="4" s="1"/>
  <c r="F407" i="4"/>
  <c r="G407" i="4" s="1"/>
  <c r="F399" i="4"/>
  <c r="G399" i="4" s="1"/>
  <c r="F391" i="4"/>
  <c r="G391" i="4" s="1"/>
  <c r="F383" i="4"/>
  <c r="G383" i="4" s="1"/>
  <c r="F375" i="4"/>
  <c r="G375" i="4" s="1"/>
  <c r="F365" i="4"/>
  <c r="G365" i="4" s="1"/>
  <c r="E346" i="4"/>
  <c r="G346" i="4" s="1"/>
  <c r="E344" i="4"/>
  <c r="G344" i="4" s="1"/>
  <c r="E328" i="4"/>
  <c r="G328" i="4" s="1"/>
  <c r="E323" i="4"/>
  <c r="E312" i="4"/>
  <c r="E307" i="4"/>
  <c r="E296" i="4"/>
  <c r="E280" i="4"/>
  <c r="G280" i="4" s="1"/>
  <c r="E264" i="4"/>
  <c r="G264" i="4" s="1"/>
  <c r="E248" i="4"/>
  <c r="G248" i="4" s="1"/>
  <c r="E232" i="4"/>
  <c r="F131" i="4"/>
  <c r="G131" i="4" s="1"/>
  <c r="G92" i="4"/>
  <c r="F67" i="4"/>
  <c r="G67" i="4" s="1"/>
  <c r="F37" i="4"/>
  <c r="E37" i="4"/>
  <c r="G28" i="4"/>
  <c r="G320" i="4"/>
  <c r="E194" i="4"/>
  <c r="F194" i="4"/>
  <c r="G194" i="4" s="1"/>
  <c r="E33" i="4"/>
  <c r="F33" i="4"/>
  <c r="G33" i="4" s="1"/>
  <c r="E288" i="4"/>
  <c r="G339" i="4"/>
  <c r="G323" i="4"/>
  <c r="G307" i="4"/>
  <c r="G291" i="4"/>
  <c r="G275" i="4"/>
  <c r="G259" i="4"/>
  <c r="G243" i="4"/>
  <c r="F226" i="4"/>
  <c r="G226" i="4" s="1"/>
  <c r="F202" i="4"/>
  <c r="G202" i="4" s="1"/>
  <c r="F170" i="4"/>
  <c r="G170" i="4" s="1"/>
  <c r="G156" i="4"/>
  <c r="G103" i="4"/>
  <c r="F45" i="4"/>
  <c r="G45" i="4" s="1"/>
  <c r="E45" i="4"/>
  <c r="G39" i="4"/>
  <c r="E20" i="4"/>
  <c r="E367" i="4"/>
  <c r="G367" i="4" s="1"/>
  <c r="G191" i="4"/>
  <c r="G175" i="4"/>
  <c r="G167" i="4"/>
  <c r="E156" i="4"/>
  <c r="E148" i="4"/>
  <c r="F136" i="4"/>
  <c r="G136" i="4" s="1"/>
  <c r="E114" i="4"/>
  <c r="F114" i="4"/>
  <c r="G114" i="4" s="1"/>
  <c r="E109" i="4"/>
  <c r="G109" i="4" s="1"/>
  <c r="F91" i="4"/>
  <c r="G91" i="4" s="1"/>
  <c r="F72" i="4"/>
  <c r="G72" i="4" s="1"/>
  <c r="E50" i="4"/>
  <c r="F50" i="4"/>
  <c r="G50" i="4" s="1"/>
  <c r="F27" i="4"/>
  <c r="G27" i="4" s="1"/>
  <c r="F231" i="4"/>
  <c r="G231" i="4" s="1"/>
  <c r="F222" i="4"/>
  <c r="G222" i="4" s="1"/>
  <c r="E199" i="4"/>
  <c r="G199" i="4" s="1"/>
  <c r="E189" i="4"/>
  <c r="G189" i="4" s="1"/>
  <c r="F184" i="4"/>
  <c r="G184" i="4" s="1"/>
  <c r="F179" i="4"/>
  <c r="G179" i="4" s="1"/>
  <c r="G169" i="4"/>
  <c r="E165" i="4"/>
  <c r="G165" i="4" s="1"/>
  <c r="F152" i="4"/>
  <c r="G152" i="4" s="1"/>
  <c r="F147" i="4"/>
  <c r="G147" i="4" s="1"/>
  <c r="E133" i="4"/>
  <c r="G133" i="4" s="1"/>
  <c r="G120" i="4"/>
  <c r="E101" i="4"/>
  <c r="G101" i="4" s="1"/>
  <c r="G88" i="4"/>
  <c r="E69" i="4"/>
  <c r="G69" i="4" s="1"/>
  <c r="G7" i="4"/>
  <c r="F201" i="4"/>
  <c r="G201" i="4" s="1"/>
  <c r="F154" i="4"/>
  <c r="G154" i="4" s="1"/>
  <c r="E140" i="4"/>
  <c r="G140" i="4" s="1"/>
  <c r="F122" i="4"/>
  <c r="G122" i="4" s="1"/>
  <c r="E108" i="4"/>
  <c r="G108" i="4" s="1"/>
  <c r="G95" i="4"/>
  <c r="F90" i="4"/>
  <c r="G90" i="4" s="1"/>
  <c r="E76" i="4"/>
  <c r="G76" i="4" s="1"/>
  <c r="G63" i="4"/>
  <c r="F58" i="4"/>
  <c r="G58" i="4" s="1"/>
  <c r="G56" i="4"/>
  <c r="E48" i="4"/>
  <c r="E44" i="4"/>
  <c r="G44" i="4" s="1"/>
  <c r="G31" i="4"/>
  <c r="F29" i="4"/>
  <c r="E29" i="4"/>
  <c r="F26" i="4"/>
  <c r="G26" i="4" s="1"/>
  <c r="G24" i="4"/>
  <c r="E16" i="4"/>
  <c r="E12" i="4"/>
  <c r="G12" i="4" s="1"/>
  <c r="F215" i="4"/>
  <c r="G215" i="4" s="1"/>
  <c r="F188" i="4"/>
  <c r="G188" i="4" s="1"/>
  <c r="F176" i="4"/>
  <c r="G176" i="4" s="1"/>
  <c r="F171" i="4"/>
  <c r="G171" i="4" s="1"/>
  <c r="E157" i="4"/>
  <c r="G157" i="4" s="1"/>
  <c r="F144" i="4"/>
  <c r="G144" i="4" s="1"/>
  <c r="F139" i="4"/>
  <c r="G139" i="4" s="1"/>
  <c r="E125" i="4"/>
  <c r="G125" i="4" s="1"/>
  <c r="F112" i="4"/>
  <c r="G112" i="4" s="1"/>
  <c r="F107" i="4"/>
  <c r="G107" i="4" s="1"/>
  <c r="E93" i="4"/>
  <c r="G93" i="4" s="1"/>
  <c r="F80" i="4"/>
  <c r="G80" i="4" s="1"/>
  <c r="F75" i="4"/>
  <c r="G75" i="4" s="1"/>
  <c r="E61" i="4"/>
  <c r="G61" i="4" s="1"/>
  <c r="F43" i="4"/>
  <c r="G43" i="4" s="1"/>
  <c r="F11" i="4"/>
  <c r="G11" i="4" s="1"/>
  <c r="F192" i="4"/>
  <c r="G192" i="4" s="1"/>
  <c r="F53" i="4"/>
  <c r="G53" i="4" s="1"/>
  <c r="E53" i="4"/>
  <c r="G48" i="4"/>
  <c r="F21" i="4"/>
  <c r="E21" i="4"/>
  <c r="G16" i="4"/>
  <c r="G29" i="4" l="1"/>
  <c r="G37" i="4"/>
  <c r="G161" i="4"/>
  <c r="G82" i="4"/>
  <c r="G13" i="4"/>
  <c r="G21" i="4"/>
  <c r="G65" i="4"/>
  <c r="G18" i="4"/>
</calcChain>
</file>

<file path=xl/sharedStrings.xml><?xml version="1.0" encoding="utf-8"?>
<sst xmlns="http://schemas.openxmlformats.org/spreadsheetml/2006/main" count="2758" uniqueCount="901">
  <si>
    <t>CD</t>
  </si>
  <si>
    <t>Incumbent</t>
  </si>
  <si>
    <t>Party</t>
  </si>
  <si>
    <t>Obama
New</t>
  </si>
  <si>
    <t>McCain
New</t>
  </si>
  <si>
    <t>Obama
Old</t>
  </si>
  <si>
    <t>McCain
Old</t>
  </si>
  <si>
    <t>Old
CD</t>
  </si>
  <si>
    <t>AK-AL</t>
  </si>
  <si>
    <t>Young, Don</t>
  </si>
  <si>
    <t>(R)</t>
  </si>
  <si>
    <t>AL-01</t>
  </si>
  <si>
    <t>Bonner</t>
  </si>
  <si>
    <t>AL-02</t>
  </si>
  <si>
    <t>Roby</t>
  </si>
  <si>
    <t>AL-03</t>
  </si>
  <si>
    <t>Rogers, Mike D.</t>
  </si>
  <si>
    <t>AL-04</t>
  </si>
  <si>
    <t>Aderholt</t>
  </si>
  <si>
    <t>AL-05</t>
  </si>
  <si>
    <t>Brooks</t>
  </si>
  <si>
    <t>AL-06</t>
  </si>
  <si>
    <t>Bachus</t>
  </si>
  <si>
    <t>AL-07</t>
  </si>
  <si>
    <t>Sewell</t>
  </si>
  <si>
    <t>(D)</t>
  </si>
  <si>
    <t>AR-01</t>
  </si>
  <si>
    <t>Crawford</t>
  </si>
  <si>
    <t>AR-02</t>
  </si>
  <si>
    <t>Griffin</t>
  </si>
  <si>
    <t>AR-03</t>
  </si>
  <si>
    <t>Womack</t>
  </si>
  <si>
    <t>AR-04</t>
  </si>
  <si>
    <t>OPEN</t>
  </si>
  <si>
    <t>AZ-01</t>
  </si>
  <si>
    <t>AZ-02</t>
  </si>
  <si>
    <t>Barber</t>
  </si>
  <si>
    <t>AZ-08</t>
  </si>
  <si>
    <t>AZ-03</t>
  </si>
  <si>
    <t>Grijalva</t>
  </si>
  <si>
    <t>AZ-07</t>
  </si>
  <si>
    <t>AZ-04</t>
  </si>
  <si>
    <t>Gosar</t>
  </si>
  <si>
    <t>AZ-05</t>
  </si>
  <si>
    <t>AZ-06</t>
  </si>
  <si>
    <t>Schweikert</t>
  </si>
  <si>
    <t>Pastor</t>
  </si>
  <si>
    <t>Franks</t>
  </si>
  <si>
    <t>AZ-09</t>
  </si>
  <si>
    <t>NEW</t>
  </si>
  <si>
    <t>---</t>
  </si>
  <si>
    <t>CA-01</t>
  </si>
  <si>
    <t>CA-02</t>
  </si>
  <si>
    <t>CA-06</t>
  </si>
  <si>
    <t>CA-03</t>
  </si>
  <si>
    <t>Garamendi</t>
  </si>
  <si>
    <t>CA-10</t>
  </si>
  <si>
    <t>CA-04</t>
  </si>
  <si>
    <t>McClintock</t>
  </si>
  <si>
    <t>CA-05</t>
  </si>
  <si>
    <t>Thompson, Mike</t>
  </si>
  <si>
    <t>Matsui</t>
  </si>
  <si>
    <t>CA-07</t>
  </si>
  <si>
    <t>Lungren</t>
  </si>
  <si>
    <t>CA-08</t>
  </si>
  <si>
    <t>CA-41</t>
  </si>
  <si>
    <t>CA-09</t>
  </si>
  <si>
    <t>McNerney</t>
  </si>
  <si>
    <t>CA-11</t>
  </si>
  <si>
    <t>Denham</t>
  </si>
  <si>
    <t>CA-19</t>
  </si>
  <si>
    <t>Miller, George</t>
  </si>
  <si>
    <t>CA-12</t>
  </si>
  <si>
    <t>Pelosi</t>
  </si>
  <si>
    <t>CA-13</t>
  </si>
  <si>
    <t>Lee</t>
  </si>
  <si>
    <t>CA-14</t>
  </si>
  <si>
    <t>Speier</t>
  </si>
  <si>
    <t>CA-15</t>
  </si>
  <si>
    <t>Stark</t>
  </si>
  <si>
    <t>CA-16</t>
  </si>
  <si>
    <t>Costa</t>
  </si>
  <si>
    <t>CA-20</t>
  </si>
  <si>
    <t>CA-17</t>
  </si>
  <si>
    <t>Honda</t>
  </si>
  <si>
    <t>CA-18</t>
  </si>
  <si>
    <t>Eshoo</t>
  </si>
  <si>
    <t>Lofgren</t>
  </si>
  <si>
    <t>Farr</t>
  </si>
  <si>
    <t>CA-21</t>
  </si>
  <si>
    <t>VACANT</t>
  </si>
  <si>
    <t>CA-22</t>
  </si>
  <si>
    <t>Nunes</t>
  </si>
  <si>
    <t>CA-23</t>
  </si>
  <si>
    <t>McCarthy, Kevin</t>
  </si>
  <si>
    <t>CA-24</t>
  </si>
  <si>
    <t>Capps</t>
  </si>
  <si>
    <t>CA-25</t>
  </si>
  <si>
    <t>McKeon</t>
  </si>
  <si>
    <t>CA-26</t>
  </si>
  <si>
    <t>CA-27</t>
  </si>
  <si>
    <t>Chu</t>
  </si>
  <si>
    <t>CA-32</t>
  </si>
  <si>
    <t>CA-28</t>
  </si>
  <si>
    <t>Schiff</t>
  </si>
  <si>
    <t>CA-29</t>
  </si>
  <si>
    <t>CA-30</t>
  </si>
  <si>
    <t>Sherman</t>
  </si>
  <si>
    <t>CA-31</t>
  </si>
  <si>
    <t>Miller, Gary</t>
  </si>
  <si>
    <t>CA-42</t>
  </si>
  <si>
    <t>Napolitano</t>
  </si>
  <si>
    <t>CA-38</t>
  </si>
  <si>
    <t>CA-33</t>
  </si>
  <si>
    <t>Waxman</t>
  </si>
  <si>
    <t>CA-34</t>
  </si>
  <si>
    <t>Becerra</t>
  </si>
  <si>
    <t>CA-35</t>
  </si>
  <si>
    <t>Baca</t>
  </si>
  <si>
    <t>CA-43</t>
  </si>
  <si>
    <t>CA-36</t>
  </si>
  <si>
    <t>Bono Mack</t>
  </si>
  <si>
    <t>CA-45</t>
  </si>
  <si>
    <t>CA-37</t>
  </si>
  <si>
    <t>Bass, Karen</t>
  </si>
  <si>
    <t>Sanchez, Linda</t>
  </si>
  <si>
    <t>CA-39</t>
  </si>
  <si>
    <t>Royce</t>
  </si>
  <si>
    <t>CA-40</t>
  </si>
  <si>
    <t>Roybal-Allard</t>
  </si>
  <si>
    <t>Calvert</t>
  </si>
  <si>
    <t>CA-44</t>
  </si>
  <si>
    <t>Waters</t>
  </si>
  <si>
    <t>Hahn</t>
  </si>
  <si>
    <t>Campbell</t>
  </si>
  <si>
    <t>CA-48</t>
  </si>
  <si>
    <t>CA-46</t>
  </si>
  <si>
    <t>Sanchez, Loretta</t>
  </si>
  <si>
    <t>CA-47</t>
  </si>
  <si>
    <t>Rohrabacher</t>
  </si>
  <si>
    <t>CA-49</t>
  </si>
  <si>
    <t>Issa</t>
  </si>
  <si>
    <t>CA-50</t>
  </si>
  <si>
    <t>Hunter</t>
  </si>
  <si>
    <t>CA-52</t>
  </si>
  <si>
    <t>CA-51</t>
  </si>
  <si>
    <t>Bilbray</t>
  </si>
  <si>
    <t>CA-53</t>
  </si>
  <si>
    <t>Davis, Susan</t>
  </si>
  <si>
    <t>CO-01</t>
  </si>
  <si>
    <t>DeGette</t>
  </si>
  <si>
    <t>CO-02</t>
  </si>
  <si>
    <t>Polis</t>
  </si>
  <si>
    <t>CO-03</t>
  </si>
  <si>
    <t>Tipton</t>
  </si>
  <si>
    <t>CO-04</t>
  </si>
  <si>
    <t>Gardner</t>
  </si>
  <si>
    <t>CO-05</t>
  </si>
  <si>
    <t>Lamborn</t>
  </si>
  <si>
    <t>CO-06</t>
  </si>
  <si>
    <t>Coffman</t>
  </si>
  <si>
    <t>CO-07</t>
  </si>
  <si>
    <t>Perlmutter</t>
  </si>
  <si>
    <t>CT-01</t>
  </si>
  <si>
    <t>Larson</t>
  </si>
  <si>
    <t>CT-02</t>
  </si>
  <si>
    <t>Courtney</t>
  </si>
  <si>
    <t>CT-03</t>
  </si>
  <si>
    <t>DeLauro</t>
  </si>
  <si>
    <t>CT-04</t>
  </si>
  <si>
    <t>Himes</t>
  </si>
  <si>
    <t>CT-05</t>
  </si>
  <si>
    <t>DE-AL</t>
  </si>
  <si>
    <t>Carney</t>
  </si>
  <si>
    <t>FL-01</t>
  </si>
  <si>
    <t>Miller, Jeff</t>
  </si>
  <si>
    <t>FL-02</t>
  </si>
  <si>
    <t>Southerland</t>
  </si>
  <si>
    <t>FL-03</t>
  </si>
  <si>
    <t>FL-06</t>
  </si>
  <si>
    <t>FL-04</t>
  </si>
  <si>
    <t>Crenshaw</t>
  </si>
  <si>
    <t>FL-05</t>
  </si>
  <si>
    <t>Brown</t>
  </si>
  <si>
    <t>FL-07</t>
  </si>
  <si>
    <t>Mica</t>
  </si>
  <si>
    <t>FL-08</t>
  </si>
  <si>
    <t>Posey</t>
  </si>
  <si>
    <t>FL-15</t>
  </si>
  <si>
    <t>FL-09</t>
  </si>
  <si>
    <t>FL-10</t>
  </si>
  <si>
    <t>Webster</t>
  </si>
  <si>
    <t>FL-11</t>
  </si>
  <si>
    <t>Nugent</t>
  </si>
  <si>
    <t>FL-12</t>
  </si>
  <si>
    <t>Bilirakis</t>
  </si>
  <si>
    <t>FL-13</t>
  </si>
  <si>
    <t>Young, Bill</t>
  </si>
  <si>
    <t>FL-14</t>
  </si>
  <si>
    <t>Castor</t>
  </si>
  <si>
    <t>Ross, Dennis</t>
  </si>
  <si>
    <t>FL-16</t>
  </si>
  <si>
    <t>Buchanan</t>
  </si>
  <si>
    <t>FL-17</t>
  </si>
  <si>
    <t>Rooney</t>
  </si>
  <si>
    <t>FL-18</t>
  </si>
  <si>
    <t>West</t>
  </si>
  <si>
    <t>FL-22</t>
  </si>
  <si>
    <t>FL-19</t>
  </si>
  <si>
    <t>FL-20</t>
  </si>
  <si>
    <t>Hastings, Alcee</t>
  </si>
  <si>
    <t>FL-23</t>
  </si>
  <si>
    <t>FL-21</t>
  </si>
  <si>
    <t>Deutch</t>
  </si>
  <si>
    <t>Wasserman Schultz</t>
  </si>
  <si>
    <t>FL-24</t>
  </si>
  <si>
    <t>Wilson, Frederica</t>
  </si>
  <si>
    <t>FL-25</t>
  </si>
  <si>
    <t>Diaz-Balart</t>
  </si>
  <si>
    <t>FL-26</t>
  </si>
  <si>
    <t>Rivera</t>
  </si>
  <si>
    <t>FL-27</t>
  </si>
  <si>
    <t>Ros-Lehtinen</t>
  </si>
  <si>
    <t>GA-01</t>
  </si>
  <si>
    <t>Kingston</t>
  </si>
  <si>
    <t>GA-02</t>
  </si>
  <si>
    <t>Bishop, Sanford</t>
  </si>
  <si>
    <t>GA-03</t>
  </si>
  <si>
    <t>Westmoreland</t>
  </si>
  <si>
    <t>GA-04</t>
  </si>
  <si>
    <t>Johnson, Hank</t>
  </si>
  <si>
    <t>GA-05</t>
  </si>
  <si>
    <t>Lewis, John</t>
  </si>
  <si>
    <t>GA-06</t>
  </si>
  <si>
    <t>Price, Tom</t>
  </si>
  <si>
    <t>GA-07</t>
  </si>
  <si>
    <t>Woodall</t>
  </si>
  <si>
    <t>GA-08</t>
  </si>
  <si>
    <t>Scott, Austin</t>
  </si>
  <si>
    <t>GA-09</t>
  </si>
  <si>
    <t>GA-10</t>
  </si>
  <si>
    <t>Broun</t>
  </si>
  <si>
    <t>GA-11</t>
  </si>
  <si>
    <t>Gingrey</t>
  </si>
  <si>
    <t>GA-12</t>
  </si>
  <si>
    <t>Barrow</t>
  </si>
  <si>
    <t>GA-13</t>
  </si>
  <si>
    <t>Scott, David</t>
  </si>
  <si>
    <t>GA-14</t>
  </si>
  <si>
    <t>Graves, Tom</t>
  </si>
  <si>
    <t>HI-01</t>
  </si>
  <si>
    <t>Hanabusa</t>
  </si>
  <si>
    <t>HI-02</t>
  </si>
  <si>
    <t>IA-01</t>
  </si>
  <si>
    <t>Braley</t>
  </si>
  <si>
    <t>IA-02</t>
  </si>
  <si>
    <t>Loebsack</t>
  </si>
  <si>
    <t>IA-03</t>
  </si>
  <si>
    <t>Latham</t>
  </si>
  <si>
    <t>IA-04</t>
  </si>
  <si>
    <t>King, Steve</t>
  </si>
  <si>
    <t>IA-05</t>
  </si>
  <si>
    <t>ID-01</t>
  </si>
  <si>
    <t>Labrador</t>
  </si>
  <si>
    <t>ID-02</t>
  </si>
  <si>
    <t>Simpson</t>
  </si>
  <si>
    <t>IL-01</t>
  </si>
  <si>
    <t>Rush</t>
  </si>
  <si>
    <t>IL-02</t>
  </si>
  <si>
    <t>Jackson</t>
  </si>
  <si>
    <t>IL-03</t>
  </si>
  <si>
    <t>Lipinski</t>
  </si>
  <si>
    <t>IL-04</t>
  </si>
  <si>
    <t>Gutierrez</t>
  </si>
  <si>
    <t>IL-05</t>
  </si>
  <si>
    <t>Quigley</t>
  </si>
  <si>
    <t>IL-06</t>
  </si>
  <si>
    <t>Roskam</t>
  </si>
  <si>
    <t>IL-07</t>
  </si>
  <si>
    <t>Davis, Danny</t>
  </si>
  <si>
    <t>IL-08</t>
  </si>
  <si>
    <t>Walsh</t>
  </si>
  <si>
    <t>IL-09</t>
  </si>
  <si>
    <t>Schakowsky</t>
  </si>
  <si>
    <t>IL-10</t>
  </si>
  <si>
    <t>Dold</t>
  </si>
  <si>
    <t>IL-11</t>
  </si>
  <si>
    <t>Biggert</t>
  </si>
  <si>
    <t>IL-13</t>
  </si>
  <si>
    <t>IL-12</t>
  </si>
  <si>
    <t>IL-15</t>
  </si>
  <si>
    <t>IL-14</t>
  </si>
  <si>
    <t>Hultgren</t>
  </si>
  <si>
    <t>Shimkus</t>
  </si>
  <si>
    <t>IL-19</t>
  </si>
  <si>
    <t>IL-16</t>
  </si>
  <si>
    <t>Kinzinger</t>
  </si>
  <si>
    <t>IL-17</t>
  </si>
  <si>
    <t>Schilling</t>
  </si>
  <si>
    <t>IL-18</t>
  </si>
  <si>
    <t>Schock</t>
  </si>
  <si>
    <t>IN-01</t>
  </si>
  <si>
    <t>Visclosky</t>
  </si>
  <si>
    <t>IN-02</t>
  </si>
  <si>
    <t>IN-03</t>
  </si>
  <si>
    <t>Stutzman</t>
  </si>
  <si>
    <t>IN-04</t>
  </si>
  <si>
    <t>Rokita</t>
  </si>
  <si>
    <t>IN-05</t>
  </si>
  <si>
    <t>IN-06</t>
  </si>
  <si>
    <t>IN-07</t>
  </si>
  <si>
    <t>Carson</t>
  </si>
  <si>
    <t>IN-08</t>
  </si>
  <si>
    <t>Bucshon</t>
  </si>
  <si>
    <t>IN-09</t>
  </si>
  <si>
    <t>Young, Todd</t>
  </si>
  <si>
    <t>KS-01</t>
  </si>
  <si>
    <t>Huelskamp</t>
  </si>
  <si>
    <t>KS-02</t>
  </si>
  <si>
    <t>Jenkins</t>
  </si>
  <si>
    <t>KS-03</t>
  </si>
  <si>
    <t>Yoder</t>
  </si>
  <si>
    <t>KS-04</t>
  </si>
  <si>
    <t>Pompeo</t>
  </si>
  <si>
    <t>KY-01</t>
  </si>
  <si>
    <t>Whitfield</t>
  </si>
  <si>
    <t>KY-02</t>
  </si>
  <si>
    <t>Guthrie</t>
  </si>
  <si>
    <t>KY-03</t>
  </si>
  <si>
    <t>Yarmuth</t>
  </si>
  <si>
    <t>KY-04</t>
  </si>
  <si>
    <t>KY-05</t>
  </si>
  <si>
    <t>Rogers, Hal</t>
  </si>
  <si>
    <t>KY-06</t>
  </si>
  <si>
    <t>Chandler</t>
  </si>
  <si>
    <t>LA-01</t>
  </si>
  <si>
    <t>Scalise</t>
  </si>
  <si>
    <t>LA-02</t>
  </si>
  <si>
    <t>Richmond</t>
  </si>
  <si>
    <t>LA-03</t>
  </si>
  <si>
    <t>Boustany</t>
  </si>
  <si>
    <t>LA-07</t>
  </si>
  <si>
    <t>LA-04</t>
  </si>
  <si>
    <t>Fleming</t>
  </si>
  <si>
    <t>LA-05</t>
  </si>
  <si>
    <t>Alexander</t>
  </si>
  <si>
    <t>LA-06</t>
  </si>
  <si>
    <t>Cassidy</t>
  </si>
  <si>
    <t>MA-01</t>
  </si>
  <si>
    <t>Neal</t>
  </si>
  <si>
    <t>MA-02</t>
  </si>
  <si>
    <t>McGovern</t>
  </si>
  <si>
    <t>MA-03</t>
  </si>
  <si>
    <t>Tsongas</t>
  </si>
  <si>
    <t>MA-05</t>
  </si>
  <si>
    <t>MA-04</t>
  </si>
  <si>
    <t>Markey</t>
  </si>
  <si>
    <t>MA-07</t>
  </si>
  <si>
    <t>MA-06</t>
  </si>
  <si>
    <t>Tierney</t>
  </si>
  <si>
    <t>Capuano</t>
  </si>
  <si>
    <t>MA-08</t>
  </si>
  <si>
    <t>Lynch</t>
  </si>
  <si>
    <t>MA-09</t>
  </si>
  <si>
    <t>Keating</t>
  </si>
  <si>
    <t>MA-10</t>
  </si>
  <si>
    <t>MD-01</t>
  </si>
  <si>
    <t>Harris</t>
  </si>
  <si>
    <t>MD-02</t>
  </si>
  <si>
    <t>Ruppersberger</t>
  </si>
  <si>
    <t>MD-03</t>
  </si>
  <si>
    <t>Sarbanes</t>
  </si>
  <si>
    <t>MD-04</t>
  </si>
  <si>
    <t>Edwards</t>
  </si>
  <si>
    <t>MD-05</t>
  </si>
  <si>
    <t>Hoyer</t>
  </si>
  <si>
    <t>MD-06</t>
  </si>
  <si>
    <t>Bartlett</t>
  </si>
  <si>
    <t>MD-07</t>
  </si>
  <si>
    <t>Cummings</t>
  </si>
  <si>
    <t>MD-08</t>
  </si>
  <si>
    <t>Van Hollen</t>
  </si>
  <si>
    <t>ME-01</t>
  </si>
  <si>
    <t>Pingree</t>
  </si>
  <si>
    <t>ME-02</t>
  </si>
  <si>
    <t>Michaud</t>
  </si>
  <si>
    <t>MI-01</t>
  </si>
  <si>
    <t>Benishek</t>
  </si>
  <si>
    <t>MI-02</t>
  </si>
  <si>
    <t>Huizenga</t>
  </si>
  <si>
    <t>MI-03</t>
  </si>
  <si>
    <t>Amash</t>
  </si>
  <si>
    <t>MI-04</t>
  </si>
  <si>
    <t>Camp</t>
  </si>
  <si>
    <t>MI-05</t>
  </si>
  <si>
    <t>MI-06</t>
  </si>
  <si>
    <t>Upton</t>
  </si>
  <si>
    <t>MI-07</t>
  </si>
  <si>
    <t>Walberg</t>
  </si>
  <si>
    <t>MI-08</t>
  </si>
  <si>
    <t>Rogers, Mike J.</t>
  </si>
  <si>
    <t>MI-09</t>
  </si>
  <si>
    <t>Levin</t>
  </si>
  <si>
    <t>MI-12</t>
  </si>
  <si>
    <t>MI-10</t>
  </si>
  <si>
    <t>Miller, Candice</t>
  </si>
  <si>
    <t>MI-11</t>
  </si>
  <si>
    <t>Dingell</t>
  </si>
  <si>
    <t>MI-15</t>
  </si>
  <si>
    <t>MI-13</t>
  </si>
  <si>
    <t>Conyers</t>
  </si>
  <si>
    <t>MI-14</t>
  </si>
  <si>
    <t>Peters</t>
  </si>
  <si>
    <t>MN-01</t>
  </si>
  <si>
    <t>Walz</t>
  </si>
  <si>
    <t>MN-02</t>
  </si>
  <si>
    <t>Kline</t>
  </si>
  <si>
    <t>MN-03</t>
  </si>
  <si>
    <t>Paulson</t>
  </si>
  <si>
    <t>MN-04</t>
  </si>
  <si>
    <t>McCollum</t>
  </si>
  <si>
    <t>MN-05</t>
  </si>
  <si>
    <t>Ellison</t>
  </si>
  <si>
    <t>MN-06</t>
  </si>
  <si>
    <t>Bachmann</t>
  </si>
  <si>
    <t>MN-07</t>
  </si>
  <si>
    <t>Peterson</t>
  </si>
  <si>
    <t>MN-08</t>
  </si>
  <si>
    <t>Cravaack</t>
  </si>
  <si>
    <t>MO-01</t>
  </si>
  <si>
    <t>Clay</t>
  </si>
  <si>
    <t>MO-02</t>
  </si>
  <si>
    <t>MO-03</t>
  </si>
  <si>
    <t>Luetkemeyer</t>
  </si>
  <si>
    <t>MO-09</t>
  </si>
  <si>
    <t>MO-04</t>
  </si>
  <si>
    <t>Hartzler</t>
  </si>
  <si>
    <t>MO-05</t>
  </si>
  <si>
    <t>Cleaver</t>
  </si>
  <si>
    <t>MO-06</t>
  </si>
  <si>
    <t>Graves, Sam</t>
  </si>
  <si>
    <t>MO-07</t>
  </si>
  <si>
    <t>Long</t>
  </si>
  <si>
    <t>MO-08</t>
  </si>
  <si>
    <t>Emerson</t>
  </si>
  <si>
    <t>MS-01</t>
  </si>
  <si>
    <t>Nunnelee</t>
  </si>
  <si>
    <t>MS-02</t>
  </si>
  <si>
    <t>Thompson, Bennie</t>
  </si>
  <si>
    <t>MS-03</t>
  </si>
  <si>
    <t>Harper</t>
  </si>
  <si>
    <t>MS-04</t>
  </si>
  <si>
    <t>Palazzo</t>
  </si>
  <si>
    <t>MT-AL</t>
  </si>
  <si>
    <t>NC-01</t>
  </si>
  <si>
    <t>Butterfield</t>
  </si>
  <si>
    <t>NC-02</t>
  </si>
  <si>
    <t>Ellmers</t>
  </si>
  <si>
    <t>NC-03</t>
  </si>
  <si>
    <t>Jones</t>
  </si>
  <si>
    <t>NC-04</t>
  </si>
  <si>
    <t>Price, David</t>
  </si>
  <si>
    <t>NC-05</t>
  </si>
  <si>
    <t>Foxx</t>
  </si>
  <si>
    <t>NC-06</t>
  </si>
  <si>
    <t>Coble</t>
  </si>
  <si>
    <t>NC-07</t>
  </si>
  <si>
    <t>McIntyre</t>
  </si>
  <si>
    <t>NC-08</t>
  </si>
  <si>
    <t>Kissell</t>
  </si>
  <si>
    <t>NC-09</t>
  </si>
  <si>
    <t>NC-10</t>
  </si>
  <si>
    <t>McHenry</t>
  </si>
  <si>
    <t>NC-11</t>
  </si>
  <si>
    <t>NC-12</t>
  </si>
  <si>
    <t>Watt</t>
  </si>
  <si>
    <t>NC-13</t>
  </si>
  <si>
    <t>ND-AL</t>
  </si>
  <si>
    <t>NE-01</t>
  </si>
  <si>
    <t>Fortenberry</t>
  </si>
  <si>
    <t>NE-02</t>
  </si>
  <si>
    <t>Terry</t>
  </si>
  <si>
    <t>NE-03</t>
  </si>
  <si>
    <t>Smith, Adrian</t>
  </si>
  <si>
    <t>NH-01</t>
  </si>
  <si>
    <t>Guinta</t>
  </si>
  <si>
    <t>NH-02</t>
  </si>
  <si>
    <t>Bass, Charlie</t>
  </si>
  <si>
    <t>NJ-01</t>
  </si>
  <si>
    <t>Andrews</t>
  </si>
  <si>
    <t>NJ-02</t>
  </si>
  <si>
    <t>LoBiondo</t>
  </si>
  <si>
    <t>NJ-03</t>
  </si>
  <si>
    <t>Runyan</t>
  </si>
  <si>
    <t>NJ-04</t>
  </si>
  <si>
    <t>Smith, Chris</t>
  </si>
  <si>
    <t>NJ-05</t>
  </si>
  <si>
    <t>Garrett</t>
  </si>
  <si>
    <t>NJ-06</t>
  </si>
  <si>
    <t>Pallone</t>
  </si>
  <si>
    <t>NJ-07</t>
  </si>
  <si>
    <t>Lance</t>
  </si>
  <si>
    <t>NJ-08</t>
  </si>
  <si>
    <t>Sires</t>
  </si>
  <si>
    <t>NJ-13</t>
  </si>
  <si>
    <t>NJ-09</t>
  </si>
  <si>
    <t>Pascrell</t>
  </si>
  <si>
    <t>NJ-10</t>
  </si>
  <si>
    <t>NJ-11</t>
  </si>
  <si>
    <t>Frelinghuysen</t>
  </si>
  <si>
    <t>NJ-12</t>
  </si>
  <si>
    <t>Holt</t>
  </si>
  <si>
    <t>NM-01</t>
  </si>
  <si>
    <t>NM-02</t>
  </si>
  <si>
    <t>Pearce</t>
  </si>
  <si>
    <t>NM-03</t>
  </si>
  <si>
    <t>Lujan</t>
  </si>
  <si>
    <t>NV-01</t>
  </si>
  <si>
    <t>NV-02</t>
  </si>
  <si>
    <t>Amodei</t>
  </si>
  <si>
    <t>NV-03</t>
  </si>
  <si>
    <t>Heck</t>
  </si>
  <si>
    <t>NV-04</t>
  </si>
  <si>
    <t>NY-01</t>
  </si>
  <si>
    <t>Bishop, Tim</t>
  </si>
  <si>
    <t>NY-02</t>
  </si>
  <si>
    <t>King, Peter</t>
  </si>
  <si>
    <t>NY-03</t>
  </si>
  <si>
    <t>Israel</t>
  </si>
  <si>
    <t>NY-04</t>
  </si>
  <si>
    <t>McCarthy, Carolyn</t>
  </si>
  <si>
    <t>NY-05</t>
  </si>
  <si>
    <t>Meeks</t>
  </si>
  <si>
    <t>NY-06</t>
  </si>
  <si>
    <t>NY-07</t>
  </si>
  <si>
    <t>Velazquez</t>
  </si>
  <si>
    <t>NY-12</t>
  </si>
  <si>
    <t>NY-08</t>
  </si>
  <si>
    <t>NY-10</t>
  </si>
  <si>
    <t>NY-09</t>
  </si>
  <si>
    <t>Clarke, Yvette</t>
  </si>
  <si>
    <t>NY-11</t>
  </si>
  <si>
    <t>Nadler</t>
  </si>
  <si>
    <t>Grimm</t>
  </si>
  <si>
    <t>NY-13</t>
  </si>
  <si>
    <t>Maloney</t>
  </si>
  <si>
    <t>NY-14</t>
  </si>
  <si>
    <t>Rangel</t>
  </si>
  <si>
    <t>NY-15</t>
  </si>
  <si>
    <t>Crowley</t>
  </si>
  <si>
    <t>Serrano</t>
  </si>
  <si>
    <t>NY-16</t>
  </si>
  <si>
    <t>Engel</t>
  </si>
  <si>
    <t>NY-17</t>
  </si>
  <si>
    <t>Lowey</t>
  </si>
  <si>
    <t>NY-18</t>
  </si>
  <si>
    <t>Hayworth</t>
  </si>
  <si>
    <t>NY-19</t>
  </si>
  <si>
    <t>Gibson</t>
  </si>
  <si>
    <t>NY-20</t>
  </si>
  <si>
    <t>Tonko</t>
  </si>
  <si>
    <t>NY-21</t>
  </si>
  <si>
    <t>Owens</t>
  </si>
  <si>
    <t>NY-23</t>
  </si>
  <si>
    <t>NY-22</t>
  </si>
  <si>
    <t>Hanna</t>
  </si>
  <si>
    <t>NY-24</t>
  </si>
  <si>
    <t>Reed</t>
  </si>
  <si>
    <t>NY-29</t>
  </si>
  <si>
    <t>Buerkle</t>
  </si>
  <si>
    <t>NY-25</t>
  </si>
  <si>
    <t>Slaughter</t>
  </si>
  <si>
    <t>NY-28</t>
  </si>
  <si>
    <t>NY-26</t>
  </si>
  <si>
    <t>Higgins</t>
  </si>
  <si>
    <t>NY-27</t>
  </si>
  <si>
    <t>Hochul</t>
  </si>
  <si>
    <t>OH-01</t>
  </si>
  <si>
    <t>Chabot</t>
  </si>
  <si>
    <t>OH-02</t>
  </si>
  <si>
    <t>OH-03</t>
  </si>
  <si>
    <t>OH-07</t>
  </si>
  <si>
    <t>OH-04</t>
  </si>
  <si>
    <t>Jordan</t>
  </si>
  <si>
    <t>OH-05</t>
  </si>
  <si>
    <t>Latta</t>
  </si>
  <si>
    <t>OH-06</t>
  </si>
  <si>
    <t>Johnson, Bill</t>
  </si>
  <si>
    <t>Gibbs</t>
  </si>
  <si>
    <t>OH-18</t>
  </si>
  <si>
    <t>OH-08</t>
  </si>
  <si>
    <t>Boehner</t>
  </si>
  <si>
    <t>OH-09</t>
  </si>
  <si>
    <t>Kaptur</t>
  </si>
  <si>
    <t>OH-10</t>
  </si>
  <si>
    <t>Turner, Mike</t>
  </si>
  <si>
    <t>OH-11</t>
  </si>
  <si>
    <t>Fudge</t>
  </si>
  <si>
    <t>OH-12</t>
  </si>
  <si>
    <t>Tiberi</t>
  </si>
  <si>
    <t>OH-13</t>
  </si>
  <si>
    <t>Ryan, Tim</t>
  </si>
  <si>
    <t>OH-17</t>
  </si>
  <si>
    <t>OH-14</t>
  </si>
  <si>
    <t>LaTourette</t>
  </si>
  <si>
    <t>OH-15</t>
  </si>
  <si>
    <t>Stivers</t>
  </si>
  <si>
    <t>OH-16</t>
  </si>
  <si>
    <t>Renacci</t>
  </si>
  <si>
    <t>OK-01</t>
  </si>
  <si>
    <t>OK-02</t>
  </si>
  <si>
    <t>OK-03</t>
  </si>
  <si>
    <t>Lucas</t>
  </si>
  <si>
    <t>OK-04</t>
  </si>
  <si>
    <t>Cole</t>
  </si>
  <si>
    <t>OK-05</t>
  </si>
  <si>
    <t>Lankford</t>
  </si>
  <si>
    <t>OR-01</t>
  </si>
  <si>
    <t>Bonamici</t>
  </si>
  <si>
    <t>OR-02</t>
  </si>
  <si>
    <t>Walden</t>
  </si>
  <si>
    <t>OR-03</t>
  </si>
  <si>
    <t>Blumenauer</t>
  </si>
  <si>
    <t>OR-04</t>
  </si>
  <si>
    <t>DeFazio</t>
  </si>
  <si>
    <t>OR-05</t>
  </si>
  <si>
    <t>Schrader</t>
  </si>
  <si>
    <t>PA-01</t>
  </si>
  <si>
    <t>Brady, Bob</t>
  </si>
  <si>
    <t>PA-02</t>
  </si>
  <si>
    <t>Fattah</t>
  </si>
  <si>
    <t>PA-03</t>
  </si>
  <si>
    <t>Kelly</t>
  </si>
  <si>
    <t>PA-04</t>
  </si>
  <si>
    <t>PA-19</t>
  </si>
  <si>
    <t>PA-05</t>
  </si>
  <si>
    <t>Thompson, Glenn</t>
  </si>
  <si>
    <t>PA-06</t>
  </si>
  <si>
    <t>Gerlach</t>
  </si>
  <si>
    <t>PA-07</t>
  </si>
  <si>
    <t>Meehan</t>
  </si>
  <si>
    <t>PA-08</t>
  </si>
  <si>
    <t>Fitzpatrick</t>
  </si>
  <si>
    <t>PA-09</t>
  </si>
  <si>
    <t>Schuster</t>
  </si>
  <si>
    <t>PA-10</t>
  </si>
  <si>
    <t>Marino</t>
  </si>
  <si>
    <t>PA-11</t>
  </si>
  <si>
    <t>Barletta</t>
  </si>
  <si>
    <t>PA-12</t>
  </si>
  <si>
    <t>Critz</t>
  </si>
  <si>
    <t>PA-13</t>
  </si>
  <si>
    <t>Schwartz</t>
  </si>
  <si>
    <t>PA-14</t>
  </si>
  <si>
    <t>Doyle</t>
  </si>
  <si>
    <t>PA-15</t>
  </si>
  <si>
    <t>Dent</t>
  </si>
  <si>
    <t>PA-16</t>
  </si>
  <si>
    <t>Pitts</t>
  </si>
  <si>
    <t>PA-17</t>
  </si>
  <si>
    <t>PA-18</t>
  </si>
  <si>
    <t>Murphy, Tim</t>
  </si>
  <si>
    <t>RI-01</t>
  </si>
  <si>
    <t>Cicilline</t>
  </si>
  <si>
    <t>RI-02</t>
  </si>
  <si>
    <t>Langevin</t>
  </si>
  <si>
    <t>SC-01</t>
  </si>
  <si>
    <t>Scott, Tim</t>
  </si>
  <si>
    <t>SC-02</t>
  </si>
  <si>
    <t>Wilson, Joe</t>
  </si>
  <si>
    <t>SC-03</t>
  </si>
  <si>
    <t>Duncan, Jeff</t>
  </si>
  <si>
    <t>SC-04</t>
  </si>
  <si>
    <t>Gowdy</t>
  </si>
  <si>
    <t>SC-05</t>
  </si>
  <si>
    <t>Mulvaney</t>
  </si>
  <si>
    <t>SC-06</t>
  </si>
  <si>
    <t>Clyburn</t>
  </si>
  <si>
    <t>SC-07</t>
  </si>
  <si>
    <t>SD-AL</t>
  </si>
  <si>
    <t>Noem</t>
  </si>
  <si>
    <t>TN-01</t>
  </si>
  <si>
    <t>Roe</t>
  </si>
  <si>
    <t>TN-02</t>
  </si>
  <si>
    <t>Duncan, John</t>
  </si>
  <si>
    <t>TN-03</t>
  </si>
  <si>
    <t>Fleischmann</t>
  </si>
  <si>
    <t>TN-04</t>
  </si>
  <si>
    <t>DesJarlais</t>
  </si>
  <si>
    <t>TN-05</t>
  </si>
  <si>
    <t>Cooper</t>
  </si>
  <si>
    <t>TN-06</t>
  </si>
  <si>
    <t>Black</t>
  </si>
  <si>
    <t>TN-07</t>
  </si>
  <si>
    <t>Blackburn</t>
  </si>
  <si>
    <t>TN-08</t>
  </si>
  <si>
    <t>Fincher</t>
  </si>
  <si>
    <t>TN-09</t>
  </si>
  <si>
    <t>Cohen</t>
  </si>
  <si>
    <t>TX-01</t>
  </si>
  <si>
    <t>Gohmert</t>
  </si>
  <si>
    <t>TX-02</t>
  </si>
  <si>
    <t>Poe</t>
  </si>
  <si>
    <t>TX-03</t>
  </si>
  <si>
    <t>Johnson, Sam</t>
  </si>
  <si>
    <t>TX-04</t>
  </si>
  <si>
    <t>Hall</t>
  </si>
  <si>
    <t>TX-05</t>
  </si>
  <si>
    <t>Hensarling</t>
  </si>
  <si>
    <t>TX-06</t>
  </si>
  <si>
    <t>Barton</t>
  </si>
  <si>
    <t>TX-07</t>
  </si>
  <si>
    <t>Culberson</t>
  </si>
  <si>
    <t>TX-08</t>
  </si>
  <si>
    <t>Brady, Kevin</t>
  </si>
  <si>
    <t>TX-09</t>
  </si>
  <si>
    <t>Green, Al</t>
  </si>
  <si>
    <t>TX-10</t>
  </si>
  <si>
    <t>McCaul</t>
  </si>
  <si>
    <t>TX-11</t>
  </si>
  <si>
    <t>Conaway</t>
  </si>
  <si>
    <t>TX-12</t>
  </si>
  <si>
    <t>Granger</t>
  </si>
  <si>
    <t>TX-13</t>
  </si>
  <si>
    <t>Thornberry</t>
  </si>
  <si>
    <t>TX-14</t>
  </si>
  <si>
    <t>TX-15</t>
  </si>
  <si>
    <t>Hinojosa</t>
  </si>
  <si>
    <t>TX-16</t>
  </si>
  <si>
    <t>TX-17</t>
  </si>
  <si>
    <t>Flores</t>
  </si>
  <si>
    <t>TX-18</t>
  </si>
  <si>
    <t>Jackson-Lee</t>
  </si>
  <si>
    <t>TX-19</t>
  </si>
  <si>
    <t>Neugebauer</t>
  </si>
  <si>
    <t>TX-20</t>
  </si>
  <si>
    <t>TX-21</t>
  </si>
  <si>
    <t>Smith, Lamar</t>
  </si>
  <si>
    <t>TX-22</t>
  </si>
  <si>
    <t>Olson</t>
  </si>
  <si>
    <t>TX-23</t>
  </si>
  <si>
    <t>Canseco</t>
  </si>
  <si>
    <t>TX-24</t>
  </si>
  <si>
    <t>Marchant</t>
  </si>
  <si>
    <t>TX-25</t>
  </si>
  <si>
    <t>TX-26</t>
  </si>
  <si>
    <t>Burgess</t>
  </si>
  <si>
    <t>TX-27</t>
  </si>
  <si>
    <t>Farenthold</t>
  </si>
  <si>
    <t>TX-28</t>
  </si>
  <si>
    <t>Cuellar</t>
  </si>
  <si>
    <t>TX-29</t>
  </si>
  <si>
    <t>Green, Gene</t>
  </si>
  <si>
    <t>TX-30</t>
  </si>
  <si>
    <t>Johnson, E.B.</t>
  </si>
  <si>
    <t>TX-31</t>
  </si>
  <si>
    <t>Carter</t>
  </si>
  <si>
    <t>TX-32</t>
  </si>
  <si>
    <t>Sessions</t>
  </si>
  <si>
    <t>TX-33</t>
  </si>
  <si>
    <t>TX-34</t>
  </si>
  <si>
    <t>TX-35</t>
  </si>
  <si>
    <t>Doggett</t>
  </si>
  <si>
    <t>TX-36</t>
  </si>
  <si>
    <t>UT-01</t>
  </si>
  <si>
    <t>Bishop, Rob</t>
  </si>
  <si>
    <t>UT-02</t>
  </si>
  <si>
    <t>UT-03</t>
  </si>
  <si>
    <t>Chaffetz</t>
  </si>
  <si>
    <t>UT-04</t>
  </si>
  <si>
    <t>Matheson</t>
  </si>
  <si>
    <t>VA-01</t>
  </si>
  <si>
    <t>Wittman</t>
  </si>
  <si>
    <t>VA-02</t>
  </si>
  <si>
    <t>Rigell</t>
  </si>
  <si>
    <t>VA-03</t>
  </si>
  <si>
    <t>Scott, Bobby</t>
  </si>
  <si>
    <t>VA-04</t>
  </si>
  <si>
    <t>Forbes</t>
  </si>
  <si>
    <t>VA-05</t>
  </si>
  <si>
    <t>Hurt</t>
  </si>
  <si>
    <t>VA-06</t>
  </si>
  <si>
    <t>Goodlatte</t>
  </si>
  <si>
    <t>VA-07</t>
  </si>
  <si>
    <t>Cantor</t>
  </si>
  <si>
    <t>VA-08</t>
  </si>
  <si>
    <t>Moran</t>
  </si>
  <si>
    <t>VA-09</t>
  </si>
  <si>
    <t>Griffith</t>
  </si>
  <si>
    <t>VA-10</t>
  </si>
  <si>
    <t>Wolf</t>
  </si>
  <si>
    <t>VA-11</t>
  </si>
  <si>
    <t>Connolly</t>
  </si>
  <si>
    <t>VT-AL</t>
  </si>
  <si>
    <t>Welch</t>
  </si>
  <si>
    <t>WA-01</t>
  </si>
  <si>
    <t>WA-02</t>
  </si>
  <si>
    <t>Larsen</t>
  </si>
  <si>
    <t>WA-03</t>
  </si>
  <si>
    <t>Herrera Beutler</t>
  </si>
  <si>
    <t>WA-04</t>
  </si>
  <si>
    <t>Hastings, Doc</t>
  </si>
  <si>
    <t>WA-05</t>
  </si>
  <si>
    <t>McMorris Rodgers</t>
  </si>
  <si>
    <t>WA-06</t>
  </si>
  <si>
    <t>WA-07</t>
  </si>
  <si>
    <t>McDermott</t>
  </si>
  <si>
    <t>WA-08</t>
  </si>
  <si>
    <t>Reichert</t>
  </si>
  <si>
    <t>WA-09</t>
  </si>
  <si>
    <t>Smith, Adam</t>
  </si>
  <si>
    <t>WA-10</t>
  </si>
  <si>
    <t>WI-01</t>
  </si>
  <si>
    <t>Ryan, Paul</t>
  </si>
  <si>
    <t>WI-02</t>
  </si>
  <si>
    <t>WI-03</t>
  </si>
  <si>
    <t>Kind</t>
  </si>
  <si>
    <t>WI-04</t>
  </si>
  <si>
    <t>Moore</t>
  </si>
  <si>
    <t>WI-05</t>
  </si>
  <si>
    <t>Sensenbrenner</t>
  </si>
  <si>
    <t>WI-06</t>
  </si>
  <si>
    <t>Petri</t>
  </si>
  <si>
    <t>WI-07</t>
  </si>
  <si>
    <t>Duffy</t>
  </si>
  <si>
    <t>WI-08</t>
  </si>
  <si>
    <t>Ribble</t>
  </si>
  <si>
    <t>WV-01</t>
  </si>
  <si>
    <t>McKinley</t>
  </si>
  <si>
    <t>WV-02</t>
  </si>
  <si>
    <t>Capito</t>
  </si>
  <si>
    <t>WV-03</t>
  </si>
  <si>
    <t>Rahall</t>
  </si>
  <si>
    <t>WY-AL</t>
  </si>
  <si>
    <t>Lummis</t>
  </si>
  <si>
    <t>Incumbent(s)</t>
  </si>
  <si>
    <t>State</t>
  </si>
  <si>
    <t>Calculations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</si>
  <si>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</si>
  <si>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</si>
  <si>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</si>
  <si>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</si>
  <si>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</si>
  <si>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</si>
  <si>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</si>
  <si>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</si>
  <si>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</si>
  <si>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</si>
  <si>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</si>
  <si>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</si>
  <si>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</si>
  <si>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</si>
  <si>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</si>
  <si>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</si>
  <si>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</si>
  <si>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</si>
  <si>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</si>
  <si>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</si>
  <si>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</si>
  <si>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</si>
  <si>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</si>
  <si>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</si>
  <si>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</si>
  <si>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</si>
  <si>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</si>
  <si>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</si>
  <si>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</si>
  <si>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</si>
  <si>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</si>
  <si>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</si>
  <si>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</si>
  <si>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</si>
  <si>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</si>
  <si>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</si>
  <si>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</si>
  <si>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</si>
  <si>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</si>
  <si>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</si>
  <si>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</si>
  <si>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</si>
  <si>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</si>
  <si>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</si>
  <si>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</si>
  <si>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</si>
  <si>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</si>
  <si>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</si>
  <si>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</si>
  <si>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</si>
  <si>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AK-01</t>
  </si>
  <si>
    <t>DE-01</t>
  </si>
  <si>
    <t>MT-01</t>
  </si>
  <si>
    <t>ND-01</t>
  </si>
  <si>
    <t>SD-01</t>
  </si>
  <si>
    <t>VT-01</t>
  </si>
  <si>
    <t>WY-01</t>
  </si>
  <si>
    <t>…To be used for 2012</t>
  </si>
  <si>
    <t>DEM_PRCT_2008</t>
  </si>
  <si>
    <t>REP_PRCT_2008</t>
  </si>
  <si>
    <t>DEM_ADJ_2008</t>
  </si>
  <si>
    <t>REP_ADJ_2008</t>
  </si>
  <si>
    <t>LEAN_2008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</si>
</sst>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#,##0\ ;\(#,##0\)"/>
    <numFmt numFmtId="167" formatCode="\ #,##0.0\ ;\(#,##0.0\)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b/>
      <sz val="1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8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7" fontId="3" fillId="0" borderId="0" xfId="0" applyNumberFormat="1" applyFont="1"/>
    <xf numFmtId="167" fontId="4" fillId="0" borderId="0" xfId="0" applyNumberFormat="1" applyFont="1" applyAlignment="1">
      <alignment wrapText="1"/>
    </xf>
  </cellXfs>
  <cellStyles count="1">
    <cellStyle name="Normal" xfId="0" builtinId="0"/>
  </cellStyles>
  <dxfs count="6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448"/>
  <sheetViews>
    <sheetView workbookViewId="0">
      <pane ySplit="1" topLeftCell="A2" activePane="bottomLeft" state="frozen"/>
      <selection pane="bottomLeft" activeCell="D2" sqref="D2:G2"/>
    </sheetView>
  </sheetViews>
  <sheetFormatPr defaultColWidth="12.6328125" defaultRowHeight="12.75" customHeight="1" x14ac:dyDescent="0.25"/>
  <cols>
    <col min="1" max="1" width="6.08984375" customWidth="1"/>
    <col min="2" max="2" width="16.08984375" customWidth="1"/>
    <col min="3" max="3" width="5.7265625" customWidth="1"/>
    <col min="4" max="4" width="7.26953125" customWidth="1"/>
    <col min="5" max="5" width="7.08984375" customWidth="1"/>
    <col min="6" max="6" width="7.26953125" customWidth="1"/>
    <col min="7" max="7" width="7.08984375" customWidth="1"/>
    <col min="8" max="8" width="6.08984375" customWidth="1"/>
  </cols>
  <sheetData>
    <row r="1" spans="1:8" ht="12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ht="12" customHeight="1" x14ac:dyDescent="0.25">
      <c r="A2" s="4" t="s">
        <v>8</v>
      </c>
      <c r="B2" s="5" t="s">
        <v>9</v>
      </c>
      <c r="C2" s="5" t="s">
        <v>10</v>
      </c>
      <c r="D2" s="38">
        <v>38</v>
      </c>
      <c r="E2" s="38">
        <v>59</v>
      </c>
      <c r="F2" s="39">
        <v>38</v>
      </c>
      <c r="G2" s="39">
        <v>59</v>
      </c>
      <c r="H2" s="8" t="s">
        <v>8</v>
      </c>
    </row>
    <row r="3" spans="1:8" ht="12" customHeight="1" x14ac:dyDescent="0.25">
      <c r="A3" s="4" t="s">
        <v>11</v>
      </c>
      <c r="B3" s="9" t="s">
        <v>12</v>
      </c>
      <c r="C3" s="9" t="s">
        <v>10</v>
      </c>
      <c r="D3" s="6">
        <v>38</v>
      </c>
      <c r="E3" s="6">
        <v>61</v>
      </c>
      <c r="F3" s="7">
        <v>39</v>
      </c>
      <c r="G3" s="7">
        <v>61</v>
      </c>
      <c r="H3" s="8" t="s">
        <v>11</v>
      </c>
    </row>
    <row r="4" spans="1:8" ht="12" customHeight="1" x14ac:dyDescent="0.25">
      <c r="A4" s="4" t="s">
        <v>13</v>
      </c>
      <c r="B4" s="9" t="s">
        <v>14</v>
      </c>
      <c r="C4" s="9" t="s">
        <v>10</v>
      </c>
      <c r="D4" s="6">
        <v>35</v>
      </c>
      <c r="E4" s="6">
        <v>64</v>
      </c>
      <c r="F4" s="7">
        <v>36</v>
      </c>
      <c r="G4" s="7">
        <v>63</v>
      </c>
      <c r="H4" s="8" t="s">
        <v>13</v>
      </c>
    </row>
    <row r="5" spans="1:8" ht="12" customHeight="1" x14ac:dyDescent="0.25">
      <c r="A5" s="4" t="s">
        <v>15</v>
      </c>
      <c r="B5" s="9" t="s">
        <v>16</v>
      </c>
      <c r="C5" s="9" t="s">
        <v>10</v>
      </c>
      <c r="D5" s="6">
        <v>37</v>
      </c>
      <c r="E5" s="6">
        <v>63</v>
      </c>
      <c r="F5" s="7">
        <v>43</v>
      </c>
      <c r="G5" s="7">
        <v>56</v>
      </c>
      <c r="H5" s="8" t="s">
        <v>15</v>
      </c>
    </row>
    <row r="6" spans="1:8" ht="12" customHeight="1" x14ac:dyDescent="0.25">
      <c r="A6" s="4" t="s">
        <v>17</v>
      </c>
      <c r="B6" s="9" t="s">
        <v>18</v>
      </c>
      <c r="C6" s="9" t="s">
        <v>10</v>
      </c>
      <c r="D6" s="6">
        <v>26</v>
      </c>
      <c r="E6" s="6">
        <v>73</v>
      </c>
      <c r="F6" s="7">
        <v>23</v>
      </c>
      <c r="G6" s="7">
        <v>76</v>
      </c>
      <c r="H6" s="8" t="s">
        <v>17</v>
      </c>
    </row>
    <row r="7" spans="1:8" ht="12" customHeight="1" x14ac:dyDescent="0.25">
      <c r="A7" s="4" t="s">
        <v>19</v>
      </c>
      <c r="B7" s="9" t="s">
        <v>20</v>
      </c>
      <c r="C7" s="9" t="s">
        <v>10</v>
      </c>
      <c r="D7" s="6">
        <v>36</v>
      </c>
      <c r="E7" s="6">
        <v>63</v>
      </c>
      <c r="F7" s="7">
        <v>38</v>
      </c>
      <c r="G7" s="7">
        <v>61</v>
      </c>
      <c r="H7" s="8" t="s">
        <v>19</v>
      </c>
    </row>
    <row r="8" spans="1:8" ht="12" customHeight="1" x14ac:dyDescent="0.25">
      <c r="A8" s="4" t="s">
        <v>21</v>
      </c>
      <c r="B8" s="9" t="s">
        <v>22</v>
      </c>
      <c r="C8" s="9" t="s">
        <v>10</v>
      </c>
      <c r="D8" s="6">
        <v>25</v>
      </c>
      <c r="E8" s="6">
        <v>74</v>
      </c>
      <c r="F8" s="7">
        <v>23</v>
      </c>
      <c r="G8" s="7">
        <v>76</v>
      </c>
      <c r="H8" s="8" t="s">
        <v>21</v>
      </c>
    </row>
    <row r="9" spans="1:8" ht="12" customHeight="1" x14ac:dyDescent="0.25">
      <c r="A9" s="4" t="s">
        <v>23</v>
      </c>
      <c r="B9" s="9" t="s">
        <v>24</v>
      </c>
      <c r="C9" s="9" t="s">
        <v>25</v>
      </c>
      <c r="D9" s="6">
        <v>71</v>
      </c>
      <c r="E9" s="6">
        <v>28</v>
      </c>
      <c r="F9" s="7">
        <v>72</v>
      </c>
      <c r="G9" s="7">
        <v>27</v>
      </c>
      <c r="H9" s="8" t="s">
        <v>23</v>
      </c>
    </row>
    <row r="10" spans="1:8" ht="12" customHeight="1" x14ac:dyDescent="0.25">
      <c r="A10" s="4" t="s">
        <v>26</v>
      </c>
      <c r="B10" s="9" t="s">
        <v>27</v>
      </c>
      <c r="C10" s="9" t="s">
        <v>10</v>
      </c>
      <c r="D10" s="6">
        <v>39</v>
      </c>
      <c r="E10" s="6">
        <v>58</v>
      </c>
      <c r="F10" s="7">
        <v>38</v>
      </c>
      <c r="G10" s="7">
        <v>59</v>
      </c>
      <c r="H10" s="8" t="s">
        <v>26</v>
      </c>
    </row>
    <row r="11" spans="1:8" ht="12" customHeight="1" x14ac:dyDescent="0.25">
      <c r="A11" s="4" t="s">
        <v>28</v>
      </c>
      <c r="B11" s="9" t="s">
        <v>29</v>
      </c>
      <c r="C11" s="9" t="s">
        <v>10</v>
      </c>
      <c r="D11" s="6">
        <v>44</v>
      </c>
      <c r="E11" s="6">
        <v>54</v>
      </c>
      <c r="F11" s="7">
        <v>44</v>
      </c>
      <c r="G11" s="7">
        <v>54</v>
      </c>
      <c r="H11" s="8" t="s">
        <v>28</v>
      </c>
    </row>
    <row r="12" spans="1:8" ht="12" customHeight="1" x14ac:dyDescent="0.25">
      <c r="A12" s="4" t="s">
        <v>30</v>
      </c>
      <c r="B12" s="9" t="s">
        <v>31</v>
      </c>
      <c r="C12" s="9" t="s">
        <v>10</v>
      </c>
      <c r="D12" s="6">
        <v>34</v>
      </c>
      <c r="E12" s="6">
        <v>64</v>
      </c>
      <c r="F12" s="7">
        <v>34</v>
      </c>
      <c r="G12" s="7">
        <v>64</v>
      </c>
      <c r="H12" s="8" t="s">
        <v>30</v>
      </c>
    </row>
    <row r="13" spans="1:8" ht="12" customHeight="1" x14ac:dyDescent="0.25">
      <c r="A13" s="4" t="s">
        <v>32</v>
      </c>
      <c r="B13" s="9" t="s">
        <v>33</v>
      </c>
      <c r="C13" s="9" t="s">
        <v>25</v>
      </c>
      <c r="D13" s="6">
        <v>37</v>
      </c>
      <c r="E13" s="6">
        <v>60</v>
      </c>
      <c r="F13" s="7">
        <v>39</v>
      </c>
      <c r="G13" s="7">
        <v>58</v>
      </c>
      <c r="H13" s="8" t="s">
        <v>32</v>
      </c>
    </row>
    <row r="14" spans="1:8" ht="12" customHeight="1" x14ac:dyDescent="0.25">
      <c r="A14" s="4" t="s">
        <v>34</v>
      </c>
      <c r="B14" s="9" t="s">
        <v>33</v>
      </c>
      <c r="C14" s="9" t="s">
        <v>10</v>
      </c>
      <c r="D14" s="6">
        <v>48</v>
      </c>
      <c r="E14" s="6">
        <v>51</v>
      </c>
      <c r="F14" s="7">
        <v>44</v>
      </c>
      <c r="G14" s="7">
        <v>54</v>
      </c>
      <c r="H14" s="8" t="s">
        <v>34</v>
      </c>
    </row>
    <row r="15" spans="1:8" ht="12" customHeight="1" x14ac:dyDescent="0.3">
      <c r="A15" s="4" t="s">
        <v>35</v>
      </c>
      <c r="B15" s="9" t="s">
        <v>36</v>
      </c>
      <c r="C15" s="9" t="s">
        <v>25</v>
      </c>
      <c r="D15" s="6">
        <v>49</v>
      </c>
      <c r="E15" s="6">
        <v>50</v>
      </c>
      <c r="F15" s="7">
        <v>38</v>
      </c>
      <c r="G15" s="7">
        <v>61</v>
      </c>
      <c r="H15" s="10" t="s">
        <v>37</v>
      </c>
    </row>
    <row r="16" spans="1:8" ht="12" customHeight="1" x14ac:dyDescent="0.3">
      <c r="A16" s="4" t="s">
        <v>38</v>
      </c>
      <c r="B16" s="9" t="s">
        <v>39</v>
      </c>
      <c r="C16" s="9" t="s">
        <v>25</v>
      </c>
      <c r="D16" s="6">
        <v>58</v>
      </c>
      <c r="E16" s="6">
        <v>41</v>
      </c>
      <c r="F16" s="7">
        <v>42</v>
      </c>
      <c r="G16" s="7">
        <v>57</v>
      </c>
      <c r="H16" s="10" t="s">
        <v>40</v>
      </c>
    </row>
    <row r="17" spans="1:8" ht="12" customHeight="1" x14ac:dyDescent="0.3">
      <c r="A17" s="4" t="s">
        <v>41</v>
      </c>
      <c r="B17" s="9" t="s">
        <v>42</v>
      </c>
      <c r="C17" s="9" t="s">
        <v>10</v>
      </c>
      <c r="D17" s="6">
        <v>34</v>
      </c>
      <c r="E17" s="6">
        <v>64</v>
      </c>
      <c r="F17" s="7">
        <v>66</v>
      </c>
      <c r="G17" s="7">
        <v>33</v>
      </c>
      <c r="H17" s="10" t="s">
        <v>34</v>
      </c>
    </row>
    <row r="18" spans="1:8" ht="12" customHeight="1" x14ac:dyDescent="0.3">
      <c r="A18" s="4" t="s">
        <v>43</v>
      </c>
      <c r="B18" s="9" t="s">
        <v>33</v>
      </c>
      <c r="C18" s="9" t="s">
        <v>10</v>
      </c>
      <c r="D18" s="6">
        <v>36</v>
      </c>
      <c r="E18" s="6">
        <v>63</v>
      </c>
      <c r="F18" s="7">
        <v>47</v>
      </c>
      <c r="G18" s="7">
        <v>52</v>
      </c>
      <c r="H18" s="10" t="s">
        <v>44</v>
      </c>
    </row>
    <row r="19" spans="1:8" ht="12" customHeight="1" x14ac:dyDescent="0.3">
      <c r="A19" s="4" t="s">
        <v>44</v>
      </c>
      <c r="B19" s="9" t="s">
        <v>45</v>
      </c>
      <c r="C19" s="11" t="s">
        <v>10</v>
      </c>
      <c r="D19" s="6">
        <v>41</v>
      </c>
      <c r="E19" s="6">
        <v>58</v>
      </c>
      <c r="F19" s="7">
        <v>38</v>
      </c>
      <c r="G19" s="7">
        <v>61</v>
      </c>
      <c r="H19" s="12" t="s">
        <v>43</v>
      </c>
    </row>
    <row r="20" spans="1:8" ht="12" customHeight="1" x14ac:dyDescent="0.3">
      <c r="A20" s="4" t="s">
        <v>40</v>
      </c>
      <c r="B20" s="9" t="s">
        <v>46</v>
      </c>
      <c r="C20" s="9" t="s">
        <v>25</v>
      </c>
      <c r="D20" s="6">
        <v>65</v>
      </c>
      <c r="E20" s="6">
        <v>34</v>
      </c>
      <c r="F20" s="7">
        <v>57</v>
      </c>
      <c r="G20" s="7">
        <v>42</v>
      </c>
      <c r="H20" s="10" t="s">
        <v>41</v>
      </c>
    </row>
    <row r="21" spans="1:8" ht="12" customHeight="1" x14ac:dyDescent="0.3">
      <c r="A21" s="4" t="s">
        <v>37</v>
      </c>
      <c r="B21" s="9" t="s">
        <v>47</v>
      </c>
      <c r="C21" s="9" t="s">
        <v>10</v>
      </c>
      <c r="D21" s="6">
        <v>38</v>
      </c>
      <c r="E21" s="6">
        <v>61</v>
      </c>
      <c r="F21" s="7">
        <v>46</v>
      </c>
      <c r="G21" s="7">
        <v>52</v>
      </c>
      <c r="H21" s="10" t="s">
        <v>35</v>
      </c>
    </row>
    <row r="22" spans="1:8" ht="12" customHeight="1" x14ac:dyDescent="0.3">
      <c r="A22" s="4" t="s">
        <v>48</v>
      </c>
      <c r="B22" s="9" t="s">
        <v>33</v>
      </c>
      <c r="C22" s="13" t="s">
        <v>49</v>
      </c>
      <c r="D22" s="14">
        <v>51</v>
      </c>
      <c r="E22" s="14">
        <v>47</v>
      </c>
      <c r="F22" s="15" t="s">
        <v>50</v>
      </c>
      <c r="G22" s="15" t="s">
        <v>50</v>
      </c>
      <c r="H22" s="12"/>
    </row>
    <row r="23" spans="1:8" ht="12" customHeight="1" x14ac:dyDescent="0.3">
      <c r="A23" s="4" t="s">
        <v>51</v>
      </c>
      <c r="B23" s="9" t="s">
        <v>33</v>
      </c>
      <c r="C23" s="9" t="s">
        <v>10</v>
      </c>
      <c r="D23" s="6">
        <v>42</v>
      </c>
      <c r="E23" s="6">
        <v>53</v>
      </c>
      <c r="F23" s="7">
        <v>66</v>
      </c>
      <c r="G23" s="7">
        <v>32</v>
      </c>
      <c r="H23" s="10" t="s">
        <v>52</v>
      </c>
    </row>
    <row r="24" spans="1:8" ht="12" customHeight="1" x14ac:dyDescent="0.3">
      <c r="A24" s="4" t="s">
        <v>52</v>
      </c>
      <c r="B24" s="9" t="s">
        <v>33</v>
      </c>
      <c r="C24" s="9" t="s">
        <v>25</v>
      </c>
      <c r="D24" s="6">
        <v>71</v>
      </c>
      <c r="E24" s="6">
        <v>25</v>
      </c>
      <c r="F24" s="7">
        <v>43</v>
      </c>
      <c r="G24" s="7">
        <v>55</v>
      </c>
      <c r="H24" s="10" t="s">
        <v>53</v>
      </c>
    </row>
    <row r="25" spans="1:8" ht="12" customHeight="1" x14ac:dyDescent="0.3">
      <c r="A25" s="4" t="s">
        <v>54</v>
      </c>
      <c r="B25" s="9" t="s">
        <v>55</v>
      </c>
      <c r="C25" s="9" t="s">
        <v>25</v>
      </c>
      <c r="D25" s="6">
        <v>55</v>
      </c>
      <c r="E25" s="6">
        <v>42</v>
      </c>
      <c r="F25" s="16">
        <v>49</v>
      </c>
      <c r="G25" s="7">
        <v>49</v>
      </c>
      <c r="H25" s="10" t="s">
        <v>56</v>
      </c>
    </row>
    <row r="26" spans="1:8" ht="12" customHeight="1" x14ac:dyDescent="0.25">
      <c r="A26" s="4" t="s">
        <v>57</v>
      </c>
      <c r="B26" s="9" t="s">
        <v>58</v>
      </c>
      <c r="C26" s="9" t="s">
        <v>10</v>
      </c>
      <c r="D26" s="6">
        <v>43</v>
      </c>
      <c r="E26" s="6">
        <v>54</v>
      </c>
      <c r="F26" s="7">
        <v>44</v>
      </c>
      <c r="G26" s="7">
        <v>54</v>
      </c>
      <c r="H26" s="8" t="s">
        <v>57</v>
      </c>
    </row>
    <row r="27" spans="1:8" ht="12" customHeight="1" x14ac:dyDescent="0.3">
      <c r="A27" s="4" t="s">
        <v>59</v>
      </c>
      <c r="B27" s="9" t="s">
        <v>60</v>
      </c>
      <c r="C27" s="9" t="s">
        <v>25</v>
      </c>
      <c r="D27" s="6">
        <v>70</v>
      </c>
      <c r="E27" s="6">
        <v>26</v>
      </c>
      <c r="F27" s="7">
        <v>70</v>
      </c>
      <c r="G27" s="7">
        <v>28</v>
      </c>
      <c r="H27" s="10" t="s">
        <v>51</v>
      </c>
    </row>
    <row r="28" spans="1:8" ht="12" customHeight="1" x14ac:dyDescent="0.3">
      <c r="A28" s="4" t="s">
        <v>53</v>
      </c>
      <c r="B28" s="9" t="s">
        <v>61</v>
      </c>
      <c r="C28" s="9" t="s">
        <v>25</v>
      </c>
      <c r="D28" s="6">
        <v>68</v>
      </c>
      <c r="E28" s="6">
        <v>29</v>
      </c>
      <c r="F28" s="7">
        <v>76</v>
      </c>
      <c r="G28" s="7">
        <v>22</v>
      </c>
      <c r="H28" s="10" t="s">
        <v>59</v>
      </c>
    </row>
    <row r="29" spans="1:8" ht="12" customHeight="1" x14ac:dyDescent="0.3">
      <c r="A29" s="4" t="s">
        <v>62</v>
      </c>
      <c r="B29" s="9" t="s">
        <v>63</v>
      </c>
      <c r="C29" s="9" t="s">
        <v>10</v>
      </c>
      <c r="D29" s="6">
        <v>51</v>
      </c>
      <c r="E29" s="6">
        <v>46</v>
      </c>
      <c r="F29" s="7">
        <v>72</v>
      </c>
      <c r="G29" s="7">
        <v>27</v>
      </c>
      <c r="H29" s="10" t="s">
        <v>54</v>
      </c>
    </row>
    <row r="30" spans="1:8" ht="12" customHeight="1" x14ac:dyDescent="0.3">
      <c r="A30" s="4" t="s">
        <v>64</v>
      </c>
      <c r="B30" s="9" t="s">
        <v>33</v>
      </c>
      <c r="C30" s="9" t="s">
        <v>10</v>
      </c>
      <c r="D30" s="6">
        <v>42</v>
      </c>
      <c r="E30" s="6">
        <v>55</v>
      </c>
      <c r="F30" s="7">
        <v>85</v>
      </c>
      <c r="G30" s="7">
        <v>12</v>
      </c>
      <c r="H30" s="12" t="s">
        <v>65</v>
      </c>
    </row>
    <row r="31" spans="1:8" ht="12" customHeight="1" x14ac:dyDescent="0.3">
      <c r="A31" s="4" t="s">
        <v>66</v>
      </c>
      <c r="B31" s="9" t="s">
        <v>67</v>
      </c>
      <c r="C31" s="9" t="s">
        <v>25</v>
      </c>
      <c r="D31" s="6">
        <v>56</v>
      </c>
      <c r="E31" s="6">
        <v>41</v>
      </c>
      <c r="F31" s="7">
        <v>88</v>
      </c>
      <c r="G31" s="7">
        <v>10</v>
      </c>
      <c r="H31" s="10" t="s">
        <v>68</v>
      </c>
    </row>
    <row r="32" spans="1:8" ht="12" customHeight="1" x14ac:dyDescent="0.3">
      <c r="A32" s="4" t="s">
        <v>56</v>
      </c>
      <c r="B32" s="9" t="s">
        <v>69</v>
      </c>
      <c r="C32" s="9" t="s">
        <v>10</v>
      </c>
      <c r="D32" s="6">
        <v>50</v>
      </c>
      <c r="E32" s="6">
        <v>47</v>
      </c>
      <c r="F32" s="7">
        <v>65</v>
      </c>
      <c r="G32" s="7">
        <v>33</v>
      </c>
      <c r="H32" s="10" t="s">
        <v>70</v>
      </c>
    </row>
    <row r="33" spans="1:8" ht="12" customHeight="1" x14ac:dyDescent="0.3">
      <c r="A33" s="4" t="s">
        <v>68</v>
      </c>
      <c r="B33" s="9" t="s">
        <v>71</v>
      </c>
      <c r="C33" s="9" t="s">
        <v>25</v>
      </c>
      <c r="D33" s="6">
        <v>69</v>
      </c>
      <c r="E33" s="6">
        <v>28</v>
      </c>
      <c r="F33" s="7">
        <v>54</v>
      </c>
      <c r="G33" s="7">
        <v>44</v>
      </c>
      <c r="H33" s="10" t="s">
        <v>62</v>
      </c>
    </row>
    <row r="34" spans="1:8" ht="12" customHeight="1" x14ac:dyDescent="0.3">
      <c r="A34" s="4" t="s">
        <v>72</v>
      </c>
      <c r="B34" s="9" t="s">
        <v>73</v>
      </c>
      <c r="C34" s="9" t="s">
        <v>25</v>
      </c>
      <c r="D34" s="6">
        <v>84</v>
      </c>
      <c r="E34" s="6">
        <v>13</v>
      </c>
      <c r="F34" s="7">
        <v>74</v>
      </c>
      <c r="G34" s="7">
        <v>24</v>
      </c>
      <c r="H34" s="10" t="s">
        <v>64</v>
      </c>
    </row>
    <row r="35" spans="1:8" ht="12" customHeight="1" x14ac:dyDescent="0.3">
      <c r="A35" s="4" t="s">
        <v>74</v>
      </c>
      <c r="B35" s="9" t="s">
        <v>75</v>
      </c>
      <c r="C35" s="9" t="s">
        <v>25</v>
      </c>
      <c r="D35" s="6">
        <v>87</v>
      </c>
      <c r="E35" s="6">
        <v>10</v>
      </c>
      <c r="F35" s="7">
        <v>74</v>
      </c>
      <c r="G35" s="7">
        <v>24</v>
      </c>
      <c r="H35" s="10" t="s">
        <v>66</v>
      </c>
    </row>
    <row r="36" spans="1:8" ht="12" customHeight="1" x14ac:dyDescent="0.3">
      <c r="A36" s="4" t="s">
        <v>76</v>
      </c>
      <c r="B36" s="9" t="s">
        <v>77</v>
      </c>
      <c r="C36" s="9" t="s">
        <v>25</v>
      </c>
      <c r="D36" s="6">
        <v>73</v>
      </c>
      <c r="E36" s="6">
        <v>24</v>
      </c>
      <c r="F36" s="7">
        <v>73</v>
      </c>
      <c r="G36" s="7">
        <v>25</v>
      </c>
      <c r="H36" s="10" t="s">
        <v>72</v>
      </c>
    </row>
    <row r="37" spans="1:8" ht="12" customHeight="1" x14ac:dyDescent="0.3">
      <c r="A37" s="4" t="s">
        <v>78</v>
      </c>
      <c r="B37" s="9" t="s">
        <v>79</v>
      </c>
      <c r="C37" s="9" t="s">
        <v>25</v>
      </c>
      <c r="D37" s="6">
        <v>67</v>
      </c>
      <c r="E37" s="6">
        <v>30</v>
      </c>
      <c r="F37" s="7">
        <v>68</v>
      </c>
      <c r="G37" s="7">
        <v>30</v>
      </c>
      <c r="H37" s="10" t="s">
        <v>74</v>
      </c>
    </row>
    <row r="38" spans="1:8" ht="12" customHeight="1" x14ac:dyDescent="0.3">
      <c r="A38" s="4" t="s">
        <v>80</v>
      </c>
      <c r="B38" s="9" t="s">
        <v>81</v>
      </c>
      <c r="C38" s="9" t="s">
        <v>25</v>
      </c>
      <c r="D38" s="6">
        <v>57</v>
      </c>
      <c r="E38" s="6">
        <v>40</v>
      </c>
      <c r="F38" s="7">
        <v>70</v>
      </c>
      <c r="G38" s="7">
        <v>29</v>
      </c>
      <c r="H38" s="10" t="s">
        <v>82</v>
      </c>
    </row>
    <row r="39" spans="1:8" ht="12" customHeight="1" x14ac:dyDescent="0.3">
      <c r="A39" s="4" t="s">
        <v>83</v>
      </c>
      <c r="B39" s="9" t="s">
        <v>84</v>
      </c>
      <c r="C39" s="9" t="s">
        <v>25</v>
      </c>
      <c r="D39" s="6">
        <v>69</v>
      </c>
      <c r="E39" s="6">
        <v>28</v>
      </c>
      <c r="F39" s="7">
        <v>72</v>
      </c>
      <c r="G39" s="7">
        <v>26</v>
      </c>
      <c r="H39" s="10" t="s">
        <v>78</v>
      </c>
    </row>
    <row r="40" spans="1:8" ht="12" customHeight="1" x14ac:dyDescent="0.3">
      <c r="A40" s="4" t="s">
        <v>85</v>
      </c>
      <c r="B40" s="9" t="s">
        <v>86</v>
      </c>
      <c r="C40" s="9" t="s">
        <v>25</v>
      </c>
      <c r="D40" s="6">
        <v>70</v>
      </c>
      <c r="E40" s="6">
        <v>27</v>
      </c>
      <c r="F40" s="7">
        <v>59</v>
      </c>
      <c r="G40" s="7">
        <v>39</v>
      </c>
      <c r="H40" s="10" t="s">
        <v>76</v>
      </c>
    </row>
    <row r="41" spans="1:8" ht="12" customHeight="1" x14ac:dyDescent="0.3">
      <c r="A41" s="4" t="s">
        <v>70</v>
      </c>
      <c r="B41" s="9" t="s">
        <v>87</v>
      </c>
      <c r="C41" s="9" t="s">
        <v>25</v>
      </c>
      <c r="D41" s="6">
        <v>68</v>
      </c>
      <c r="E41" s="6">
        <v>29</v>
      </c>
      <c r="F41" s="7">
        <v>46</v>
      </c>
      <c r="G41" s="7">
        <v>52</v>
      </c>
      <c r="H41" s="10" t="s">
        <v>80</v>
      </c>
    </row>
    <row r="42" spans="1:8" ht="12" customHeight="1" x14ac:dyDescent="0.3">
      <c r="A42" s="4" t="s">
        <v>82</v>
      </c>
      <c r="B42" s="9" t="s">
        <v>88</v>
      </c>
      <c r="C42" s="9" t="s">
        <v>25</v>
      </c>
      <c r="D42" s="6">
        <v>71</v>
      </c>
      <c r="E42" s="6">
        <v>26</v>
      </c>
      <c r="F42" s="7">
        <v>60</v>
      </c>
      <c r="G42" s="7">
        <v>39</v>
      </c>
      <c r="H42" s="10" t="s">
        <v>83</v>
      </c>
    </row>
    <row r="43" spans="1:8" ht="12" customHeight="1" x14ac:dyDescent="0.3">
      <c r="A43" s="4" t="s">
        <v>89</v>
      </c>
      <c r="B43" s="9" t="s">
        <v>90</v>
      </c>
      <c r="C43" s="9" t="s">
        <v>25</v>
      </c>
      <c r="D43" s="6">
        <v>52</v>
      </c>
      <c r="E43" s="6">
        <v>46</v>
      </c>
      <c r="F43" s="7">
        <v>42</v>
      </c>
      <c r="G43" s="7">
        <v>56</v>
      </c>
      <c r="H43" s="12" t="s">
        <v>82</v>
      </c>
    </row>
    <row r="44" spans="1:8" ht="12" customHeight="1" x14ac:dyDescent="0.3">
      <c r="A44" s="4" t="s">
        <v>91</v>
      </c>
      <c r="B44" s="9" t="s">
        <v>92</v>
      </c>
      <c r="C44" s="9" t="s">
        <v>10</v>
      </c>
      <c r="D44" s="6">
        <v>42</v>
      </c>
      <c r="E44" s="6">
        <v>55</v>
      </c>
      <c r="F44" s="7">
        <v>38</v>
      </c>
      <c r="G44" s="7">
        <v>60</v>
      </c>
      <c r="H44" s="10" t="s">
        <v>89</v>
      </c>
    </row>
    <row r="45" spans="1:8" ht="12" customHeight="1" x14ac:dyDescent="0.3">
      <c r="A45" s="4" t="s">
        <v>93</v>
      </c>
      <c r="B45" s="9" t="s">
        <v>94</v>
      </c>
      <c r="C45" s="9" t="s">
        <v>10</v>
      </c>
      <c r="D45" s="6">
        <v>36</v>
      </c>
      <c r="E45" s="6">
        <v>61</v>
      </c>
      <c r="F45" s="7">
        <v>66</v>
      </c>
      <c r="G45" s="7">
        <v>32</v>
      </c>
      <c r="H45" s="10" t="s">
        <v>91</v>
      </c>
    </row>
    <row r="46" spans="1:8" ht="12" customHeight="1" x14ac:dyDescent="0.3">
      <c r="A46" s="4" t="s">
        <v>95</v>
      </c>
      <c r="B46" s="9" t="s">
        <v>96</v>
      </c>
      <c r="C46" s="9" t="s">
        <v>25</v>
      </c>
      <c r="D46" s="6">
        <v>56</v>
      </c>
      <c r="E46" s="6">
        <v>41</v>
      </c>
      <c r="F46" s="7">
        <v>51</v>
      </c>
      <c r="G46" s="7">
        <v>48</v>
      </c>
      <c r="H46" s="10" t="s">
        <v>93</v>
      </c>
    </row>
    <row r="47" spans="1:8" ht="12" customHeight="1" x14ac:dyDescent="0.25">
      <c r="A47" s="4" t="s">
        <v>97</v>
      </c>
      <c r="B47" s="9" t="s">
        <v>98</v>
      </c>
      <c r="C47" s="9" t="s">
        <v>10</v>
      </c>
      <c r="D47" s="6">
        <v>49</v>
      </c>
      <c r="E47" s="6">
        <v>48</v>
      </c>
      <c r="F47" s="7">
        <v>49</v>
      </c>
      <c r="G47" s="7">
        <v>48</v>
      </c>
      <c r="H47" s="8" t="s">
        <v>97</v>
      </c>
    </row>
    <row r="48" spans="1:8" ht="12" customHeight="1" x14ac:dyDescent="0.3">
      <c r="A48" s="4" t="s">
        <v>99</v>
      </c>
      <c r="B48" s="9" t="s">
        <v>33</v>
      </c>
      <c r="C48" s="9" t="s">
        <v>10</v>
      </c>
      <c r="D48" s="6">
        <v>56</v>
      </c>
      <c r="E48" s="6">
        <v>41</v>
      </c>
      <c r="F48" s="7">
        <v>51</v>
      </c>
      <c r="G48" s="7">
        <v>47</v>
      </c>
      <c r="H48" s="12" t="s">
        <v>95</v>
      </c>
    </row>
    <row r="49" spans="1:8" ht="12" customHeight="1" x14ac:dyDescent="0.3">
      <c r="A49" s="4" t="s">
        <v>100</v>
      </c>
      <c r="B49" s="9" t="s">
        <v>101</v>
      </c>
      <c r="C49" s="9" t="s">
        <v>25</v>
      </c>
      <c r="D49" s="6">
        <v>61</v>
      </c>
      <c r="E49" s="6">
        <v>35</v>
      </c>
      <c r="F49" s="7">
        <v>66</v>
      </c>
      <c r="G49" s="7">
        <v>32</v>
      </c>
      <c r="H49" s="10" t="s">
        <v>102</v>
      </c>
    </row>
    <row r="50" spans="1:8" ht="12" customHeight="1" x14ac:dyDescent="0.3">
      <c r="A50" s="4" t="s">
        <v>103</v>
      </c>
      <c r="B50" s="9" t="s">
        <v>104</v>
      </c>
      <c r="C50" s="9" t="s">
        <v>25</v>
      </c>
      <c r="D50" s="6">
        <v>70</v>
      </c>
      <c r="E50" s="6">
        <v>26</v>
      </c>
      <c r="F50" s="7">
        <v>76</v>
      </c>
      <c r="G50" s="7">
        <v>22</v>
      </c>
      <c r="H50" s="10" t="s">
        <v>105</v>
      </c>
    </row>
    <row r="51" spans="1:8" ht="12" customHeight="1" x14ac:dyDescent="0.3">
      <c r="A51" s="4" t="s">
        <v>105</v>
      </c>
      <c r="B51" s="9" t="s">
        <v>33</v>
      </c>
      <c r="C51" s="9" t="s">
        <v>25</v>
      </c>
      <c r="D51" s="6">
        <v>74</v>
      </c>
      <c r="E51" s="6">
        <v>23</v>
      </c>
      <c r="F51" s="7">
        <v>68</v>
      </c>
      <c r="G51" s="7">
        <v>30</v>
      </c>
      <c r="H51" s="12" t="s">
        <v>103</v>
      </c>
    </row>
    <row r="52" spans="1:8" ht="12" customHeight="1" x14ac:dyDescent="0.3">
      <c r="A52" s="4" t="s">
        <v>106</v>
      </c>
      <c r="B52" s="9" t="s">
        <v>107</v>
      </c>
      <c r="C52" s="9" t="s">
        <v>25</v>
      </c>
      <c r="D52" s="6">
        <v>66</v>
      </c>
      <c r="E52" s="6">
        <v>31</v>
      </c>
      <c r="F52" s="7">
        <v>70</v>
      </c>
      <c r="G52" s="7">
        <v>28</v>
      </c>
      <c r="H52" s="12" t="s">
        <v>100</v>
      </c>
    </row>
    <row r="53" spans="1:8" ht="12" customHeight="1" x14ac:dyDescent="0.3">
      <c r="A53" s="4" t="s">
        <v>108</v>
      </c>
      <c r="B53" s="9" t="s">
        <v>109</v>
      </c>
      <c r="C53" s="9" t="s">
        <v>10</v>
      </c>
      <c r="D53" s="6">
        <v>56</v>
      </c>
      <c r="E53" s="6">
        <v>41</v>
      </c>
      <c r="F53" s="7">
        <v>80</v>
      </c>
      <c r="G53" s="7">
        <v>18</v>
      </c>
      <c r="H53" s="10" t="s">
        <v>110</v>
      </c>
    </row>
    <row r="54" spans="1:8" ht="12" customHeight="1" x14ac:dyDescent="0.3">
      <c r="A54" s="4" t="s">
        <v>102</v>
      </c>
      <c r="B54" s="9" t="s">
        <v>111</v>
      </c>
      <c r="C54" s="9" t="s">
        <v>25</v>
      </c>
      <c r="D54" s="6">
        <v>62</v>
      </c>
      <c r="E54" s="6">
        <v>35</v>
      </c>
      <c r="F54" s="7">
        <v>68</v>
      </c>
      <c r="G54" s="7">
        <v>30</v>
      </c>
      <c r="H54" s="10" t="s">
        <v>112</v>
      </c>
    </row>
    <row r="55" spans="1:8" ht="12" customHeight="1" x14ac:dyDescent="0.3">
      <c r="A55" s="4" t="s">
        <v>113</v>
      </c>
      <c r="B55" s="9" t="s">
        <v>114</v>
      </c>
      <c r="C55" s="9" t="s">
        <v>25</v>
      </c>
      <c r="D55" s="6">
        <v>64</v>
      </c>
      <c r="E55" s="6">
        <v>33</v>
      </c>
      <c r="F55" s="7">
        <v>87</v>
      </c>
      <c r="G55" s="7">
        <v>12</v>
      </c>
      <c r="H55" s="10" t="s">
        <v>106</v>
      </c>
    </row>
    <row r="56" spans="1:8" ht="12" customHeight="1" x14ac:dyDescent="0.3">
      <c r="A56" s="4" t="s">
        <v>115</v>
      </c>
      <c r="B56" s="9" t="s">
        <v>116</v>
      </c>
      <c r="C56" s="9" t="s">
        <v>25</v>
      </c>
      <c r="D56" s="6">
        <v>77</v>
      </c>
      <c r="E56" s="6">
        <v>19</v>
      </c>
      <c r="F56" s="7">
        <v>75</v>
      </c>
      <c r="G56" s="7">
        <v>23</v>
      </c>
      <c r="H56" s="10" t="s">
        <v>108</v>
      </c>
    </row>
    <row r="57" spans="1:8" ht="12" customHeight="1" x14ac:dyDescent="0.3">
      <c r="A57" s="4" t="s">
        <v>117</v>
      </c>
      <c r="B57" s="9" t="s">
        <v>118</v>
      </c>
      <c r="C57" s="9" t="s">
        <v>25</v>
      </c>
      <c r="D57" s="6">
        <v>64</v>
      </c>
      <c r="E57" s="6">
        <v>32</v>
      </c>
      <c r="F57" s="7">
        <v>84</v>
      </c>
      <c r="G57" s="7">
        <v>14</v>
      </c>
      <c r="H57" s="10" t="s">
        <v>119</v>
      </c>
    </row>
    <row r="58" spans="1:8" ht="12" customHeight="1" x14ac:dyDescent="0.3">
      <c r="A58" s="4" t="s">
        <v>120</v>
      </c>
      <c r="B58" s="9" t="s">
        <v>121</v>
      </c>
      <c r="C58" s="9" t="s">
        <v>10</v>
      </c>
      <c r="D58" s="6">
        <v>50</v>
      </c>
      <c r="E58" s="6">
        <v>47</v>
      </c>
      <c r="F58" s="7">
        <v>64</v>
      </c>
      <c r="G58" s="7">
        <v>34</v>
      </c>
      <c r="H58" s="10" t="s">
        <v>122</v>
      </c>
    </row>
    <row r="59" spans="1:8" ht="12" customHeight="1" x14ac:dyDescent="0.3">
      <c r="A59" s="4" t="s">
        <v>123</v>
      </c>
      <c r="B59" s="9" t="s">
        <v>124</v>
      </c>
      <c r="C59" s="9" t="s">
        <v>25</v>
      </c>
      <c r="D59" s="6">
        <v>84</v>
      </c>
      <c r="E59" s="6">
        <v>13</v>
      </c>
      <c r="F59" s="7">
        <v>80</v>
      </c>
      <c r="G59" s="7">
        <v>19</v>
      </c>
      <c r="H59" s="10" t="s">
        <v>113</v>
      </c>
    </row>
    <row r="60" spans="1:8" ht="12" customHeight="1" x14ac:dyDescent="0.3">
      <c r="A60" s="4" t="s">
        <v>112</v>
      </c>
      <c r="B60" s="9" t="s">
        <v>125</v>
      </c>
      <c r="C60" s="9" t="s">
        <v>25</v>
      </c>
      <c r="D60" s="6">
        <v>61</v>
      </c>
      <c r="E60" s="6">
        <v>35</v>
      </c>
      <c r="F60" s="7">
        <v>71</v>
      </c>
      <c r="G60" s="7">
        <v>27</v>
      </c>
      <c r="H60" s="10" t="s">
        <v>126</v>
      </c>
    </row>
    <row r="61" spans="1:8" ht="12" customHeight="1" x14ac:dyDescent="0.3">
      <c r="A61" s="4" t="s">
        <v>126</v>
      </c>
      <c r="B61" s="9" t="s">
        <v>127</v>
      </c>
      <c r="C61" s="9" t="s">
        <v>10</v>
      </c>
      <c r="D61" s="6">
        <v>47</v>
      </c>
      <c r="E61" s="6">
        <v>49</v>
      </c>
      <c r="F61" s="7">
        <v>65</v>
      </c>
      <c r="G61" s="7">
        <v>32</v>
      </c>
      <c r="H61" s="10" t="s">
        <v>128</v>
      </c>
    </row>
    <row r="62" spans="1:8" ht="12" customHeight="1" x14ac:dyDescent="0.3">
      <c r="A62" s="4" t="s">
        <v>128</v>
      </c>
      <c r="B62" s="9" t="s">
        <v>129</v>
      </c>
      <c r="C62" s="9" t="s">
        <v>25</v>
      </c>
      <c r="D62" s="6">
        <v>77</v>
      </c>
      <c r="E62" s="6">
        <v>19</v>
      </c>
      <c r="F62" s="7">
        <v>47</v>
      </c>
      <c r="G62" s="7">
        <v>51</v>
      </c>
      <c r="H62" s="10" t="s">
        <v>115</v>
      </c>
    </row>
    <row r="63" spans="1:8" ht="12" customHeight="1" x14ac:dyDescent="0.25">
      <c r="A63" s="4" t="s">
        <v>65</v>
      </c>
      <c r="B63" s="9" t="s">
        <v>33</v>
      </c>
      <c r="C63" s="9" t="s">
        <v>10</v>
      </c>
      <c r="D63" s="6">
        <v>59</v>
      </c>
      <c r="E63" s="6">
        <v>38</v>
      </c>
      <c r="F63" s="7">
        <v>44</v>
      </c>
      <c r="G63" s="7">
        <v>54</v>
      </c>
      <c r="H63" s="7" t="s">
        <v>65</v>
      </c>
    </row>
    <row r="64" spans="1:8" ht="12" customHeight="1" x14ac:dyDescent="0.3">
      <c r="A64" s="4" t="s">
        <v>110</v>
      </c>
      <c r="B64" s="9" t="s">
        <v>130</v>
      </c>
      <c r="C64" s="9" t="s">
        <v>10</v>
      </c>
      <c r="D64" s="6">
        <v>43</v>
      </c>
      <c r="E64" s="6">
        <v>54</v>
      </c>
      <c r="F64" s="7">
        <v>45</v>
      </c>
      <c r="G64" s="7">
        <v>53</v>
      </c>
      <c r="H64" s="10" t="s">
        <v>131</v>
      </c>
    </row>
    <row r="65" spans="1:8" ht="12" customHeight="1" x14ac:dyDescent="0.3">
      <c r="A65" s="4" t="s">
        <v>119</v>
      </c>
      <c r="B65" s="9" t="s">
        <v>132</v>
      </c>
      <c r="C65" s="9" t="s">
        <v>25</v>
      </c>
      <c r="D65" s="6">
        <v>75</v>
      </c>
      <c r="E65" s="6">
        <v>22</v>
      </c>
      <c r="F65" s="7">
        <v>68</v>
      </c>
      <c r="G65" s="7">
        <v>30</v>
      </c>
      <c r="H65" s="10" t="s">
        <v>117</v>
      </c>
    </row>
    <row r="66" spans="1:8" ht="13" x14ac:dyDescent="0.3">
      <c r="A66" s="4" t="s">
        <v>131</v>
      </c>
      <c r="B66" s="9" t="s">
        <v>133</v>
      </c>
      <c r="C66" s="9" t="s">
        <v>25</v>
      </c>
      <c r="D66" s="6">
        <v>81</v>
      </c>
      <c r="E66" s="6">
        <v>16</v>
      </c>
      <c r="F66" s="7">
        <v>50</v>
      </c>
      <c r="G66" s="7">
        <v>49</v>
      </c>
      <c r="H66" s="10" t="s">
        <v>120</v>
      </c>
    </row>
    <row r="67" spans="1:8" ht="12" customHeight="1" x14ac:dyDescent="0.3">
      <c r="A67" s="4" t="s">
        <v>122</v>
      </c>
      <c r="B67" s="9" t="s">
        <v>134</v>
      </c>
      <c r="C67" s="9" t="s">
        <v>10</v>
      </c>
      <c r="D67" s="6">
        <v>46</v>
      </c>
      <c r="E67" s="6">
        <v>51</v>
      </c>
      <c r="F67" s="7">
        <v>52</v>
      </c>
      <c r="G67" s="7">
        <v>47</v>
      </c>
      <c r="H67" s="10" t="s">
        <v>135</v>
      </c>
    </row>
    <row r="68" spans="1:8" ht="12" customHeight="1" x14ac:dyDescent="0.3">
      <c r="A68" s="4" t="s">
        <v>136</v>
      </c>
      <c r="B68" s="9" t="s">
        <v>137</v>
      </c>
      <c r="C68" s="9" t="s">
        <v>25</v>
      </c>
      <c r="D68" s="6">
        <v>58</v>
      </c>
      <c r="E68" s="6">
        <v>39</v>
      </c>
      <c r="F68" s="7">
        <v>48</v>
      </c>
      <c r="G68" s="7">
        <v>50</v>
      </c>
      <c r="H68" s="10" t="s">
        <v>138</v>
      </c>
    </row>
    <row r="69" spans="1:8" ht="12" customHeight="1" x14ac:dyDescent="0.3">
      <c r="A69" s="4" t="s">
        <v>138</v>
      </c>
      <c r="B69" s="9" t="s">
        <v>33</v>
      </c>
      <c r="C69" s="9" t="s">
        <v>25</v>
      </c>
      <c r="D69" s="6">
        <v>58</v>
      </c>
      <c r="E69" s="6">
        <v>39</v>
      </c>
      <c r="F69" s="7">
        <v>60</v>
      </c>
      <c r="G69" s="7">
        <v>38</v>
      </c>
      <c r="H69" s="12" t="s">
        <v>123</v>
      </c>
    </row>
    <row r="70" spans="1:8" ht="12" customHeight="1" x14ac:dyDescent="0.3">
      <c r="A70" s="4" t="s">
        <v>135</v>
      </c>
      <c r="B70" s="9" t="s">
        <v>139</v>
      </c>
      <c r="C70" s="9" t="s">
        <v>10</v>
      </c>
      <c r="D70" s="6">
        <v>46</v>
      </c>
      <c r="E70" s="6">
        <v>51</v>
      </c>
      <c r="F70" s="16">
        <v>49</v>
      </c>
      <c r="G70" s="7">
        <v>49</v>
      </c>
      <c r="H70" s="10" t="s">
        <v>136</v>
      </c>
    </row>
    <row r="71" spans="1:8" ht="12" customHeight="1" x14ac:dyDescent="0.25">
      <c r="A71" s="4" t="s">
        <v>140</v>
      </c>
      <c r="B71" s="9" t="s">
        <v>141</v>
      </c>
      <c r="C71" s="9" t="s">
        <v>10</v>
      </c>
      <c r="D71" s="6">
        <v>49</v>
      </c>
      <c r="E71" s="6">
        <v>48</v>
      </c>
      <c r="F71" s="7">
        <v>45</v>
      </c>
      <c r="G71" s="7">
        <v>53</v>
      </c>
      <c r="H71" s="8" t="s">
        <v>140</v>
      </c>
    </row>
    <row r="72" spans="1:8" ht="12" customHeight="1" x14ac:dyDescent="0.3">
      <c r="A72" s="4" t="s">
        <v>142</v>
      </c>
      <c r="B72" s="9" t="s">
        <v>143</v>
      </c>
      <c r="C72" s="9" t="s">
        <v>10</v>
      </c>
      <c r="D72" s="6">
        <v>39</v>
      </c>
      <c r="E72" s="6">
        <v>58</v>
      </c>
      <c r="F72" s="7">
        <v>51</v>
      </c>
      <c r="G72" s="7">
        <v>47</v>
      </c>
      <c r="H72" s="10" t="s">
        <v>144</v>
      </c>
    </row>
    <row r="73" spans="1:8" ht="12" customHeight="1" x14ac:dyDescent="0.25">
      <c r="A73" s="4" t="s">
        <v>145</v>
      </c>
      <c r="B73" s="9" t="s">
        <v>33</v>
      </c>
      <c r="C73" s="9" t="s">
        <v>25</v>
      </c>
      <c r="D73" s="6">
        <v>65</v>
      </c>
      <c r="E73" s="6">
        <v>32</v>
      </c>
      <c r="F73" s="7">
        <v>63</v>
      </c>
      <c r="G73" s="7">
        <v>35</v>
      </c>
      <c r="H73" s="7" t="s">
        <v>145</v>
      </c>
    </row>
    <row r="74" spans="1:8" ht="12" customHeight="1" x14ac:dyDescent="0.3">
      <c r="A74" s="4" t="s">
        <v>144</v>
      </c>
      <c r="B74" s="9" t="s">
        <v>146</v>
      </c>
      <c r="C74" s="9" t="s">
        <v>10</v>
      </c>
      <c r="D74" s="6">
        <v>55</v>
      </c>
      <c r="E74" s="6">
        <v>43</v>
      </c>
      <c r="F74" s="7">
        <v>45</v>
      </c>
      <c r="G74" s="7">
        <v>53</v>
      </c>
      <c r="H74" s="10" t="s">
        <v>142</v>
      </c>
    </row>
    <row r="75" spans="1:8" ht="12" customHeight="1" x14ac:dyDescent="0.25">
      <c r="A75" s="4" t="s">
        <v>147</v>
      </c>
      <c r="B75" s="9" t="s">
        <v>148</v>
      </c>
      <c r="C75" s="9" t="s">
        <v>25</v>
      </c>
      <c r="D75" s="6">
        <v>61</v>
      </c>
      <c r="E75" s="6">
        <v>36</v>
      </c>
      <c r="F75" s="7">
        <v>68</v>
      </c>
      <c r="G75" s="7">
        <v>30</v>
      </c>
      <c r="H75" s="8" t="s">
        <v>147</v>
      </c>
    </row>
    <row r="76" spans="1:8" ht="12" customHeight="1" x14ac:dyDescent="0.25">
      <c r="A76" s="4" t="s">
        <v>149</v>
      </c>
      <c r="B76" s="9" t="s">
        <v>150</v>
      </c>
      <c r="C76" s="9" t="s">
        <v>25</v>
      </c>
      <c r="D76" s="6">
        <v>71</v>
      </c>
      <c r="E76" s="6">
        <v>27</v>
      </c>
      <c r="F76" s="7">
        <v>74</v>
      </c>
      <c r="G76" s="7">
        <v>24</v>
      </c>
      <c r="H76" s="8" t="s">
        <v>149</v>
      </c>
    </row>
    <row r="77" spans="1:8" ht="12" customHeight="1" x14ac:dyDescent="0.25">
      <c r="A77" s="4" t="s">
        <v>151</v>
      </c>
      <c r="B77" s="9" t="s">
        <v>152</v>
      </c>
      <c r="C77" s="9" t="s">
        <v>25</v>
      </c>
      <c r="D77" s="6">
        <v>61</v>
      </c>
      <c r="E77" s="6">
        <v>37</v>
      </c>
      <c r="F77" s="7">
        <v>64</v>
      </c>
      <c r="G77" s="7">
        <v>34</v>
      </c>
      <c r="H77" s="8" t="s">
        <v>151</v>
      </c>
    </row>
    <row r="78" spans="1:8" ht="12" customHeight="1" x14ac:dyDescent="0.25">
      <c r="A78" s="4" t="s">
        <v>153</v>
      </c>
      <c r="B78" s="9" t="s">
        <v>154</v>
      </c>
      <c r="C78" s="9" t="s">
        <v>10</v>
      </c>
      <c r="D78" s="6">
        <v>48</v>
      </c>
      <c r="E78" s="6">
        <v>50</v>
      </c>
      <c r="F78" s="7">
        <v>47</v>
      </c>
      <c r="G78" s="7">
        <v>50</v>
      </c>
      <c r="H78" s="8" t="s">
        <v>153</v>
      </c>
    </row>
    <row r="79" spans="1:8" ht="12" customHeight="1" x14ac:dyDescent="0.25">
      <c r="A79" s="4" t="s">
        <v>155</v>
      </c>
      <c r="B79" s="9" t="s">
        <v>156</v>
      </c>
      <c r="C79" s="9" t="s">
        <v>10</v>
      </c>
      <c r="D79" s="6">
        <v>42</v>
      </c>
      <c r="E79" s="6">
        <v>57</v>
      </c>
      <c r="F79" s="7">
        <v>49</v>
      </c>
      <c r="G79" s="7">
        <v>50</v>
      </c>
      <c r="H79" s="8" t="s">
        <v>155</v>
      </c>
    </row>
    <row r="80" spans="1:8" ht="12" customHeight="1" x14ac:dyDescent="0.25">
      <c r="A80" s="4" t="s">
        <v>157</v>
      </c>
      <c r="B80" s="9" t="s">
        <v>158</v>
      </c>
      <c r="C80" s="9" t="s">
        <v>10</v>
      </c>
      <c r="D80" s="6">
        <v>40</v>
      </c>
      <c r="E80" s="6">
        <v>59</v>
      </c>
      <c r="F80" s="7">
        <v>40</v>
      </c>
      <c r="G80" s="7">
        <v>59</v>
      </c>
      <c r="H80" s="8" t="s">
        <v>157</v>
      </c>
    </row>
    <row r="81" spans="1:8" ht="12" customHeight="1" x14ac:dyDescent="0.25">
      <c r="A81" s="4" t="s">
        <v>159</v>
      </c>
      <c r="B81" s="9" t="s">
        <v>160</v>
      </c>
      <c r="C81" s="9" t="s">
        <v>10</v>
      </c>
      <c r="D81" s="6">
        <v>54</v>
      </c>
      <c r="E81" s="6">
        <v>45</v>
      </c>
      <c r="F81" s="7">
        <v>46</v>
      </c>
      <c r="G81" s="7">
        <v>53</v>
      </c>
      <c r="H81" s="8" t="s">
        <v>159</v>
      </c>
    </row>
    <row r="82" spans="1:8" ht="12" customHeight="1" x14ac:dyDescent="0.25">
      <c r="A82" s="4" t="s">
        <v>161</v>
      </c>
      <c r="B82" s="9" t="s">
        <v>162</v>
      </c>
      <c r="C82" s="9" t="s">
        <v>25</v>
      </c>
      <c r="D82" s="6">
        <v>57</v>
      </c>
      <c r="E82" s="6">
        <v>41</v>
      </c>
      <c r="F82" s="7">
        <v>59</v>
      </c>
      <c r="G82" s="7">
        <v>40</v>
      </c>
      <c r="H82" s="8" t="s">
        <v>161</v>
      </c>
    </row>
    <row r="83" spans="1:8" ht="12" customHeight="1" x14ac:dyDescent="0.25">
      <c r="A83" s="4" t="s">
        <v>163</v>
      </c>
      <c r="B83" s="9" t="s">
        <v>164</v>
      </c>
      <c r="C83" s="9" t="s">
        <v>25</v>
      </c>
      <c r="D83" s="6">
        <v>66</v>
      </c>
      <c r="E83" s="6">
        <v>33</v>
      </c>
      <c r="F83" s="7">
        <v>66</v>
      </c>
      <c r="G83" s="7">
        <v>33</v>
      </c>
      <c r="H83" s="8" t="s">
        <v>163</v>
      </c>
    </row>
    <row r="84" spans="1:8" ht="12" customHeight="1" x14ac:dyDescent="0.25">
      <c r="A84" s="4" t="s">
        <v>165</v>
      </c>
      <c r="B84" s="9" t="s">
        <v>166</v>
      </c>
      <c r="C84" s="9" t="s">
        <v>25</v>
      </c>
      <c r="D84" s="6">
        <v>59</v>
      </c>
      <c r="E84" s="6">
        <v>40</v>
      </c>
      <c r="F84" s="7">
        <v>59</v>
      </c>
      <c r="G84" s="7">
        <v>40</v>
      </c>
      <c r="H84" s="8" t="s">
        <v>165</v>
      </c>
    </row>
    <row r="85" spans="1:8" ht="12" customHeight="1" x14ac:dyDescent="0.25">
      <c r="A85" s="4" t="s">
        <v>167</v>
      </c>
      <c r="B85" s="9" t="s">
        <v>168</v>
      </c>
      <c r="C85" s="9" t="s">
        <v>25</v>
      </c>
      <c r="D85" s="6">
        <v>63</v>
      </c>
      <c r="E85" s="6">
        <v>36</v>
      </c>
      <c r="F85" s="7">
        <v>63</v>
      </c>
      <c r="G85" s="7">
        <v>36</v>
      </c>
      <c r="H85" s="8" t="s">
        <v>167</v>
      </c>
    </row>
    <row r="86" spans="1:8" ht="12" customHeight="1" x14ac:dyDescent="0.25">
      <c r="A86" s="4" t="s">
        <v>169</v>
      </c>
      <c r="B86" s="9" t="s">
        <v>170</v>
      </c>
      <c r="C86" s="9" t="s">
        <v>25</v>
      </c>
      <c r="D86" s="6">
        <v>60</v>
      </c>
      <c r="E86" s="6">
        <v>40</v>
      </c>
      <c r="F86" s="7">
        <v>60</v>
      </c>
      <c r="G86" s="7">
        <v>40</v>
      </c>
      <c r="H86" s="8" t="s">
        <v>169</v>
      </c>
    </row>
    <row r="87" spans="1:8" ht="12" customHeight="1" x14ac:dyDescent="0.25">
      <c r="A87" s="4" t="s">
        <v>171</v>
      </c>
      <c r="B87" s="9" t="s">
        <v>33</v>
      </c>
      <c r="C87" s="9" t="s">
        <v>25</v>
      </c>
      <c r="D87" s="6">
        <v>56</v>
      </c>
      <c r="E87" s="6">
        <v>42</v>
      </c>
      <c r="F87" s="7">
        <v>56</v>
      </c>
      <c r="G87" s="7">
        <v>42</v>
      </c>
      <c r="H87" s="8" t="s">
        <v>171</v>
      </c>
    </row>
    <row r="88" spans="1:8" ht="12" customHeight="1" x14ac:dyDescent="0.25">
      <c r="A88" s="4" t="s">
        <v>172</v>
      </c>
      <c r="B88" s="5" t="s">
        <v>173</v>
      </c>
      <c r="C88" s="5" t="s">
        <v>25</v>
      </c>
      <c r="D88" s="6">
        <v>62</v>
      </c>
      <c r="E88" s="6">
        <v>37</v>
      </c>
      <c r="F88" s="7">
        <v>62</v>
      </c>
      <c r="G88" s="7">
        <v>37</v>
      </c>
      <c r="H88" s="8" t="s">
        <v>172</v>
      </c>
    </row>
    <row r="89" spans="1:8" ht="12" customHeight="1" x14ac:dyDescent="0.25">
      <c r="A89" s="4" t="s">
        <v>174</v>
      </c>
      <c r="B89" s="9" t="s">
        <v>175</v>
      </c>
      <c r="C89" s="9" t="s">
        <v>10</v>
      </c>
      <c r="D89" s="6">
        <v>32</v>
      </c>
      <c r="E89" s="6">
        <v>67</v>
      </c>
      <c r="F89" s="7">
        <v>32</v>
      </c>
      <c r="G89" s="7">
        <v>67</v>
      </c>
      <c r="H89" s="8" t="s">
        <v>174</v>
      </c>
    </row>
    <row r="90" spans="1:8" ht="12" customHeight="1" x14ac:dyDescent="0.25">
      <c r="A90" s="4" t="s">
        <v>176</v>
      </c>
      <c r="B90" s="9" t="s">
        <v>177</v>
      </c>
      <c r="C90" s="9" t="s">
        <v>10</v>
      </c>
      <c r="D90" s="6">
        <v>47</v>
      </c>
      <c r="E90" s="6">
        <v>52</v>
      </c>
      <c r="F90" s="7">
        <v>45</v>
      </c>
      <c r="G90" s="7">
        <v>54</v>
      </c>
      <c r="H90" s="8" t="s">
        <v>176</v>
      </c>
    </row>
    <row r="91" spans="1:8" ht="12" customHeight="1" x14ac:dyDescent="0.3">
      <c r="A91" s="4" t="s">
        <v>178</v>
      </c>
      <c r="B91" s="9" t="s">
        <v>33</v>
      </c>
      <c r="C91" s="9" t="s">
        <v>10</v>
      </c>
      <c r="D91" s="6">
        <v>40</v>
      </c>
      <c r="E91" s="6">
        <v>59</v>
      </c>
      <c r="F91" s="7">
        <v>73</v>
      </c>
      <c r="G91" s="7">
        <v>26</v>
      </c>
      <c r="H91" s="10" t="s">
        <v>179</v>
      </c>
    </row>
    <row r="92" spans="1:8" ht="12" customHeight="1" x14ac:dyDescent="0.25">
      <c r="A92" s="4" t="s">
        <v>180</v>
      </c>
      <c r="B92" s="9" t="s">
        <v>181</v>
      </c>
      <c r="C92" s="9" t="s">
        <v>10</v>
      </c>
      <c r="D92" s="6">
        <v>37</v>
      </c>
      <c r="E92" s="6">
        <v>63</v>
      </c>
      <c r="F92" s="7">
        <v>38</v>
      </c>
      <c r="G92" s="7">
        <v>61</v>
      </c>
      <c r="H92" s="8" t="s">
        <v>180</v>
      </c>
    </row>
    <row r="93" spans="1:8" ht="12" customHeight="1" x14ac:dyDescent="0.3">
      <c r="A93" s="4" t="s">
        <v>182</v>
      </c>
      <c r="B93" s="9" t="s">
        <v>183</v>
      </c>
      <c r="C93" s="5" t="s">
        <v>25</v>
      </c>
      <c r="D93" s="6">
        <v>71</v>
      </c>
      <c r="E93" s="6">
        <v>29</v>
      </c>
      <c r="F93" s="7">
        <v>43</v>
      </c>
      <c r="G93" s="7">
        <v>56</v>
      </c>
      <c r="H93" s="10" t="s">
        <v>178</v>
      </c>
    </row>
    <row r="94" spans="1:8" ht="12" customHeight="1" x14ac:dyDescent="0.3">
      <c r="A94" s="4" t="s">
        <v>179</v>
      </c>
      <c r="B94" s="9" t="s">
        <v>33</v>
      </c>
      <c r="C94" s="9" t="s">
        <v>10</v>
      </c>
      <c r="D94" s="6">
        <v>45</v>
      </c>
      <c r="E94" s="6">
        <v>53</v>
      </c>
      <c r="F94" s="7">
        <v>43</v>
      </c>
      <c r="G94" s="7">
        <v>56</v>
      </c>
      <c r="H94" s="12" t="s">
        <v>184</v>
      </c>
    </row>
    <row r="95" spans="1:8" ht="12" customHeight="1" x14ac:dyDescent="0.25">
      <c r="A95" s="4" t="s">
        <v>184</v>
      </c>
      <c r="B95" s="9" t="s">
        <v>185</v>
      </c>
      <c r="C95" s="11" t="s">
        <v>10</v>
      </c>
      <c r="D95" s="6">
        <v>49</v>
      </c>
      <c r="E95" s="6">
        <v>50</v>
      </c>
      <c r="F95" s="7">
        <v>46</v>
      </c>
      <c r="G95" s="7">
        <v>53</v>
      </c>
      <c r="H95" s="7" t="s">
        <v>184</v>
      </c>
    </row>
    <row r="96" spans="1:8" ht="12" customHeight="1" x14ac:dyDescent="0.3">
      <c r="A96" s="4" t="s">
        <v>186</v>
      </c>
      <c r="B96" s="9" t="s">
        <v>187</v>
      </c>
      <c r="C96" s="9" t="s">
        <v>10</v>
      </c>
      <c r="D96" s="6">
        <v>44</v>
      </c>
      <c r="E96" s="6">
        <v>55</v>
      </c>
      <c r="F96" s="7">
        <v>53</v>
      </c>
      <c r="G96" s="7">
        <v>47</v>
      </c>
      <c r="H96" s="10" t="s">
        <v>188</v>
      </c>
    </row>
    <row r="97" spans="1:8" ht="12" customHeight="1" x14ac:dyDescent="0.3">
      <c r="A97" s="4" t="s">
        <v>189</v>
      </c>
      <c r="B97" s="9" t="s">
        <v>33</v>
      </c>
      <c r="C97" s="13" t="s">
        <v>49</v>
      </c>
      <c r="D97" s="6">
        <v>60</v>
      </c>
      <c r="E97" s="6">
        <v>39</v>
      </c>
      <c r="F97" s="7">
        <v>47</v>
      </c>
      <c r="G97" s="7">
        <v>52</v>
      </c>
      <c r="H97" s="12"/>
    </row>
    <row r="98" spans="1:8" ht="12" customHeight="1" x14ac:dyDescent="0.3">
      <c r="A98" s="4" t="s">
        <v>190</v>
      </c>
      <c r="B98" s="9" t="s">
        <v>191</v>
      </c>
      <c r="C98" s="9" t="s">
        <v>10</v>
      </c>
      <c r="D98" s="6">
        <v>47</v>
      </c>
      <c r="E98" s="6">
        <v>52</v>
      </c>
      <c r="F98" s="7">
        <v>51</v>
      </c>
      <c r="G98" s="7">
        <v>47</v>
      </c>
      <c r="H98" s="10" t="s">
        <v>186</v>
      </c>
    </row>
    <row r="99" spans="1:8" ht="12" customHeight="1" x14ac:dyDescent="0.3">
      <c r="A99" s="4" t="s">
        <v>192</v>
      </c>
      <c r="B99" s="9" t="s">
        <v>193</v>
      </c>
      <c r="C99" s="9" t="s">
        <v>10</v>
      </c>
      <c r="D99" s="6">
        <v>43</v>
      </c>
      <c r="E99" s="6">
        <v>56</v>
      </c>
      <c r="F99" s="7">
        <v>66</v>
      </c>
      <c r="G99" s="7">
        <v>33</v>
      </c>
      <c r="H99" s="10" t="s">
        <v>182</v>
      </c>
    </row>
    <row r="100" spans="1:8" ht="12" customHeight="1" x14ac:dyDescent="0.3">
      <c r="A100" s="4" t="s">
        <v>194</v>
      </c>
      <c r="B100" s="9" t="s">
        <v>195</v>
      </c>
      <c r="C100" s="9" t="s">
        <v>10</v>
      </c>
      <c r="D100" s="6">
        <v>47</v>
      </c>
      <c r="E100" s="6">
        <v>52</v>
      </c>
      <c r="F100" s="7">
        <v>49</v>
      </c>
      <c r="G100" s="7">
        <v>50</v>
      </c>
      <c r="H100" s="10" t="s">
        <v>189</v>
      </c>
    </row>
    <row r="101" spans="1:8" ht="12" customHeight="1" x14ac:dyDescent="0.3">
      <c r="A101" s="4" t="s">
        <v>196</v>
      </c>
      <c r="B101" s="9" t="s">
        <v>197</v>
      </c>
      <c r="C101" s="9" t="s">
        <v>10</v>
      </c>
      <c r="D101" s="6">
        <v>51</v>
      </c>
      <c r="E101" s="6">
        <v>47</v>
      </c>
      <c r="F101" s="7">
        <v>47</v>
      </c>
      <c r="G101" s="7">
        <v>52</v>
      </c>
      <c r="H101" s="10" t="s">
        <v>190</v>
      </c>
    </row>
    <row r="102" spans="1:8" ht="12" customHeight="1" x14ac:dyDescent="0.3">
      <c r="A102" s="4" t="s">
        <v>198</v>
      </c>
      <c r="B102" s="9" t="s">
        <v>199</v>
      </c>
      <c r="C102" s="9" t="s">
        <v>25</v>
      </c>
      <c r="D102" s="6">
        <v>65</v>
      </c>
      <c r="E102" s="6">
        <v>34</v>
      </c>
      <c r="F102" s="7">
        <v>42</v>
      </c>
      <c r="G102" s="7">
        <v>57</v>
      </c>
      <c r="H102" s="10" t="s">
        <v>192</v>
      </c>
    </row>
    <row r="103" spans="1:8" ht="12" customHeight="1" x14ac:dyDescent="0.3">
      <c r="A103" s="4" t="s">
        <v>188</v>
      </c>
      <c r="B103" s="9" t="s">
        <v>200</v>
      </c>
      <c r="C103" s="9" t="s">
        <v>10</v>
      </c>
      <c r="D103" s="6">
        <v>46</v>
      </c>
      <c r="E103" s="6">
        <v>53</v>
      </c>
      <c r="F103" s="7">
        <v>48</v>
      </c>
      <c r="G103" s="7">
        <v>51</v>
      </c>
      <c r="H103" s="10" t="s">
        <v>194</v>
      </c>
    </row>
    <row r="104" spans="1:8" ht="12" customHeight="1" x14ac:dyDescent="0.3">
      <c r="A104" s="4" t="s">
        <v>201</v>
      </c>
      <c r="B104" s="9" t="s">
        <v>202</v>
      </c>
      <c r="C104" s="9" t="s">
        <v>10</v>
      </c>
      <c r="D104" s="6">
        <v>48</v>
      </c>
      <c r="E104" s="6">
        <v>51</v>
      </c>
      <c r="F104" s="7">
        <v>47</v>
      </c>
      <c r="G104" s="7">
        <v>52</v>
      </c>
      <c r="H104" s="10" t="s">
        <v>196</v>
      </c>
    </row>
    <row r="105" spans="1:8" ht="12" customHeight="1" x14ac:dyDescent="0.3">
      <c r="A105" s="4" t="s">
        <v>203</v>
      </c>
      <c r="B105" s="9" t="s">
        <v>204</v>
      </c>
      <c r="C105" s="9" t="s">
        <v>10</v>
      </c>
      <c r="D105" s="6">
        <v>43</v>
      </c>
      <c r="E105" s="6">
        <v>56</v>
      </c>
      <c r="F105" s="7">
        <v>87</v>
      </c>
      <c r="G105" s="7">
        <v>12</v>
      </c>
      <c r="H105" s="10" t="s">
        <v>201</v>
      </c>
    </row>
    <row r="106" spans="1:8" ht="12" customHeight="1" x14ac:dyDescent="0.3">
      <c r="A106" s="4" t="s">
        <v>205</v>
      </c>
      <c r="B106" s="9" t="s">
        <v>206</v>
      </c>
      <c r="C106" s="9" t="s">
        <v>10</v>
      </c>
      <c r="D106" s="6">
        <v>51</v>
      </c>
      <c r="E106" s="6">
        <v>48</v>
      </c>
      <c r="F106" s="7">
        <v>51</v>
      </c>
      <c r="G106" s="7">
        <v>49</v>
      </c>
      <c r="H106" s="10" t="s">
        <v>207</v>
      </c>
    </row>
    <row r="107" spans="1:8" ht="12" customHeight="1" x14ac:dyDescent="0.3">
      <c r="A107" s="4" t="s">
        <v>208</v>
      </c>
      <c r="B107" s="9" t="s">
        <v>33</v>
      </c>
      <c r="C107" s="9" t="s">
        <v>10</v>
      </c>
      <c r="D107" s="6">
        <v>42</v>
      </c>
      <c r="E107" s="6">
        <v>57</v>
      </c>
      <c r="F107" s="7">
        <v>65</v>
      </c>
      <c r="G107" s="7">
        <v>34</v>
      </c>
      <c r="H107" s="10" t="s">
        <v>198</v>
      </c>
    </row>
    <row r="108" spans="1:8" ht="12" customHeight="1" x14ac:dyDescent="0.3">
      <c r="A108" s="4" t="s">
        <v>209</v>
      </c>
      <c r="B108" s="9" t="s">
        <v>210</v>
      </c>
      <c r="C108" s="9" t="s">
        <v>25</v>
      </c>
      <c r="D108" s="6">
        <v>80</v>
      </c>
      <c r="E108" s="6">
        <v>19</v>
      </c>
      <c r="F108" s="7">
        <v>63</v>
      </c>
      <c r="G108" s="7">
        <v>36</v>
      </c>
      <c r="H108" s="10" t="s">
        <v>211</v>
      </c>
    </row>
    <row r="109" spans="1:8" ht="12" customHeight="1" x14ac:dyDescent="0.3">
      <c r="A109" s="4" t="s">
        <v>212</v>
      </c>
      <c r="B109" s="9" t="s">
        <v>213</v>
      </c>
      <c r="C109" s="9" t="s">
        <v>25</v>
      </c>
      <c r="D109" s="6">
        <v>64</v>
      </c>
      <c r="E109" s="6">
        <v>36</v>
      </c>
      <c r="F109" s="7">
        <v>49</v>
      </c>
      <c r="G109" s="7">
        <v>51</v>
      </c>
      <c r="H109" s="10" t="s">
        <v>208</v>
      </c>
    </row>
    <row r="110" spans="1:8" ht="12" customHeight="1" x14ac:dyDescent="0.3">
      <c r="A110" s="4" t="s">
        <v>207</v>
      </c>
      <c r="B110" s="9" t="s">
        <v>33</v>
      </c>
      <c r="C110" s="13" t="s">
        <v>49</v>
      </c>
      <c r="D110" s="6">
        <v>57</v>
      </c>
      <c r="E110" s="6">
        <v>43</v>
      </c>
      <c r="F110" s="7">
        <v>52</v>
      </c>
      <c r="G110" s="7">
        <v>48</v>
      </c>
      <c r="H110" s="12"/>
    </row>
    <row r="111" spans="1:8" ht="12" customHeight="1" x14ac:dyDescent="0.3">
      <c r="A111" s="4" t="s">
        <v>211</v>
      </c>
      <c r="B111" s="9" t="s">
        <v>214</v>
      </c>
      <c r="C111" s="9" t="s">
        <v>25</v>
      </c>
      <c r="D111" s="6">
        <v>62</v>
      </c>
      <c r="E111" s="6">
        <v>38</v>
      </c>
      <c r="F111" s="7">
        <v>83</v>
      </c>
      <c r="G111" s="7">
        <v>17</v>
      </c>
      <c r="H111" s="10" t="s">
        <v>209</v>
      </c>
    </row>
    <row r="112" spans="1:8" ht="12" customHeight="1" x14ac:dyDescent="0.3">
      <c r="A112" s="4" t="s">
        <v>215</v>
      </c>
      <c r="B112" s="9" t="s">
        <v>216</v>
      </c>
      <c r="C112" s="9" t="s">
        <v>25</v>
      </c>
      <c r="D112" s="6">
        <v>86</v>
      </c>
      <c r="E112" s="6">
        <v>14</v>
      </c>
      <c r="F112" s="7">
        <v>49</v>
      </c>
      <c r="G112" s="7">
        <v>51</v>
      </c>
      <c r="H112" s="10" t="s">
        <v>203</v>
      </c>
    </row>
    <row r="113" spans="1:8" ht="12" customHeight="1" x14ac:dyDescent="0.3">
      <c r="A113" s="4" t="s">
        <v>217</v>
      </c>
      <c r="B113" s="9" t="s">
        <v>218</v>
      </c>
      <c r="C113" s="9" t="s">
        <v>10</v>
      </c>
      <c r="D113" s="6">
        <v>46</v>
      </c>
      <c r="E113" s="6">
        <v>54</v>
      </c>
      <c r="F113" s="7">
        <v>49</v>
      </c>
      <c r="G113" s="7">
        <v>50</v>
      </c>
      <c r="H113" s="10" t="s">
        <v>212</v>
      </c>
    </row>
    <row r="114" spans="1:8" ht="12" customHeight="1" x14ac:dyDescent="0.3">
      <c r="A114" s="4" t="s">
        <v>219</v>
      </c>
      <c r="B114" s="9" t="s">
        <v>220</v>
      </c>
      <c r="C114" s="9" t="s">
        <v>10</v>
      </c>
      <c r="D114" s="14">
        <v>50</v>
      </c>
      <c r="E114" s="17">
        <v>50</v>
      </c>
      <c r="F114" s="15" t="s">
        <v>50</v>
      </c>
      <c r="G114" s="15" t="s">
        <v>50</v>
      </c>
      <c r="H114" s="10" t="s">
        <v>217</v>
      </c>
    </row>
    <row r="115" spans="1:8" ht="12" customHeight="1" x14ac:dyDescent="0.3">
      <c r="A115" s="4" t="s">
        <v>221</v>
      </c>
      <c r="B115" s="9" t="s">
        <v>222</v>
      </c>
      <c r="C115" s="9" t="s">
        <v>10</v>
      </c>
      <c r="D115" s="14">
        <v>49</v>
      </c>
      <c r="E115" s="14">
        <v>51</v>
      </c>
      <c r="F115" s="15" t="s">
        <v>50</v>
      </c>
      <c r="G115" s="15" t="s">
        <v>50</v>
      </c>
      <c r="H115" s="10" t="s">
        <v>205</v>
      </c>
    </row>
    <row r="116" spans="1:8" ht="12" customHeight="1" x14ac:dyDescent="0.25">
      <c r="A116" s="4" t="s">
        <v>223</v>
      </c>
      <c r="B116" s="9" t="s">
        <v>224</v>
      </c>
      <c r="C116" s="9" t="s">
        <v>10</v>
      </c>
      <c r="D116" s="6">
        <v>44</v>
      </c>
      <c r="E116" s="6">
        <v>55</v>
      </c>
      <c r="F116" s="7">
        <v>36</v>
      </c>
      <c r="G116" s="7">
        <v>63</v>
      </c>
      <c r="H116" s="8" t="s">
        <v>223</v>
      </c>
    </row>
    <row r="117" spans="1:8" ht="12" customHeight="1" x14ac:dyDescent="0.25">
      <c r="A117" s="4" t="s">
        <v>225</v>
      </c>
      <c r="B117" s="9" t="s">
        <v>226</v>
      </c>
      <c r="C117" s="9" t="s">
        <v>25</v>
      </c>
      <c r="D117" s="6">
        <v>58</v>
      </c>
      <c r="E117" s="6">
        <v>42</v>
      </c>
      <c r="F117" s="7">
        <v>54</v>
      </c>
      <c r="G117" s="7">
        <v>46</v>
      </c>
      <c r="H117" s="8" t="s">
        <v>225</v>
      </c>
    </row>
    <row r="118" spans="1:8" ht="12" customHeight="1" x14ac:dyDescent="0.25">
      <c r="A118" s="4" t="s">
        <v>227</v>
      </c>
      <c r="B118" s="9" t="s">
        <v>228</v>
      </c>
      <c r="C118" s="9" t="s">
        <v>10</v>
      </c>
      <c r="D118" s="6">
        <v>34</v>
      </c>
      <c r="E118" s="6">
        <v>65</v>
      </c>
      <c r="F118" s="7">
        <v>35</v>
      </c>
      <c r="G118" s="7">
        <v>64</v>
      </c>
      <c r="H118" s="8" t="s">
        <v>227</v>
      </c>
    </row>
    <row r="119" spans="1:8" ht="12" customHeight="1" x14ac:dyDescent="0.25">
      <c r="A119" s="4" t="s">
        <v>229</v>
      </c>
      <c r="B119" s="9" t="s">
        <v>230</v>
      </c>
      <c r="C119" s="9" t="s">
        <v>25</v>
      </c>
      <c r="D119" s="6">
        <v>73</v>
      </c>
      <c r="E119" s="6">
        <v>26</v>
      </c>
      <c r="F119" s="7">
        <v>79</v>
      </c>
      <c r="G119" s="7">
        <v>21</v>
      </c>
      <c r="H119" s="8" t="s">
        <v>229</v>
      </c>
    </row>
    <row r="120" spans="1:8" ht="12" customHeight="1" x14ac:dyDescent="0.25">
      <c r="A120" s="4" t="s">
        <v>231</v>
      </c>
      <c r="B120" s="9" t="s">
        <v>232</v>
      </c>
      <c r="C120" s="9" t="s">
        <v>25</v>
      </c>
      <c r="D120" s="6">
        <v>84</v>
      </c>
      <c r="E120" s="6">
        <v>15</v>
      </c>
      <c r="F120" s="7">
        <v>79</v>
      </c>
      <c r="G120" s="7">
        <v>20</v>
      </c>
      <c r="H120" s="8" t="s">
        <v>231</v>
      </c>
    </row>
    <row r="121" spans="1:8" ht="12" customHeight="1" x14ac:dyDescent="0.25">
      <c r="A121" s="4" t="s">
        <v>233</v>
      </c>
      <c r="B121" s="9" t="s">
        <v>234</v>
      </c>
      <c r="C121" s="9" t="s">
        <v>10</v>
      </c>
      <c r="D121" s="6">
        <v>40</v>
      </c>
      <c r="E121" s="6">
        <v>59</v>
      </c>
      <c r="F121" s="7">
        <v>37</v>
      </c>
      <c r="G121" s="7">
        <v>62</v>
      </c>
      <c r="H121" s="8" t="s">
        <v>233</v>
      </c>
    </row>
    <row r="122" spans="1:8" ht="12" customHeight="1" x14ac:dyDescent="0.25">
      <c r="A122" s="4" t="s">
        <v>235</v>
      </c>
      <c r="B122" s="9" t="s">
        <v>236</v>
      </c>
      <c r="C122" s="9" t="s">
        <v>10</v>
      </c>
      <c r="D122" s="6">
        <v>39</v>
      </c>
      <c r="E122" s="6">
        <v>60</v>
      </c>
      <c r="F122" s="7">
        <v>39</v>
      </c>
      <c r="G122" s="7">
        <v>60</v>
      </c>
      <c r="H122" s="8" t="s">
        <v>235</v>
      </c>
    </row>
    <row r="123" spans="1:8" ht="12" customHeight="1" x14ac:dyDescent="0.25">
      <c r="A123" s="4" t="s">
        <v>237</v>
      </c>
      <c r="B123" s="9" t="s">
        <v>238</v>
      </c>
      <c r="C123" s="9" t="s">
        <v>10</v>
      </c>
      <c r="D123" s="6">
        <v>38</v>
      </c>
      <c r="E123" s="6">
        <v>62</v>
      </c>
      <c r="F123" s="7">
        <v>43</v>
      </c>
      <c r="G123" s="7">
        <v>56</v>
      </c>
      <c r="H123" s="8" t="s">
        <v>237</v>
      </c>
    </row>
    <row r="124" spans="1:8" ht="12" customHeight="1" x14ac:dyDescent="0.3">
      <c r="A124" s="4" t="s">
        <v>239</v>
      </c>
      <c r="B124" s="9" t="s">
        <v>33</v>
      </c>
      <c r="C124" s="13" t="s">
        <v>49</v>
      </c>
      <c r="D124" s="6">
        <v>24</v>
      </c>
      <c r="E124" s="6">
        <v>75</v>
      </c>
      <c r="F124" s="7">
        <v>24</v>
      </c>
      <c r="G124" s="7">
        <v>75</v>
      </c>
      <c r="H124" s="12"/>
    </row>
    <row r="125" spans="1:8" ht="12" customHeight="1" x14ac:dyDescent="0.25">
      <c r="A125" s="4" t="s">
        <v>240</v>
      </c>
      <c r="B125" s="9" t="s">
        <v>241</v>
      </c>
      <c r="C125" s="9" t="s">
        <v>10</v>
      </c>
      <c r="D125" s="6">
        <v>39</v>
      </c>
      <c r="E125" s="6">
        <v>60</v>
      </c>
      <c r="F125" s="7">
        <v>38</v>
      </c>
      <c r="G125" s="7">
        <v>61</v>
      </c>
      <c r="H125" s="8" t="s">
        <v>240</v>
      </c>
    </row>
    <row r="126" spans="1:8" ht="12" customHeight="1" x14ac:dyDescent="0.25">
      <c r="A126" s="4" t="s">
        <v>242</v>
      </c>
      <c r="B126" s="9" t="s">
        <v>243</v>
      </c>
      <c r="C126" s="9" t="s">
        <v>10</v>
      </c>
      <c r="D126" s="6">
        <v>35</v>
      </c>
      <c r="E126" s="6">
        <v>64</v>
      </c>
      <c r="F126" s="7">
        <v>33</v>
      </c>
      <c r="G126" s="7">
        <v>66</v>
      </c>
      <c r="H126" s="8" t="s">
        <v>242</v>
      </c>
    </row>
    <row r="127" spans="1:8" ht="12" customHeight="1" x14ac:dyDescent="0.25">
      <c r="A127" s="4" t="s">
        <v>244</v>
      </c>
      <c r="B127" s="9" t="s">
        <v>245</v>
      </c>
      <c r="C127" s="9" t="s">
        <v>25</v>
      </c>
      <c r="D127" s="6">
        <v>44</v>
      </c>
      <c r="E127" s="6">
        <v>56</v>
      </c>
      <c r="F127" s="7">
        <v>54</v>
      </c>
      <c r="G127" s="7">
        <v>45</v>
      </c>
      <c r="H127" s="8" t="s">
        <v>244</v>
      </c>
    </row>
    <row r="128" spans="1:8" ht="12" customHeight="1" x14ac:dyDescent="0.25">
      <c r="A128" s="4" t="s">
        <v>246</v>
      </c>
      <c r="B128" s="9" t="s">
        <v>247</v>
      </c>
      <c r="C128" s="9" t="s">
        <v>25</v>
      </c>
      <c r="D128" s="6">
        <v>67</v>
      </c>
      <c r="E128" s="6">
        <v>32</v>
      </c>
      <c r="F128" s="7">
        <v>71</v>
      </c>
      <c r="G128" s="7">
        <v>28</v>
      </c>
      <c r="H128" s="8" t="s">
        <v>246</v>
      </c>
    </row>
    <row r="129" spans="1:8" ht="12" customHeight="1" x14ac:dyDescent="0.3">
      <c r="A129" s="4" t="s">
        <v>248</v>
      </c>
      <c r="B129" s="9" t="s">
        <v>249</v>
      </c>
      <c r="C129" s="9" t="s">
        <v>10</v>
      </c>
      <c r="D129" s="14">
        <v>28</v>
      </c>
      <c r="E129" s="14">
        <v>71</v>
      </c>
      <c r="F129" s="15" t="s">
        <v>50</v>
      </c>
      <c r="G129" s="15" t="s">
        <v>50</v>
      </c>
      <c r="H129" s="10" t="s">
        <v>239</v>
      </c>
    </row>
    <row r="130" spans="1:8" ht="12" customHeight="1" x14ac:dyDescent="0.25">
      <c r="A130" s="4" t="s">
        <v>250</v>
      </c>
      <c r="B130" s="9" t="s">
        <v>251</v>
      </c>
      <c r="C130" s="9" t="s">
        <v>25</v>
      </c>
      <c r="D130" s="6">
        <v>70</v>
      </c>
      <c r="E130" s="6">
        <v>28</v>
      </c>
      <c r="F130" s="7">
        <v>70</v>
      </c>
      <c r="G130" s="7">
        <v>28</v>
      </c>
      <c r="H130" s="8" t="s">
        <v>250</v>
      </c>
    </row>
    <row r="131" spans="1:8" ht="12" customHeight="1" x14ac:dyDescent="0.25">
      <c r="A131" s="4" t="s">
        <v>252</v>
      </c>
      <c r="B131" s="9" t="s">
        <v>33</v>
      </c>
      <c r="C131" s="9" t="s">
        <v>25</v>
      </c>
      <c r="D131" s="6">
        <v>73</v>
      </c>
      <c r="E131" s="6">
        <v>25</v>
      </c>
      <c r="F131" s="7">
        <v>73</v>
      </c>
      <c r="G131" s="7">
        <v>25</v>
      </c>
      <c r="H131" s="8" t="s">
        <v>252</v>
      </c>
    </row>
    <row r="132" spans="1:8" ht="12" customHeight="1" x14ac:dyDescent="0.25">
      <c r="A132" s="4" t="s">
        <v>253</v>
      </c>
      <c r="B132" s="4" t="s">
        <v>254</v>
      </c>
      <c r="C132" s="4" t="s">
        <v>25</v>
      </c>
      <c r="D132" s="6">
        <v>58</v>
      </c>
      <c r="E132" s="6">
        <v>40</v>
      </c>
      <c r="F132" s="7">
        <v>58</v>
      </c>
      <c r="G132" s="7">
        <v>41</v>
      </c>
      <c r="H132" s="8" t="s">
        <v>253</v>
      </c>
    </row>
    <row r="133" spans="1:8" ht="12" customHeight="1" x14ac:dyDescent="0.25">
      <c r="A133" s="4" t="s">
        <v>255</v>
      </c>
      <c r="B133" s="4" t="s">
        <v>256</v>
      </c>
      <c r="C133" s="4" t="s">
        <v>25</v>
      </c>
      <c r="D133" s="6">
        <v>57</v>
      </c>
      <c r="E133" s="6">
        <v>41</v>
      </c>
      <c r="F133" s="7">
        <v>60</v>
      </c>
      <c r="G133" s="7">
        <v>38</v>
      </c>
      <c r="H133" s="8" t="s">
        <v>255</v>
      </c>
    </row>
    <row r="134" spans="1:8" ht="12" customHeight="1" x14ac:dyDescent="0.3">
      <c r="A134" s="4" t="s">
        <v>257</v>
      </c>
      <c r="B134" s="4" t="s">
        <v>258</v>
      </c>
      <c r="C134" s="5" t="s">
        <v>10</v>
      </c>
      <c r="D134" s="6">
        <v>52</v>
      </c>
      <c r="E134" s="6">
        <v>46</v>
      </c>
      <c r="F134" s="7">
        <v>54</v>
      </c>
      <c r="G134" s="7">
        <v>44</v>
      </c>
      <c r="H134" s="12" t="s">
        <v>259</v>
      </c>
    </row>
    <row r="135" spans="1:8" ht="12" customHeight="1" x14ac:dyDescent="0.3">
      <c r="A135" s="4" t="s">
        <v>259</v>
      </c>
      <c r="B135" s="4" t="s">
        <v>260</v>
      </c>
      <c r="C135" s="4" t="s">
        <v>10</v>
      </c>
      <c r="D135" s="6">
        <v>48</v>
      </c>
      <c r="E135" s="6">
        <v>50</v>
      </c>
      <c r="F135" s="7">
        <v>53</v>
      </c>
      <c r="G135" s="7">
        <v>45</v>
      </c>
      <c r="H135" s="10" t="s">
        <v>261</v>
      </c>
    </row>
    <row r="136" spans="1:8" ht="12" hidden="1" customHeight="1" x14ac:dyDescent="0.3">
      <c r="A136" s="4" t="s">
        <v>261</v>
      </c>
      <c r="B136" s="18" t="s">
        <v>50</v>
      </c>
      <c r="C136" s="18" t="s">
        <v>50</v>
      </c>
      <c r="D136" s="18" t="s">
        <v>50</v>
      </c>
      <c r="E136" s="18" t="s">
        <v>50</v>
      </c>
      <c r="F136" s="7">
        <v>44</v>
      </c>
      <c r="G136" s="7">
        <v>54</v>
      </c>
      <c r="H136" s="12"/>
    </row>
    <row r="137" spans="1:8" ht="12" customHeight="1" x14ac:dyDescent="0.25">
      <c r="A137" s="4" t="s">
        <v>262</v>
      </c>
      <c r="B137" s="9" t="s">
        <v>263</v>
      </c>
      <c r="C137" s="9" t="s">
        <v>10</v>
      </c>
      <c r="D137" s="6">
        <v>35</v>
      </c>
      <c r="E137" s="6">
        <v>63</v>
      </c>
      <c r="F137" s="7">
        <v>36</v>
      </c>
      <c r="G137" s="7">
        <v>62</v>
      </c>
      <c r="H137" s="8" t="s">
        <v>262</v>
      </c>
    </row>
    <row r="138" spans="1:8" ht="12" customHeight="1" x14ac:dyDescent="0.25">
      <c r="A138" s="4" t="s">
        <v>264</v>
      </c>
      <c r="B138" s="9" t="s">
        <v>265</v>
      </c>
      <c r="C138" s="9" t="s">
        <v>10</v>
      </c>
      <c r="D138" s="6">
        <v>37</v>
      </c>
      <c r="E138" s="6">
        <v>61</v>
      </c>
      <c r="F138" s="7">
        <v>36</v>
      </c>
      <c r="G138" s="7">
        <v>61</v>
      </c>
      <c r="H138" s="8" t="s">
        <v>264</v>
      </c>
    </row>
    <row r="139" spans="1:8" ht="12" customHeight="1" x14ac:dyDescent="0.25">
      <c r="A139" s="4" t="s">
        <v>266</v>
      </c>
      <c r="B139" s="9" t="s">
        <v>267</v>
      </c>
      <c r="C139" s="9" t="s">
        <v>25</v>
      </c>
      <c r="D139" s="6">
        <v>81</v>
      </c>
      <c r="E139" s="6">
        <v>19</v>
      </c>
      <c r="F139" s="7">
        <v>87</v>
      </c>
      <c r="G139" s="7">
        <v>13</v>
      </c>
      <c r="H139" s="8" t="s">
        <v>266</v>
      </c>
    </row>
    <row r="140" spans="1:8" ht="12" customHeight="1" x14ac:dyDescent="0.25">
      <c r="A140" s="4" t="s">
        <v>268</v>
      </c>
      <c r="B140" s="9" t="s">
        <v>269</v>
      </c>
      <c r="C140" s="9" t="s">
        <v>25</v>
      </c>
      <c r="D140" s="6">
        <v>81</v>
      </c>
      <c r="E140" s="6">
        <v>18</v>
      </c>
      <c r="F140" s="7">
        <v>90</v>
      </c>
      <c r="G140" s="7">
        <v>10</v>
      </c>
      <c r="H140" s="8" t="s">
        <v>268</v>
      </c>
    </row>
    <row r="141" spans="1:8" ht="12" customHeight="1" x14ac:dyDescent="0.25">
      <c r="A141" s="4" t="s">
        <v>270</v>
      </c>
      <c r="B141" s="9" t="s">
        <v>271</v>
      </c>
      <c r="C141" s="9" t="s">
        <v>25</v>
      </c>
      <c r="D141" s="6">
        <v>58</v>
      </c>
      <c r="E141" s="6">
        <v>40</v>
      </c>
      <c r="F141" s="7">
        <v>64</v>
      </c>
      <c r="G141" s="7">
        <v>35</v>
      </c>
      <c r="H141" s="8" t="s">
        <v>270</v>
      </c>
    </row>
    <row r="142" spans="1:8" ht="12" customHeight="1" x14ac:dyDescent="0.25">
      <c r="A142" s="4" t="s">
        <v>272</v>
      </c>
      <c r="B142" s="9" t="s">
        <v>273</v>
      </c>
      <c r="C142" s="9" t="s">
        <v>25</v>
      </c>
      <c r="D142" s="6">
        <v>80</v>
      </c>
      <c r="E142" s="6">
        <v>18</v>
      </c>
      <c r="F142" s="7">
        <v>85</v>
      </c>
      <c r="G142" s="7">
        <v>13</v>
      </c>
      <c r="H142" s="8" t="s">
        <v>272</v>
      </c>
    </row>
    <row r="143" spans="1:8" ht="12" customHeight="1" x14ac:dyDescent="0.25">
      <c r="A143" s="4" t="s">
        <v>274</v>
      </c>
      <c r="B143" s="9" t="s">
        <v>275</v>
      </c>
      <c r="C143" s="9" t="s">
        <v>25</v>
      </c>
      <c r="D143" s="6">
        <v>70</v>
      </c>
      <c r="E143" s="6">
        <v>29</v>
      </c>
      <c r="F143" s="7">
        <v>73</v>
      </c>
      <c r="G143" s="7">
        <v>26</v>
      </c>
      <c r="H143" s="8" t="s">
        <v>274</v>
      </c>
    </row>
    <row r="144" spans="1:8" ht="12" customHeight="1" x14ac:dyDescent="0.25">
      <c r="A144" s="4" t="s">
        <v>276</v>
      </c>
      <c r="B144" s="9" t="s">
        <v>277</v>
      </c>
      <c r="C144" s="9" t="s">
        <v>10</v>
      </c>
      <c r="D144" s="6">
        <v>51</v>
      </c>
      <c r="E144" s="6">
        <v>47</v>
      </c>
      <c r="F144" s="7">
        <v>56</v>
      </c>
      <c r="G144" s="7">
        <v>43</v>
      </c>
      <c r="H144" s="8" t="s">
        <v>276</v>
      </c>
    </row>
    <row r="145" spans="1:8" ht="12" customHeight="1" x14ac:dyDescent="0.25">
      <c r="A145" s="4" t="s">
        <v>278</v>
      </c>
      <c r="B145" s="9" t="s">
        <v>279</v>
      </c>
      <c r="C145" s="9" t="s">
        <v>25</v>
      </c>
      <c r="D145" s="6">
        <v>89</v>
      </c>
      <c r="E145" s="6">
        <v>10</v>
      </c>
      <c r="F145" s="7">
        <v>88</v>
      </c>
      <c r="G145" s="7">
        <v>12</v>
      </c>
      <c r="H145" s="8" t="s">
        <v>278</v>
      </c>
    </row>
    <row r="146" spans="1:8" ht="12" customHeight="1" x14ac:dyDescent="0.25">
      <c r="A146" s="4" t="s">
        <v>280</v>
      </c>
      <c r="B146" s="9" t="s">
        <v>281</v>
      </c>
      <c r="C146" s="9" t="s">
        <v>10</v>
      </c>
      <c r="D146" s="6">
        <v>62</v>
      </c>
      <c r="E146" s="6">
        <v>37</v>
      </c>
      <c r="F146" s="7">
        <v>56</v>
      </c>
      <c r="G146" s="7">
        <v>43</v>
      </c>
      <c r="H146" s="8" t="s">
        <v>280</v>
      </c>
    </row>
    <row r="147" spans="1:8" ht="12" customHeight="1" x14ac:dyDescent="0.25">
      <c r="A147" s="4" t="s">
        <v>282</v>
      </c>
      <c r="B147" s="9" t="s">
        <v>283</v>
      </c>
      <c r="C147" s="9" t="s">
        <v>25</v>
      </c>
      <c r="D147" s="6">
        <v>69</v>
      </c>
      <c r="E147" s="6">
        <v>30</v>
      </c>
      <c r="F147" s="7">
        <v>72</v>
      </c>
      <c r="G147" s="7">
        <v>26</v>
      </c>
      <c r="H147" s="8" t="s">
        <v>282</v>
      </c>
    </row>
    <row r="148" spans="1:8" ht="12" customHeight="1" x14ac:dyDescent="0.25">
      <c r="A148" s="4" t="s">
        <v>284</v>
      </c>
      <c r="B148" s="9" t="s">
        <v>285</v>
      </c>
      <c r="C148" s="9" t="s">
        <v>10</v>
      </c>
      <c r="D148" s="6">
        <v>63</v>
      </c>
      <c r="E148" s="6">
        <v>36</v>
      </c>
      <c r="F148" s="7">
        <v>61</v>
      </c>
      <c r="G148" s="7">
        <v>38</v>
      </c>
      <c r="H148" s="8" t="s">
        <v>284</v>
      </c>
    </row>
    <row r="149" spans="1:8" ht="12" customHeight="1" x14ac:dyDescent="0.3">
      <c r="A149" s="4" t="s">
        <v>286</v>
      </c>
      <c r="B149" s="9" t="s">
        <v>287</v>
      </c>
      <c r="C149" s="9" t="s">
        <v>10</v>
      </c>
      <c r="D149" s="6">
        <v>61</v>
      </c>
      <c r="E149" s="6">
        <v>37</v>
      </c>
      <c r="F149" s="7">
        <v>53</v>
      </c>
      <c r="G149" s="7">
        <v>45</v>
      </c>
      <c r="H149" s="10" t="s">
        <v>288</v>
      </c>
    </row>
    <row r="150" spans="1:8" ht="12" customHeight="1" x14ac:dyDescent="0.25">
      <c r="A150" s="4" t="s">
        <v>289</v>
      </c>
      <c r="B150" s="9" t="s">
        <v>33</v>
      </c>
      <c r="C150" s="9" t="s">
        <v>25</v>
      </c>
      <c r="D150" s="6">
        <v>55</v>
      </c>
      <c r="E150" s="6">
        <v>44</v>
      </c>
      <c r="F150" s="7">
        <v>54</v>
      </c>
      <c r="G150" s="7">
        <v>44</v>
      </c>
      <c r="H150" s="8" t="s">
        <v>289</v>
      </c>
    </row>
    <row r="151" spans="1:8" ht="12" customHeight="1" x14ac:dyDescent="0.3">
      <c r="A151" s="4" t="s">
        <v>288</v>
      </c>
      <c r="B151" s="9" t="s">
        <v>33</v>
      </c>
      <c r="C151" s="9" t="s">
        <v>10</v>
      </c>
      <c r="D151" s="6">
        <v>55</v>
      </c>
      <c r="E151" s="6">
        <v>44</v>
      </c>
      <c r="F151" s="7">
        <v>54</v>
      </c>
      <c r="G151" s="7">
        <v>45</v>
      </c>
      <c r="H151" s="10" t="s">
        <v>290</v>
      </c>
    </row>
    <row r="152" spans="1:8" ht="12" customHeight="1" x14ac:dyDescent="0.25">
      <c r="A152" s="4" t="s">
        <v>291</v>
      </c>
      <c r="B152" s="9" t="s">
        <v>292</v>
      </c>
      <c r="C152" s="9" t="s">
        <v>10</v>
      </c>
      <c r="D152" s="6">
        <v>51</v>
      </c>
      <c r="E152" s="6">
        <v>48</v>
      </c>
      <c r="F152" s="7">
        <v>55</v>
      </c>
      <c r="G152" s="7">
        <v>44</v>
      </c>
      <c r="H152" s="8" t="s">
        <v>291</v>
      </c>
    </row>
    <row r="153" spans="1:8" ht="12" customHeight="1" x14ac:dyDescent="0.3">
      <c r="A153" s="4" t="s">
        <v>290</v>
      </c>
      <c r="B153" s="9" t="s">
        <v>293</v>
      </c>
      <c r="C153" s="9" t="s">
        <v>10</v>
      </c>
      <c r="D153" s="6">
        <v>43</v>
      </c>
      <c r="E153" s="6">
        <v>55</v>
      </c>
      <c r="F153" s="7">
        <v>48</v>
      </c>
      <c r="G153" s="7">
        <v>50</v>
      </c>
      <c r="H153" s="10" t="s">
        <v>294</v>
      </c>
    </row>
    <row r="154" spans="1:8" ht="12" customHeight="1" x14ac:dyDescent="0.3">
      <c r="A154" s="4" t="s">
        <v>295</v>
      </c>
      <c r="B154" s="9" t="s">
        <v>296</v>
      </c>
      <c r="C154" s="9" t="s">
        <v>10</v>
      </c>
      <c r="D154" s="6">
        <v>50</v>
      </c>
      <c r="E154" s="6">
        <v>48</v>
      </c>
      <c r="F154" s="7">
        <v>53</v>
      </c>
      <c r="G154" s="7">
        <v>45</v>
      </c>
      <c r="H154" s="10" t="s">
        <v>286</v>
      </c>
    </row>
    <row r="155" spans="1:8" ht="12" customHeight="1" x14ac:dyDescent="0.25">
      <c r="A155" s="4" t="s">
        <v>297</v>
      </c>
      <c r="B155" s="9" t="s">
        <v>298</v>
      </c>
      <c r="C155" s="9" t="s">
        <v>10</v>
      </c>
      <c r="D155" s="6">
        <v>60</v>
      </c>
      <c r="E155" s="6">
        <v>38</v>
      </c>
      <c r="F155" s="7">
        <v>56</v>
      </c>
      <c r="G155" s="7">
        <v>42</v>
      </c>
      <c r="H155" s="8" t="s">
        <v>297</v>
      </c>
    </row>
    <row r="156" spans="1:8" ht="12" customHeight="1" x14ac:dyDescent="0.25">
      <c r="A156" s="4" t="s">
        <v>299</v>
      </c>
      <c r="B156" s="9" t="s">
        <v>300</v>
      </c>
      <c r="C156" s="9" t="s">
        <v>10</v>
      </c>
      <c r="D156" s="6">
        <v>44</v>
      </c>
      <c r="E156" s="6">
        <v>54</v>
      </c>
      <c r="F156" s="7">
        <v>48</v>
      </c>
      <c r="G156" s="7">
        <v>50</v>
      </c>
      <c r="H156" s="8" t="s">
        <v>299</v>
      </c>
    </row>
    <row r="157" spans="1:8" ht="12" hidden="1" customHeight="1" x14ac:dyDescent="0.3">
      <c r="A157" s="4" t="s">
        <v>294</v>
      </c>
      <c r="B157" s="18" t="s">
        <v>50</v>
      </c>
      <c r="C157" s="18" t="s">
        <v>50</v>
      </c>
      <c r="D157" s="18" t="s">
        <v>50</v>
      </c>
      <c r="E157" s="18" t="s">
        <v>50</v>
      </c>
      <c r="F157" s="7">
        <v>44</v>
      </c>
      <c r="G157" s="7">
        <v>54</v>
      </c>
      <c r="H157" s="12"/>
    </row>
    <row r="158" spans="1:8" ht="12" customHeight="1" x14ac:dyDescent="0.25">
      <c r="A158" s="4" t="s">
        <v>301</v>
      </c>
      <c r="B158" s="9" t="s">
        <v>302</v>
      </c>
      <c r="C158" s="9" t="s">
        <v>25</v>
      </c>
      <c r="D158" s="6">
        <v>63</v>
      </c>
      <c r="E158" s="6">
        <v>36</v>
      </c>
      <c r="F158" s="7">
        <v>62</v>
      </c>
      <c r="G158" s="7">
        <v>37</v>
      </c>
      <c r="H158" s="8" t="s">
        <v>301</v>
      </c>
    </row>
    <row r="159" spans="1:8" ht="12" customHeight="1" x14ac:dyDescent="0.25">
      <c r="A159" s="4" t="s">
        <v>303</v>
      </c>
      <c r="B159" s="9" t="s">
        <v>33</v>
      </c>
      <c r="C159" s="9" t="s">
        <v>25</v>
      </c>
      <c r="D159" s="6">
        <v>50</v>
      </c>
      <c r="E159" s="6">
        <v>49</v>
      </c>
      <c r="F159" s="7">
        <v>54</v>
      </c>
      <c r="G159" s="7">
        <v>45</v>
      </c>
      <c r="H159" s="8" t="s">
        <v>303</v>
      </c>
    </row>
    <row r="160" spans="1:8" ht="12" customHeight="1" x14ac:dyDescent="0.25">
      <c r="A160" s="4" t="s">
        <v>304</v>
      </c>
      <c r="B160" s="9" t="s">
        <v>305</v>
      </c>
      <c r="C160" s="9" t="s">
        <v>10</v>
      </c>
      <c r="D160" s="6">
        <v>43</v>
      </c>
      <c r="E160" s="6">
        <v>56</v>
      </c>
      <c r="F160" s="7">
        <v>43</v>
      </c>
      <c r="G160" s="7">
        <v>56</v>
      </c>
      <c r="H160" s="8" t="s">
        <v>304</v>
      </c>
    </row>
    <row r="161" spans="1:8" ht="12" customHeight="1" x14ac:dyDescent="0.25">
      <c r="A161" s="4" t="s">
        <v>306</v>
      </c>
      <c r="B161" s="9" t="s">
        <v>307</v>
      </c>
      <c r="C161" s="9" t="s">
        <v>10</v>
      </c>
      <c r="D161" s="6">
        <v>45</v>
      </c>
      <c r="E161" s="6">
        <v>54</v>
      </c>
      <c r="F161" s="7">
        <v>43</v>
      </c>
      <c r="G161" s="7">
        <v>56</v>
      </c>
      <c r="H161" s="8" t="s">
        <v>306</v>
      </c>
    </row>
    <row r="162" spans="1:8" ht="12" customHeight="1" x14ac:dyDescent="0.25">
      <c r="A162" s="4" t="s">
        <v>308</v>
      </c>
      <c r="B162" s="9" t="s">
        <v>33</v>
      </c>
      <c r="C162" s="9" t="s">
        <v>10</v>
      </c>
      <c r="D162" s="6">
        <v>47</v>
      </c>
      <c r="E162" s="6">
        <v>53</v>
      </c>
      <c r="F162" s="7">
        <v>40</v>
      </c>
      <c r="G162" s="7">
        <v>59</v>
      </c>
      <c r="H162" s="8" t="s">
        <v>308</v>
      </c>
    </row>
    <row r="163" spans="1:8" ht="12" customHeight="1" x14ac:dyDescent="0.25">
      <c r="A163" s="4" t="s">
        <v>309</v>
      </c>
      <c r="B163" s="9" t="s">
        <v>33</v>
      </c>
      <c r="C163" s="9" t="s">
        <v>10</v>
      </c>
      <c r="D163" s="6">
        <v>44</v>
      </c>
      <c r="E163" s="6">
        <v>55</v>
      </c>
      <c r="F163" s="7">
        <v>46</v>
      </c>
      <c r="G163" s="7">
        <v>53</v>
      </c>
      <c r="H163" s="8" t="s">
        <v>309</v>
      </c>
    </row>
    <row r="164" spans="1:8" ht="12" customHeight="1" x14ac:dyDescent="0.25">
      <c r="A164" s="4" t="s">
        <v>310</v>
      </c>
      <c r="B164" s="9" t="s">
        <v>311</v>
      </c>
      <c r="C164" s="9" t="s">
        <v>25</v>
      </c>
      <c r="D164" s="6">
        <v>66</v>
      </c>
      <c r="E164" s="6">
        <v>33</v>
      </c>
      <c r="F164" s="7">
        <v>71</v>
      </c>
      <c r="G164" s="7">
        <v>28</v>
      </c>
      <c r="H164" s="8" t="s">
        <v>310</v>
      </c>
    </row>
    <row r="165" spans="1:8" ht="12" customHeight="1" x14ac:dyDescent="0.25">
      <c r="A165" s="4" t="s">
        <v>312</v>
      </c>
      <c r="B165" s="9" t="s">
        <v>313</v>
      </c>
      <c r="C165" s="9" t="s">
        <v>10</v>
      </c>
      <c r="D165" s="6">
        <v>48</v>
      </c>
      <c r="E165" s="6">
        <v>51</v>
      </c>
      <c r="F165" s="7">
        <v>47</v>
      </c>
      <c r="G165" s="7">
        <v>51</v>
      </c>
      <c r="H165" s="8" t="s">
        <v>312</v>
      </c>
    </row>
    <row r="166" spans="1:8" ht="12" customHeight="1" x14ac:dyDescent="0.25">
      <c r="A166" s="4" t="s">
        <v>314</v>
      </c>
      <c r="B166" s="9" t="s">
        <v>315</v>
      </c>
      <c r="C166" s="9" t="s">
        <v>10</v>
      </c>
      <c r="D166" s="6">
        <v>46</v>
      </c>
      <c r="E166" s="6">
        <v>53</v>
      </c>
      <c r="F166" s="7">
        <v>49</v>
      </c>
      <c r="G166" s="7">
        <v>50</v>
      </c>
      <c r="H166" s="8" t="s">
        <v>314</v>
      </c>
    </row>
    <row r="167" spans="1:8" ht="12" customHeight="1" x14ac:dyDescent="0.25">
      <c r="A167" s="4" t="s">
        <v>316</v>
      </c>
      <c r="B167" s="9" t="s">
        <v>317</v>
      </c>
      <c r="C167" s="9" t="s">
        <v>10</v>
      </c>
      <c r="D167" s="6">
        <v>31</v>
      </c>
      <c r="E167" s="6">
        <v>67</v>
      </c>
      <c r="F167" s="7">
        <v>30</v>
      </c>
      <c r="G167" s="7">
        <v>69</v>
      </c>
      <c r="H167" s="8" t="s">
        <v>316</v>
      </c>
    </row>
    <row r="168" spans="1:8" ht="12" customHeight="1" x14ac:dyDescent="0.25">
      <c r="A168" s="4" t="s">
        <v>318</v>
      </c>
      <c r="B168" s="9" t="s">
        <v>319</v>
      </c>
      <c r="C168" s="9" t="s">
        <v>10</v>
      </c>
      <c r="D168" s="6">
        <v>45</v>
      </c>
      <c r="E168" s="6">
        <v>53</v>
      </c>
      <c r="F168" s="7">
        <v>43</v>
      </c>
      <c r="G168" s="7">
        <v>55</v>
      </c>
      <c r="H168" s="8" t="s">
        <v>318</v>
      </c>
    </row>
    <row r="169" spans="1:8" ht="12" customHeight="1" x14ac:dyDescent="0.25">
      <c r="A169" s="4" t="s">
        <v>320</v>
      </c>
      <c r="B169" s="9" t="s">
        <v>321</v>
      </c>
      <c r="C169" s="9" t="s">
        <v>10</v>
      </c>
      <c r="D169" s="6">
        <v>49</v>
      </c>
      <c r="E169" s="6">
        <v>50</v>
      </c>
      <c r="F169" s="7">
        <v>51</v>
      </c>
      <c r="G169" s="7">
        <v>48</v>
      </c>
      <c r="H169" s="8" t="s">
        <v>320</v>
      </c>
    </row>
    <row r="170" spans="1:8" ht="12" customHeight="1" x14ac:dyDescent="0.25">
      <c r="A170" s="4" t="s">
        <v>322</v>
      </c>
      <c r="B170" s="9" t="s">
        <v>323</v>
      </c>
      <c r="C170" s="9" t="s">
        <v>10</v>
      </c>
      <c r="D170" s="6">
        <v>40</v>
      </c>
      <c r="E170" s="6">
        <v>59</v>
      </c>
      <c r="F170" s="7">
        <v>40</v>
      </c>
      <c r="G170" s="7">
        <v>58</v>
      </c>
      <c r="H170" s="8" t="s">
        <v>322</v>
      </c>
    </row>
    <row r="171" spans="1:8" ht="12" customHeight="1" x14ac:dyDescent="0.25">
      <c r="A171" s="4" t="s">
        <v>324</v>
      </c>
      <c r="B171" s="9" t="s">
        <v>325</v>
      </c>
      <c r="C171" s="9" t="s">
        <v>10</v>
      </c>
      <c r="D171" s="6">
        <v>37</v>
      </c>
      <c r="E171" s="6">
        <v>62</v>
      </c>
      <c r="F171" s="7">
        <v>37</v>
      </c>
      <c r="G171" s="7">
        <v>62</v>
      </c>
      <c r="H171" s="8" t="s">
        <v>324</v>
      </c>
    </row>
    <row r="172" spans="1:8" ht="12" customHeight="1" x14ac:dyDescent="0.25">
      <c r="A172" s="4" t="s">
        <v>326</v>
      </c>
      <c r="B172" s="9" t="s">
        <v>327</v>
      </c>
      <c r="C172" s="9" t="s">
        <v>10</v>
      </c>
      <c r="D172" s="6">
        <v>37</v>
      </c>
      <c r="E172" s="6">
        <v>61</v>
      </c>
      <c r="F172" s="7">
        <v>38</v>
      </c>
      <c r="G172" s="7">
        <v>61</v>
      </c>
      <c r="H172" s="8" t="s">
        <v>326</v>
      </c>
    </row>
    <row r="173" spans="1:8" ht="12" customHeight="1" x14ac:dyDescent="0.25">
      <c r="A173" s="4" t="s">
        <v>328</v>
      </c>
      <c r="B173" s="9" t="s">
        <v>329</v>
      </c>
      <c r="C173" s="9" t="s">
        <v>25</v>
      </c>
      <c r="D173" s="6">
        <v>56</v>
      </c>
      <c r="E173" s="6">
        <v>43</v>
      </c>
      <c r="F173" s="7">
        <v>56</v>
      </c>
      <c r="G173" s="7">
        <v>43</v>
      </c>
      <c r="H173" s="8" t="s">
        <v>328</v>
      </c>
    </row>
    <row r="174" spans="1:8" ht="12" customHeight="1" x14ac:dyDescent="0.25">
      <c r="A174" s="4" t="s">
        <v>330</v>
      </c>
      <c r="B174" s="9" t="s">
        <v>90</v>
      </c>
      <c r="C174" s="9" t="s">
        <v>10</v>
      </c>
      <c r="D174" s="6">
        <v>37</v>
      </c>
      <c r="E174" s="6">
        <v>61</v>
      </c>
      <c r="F174" s="7">
        <v>38</v>
      </c>
      <c r="G174" s="7">
        <v>60</v>
      </c>
      <c r="H174" s="8" t="s">
        <v>330</v>
      </c>
    </row>
    <row r="175" spans="1:8" ht="12" customHeight="1" x14ac:dyDescent="0.25">
      <c r="A175" s="4" t="s">
        <v>331</v>
      </c>
      <c r="B175" s="9" t="s">
        <v>332</v>
      </c>
      <c r="C175" s="9" t="s">
        <v>10</v>
      </c>
      <c r="D175" s="6">
        <v>32</v>
      </c>
      <c r="E175" s="6">
        <v>67</v>
      </c>
      <c r="F175" s="7">
        <v>31</v>
      </c>
      <c r="G175" s="7">
        <v>67</v>
      </c>
      <c r="H175" s="8" t="s">
        <v>331</v>
      </c>
    </row>
    <row r="176" spans="1:8" ht="12" customHeight="1" x14ac:dyDescent="0.25">
      <c r="A176" s="4" t="s">
        <v>333</v>
      </c>
      <c r="B176" s="9" t="s">
        <v>334</v>
      </c>
      <c r="C176" s="9" t="s">
        <v>25</v>
      </c>
      <c r="D176" s="6">
        <v>45</v>
      </c>
      <c r="E176" s="6">
        <v>54</v>
      </c>
      <c r="F176" s="7">
        <v>43</v>
      </c>
      <c r="G176" s="7">
        <v>55</v>
      </c>
      <c r="H176" s="8" t="s">
        <v>333</v>
      </c>
    </row>
    <row r="177" spans="1:8" ht="12" customHeight="1" x14ac:dyDescent="0.25">
      <c r="A177" s="4" t="s">
        <v>335</v>
      </c>
      <c r="B177" s="4" t="s">
        <v>336</v>
      </c>
      <c r="C177" s="4" t="s">
        <v>10</v>
      </c>
      <c r="D177" s="6">
        <v>25</v>
      </c>
      <c r="E177" s="6">
        <v>73</v>
      </c>
      <c r="F177" s="7">
        <v>26</v>
      </c>
      <c r="G177" s="7">
        <v>73</v>
      </c>
      <c r="H177" s="8" t="s">
        <v>335</v>
      </c>
    </row>
    <row r="178" spans="1:8" ht="12" customHeight="1" x14ac:dyDescent="0.25">
      <c r="A178" s="4" t="s">
        <v>337</v>
      </c>
      <c r="B178" s="4" t="s">
        <v>338</v>
      </c>
      <c r="C178" s="4" t="s">
        <v>25</v>
      </c>
      <c r="D178" s="6">
        <v>73</v>
      </c>
      <c r="E178" s="6">
        <v>25</v>
      </c>
      <c r="F178" s="7">
        <v>74</v>
      </c>
      <c r="G178" s="7">
        <v>25</v>
      </c>
      <c r="H178" s="8" t="s">
        <v>337</v>
      </c>
    </row>
    <row r="179" spans="1:8" ht="12" customHeight="1" x14ac:dyDescent="0.3">
      <c r="A179" s="4" t="s">
        <v>339</v>
      </c>
      <c r="B179" s="4" t="s">
        <v>340</v>
      </c>
      <c r="C179" s="4" t="s">
        <v>10</v>
      </c>
      <c r="D179" s="6">
        <v>34</v>
      </c>
      <c r="E179" s="6">
        <v>64</v>
      </c>
      <c r="F179" s="7">
        <v>37</v>
      </c>
      <c r="G179" s="7">
        <v>61</v>
      </c>
      <c r="H179" s="10" t="s">
        <v>341</v>
      </c>
    </row>
    <row r="180" spans="1:8" ht="12" customHeight="1" x14ac:dyDescent="0.25">
      <c r="A180" s="4" t="s">
        <v>342</v>
      </c>
      <c r="B180" s="4" t="s">
        <v>343</v>
      </c>
      <c r="C180" s="4" t="s">
        <v>10</v>
      </c>
      <c r="D180" s="6">
        <v>40</v>
      </c>
      <c r="E180" s="6">
        <v>59</v>
      </c>
      <c r="F180" s="7">
        <v>40</v>
      </c>
      <c r="G180" s="7">
        <v>59</v>
      </c>
      <c r="H180" s="8" t="s">
        <v>342</v>
      </c>
    </row>
    <row r="181" spans="1:8" ht="12" customHeight="1" x14ac:dyDescent="0.25">
      <c r="A181" s="4" t="s">
        <v>344</v>
      </c>
      <c r="B181" s="4" t="s">
        <v>345</v>
      </c>
      <c r="C181" s="4" t="s">
        <v>10</v>
      </c>
      <c r="D181" s="6">
        <v>37</v>
      </c>
      <c r="E181" s="6">
        <v>62</v>
      </c>
      <c r="F181" s="7">
        <v>37</v>
      </c>
      <c r="G181" s="7">
        <v>62</v>
      </c>
      <c r="H181" s="8" t="s">
        <v>344</v>
      </c>
    </row>
    <row r="182" spans="1:8" ht="12" customHeight="1" x14ac:dyDescent="0.25">
      <c r="A182" s="4" t="s">
        <v>346</v>
      </c>
      <c r="B182" s="4" t="s">
        <v>347</v>
      </c>
      <c r="C182" s="4" t="s">
        <v>10</v>
      </c>
      <c r="D182" s="6">
        <v>31</v>
      </c>
      <c r="E182" s="6">
        <v>67</v>
      </c>
      <c r="F182" s="7">
        <v>41</v>
      </c>
      <c r="G182" s="7">
        <v>57</v>
      </c>
      <c r="H182" s="8" t="s">
        <v>346</v>
      </c>
    </row>
    <row r="183" spans="1:8" ht="12" hidden="1" customHeight="1" x14ac:dyDescent="0.3">
      <c r="A183" s="4" t="s">
        <v>341</v>
      </c>
      <c r="B183" s="18" t="s">
        <v>50</v>
      </c>
      <c r="C183" s="18" t="s">
        <v>50</v>
      </c>
      <c r="D183" s="18" t="s">
        <v>50</v>
      </c>
      <c r="E183" s="18" t="s">
        <v>50</v>
      </c>
      <c r="F183" s="7">
        <v>35</v>
      </c>
      <c r="G183" s="7">
        <v>63</v>
      </c>
      <c r="H183" s="12"/>
    </row>
    <row r="184" spans="1:8" ht="12" customHeight="1" x14ac:dyDescent="0.3">
      <c r="A184" s="4" t="s">
        <v>348</v>
      </c>
      <c r="B184" s="9" t="s">
        <v>349</v>
      </c>
      <c r="C184" s="9" t="s">
        <v>25</v>
      </c>
      <c r="D184" s="6">
        <v>64</v>
      </c>
      <c r="E184" s="6">
        <v>34</v>
      </c>
      <c r="F184" s="7">
        <v>64</v>
      </c>
      <c r="G184" s="7">
        <v>34</v>
      </c>
      <c r="H184" s="10" t="s">
        <v>350</v>
      </c>
    </row>
    <row r="185" spans="1:8" ht="12" customHeight="1" x14ac:dyDescent="0.3">
      <c r="A185" s="4" t="s">
        <v>350</v>
      </c>
      <c r="B185" s="9" t="s">
        <v>351</v>
      </c>
      <c r="C185" s="9" t="s">
        <v>25</v>
      </c>
      <c r="D185" s="6">
        <v>60</v>
      </c>
      <c r="E185" s="6">
        <v>37</v>
      </c>
      <c r="F185" s="7">
        <v>59</v>
      </c>
      <c r="G185" s="7">
        <v>39</v>
      </c>
      <c r="H185" s="10" t="s">
        <v>352</v>
      </c>
    </row>
    <row r="186" spans="1:8" ht="12" customHeight="1" x14ac:dyDescent="0.3">
      <c r="A186" s="4" t="s">
        <v>352</v>
      </c>
      <c r="B186" s="9" t="s">
        <v>353</v>
      </c>
      <c r="C186" s="9" t="s">
        <v>25</v>
      </c>
      <c r="D186" s="6">
        <v>59</v>
      </c>
      <c r="E186" s="6">
        <v>39</v>
      </c>
      <c r="F186" s="7">
        <v>59</v>
      </c>
      <c r="G186" s="7">
        <v>39</v>
      </c>
      <c r="H186" s="10" t="s">
        <v>354</v>
      </c>
    </row>
    <row r="187" spans="1:8" ht="12" customHeight="1" x14ac:dyDescent="0.25">
      <c r="A187" s="4" t="s">
        <v>355</v>
      </c>
      <c r="B187" s="9" t="s">
        <v>33</v>
      </c>
      <c r="C187" s="9" t="s">
        <v>25</v>
      </c>
      <c r="D187" s="6">
        <v>60</v>
      </c>
      <c r="E187" s="6">
        <v>38</v>
      </c>
      <c r="F187" s="7">
        <v>64</v>
      </c>
      <c r="G187" s="7">
        <v>35</v>
      </c>
      <c r="H187" s="8" t="s">
        <v>355</v>
      </c>
    </row>
    <row r="188" spans="1:8" ht="12" customHeight="1" x14ac:dyDescent="0.3">
      <c r="A188" s="4" t="s">
        <v>354</v>
      </c>
      <c r="B188" s="9" t="s">
        <v>356</v>
      </c>
      <c r="C188" s="9" t="s">
        <v>25</v>
      </c>
      <c r="D188" s="6">
        <v>66</v>
      </c>
      <c r="E188" s="6">
        <v>32</v>
      </c>
      <c r="F188" s="7">
        <v>59</v>
      </c>
      <c r="G188" s="7">
        <v>39</v>
      </c>
      <c r="H188" s="10" t="s">
        <v>357</v>
      </c>
    </row>
    <row r="189" spans="1:8" ht="12" customHeight="1" x14ac:dyDescent="0.25">
      <c r="A189" s="4" t="s">
        <v>358</v>
      </c>
      <c r="B189" s="9" t="s">
        <v>359</v>
      </c>
      <c r="C189" s="9" t="s">
        <v>25</v>
      </c>
      <c r="D189" s="6">
        <v>57</v>
      </c>
      <c r="E189" s="6">
        <v>41</v>
      </c>
      <c r="F189" s="7">
        <v>58</v>
      </c>
      <c r="G189" s="7">
        <v>41</v>
      </c>
      <c r="H189" s="8" t="s">
        <v>358</v>
      </c>
    </row>
    <row r="190" spans="1:8" ht="12" customHeight="1" x14ac:dyDescent="0.3">
      <c r="A190" s="4" t="s">
        <v>357</v>
      </c>
      <c r="B190" s="9" t="s">
        <v>360</v>
      </c>
      <c r="C190" s="9" t="s">
        <v>25</v>
      </c>
      <c r="D190" s="6">
        <v>82</v>
      </c>
      <c r="E190" s="6">
        <v>17</v>
      </c>
      <c r="F190" s="7">
        <v>65</v>
      </c>
      <c r="G190" s="7">
        <v>33</v>
      </c>
      <c r="H190" s="10" t="s">
        <v>361</v>
      </c>
    </row>
    <row r="191" spans="1:8" ht="12" customHeight="1" x14ac:dyDescent="0.3">
      <c r="A191" s="4" t="s">
        <v>361</v>
      </c>
      <c r="B191" s="9" t="s">
        <v>362</v>
      </c>
      <c r="C191" s="9" t="s">
        <v>25</v>
      </c>
      <c r="D191" s="6">
        <v>58</v>
      </c>
      <c r="E191" s="6">
        <v>40</v>
      </c>
      <c r="F191" s="7">
        <v>86</v>
      </c>
      <c r="G191" s="7">
        <v>14</v>
      </c>
      <c r="H191" s="10" t="s">
        <v>363</v>
      </c>
    </row>
    <row r="192" spans="1:8" ht="12" customHeight="1" x14ac:dyDescent="0.3">
      <c r="A192" s="4" t="s">
        <v>363</v>
      </c>
      <c r="B192" s="9" t="s">
        <v>364</v>
      </c>
      <c r="C192" s="9" t="s">
        <v>25</v>
      </c>
      <c r="D192" s="6">
        <v>58</v>
      </c>
      <c r="E192" s="6">
        <v>41</v>
      </c>
      <c r="F192" s="7">
        <v>60</v>
      </c>
      <c r="G192" s="7">
        <v>39</v>
      </c>
      <c r="H192" s="10" t="s">
        <v>365</v>
      </c>
    </row>
    <row r="193" spans="1:8" ht="12" hidden="1" customHeight="1" x14ac:dyDescent="0.3">
      <c r="A193" s="4" t="s">
        <v>365</v>
      </c>
      <c r="B193" s="18" t="s">
        <v>50</v>
      </c>
      <c r="C193" s="18" t="s">
        <v>50</v>
      </c>
      <c r="D193" s="18" t="s">
        <v>50</v>
      </c>
      <c r="E193" s="18" t="s">
        <v>50</v>
      </c>
      <c r="F193" s="7">
        <v>55</v>
      </c>
      <c r="G193" s="7">
        <v>44</v>
      </c>
      <c r="H193" s="12"/>
    </row>
    <row r="194" spans="1:8" ht="12" customHeight="1" x14ac:dyDescent="0.25">
      <c r="A194" s="4" t="s">
        <v>366</v>
      </c>
      <c r="B194" s="9" t="s">
        <v>367</v>
      </c>
      <c r="C194" s="9" t="s">
        <v>10</v>
      </c>
      <c r="D194" s="6">
        <v>38</v>
      </c>
      <c r="E194" s="6">
        <v>60</v>
      </c>
      <c r="F194" s="7">
        <v>40</v>
      </c>
      <c r="G194" s="7">
        <v>58</v>
      </c>
      <c r="H194" s="8" t="s">
        <v>366</v>
      </c>
    </row>
    <row r="195" spans="1:8" ht="12" customHeight="1" x14ac:dyDescent="0.25">
      <c r="A195" s="4" t="s">
        <v>368</v>
      </c>
      <c r="B195" s="9" t="s">
        <v>369</v>
      </c>
      <c r="C195" s="9" t="s">
        <v>25</v>
      </c>
      <c r="D195" s="6">
        <v>61</v>
      </c>
      <c r="E195" s="6">
        <v>37</v>
      </c>
      <c r="F195" s="7">
        <v>60</v>
      </c>
      <c r="G195" s="7">
        <v>38</v>
      </c>
      <c r="H195" s="8" t="s">
        <v>368</v>
      </c>
    </row>
    <row r="196" spans="1:8" ht="12" customHeight="1" x14ac:dyDescent="0.25">
      <c r="A196" s="4" t="s">
        <v>370</v>
      </c>
      <c r="B196" s="9" t="s">
        <v>371</v>
      </c>
      <c r="C196" s="9" t="s">
        <v>25</v>
      </c>
      <c r="D196" s="6">
        <v>60</v>
      </c>
      <c r="E196" s="6">
        <v>38</v>
      </c>
      <c r="F196" s="7">
        <v>59</v>
      </c>
      <c r="G196" s="7">
        <v>39</v>
      </c>
      <c r="H196" s="8" t="s">
        <v>370</v>
      </c>
    </row>
    <row r="197" spans="1:8" ht="12" customHeight="1" x14ac:dyDescent="0.25">
      <c r="A197" s="4" t="s">
        <v>372</v>
      </c>
      <c r="B197" s="9" t="s">
        <v>373</v>
      </c>
      <c r="C197" s="9" t="s">
        <v>25</v>
      </c>
      <c r="D197" s="6">
        <v>77</v>
      </c>
      <c r="E197" s="6">
        <v>22</v>
      </c>
      <c r="F197" s="7">
        <v>85</v>
      </c>
      <c r="G197" s="7">
        <v>14</v>
      </c>
      <c r="H197" s="8" t="s">
        <v>372</v>
      </c>
    </row>
    <row r="198" spans="1:8" ht="12" customHeight="1" x14ac:dyDescent="0.25">
      <c r="A198" s="4" t="s">
        <v>374</v>
      </c>
      <c r="B198" s="9" t="s">
        <v>375</v>
      </c>
      <c r="C198" s="9" t="s">
        <v>25</v>
      </c>
      <c r="D198" s="6">
        <v>65</v>
      </c>
      <c r="E198" s="6">
        <v>34</v>
      </c>
      <c r="F198" s="7">
        <v>65</v>
      </c>
      <c r="G198" s="7">
        <v>33</v>
      </c>
      <c r="H198" s="8" t="s">
        <v>374</v>
      </c>
    </row>
    <row r="199" spans="1:8" ht="12" customHeight="1" x14ac:dyDescent="0.25">
      <c r="A199" s="4" t="s">
        <v>376</v>
      </c>
      <c r="B199" s="9" t="s">
        <v>377</v>
      </c>
      <c r="C199" s="9" t="s">
        <v>10</v>
      </c>
      <c r="D199" s="6">
        <v>56</v>
      </c>
      <c r="E199" s="6">
        <v>42</v>
      </c>
      <c r="F199" s="7">
        <v>40</v>
      </c>
      <c r="G199" s="7">
        <v>58</v>
      </c>
      <c r="H199" s="8" t="s">
        <v>376</v>
      </c>
    </row>
    <row r="200" spans="1:8" ht="12" customHeight="1" x14ac:dyDescent="0.25">
      <c r="A200" s="4" t="s">
        <v>378</v>
      </c>
      <c r="B200" s="9" t="s">
        <v>379</v>
      </c>
      <c r="C200" s="9" t="s">
        <v>25</v>
      </c>
      <c r="D200" s="6">
        <v>76</v>
      </c>
      <c r="E200" s="6">
        <v>22</v>
      </c>
      <c r="F200" s="7">
        <v>79</v>
      </c>
      <c r="G200" s="7">
        <v>20</v>
      </c>
      <c r="H200" s="8" t="s">
        <v>378</v>
      </c>
    </row>
    <row r="201" spans="1:8" ht="12" customHeight="1" x14ac:dyDescent="0.25">
      <c r="A201" s="4" t="s">
        <v>380</v>
      </c>
      <c r="B201" s="9" t="s">
        <v>381</v>
      </c>
      <c r="C201" s="9" t="s">
        <v>25</v>
      </c>
      <c r="D201" s="6">
        <v>63</v>
      </c>
      <c r="E201" s="6">
        <v>36</v>
      </c>
      <c r="F201" s="7">
        <v>74</v>
      </c>
      <c r="G201" s="7">
        <v>25</v>
      </c>
      <c r="H201" s="8" t="s">
        <v>380</v>
      </c>
    </row>
    <row r="202" spans="1:8" ht="12" customHeight="1" x14ac:dyDescent="0.25">
      <c r="A202" s="4" t="s">
        <v>382</v>
      </c>
      <c r="B202" s="5" t="s">
        <v>383</v>
      </c>
      <c r="C202" s="5" t="s">
        <v>25</v>
      </c>
      <c r="D202" s="6">
        <v>61</v>
      </c>
      <c r="E202" s="6">
        <v>38</v>
      </c>
      <c r="F202" s="7">
        <v>61</v>
      </c>
      <c r="G202" s="7">
        <v>38</v>
      </c>
      <c r="H202" s="8" t="s">
        <v>382</v>
      </c>
    </row>
    <row r="203" spans="1:8" ht="12" customHeight="1" x14ac:dyDescent="0.25">
      <c r="A203" s="4" t="s">
        <v>384</v>
      </c>
      <c r="B203" s="5" t="s">
        <v>385</v>
      </c>
      <c r="C203" s="5" t="s">
        <v>25</v>
      </c>
      <c r="D203" s="6">
        <v>55</v>
      </c>
      <c r="E203" s="6">
        <v>43</v>
      </c>
      <c r="F203" s="7">
        <v>55</v>
      </c>
      <c r="G203" s="7">
        <v>43</v>
      </c>
      <c r="H203" s="8" t="s">
        <v>384</v>
      </c>
    </row>
    <row r="204" spans="1:8" ht="12" customHeight="1" x14ac:dyDescent="0.25">
      <c r="A204" s="4" t="s">
        <v>386</v>
      </c>
      <c r="B204" s="9" t="s">
        <v>387</v>
      </c>
      <c r="C204" s="9" t="s">
        <v>10</v>
      </c>
      <c r="D204" s="6">
        <v>50</v>
      </c>
      <c r="E204" s="6">
        <v>48</v>
      </c>
      <c r="F204" s="7">
        <v>50</v>
      </c>
      <c r="G204" s="7">
        <v>48</v>
      </c>
      <c r="H204" s="8" t="s">
        <v>386</v>
      </c>
    </row>
    <row r="205" spans="1:8" ht="12" customHeight="1" x14ac:dyDescent="0.25">
      <c r="A205" s="4" t="s">
        <v>388</v>
      </c>
      <c r="B205" s="9" t="s">
        <v>389</v>
      </c>
      <c r="C205" s="9" t="s">
        <v>10</v>
      </c>
      <c r="D205" s="6">
        <v>48</v>
      </c>
      <c r="E205" s="6">
        <v>50</v>
      </c>
      <c r="F205" s="7">
        <v>48</v>
      </c>
      <c r="G205" s="7">
        <v>51</v>
      </c>
      <c r="H205" s="8" t="s">
        <v>388</v>
      </c>
    </row>
    <row r="206" spans="1:8" ht="12" customHeight="1" x14ac:dyDescent="0.3">
      <c r="A206" s="4" t="s">
        <v>390</v>
      </c>
      <c r="B206" s="9" t="s">
        <v>391</v>
      </c>
      <c r="C206" s="9" t="s">
        <v>10</v>
      </c>
      <c r="D206" s="6">
        <v>50</v>
      </c>
      <c r="E206" s="6">
        <v>49</v>
      </c>
      <c r="F206" s="7">
        <v>49</v>
      </c>
      <c r="G206" s="19">
        <v>49</v>
      </c>
      <c r="H206" s="8" t="s">
        <v>390</v>
      </c>
    </row>
    <row r="207" spans="1:8" ht="12" customHeight="1" x14ac:dyDescent="0.25">
      <c r="A207" s="4" t="s">
        <v>392</v>
      </c>
      <c r="B207" s="9" t="s">
        <v>393</v>
      </c>
      <c r="C207" s="9" t="s">
        <v>10</v>
      </c>
      <c r="D207" s="6">
        <v>50</v>
      </c>
      <c r="E207" s="6">
        <v>49</v>
      </c>
      <c r="F207" s="7">
        <v>50</v>
      </c>
      <c r="G207" s="7">
        <v>48</v>
      </c>
      <c r="H207" s="8" t="s">
        <v>392</v>
      </c>
    </row>
    <row r="208" spans="1:8" ht="12" customHeight="1" x14ac:dyDescent="0.25">
      <c r="A208" s="4" t="s">
        <v>394</v>
      </c>
      <c r="B208" s="9" t="s">
        <v>33</v>
      </c>
      <c r="C208" s="9" t="s">
        <v>25</v>
      </c>
      <c r="D208" s="6">
        <v>63</v>
      </c>
      <c r="E208" s="6">
        <v>35</v>
      </c>
      <c r="F208" s="7">
        <v>64</v>
      </c>
      <c r="G208" s="7">
        <v>35</v>
      </c>
      <c r="H208" s="8" t="s">
        <v>394</v>
      </c>
    </row>
    <row r="209" spans="1:8" ht="12" customHeight="1" x14ac:dyDescent="0.25">
      <c r="A209" s="4" t="s">
        <v>395</v>
      </c>
      <c r="B209" s="9" t="s">
        <v>396</v>
      </c>
      <c r="C209" s="9" t="s">
        <v>10</v>
      </c>
      <c r="D209" s="6">
        <v>53</v>
      </c>
      <c r="E209" s="6">
        <v>45</v>
      </c>
      <c r="F209" s="7">
        <v>54</v>
      </c>
      <c r="G209" s="7">
        <v>45</v>
      </c>
      <c r="H209" s="8" t="s">
        <v>395</v>
      </c>
    </row>
    <row r="210" spans="1:8" ht="12" customHeight="1" x14ac:dyDescent="0.25">
      <c r="A210" s="4" t="s">
        <v>397</v>
      </c>
      <c r="B210" s="9" t="s">
        <v>398</v>
      </c>
      <c r="C210" s="9" t="s">
        <v>10</v>
      </c>
      <c r="D210" s="6">
        <v>51</v>
      </c>
      <c r="E210" s="6">
        <v>47</v>
      </c>
      <c r="F210" s="7">
        <v>52</v>
      </c>
      <c r="G210" s="7">
        <v>46</v>
      </c>
      <c r="H210" s="8" t="s">
        <v>397</v>
      </c>
    </row>
    <row r="211" spans="1:8" ht="12" customHeight="1" x14ac:dyDescent="0.25">
      <c r="A211" s="4" t="s">
        <v>399</v>
      </c>
      <c r="B211" s="9" t="s">
        <v>400</v>
      </c>
      <c r="C211" s="9" t="s">
        <v>10</v>
      </c>
      <c r="D211" s="6">
        <v>52</v>
      </c>
      <c r="E211" s="6">
        <v>46</v>
      </c>
      <c r="F211" s="7">
        <v>53</v>
      </c>
      <c r="G211" s="7">
        <v>46</v>
      </c>
      <c r="H211" s="8" t="s">
        <v>399</v>
      </c>
    </row>
    <row r="212" spans="1:8" ht="12" customHeight="1" x14ac:dyDescent="0.3">
      <c r="A212" s="4" t="s">
        <v>401</v>
      </c>
      <c r="B212" s="9" t="s">
        <v>402</v>
      </c>
      <c r="C212" s="9" t="s">
        <v>25</v>
      </c>
      <c r="D212" s="6">
        <v>58</v>
      </c>
      <c r="E212" s="6">
        <v>40</v>
      </c>
      <c r="F212" s="7">
        <v>56</v>
      </c>
      <c r="G212" s="7">
        <v>43</v>
      </c>
      <c r="H212" s="10" t="s">
        <v>403</v>
      </c>
    </row>
    <row r="213" spans="1:8" ht="12" customHeight="1" x14ac:dyDescent="0.25">
      <c r="A213" s="4" t="s">
        <v>404</v>
      </c>
      <c r="B213" s="9" t="s">
        <v>405</v>
      </c>
      <c r="C213" s="9" t="s">
        <v>10</v>
      </c>
      <c r="D213" s="6">
        <v>48</v>
      </c>
      <c r="E213" s="6">
        <v>50</v>
      </c>
      <c r="F213" s="7">
        <v>48</v>
      </c>
      <c r="G213" s="7">
        <v>50</v>
      </c>
      <c r="H213" s="8" t="s">
        <v>404</v>
      </c>
    </row>
    <row r="214" spans="1:8" ht="12" customHeight="1" x14ac:dyDescent="0.25">
      <c r="A214" s="4" t="s">
        <v>406</v>
      </c>
      <c r="B214" s="9" t="s">
        <v>90</v>
      </c>
      <c r="C214" s="9" t="s">
        <v>10</v>
      </c>
      <c r="D214" s="6">
        <v>50</v>
      </c>
      <c r="E214" s="6">
        <v>48</v>
      </c>
      <c r="F214" s="7">
        <v>54</v>
      </c>
      <c r="G214" s="7">
        <v>45</v>
      </c>
      <c r="H214" s="8" t="s">
        <v>406</v>
      </c>
    </row>
    <row r="215" spans="1:8" ht="12" customHeight="1" x14ac:dyDescent="0.3">
      <c r="A215" s="4" t="s">
        <v>403</v>
      </c>
      <c r="B215" s="9" t="s">
        <v>407</v>
      </c>
      <c r="C215" s="9" t="s">
        <v>25</v>
      </c>
      <c r="D215" s="6">
        <v>67</v>
      </c>
      <c r="E215" s="6">
        <v>31</v>
      </c>
      <c r="F215" s="7">
        <v>65</v>
      </c>
      <c r="G215" s="7">
        <v>33</v>
      </c>
      <c r="H215" s="10" t="s">
        <v>408</v>
      </c>
    </row>
    <row r="216" spans="1:8" ht="12" customHeight="1" x14ac:dyDescent="0.3">
      <c r="A216" s="4" t="s">
        <v>409</v>
      </c>
      <c r="B216" s="9" t="s">
        <v>410</v>
      </c>
      <c r="C216" s="9" t="s">
        <v>25</v>
      </c>
      <c r="D216" s="6">
        <v>85</v>
      </c>
      <c r="E216" s="6">
        <v>14</v>
      </c>
      <c r="F216" s="7">
        <v>85</v>
      </c>
      <c r="G216" s="7">
        <v>15</v>
      </c>
      <c r="H216" s="10" t="s">
        <v>411</v>
      </c>
    </row>
    <row r="217" spans="1:8" ht="12" customHeight="1" x14ac:dyDescent="0.3">
      <c r="A217" s="4" t="s">
        <v>411</v>
      </c>
      <c r="B217" s="9" t="s">
        <v>412</v>
      </c>
      <c r="C217" s="9" t="s">
        <v>25</v>
      </c>
      <c r="D217" s="6">
        <v>82</v>
      </c>
      <c r="E217" s="6">
        <v>17</v>
      </c>
      <c r="F217" s="7">
        <v>86</v>
      </c>
      <c r="G217" s="7">
        <v>14</v>
      </c>
      <c r="H217" s="12" t="s">
        <v>401</v>
      </c>
    </row>
    <row r="218" spans="1:8" ht="12" hidden="1" customHeight="1" x14ac:dyDescent="0.3">
      <c r="A218" s="4" t="s">
        <v>408</v>
      </c>
      <c r="B218" s="18" t="s">
        <v>50</v>
      </c>
      <c r="C218" s="18" t="s">
        <v>50</v>
      </c>
      <c r="D218" s="18" t="s">
        <v>50</v>
      </c>
      <c r="E218" s="18" t="s">
        <v>50</v>
      </c>
      <c r="F218" s="7">
        <v>66</v>
      </c>
      <c r="G218" s="7">
        <v>33</v>
      </c>
      <c r="H218" s="12"/>
    </row>
    <row r="219" spans="1:8" ht="12" customHeight="1" x14ac:dyDescent="0.25">
      <c r="A219" s="4" t="s">
        <v>413</v>
      </c>
      <c r="B219" s="9" t="s">
        <v>414</v>
      </c>
      <c r="C219" s="9" t="s">
        <v>25</v>
      </c>
      <c r="D219" s="6">
        <v>51</v>
      </c>
      <c r="E219" s="6">
        <v>47</v>
      </c>
      <c r="F219" s="7">
        <v>51</v>
      </c>
      <c r="G219" s="7">
        <v>47</v>
      </c>
      <c r="H219" s="8" t="s">
        <v>413</v>
      </c>
    </row>
    <row r="220" spans="1:8" ht="12" customHeight="1" x14ac:dyDescent="0.25">
      <c r="A220" s="4" t="s">
        <v>415</v>
      </c>
      <c r="B220" s="9" t="s">
        <v>416</v>
      </c>
      <c r="C220" s="9" t="s">
        <v>10</v>
      </c>
      <c r="D220" s="6">
        <v>50</v>
      </c>
      <c r="E220" s="6">
        <v>48</v>
      </c>
      <c r="F220" s="7">
        <v>48</v>
      </c>
      <c r="G220" s="7">
        <v>50</v>
      </c>
      <c r="H220" s="8" t="s">
        <v>415</v>
      </c>
    </row>
    <row r="221" spans="1:8" ht="12" customHeight="1" x14ac:dyDescent="0.25">
      <c r="A221" s="4" t="s">
        <v>417</v>
      </c>
      <c r="B221" s="9" t="s">
        <v>418</v>
      </c>
      <c r="C221" s="9" t="s">
        <v>10</v>
      </c>
      <c r="D221" s="7">
        <v>51</v>
      </c>
      <c r="E221" s="6">
        <v>47</v>
      </c>
      <c r="F221" s="7">
        <v>52</v>
      </c>
      <c r="G221" s="7">
        <v>46</v>
      </c>
      <c r="H221" s="8" t="s">
        <v>417</v>
      </c>
    </row>
    <row r="222" spans="1:8" ht="12" customHeight="1" x14ac:dyDescent="0.25">
      <c r="A222" s="4" t="s">
        <v>419</v>
      </c>
      <c r="B222" s="9" t="s">
        <v>420</v>
      </c>
      <c r="C222" s="9" t="s">
        <v>25</v>
      </c>
      <c r="D222" s="6">
        <v>63</v>
      </c>
      <c r="E222" s="6">
        <v>36</v>
      </c>
      <c r="F222" s="7">
        <v>64</v>
      </c>
      <c r="G222" s="7">
        <v>34</v>
      </c>
      <c r="H222" s="8" t="s">
        <v>419</v>
      </c>
    </row>
    <row r="223" spans="1:8" ht="12" customHeight="1" x14ac:dyDescent="0.25">
      <c r="A223" s="4" t="s">
        <v>421</v>
      </c>
      <c r="B223" s="9" t="s">
        <v>422</v>
      </c>
      <c r="C223" s="9" t="s">
        <v>25</v>
      </c>
      <c r="D223" s="6">
        <v>73</v>
      </c>
      <c r="E223" s="6">
        <v>25</v>
      </c>
      <c r="F223" s="7">
        <v>74</v>
      </c>
      <c r="G223" s="7">
        <v>24</v>
      </c>
      <c r="H223" s="8" t="s">
        <v>421</v>
      </c>
    </row>
    <row r="224" spans="1:8" ht="12" customHeight="1" x14ac:dyDescent="0.25">
      <c r="A224" s="4" t="s">
        <v>423</v>
      </c>
      <c r="B224" s="9" t="s">
        <v>424</v>
      </c>
      <c r="C224" s="9" t="s">
        <v>10</v>
      </c>
      <c r="D224" s="6">
        <v>43</v>
      </c>
      <c r="E224" s="6">
        <v>55</v>
      </c>
      <c r="F224" s="7">
        <v>45</v>
      </c>
      <c r="G224" s="7">
        <v>53</v>
      </c>
      <c r="H224" s="8" t="s">
        <v>423</v>
      </c>
    </row>
    <row r="225" spans="1:8" ht="12" customHeight="1" x14ac:dyDescent="0.25">
      <c r="A225" s="4" t="s">
        <v>425</v>
      </c>
      <c r="B225" s="9" t="s">
        <v>426</v>
      </c>
      <c r="C225" s="9" t="s">
        <v>25</v>
      </c>
      <c r="D225" s="6">
        <v>47</v>
      </c>
      <c r="E225" s="6">
        <v>50</v>
      </c>
      <c r="F225" s="7">
        <v>47</v>
      </c>
      <c r="G225" s="7">
        <v>50</v>
      </c>
      <c r="H225" s="8" t="s">
        <v>425</v>
      </c>
    </row>
    <row r="226" spans="1:8" ht="12" customHeight="1" x14ac:dyDescent="0.25">
      <c r="A226" s="4" t="s">
        <v>427</v>
      </c>
      <c r="B226" s="9" t="s">
        <v>428</v>
      </c>
      <c r="C226" s="9" t="s">
        <v>10</v>
      </c>
      <c r="D226" s="6">
        <v>53</v>
      </c>
      <c r="E226" s="6">
        <v>45</v>
      </c>
      <c r="F226" s="7">
        <v>53</v>
      </c>
      <c r="G226" s="7">
        <v>45</v>
      </c>
      <c r="H226" s="8" t="s">
        <v>427</v>
      </c>
    </row>
    <row r="227" spans="1:8" ht="12" customHeight="1" x14ac:dyDescent="0.25">
      <c r="A227" s="4" t="s">
        <v>429</v>
      </c>
      <c r="B227" s="9" t="s">
        <v>430</v>
      </c>
      <c r="C227" s="20" t="s">
        <v>25</v>
      </c>
      <c r="D227" s="6">
        <v>80</v>
      </c>
      <c r="E227" s="6">
        <v>19</v>
      </c>
      <c r="F227" s="7">
        <v>80</v>
      </c>
      <c r="G227" s="7">
        <v>19</v>
      </c>
      <c r="H227" s="7" t="s">
        <v>429</v>
      </c>
    </row>
    <row r="228" spans="1:8" ht="12" customHeight="1" x14ac:dyDescent="0.25">
      <c r="A228" s="4" t="s">
        <v>431</v>
      </c>
      <c r="B228" s="9" t="s">
        <v>33</v>
      </c>
      <c r="C228" s="9" t="s">
        <v>10</v>
      </c>
      <c r="D228" s="6">
        <v>46</v>
      </c>
      <c r="E228" s="6">
        <v>53</v>
      </c>
      <c r="F228" s="7">
        <v>44</v>
      </c>
      <c r="G228" s="7">
        <v>55</v>
      </c>
      <c r="H228" s="8" t="s">
        <v>431</v>
      </c>
    </row>
    <row r="229" spans="1:8" ht="12" customHeight="1" x14ac:dyDescent="0.3">
      <c r="A229" s="4" t="s">
        <v>432</v>
      </c>
      <c r="B229" s="9" t="s">
        <v>433</v>
      </c>
      <c r="C229" s="9" t="s">
        <v>10</v>
      </c>
      <c r="D229" s="6">
        <v>43</v>
      </c>
      <c r="E229" s="6">
        <v>56</v>
      </c>
      <c r="F229" s="7">
        <v>60</v>
      </c>
      <c r="G229" s="7">
        <v>39</v>
      </c>
      <c r="H229" s="10" t="s">
        <v>434</v>
      </c>
    </row>
    <row r="230" spans="1:8" ht="12" customHeight="1" x14ac:dyDescent="0.25">
      <c r="A230" s="4" t="s">
        <v>435</v>
      </c>
      <c r="B230" s="9" t="s">
        <v>436</v>
      </c>
      <c r="C230" s="9" t="s">
        <v>10</v>
      </c>
      <c r="D230" s="6">
        <v>42</v>
      </c>
      <c r="E230" s="6">
        <v>57</v>
      </c>
      <c r="F230" s="7">
        <v>38</v>
      </c>
      <c r="G230" s="7">
        <v>61</v>
      </c>
      <c r="H230" s="8" t="s">
        <v>435</v>
      </c>
    </row>
    <row r="231" spans="1:8" ht="12" customHeight="1" x14ac:dyDescent="0.25">
      <c r="A231" s="4" t="s">
        <v>437</v>
      </c>
      <c r="B231" s="9" t="s">
        <v>438</v>
      </c>
      <c r="C231" s="9" t="s">
        <v>25</v>
      </c>
      <c r="D231" s="6">
        <v>62</v>
      </c>
      <c r="E231" s="6">
        <v>37</v>
      </c>
      <c r="F231" s="7">
        <v>64</v>
      </c>
      <c r="G231" s="7">
        <v>35</v>
      </c>
      <c r="H231" s="8" t="s">
        <v>437</v>
      </c>
    </row>
    <row r="232" spans="1:8" ht="12" customHeight="1" x14ac:dyDescent="0.25">
      <c r="A232" s="4" t="s">
        <v>439</v>
      </c>
      <c r="B232" s="9" t="s">
        <v>440</v>
      </c>
      <c r="C232" s="9" t="s">
        <v>10</v>
      </c>
      <c r="D232" s="6">
        <v>43</v>
      </c>
      <c r="E232" s="6">
        <v>55</v>
      </c>
      <c r="F232" s="7">
        <v>45</v>
      </c>
      <c r="G232" s="7">
        <v>54</v>
      </c>
      <c r="H232" s="8" t="s">
        <v>439</v>
      </c>
    </row>
    <row r="233" spans="1:8" ht="12" customHeight="1" x14ac:dyDescent="0.25">
      <c r="A233" s="4" t="s">
        <v>441</v>
      </c>
      <c r="B233" s="9" t="s">
        <v>442</v>
      </c>
      <c r="C233" s="9" t="s">
        <v>10</v>
      </c>
      <c r="D233" s="6">
        <v>35</v>
      </c>
      <c r="E233" s="6">
        <v>63</v>
      </c>
      <c r="F233" s="7">
        <v>35</v>
      </c>
      <c r="G233" s="7">
        <v>63</v>
      </c>
      <c r="H233" s="8" t="s">
        <v>441</v>
      </c>
    </row>
    <row r="234" spans="1:8" ht="12" customHeight="1" x14ac:dyDescent="0.25">
      <c r="A234" s="4" t="s">
        <v>443</v>
      </c>
      <c r="B234" s="9" t="s">
        <v>444</v>
      </c>
      <c r="C234" s="9" t="s">
        <v>10</v>
      </c>
      <c r="D234" s="6">
        <v>38</v>
      </c>
      <c r="E234" s="6">
        <v>60</v>
      </c>
      <c r="F234" s="7">
        <v>36</v>
      </c>
      <c r="G234" s="7">
        <v>62</v>
      </c>
      <c r="H234" s="8" t="s">
        <v>443</v>
      </c>
    </row>
    <row r="235" spans="1:8" ht="12" hidden="1" customHeight="1" x14ac:dyDescent="0.3">
      <c r="A235" s="4" t="s">
        <v>434</v>
      </c>
      <c r="B235" s="18" t="s">
        <v>50</v>
      </c>
      <c r="C235" s="18" t="s">
        <v>50</v>
      </c>
      <c r="D235" s="18" t="s">
        <v>50</v>
      </c>
      <c r="E235" s="18" t="s">
        <v>50</v>
      </c>
      <c r="F235" s="7">
        <v>44</v>
      </c>
      <c r="G235" s="7">
        <v>55</v>
      </c>
      <c r="H235" s="12"/>
    </row>
    <row r="236" spans="1:8" ht="12" customHeight="1" x14ac:dyDescent="0.25">
      <c r="A236" s="4" t="s">
        <v>445</v>
      </c>
      <c r="B236" s="9" t="s">
        <v>446</v>
      </c>
      <c r="C236" s="9" t="s">
        <v>10</v>
      </c>
      <c r="D236" s="6">
        <v>37</v>
      </c>
      <c r="E236" s="6">
        <v>62</v>
      </c>
      <c r="F236" s="7">
        <v>38</v>
      </c>
      <c r="G236" s="7">
        <v>62</v>
      </c>
      <c r="H236" s="8" t="s">
        <v>445</v>
      </c>
    </row>
    <row r="237" spans="1:8" ht="12" customHeight="1" x14ac:dyDescent="0.25">
      <c r="A237" s="4" t="s">
        <v>447</v>
      </c>
      <c r="B237" s="9" t="s">
        <v>448</v>
      </c>
      <c r="C237" s="9" t="s">
        <v>25</v>
      </c>
      <c r="D237" s="6">
        <v>64</v>
      </c>
      <c r="E237" s="6">
        <v>35</v>
      </c>
      <c r="F237" s="7">
        <v>66</v>
      </c>
      <c r="G237" s="7">
        <v>34</v>
      </c>
      <c r="H237" s="8" t="s">
        <v>447</v>
      </c>
    </row>
    <row r="238" spans="1:8" ht="12" customHeight="1" x14ac:dyDescent="0.25">
      <c r="A238" s="4" t="s">
        <v>449</v>
      </c>
      <c r="B238" s="9" t="s">
        <v>450</v>
      </c>
      <c r="C238" s="9" t="s">
        <v>10</v>
      </c>
      <c r="D238" s="6">
        <v>38</v>
      </c>
      <c r="E238" s="6">
        <v>61</v>
      </c>
      <c r="F238" s="7">
        <v>38</v>
      </c>
      <c r="G238" s="7">
        <v>62</v>
      </c>
      <c r="H238" s="8" t="s">
        <v>449</v>
      </c>
    </row>
    <row r="239" spans="1:8" ht="12" customHeight="1" x14ac:dyDescent="0.25">
      <c r="A239" s="4" t="s">
        <v>451</v>
      </c>
      <c r="B239" s="9" t="s">
        <v>452</v>
      </c>
      <c r="C239" s="9" t="s">
        <v>10</v>
      </c>
      <c r="D239" s="6">
        <v>31</v>
      </c>
      <c r="E239" s="6">
        <v>68</v>
      </c>
      <c r="F239" s="7">
        <v>32</v>
      </c>
      <c r="G239" s="7">
        <v>68</v>
      </c>
      <c r="H239" s="8" t="s">
        <v>451</v>
      </c>
    </row>
    <row r="240" spans="1:8" ht="12" customHeight="1" x14ac:dyDescent="0.25">
      <c r="A240" s="4" t="s">
        <v>453</v>
      </c>
      <c r="B240" s="5" t="s">
        <v>33</v>
      </c>
      <c r="C240" s="5" t="s">
        <v>10</v>
      </c>
      <c r="D240" s="6">
        <v>47</v>
      </c>
      <c r="E240" s="6">
        <v>49</v>
      </c>
      <c r="F240" s="7">
        <v>47</v>
      </c>
      <c r="G240" s="7">
        <v>49</v>
      </c>
      <c r="H240" s="8" t="s">
        <v>453</v>
      </c>
    </row>
    <row r="241" spans="1:8" ht="12" customHeight="1" x14ac:dyDescent="0.25">
      <c r="A241" s="4" t="s">
        <v>454</v>
      </c>
      <c r="B241" s="9" t="s">
        <v>455</v>
      </c>
      <c r="C241" s="9" t="s">
        <v>25</v>
      </c>
      <c r="D241" s="6">
        <v>71</v>
      </c>
      <c r="E241" s="6">
        <v>29</v>
      </c>
      <c r="F241" s="7">
        <v>62</v>
      </c>
      <c r="G241" s="7">
        <v>37</v>
      </c>
      <c r="H241" s="8" t="s">
        <v>454</v>
      </c>
    </row>
    <row r="242" spans="1:8" ht="12" customHeight="1" x14ac:dyDescent="0.25">
      <c r="A242" s="4" t="s">
        <v>456</v>
      </c>
      <c r="B242" s="9" t="s">
        <v>457</v>
      </c>
      <c r="C242" s="9" t="s">
        <v>10</v>
      </c>
      <c r="D242" s="6">
        <v>43</v>
      </c>
      <c r="E242" s="6">
        <v>56</v>
      </c>
      <c r="F242" s="7">
        <v>52</v>
      </c>
      <c r="G242" s="7">
        <v>47</v>
      </c>
      <c r="H242" s="8" t="s">
        <v>456</v>
      </c>
    </row>
    <row r="243" spans="1:8" ht="12" customHeight="1" x14ac:dyDescent="0.25">
      <c r="A243" s="4" t="s">
        <v>458</v>
      </c>
      <c r="B243" s="9" t="s">
        <v>459</v>
      </c>
      <c r="C243" s="9" t="s">
        <v>10</v>
      </c>
      <c r="D243" s="6">
        <v>43</v>
      </c>
      <c r="E243" s="6">
        <v>56</v>
      </c>
      <c r="F243" s="7">
        <v>38</v>
      </c>
      <c r="G243" s="7">
        <v>61</v>
      </c>
      <c r="H243" s="8" t="s">
        <v>458</v>
      </c>
    </row>
    <row r="244" spans="1:8" ht="12" customHeight="1" x14ac:dyDescent="0.25">
      <c r="A244" s="4" t="s">
        <v>460</v>
      </c>
      <c r="B244" s="9" t="s">
        <v>461</v>
      </c>
      <c r="C244" s="20" t="s">
        <v>25</v>
      </c>
      <c r="D244" s="6">
        <v>72</v>
      </c>
      <c r="E244" s="6">
        <v>27</v>
      </c>
      <c r="F244" s="7">
        <v>63</v>
      </c>
      <c r="G244" s="7">
        <v>36</v>
      </c>
      <c r="H244" s="8" t="s">
        <v>460</v>
      </c>
    </row>
    <row r="245" spans="1:8" ht="12" customHeight="1" x14ac:dyDescent="0.25">
      <c r="A245" s="4" t="s">
        <v>462</v>
      </c>
      <c r="B245" s="9" t="s">
        <v>463</v>
      </c>
      <c r="C245" s="9" t="s">
        <v>10</v>
      </c>
      <c r="D245" s="6">
        <v>42</v>
      </c>
      <c r="E245" s="6">
        <v>57</v>
      </c>
      <c r="F245" s="7">
        <v>38</v>
      </c>
      <c r="G245" s="7">
        <v>61</v>
      </c>
      <c r="H245" s="8" t="s">
        <v>462</v>
      </c>
    </row>
    <row r="246" spans="1:8" ht="12" customHeight="1" x14ac:dyDescent="0.25">
      <c r="A246" s="4" t="s">
        <v>464</v>
      </c>
      <c r="B246" s="9" t="s">
        <v>465</v>
      </c>
      <c r="C246" s="9" t="s">
        <v>10</v>
      </c>
      <c r="D246" s="6">
        <v>43</v>
      </c>
      <c r="E246" s="6">
        <v>56</v>
      </c>
      <c r="F246" s="7">
        <v>36</v>
      </c>
      <c r="G246" s="7">
        <v>63</v>
      </c>
      <c r="H246" s="8" t="s">
        <v>464</v>
      </c>
    </row>
    <row r="247" spans="1:8" ht="12" customHeight="1" x14ac:dyDescent="0.25">
      <c r="A247" s="4" t="s">
        <v>466</v>
      </c>
      <c r="B247" s="9" t="s">
        <v>467</v>
      </c>
      <c r="C247" s="9" t="s">
        <v>25</v>
      </c>
      <c r="D247" s="6">
        <v>42</v>
      </c>
      <c r="E247" s="6">
        <v>58</v>
      </c>
      <c r="F247" s="7">
        <v>47</v>
      </c>
      <c r="G247" s="7">
        <v>52</v>
      </c>
      <c r="H247" s="8" t="s">
        <v>466</v>
      </c>
    </row>
    <row r="248" spans="1:8" ht="12" customHeight="1" x14ac:dyDescent="0.25">
      <c r="A248" s="4" t="s">
        <v>468</v>
      </c>
      <c r="B248" s="9" t="s">
        <v>469</v>
      </c>
      <c r="C248" s="9" t="s">
        <v>25</v>
      </c>
      <c r="D248" s="6">
        <v>42</v>
      </c>
      <c r="E248" s="6">
        <v>57</v>
      </c>
      <c r="F248" s="7">
        <v>53</v>
      </c>
      <c r="G248" s="7">
        <v>47</v>
      </c>
      <c r="H248" s="8" t="s">
        <v>468</v>
      </c>
    </row>
    <row r="249" spans="1:8" ht="12" customHeight="1" x14ac:dyDescent="0.25">
      <c r="A249" s="4" t="s">
        <v>470</v>
      </c>
      <c r="B249" s="9" t="s">
        <v>33</v>
      </c>
      <c r="C249" s="9" t="s">
        <v>10</v>
      </c>
      <c r="D249" s="6">
        <v>45</v>
      </c>
      <c r="E249" s="6">
        <v>54</v>
      </c>
      <c r="F249" s="7">
        <v>45</v>
      </c>
      <c r="G249" s="7">
        <v>55</v>
      </c>
      <c r="H249" s="8" t="s">
        <v>470</v>
      </c>
    </row>
    <row r="250" spans="1:8" ht="12" customHeight="1" x14ac:dyDescent="0.25">
      <c r="A250" s="4" t="s">
        <v>471</v>
      </c>
      <c r="B250" s="9" t="s">
        <v>472</v>
      </c>
      <c r="C250" s="9" t="s">
        <v>10</v>
      </c>
      <c r="D250" s="6">
        <v>42</v>
      </c>
      <c r="E250" s="6">
        <v>57</v>
      </c>
      <c r="F250" s="7">
        <v>36</v>
      </c>
      <c r="G250" s="7">
        <v>63</v>
      </c>
      <c r="H250" s="8" t="s">
        <v>471</v>
      </c>
    </row>
    <row r="251" spans="1:8" ht="12" customHeight="1" x14ac:dyDescent="0.25">
      <c r="A251" s="4" t="s">
        <v>473</v>
      </c>
      <c r="B251" s="9" t="s">
        <v>33</v>
      </c>
      <c r="C251" s="9" t="s">
        <v>25</v>
      </c>
      <c r="D251" s="6">
        <v>40</v>
      </c>
      <c r="E251" s="6">
        <v>58</v>
      </c>
      <c r="F251" s="7">
        <v>47</v>
      </c>
      <c r="G251" s="7">
        <v>52</v>
      </c>
      <c r="H251" s="8" t="s">
        <v>473</v>
      </c>
    </row>
    <row r="252" spans="1:8" ht="12" customHeight="1" x14ac:dyDescent="0.25">
      <c r="A252" s="4" t="s">
        <v>474</v>
      </c>
      <c r="B252" s="9" t="s">
        <v>475</v>
      </c>
      <c r="C252" s="9" t="s">
        <v>25</v>
      </c>
      <c r="D252" s="6">
        <v>78</v>
      </c>
      <c r="E252" s="6">
        <v>21</v>
      </c>
      <c r="F252" s="7">
        <v>70</v>
      </c>
      <c r="G252" s="7">
        <v>29</v>
      </c>
      <c r="H252" s="8" t="s">
        <v>474</v>
      </c>
    </row>
    <row r="253" spans="1:8" ht="12" customHeight="1" x14ac:dyDescent="0.25">
      <c r="A253" s="4" t="s">
        <v>476</v>
      </c>
      <c r="B253" s="9" t="s">
        <v>33</v>
      </c>
      <c r="C253" s="9" t="s">
        <v>25</v>
      </c>
      <c r="D253" s="6">
        <v>45</v>
      </c>
      <c r="E253" s="6">
        <v>54</v>
      </c>
      <c r="F253" s="7">
        <v>59</v>
      </c>
      <c r="G253" s="7">
        <v>40</v>
      </c>
      <c r="H253" s="8" t="s">
        <v>476</v>
      </c>
    </row>
    <row r="254" spans="1:8" ht="12" customHeight="1" x14ac:dyDescent="0.25">
      <c r="A254" s="4" t="s">
        <v>477</v>
      </c>
      <c r="B254" s="5" t="s">
        <v>33</v>
      </c>
      <c r="C254" s="5" t="s">
        <v>10</v>
      </c>
      <c r="D254" s="6">
        <v>45</v>
      </c>
      <c r="E254" s="6">
        <v>53</v>
      </c>
      <c r="F254" s="7">
        <v>45</v>
      </c>
      <c r="G254" s="7">
        <v>53</v>
      </c>
      <c r="H254" s="8" t="s">
        <v>477</v>
      </c>
    </row>
    <row r="255" spans="1:8" ht="12" customHeight="1" x14ac:dyDescent="0.25">
      <c r="A255" s="4" t="s">
        <v>478</v>
      </c>
      <c r="B255" s="9" t="s">
        <v>479</v>
      </c>
      <c r="C255" s="9" t="s">
        <v>10</v>
      </c>
      <c r="D255" s="6">
        <v>44</v>
      </c>
      <c r="E255" s="6">
        <v>54</v>
      </c>
      <c r="F255" s="7">
        <v>44</v>
      </c>
      <c r="G255" s="7">
        <v>54</v>
      </c>
      <c r="H255" s="8" t="s">
        <v>478</v>
      </c>
    </row>
    <row r="256" spans="1:8" ht="12" customHeight="1" x14ac:dyDescent="0.25">
      <c r="A256" s="4" t="s">
        <v>480</v>
      </c>
      <c r="B256" s="9" t="s">
        <v>481</v>
      </c>
      <c r="C256" s="9" t="s">
        <v>10</v>
      </c>
      <c r="D256" s="6">
        <v>50</v>
      </c>
      <c r="E256" s="6">
        <v>49</v>
      </c>
      <c r="F256" s="7">
        <v>50</v>
      </c>
      <c r="G256" s="7">
        <v>49</v>
      </c>
      <c r="H256" s="8" t="s">
        <v>480</v>
      </c>
    </row>
    <row r="257" spans="1:8" ht="12" customHeight="1" x14ac:dyDescent="0.25">
      <c r="A257" s="4" t="s">
        <v>482</v>
      </c>
      <c r="B257" s="9" t="s">
        <v>483</v>
      </c>
      <c r="C257" s="9" t="s">
        <v>10</v>
      </c>
      <c r="D257" s="6">
        <v>31</v>
      </c>
      <c r="E257" s="6">
        <v>67</v>
      </c>
      <c r="F257" s="7">
        <v>30</v>
      </c>
      <c r="G257" s="7">
        <v>69</v>
      </c>
      <c r="H257" s="8" t="s">
        <v>482</v>
      </c>
    </row>
    <row r="258" spans="1:8" ht="12" customHeight="1" x14ac:dyDescent="0.25">
      <c r="A258" s="4" t="s">
        <v>484</v>
      </c>
      <c r="B258" s="9" t="s">
        <v>485</v>
      </c>
      <c r="C258" s="9" t="s">
        <v>10</v>
      </c>
      <c r="D258" s="6">
        <v>53</v>
      </c>
      <c r="E258" s="6">
        <v>46</v>
      </c>
      <c r="F258" s="7">
        <v>53</v>
      </c>
      <c r="G258" s="7">
        <v>47</v>
      </c>
      <c r="H258" s="8" t="s">
        <v>484</v>
      </c>
    </row>
    <row r="259" spans="1:8" ht="12" customHeight="1" x14ac:dyDescent="0.25">
      <c r="A259" s="4" t="s">
        <v>486</v>
      </c>
      <c r="B259" s="9" t="s">
        <v>487</v>
      </c>
      <c r="C259" s="9" t="s">
        <v>10</v>
      </c>
      <c r="D259" s="6">
        <v>56</v>
      </c>
      <c r="E259" s="6">
        <v>43</v>
      </c>
      <c r="F259" s="7">
        <v>56</v>
      </c>
      <c r="G259" s="7">
        <v>43</v>
      </c>
      <c r="H259" s="8" t="s">
        <v>486</v>
      </c>
    </row>
    <row r="260" spans="1:8" ht="12" customHeight="1" x14ac:dyDescent="0.25">
      <c r="A260" s="4" t="s">
        <v>488</v>
      </c>
      <c r="B260" s="9" t="s">
        <v>489</v>
      </c>
      <c r="C260" s="9" t="s">
        <v>25</v>
      </c>
      <c r="D260" s="6">
        <v>66</v>
      </c>
      <c r="E260" s="6">
        <v>34</v>
      </c>
      <c r="F260" s="7">
        <v>65</v>
      </c>
      <c r="G260" s="7">
        <v>34</v>
      </c>
      <c r="H260" s="8" t="s">
        <v>488</v>
      </c>
    </row>
    <row r="261" spans="1:8" ht="12" customHeight="1" x14ac:dyDescent="0.25">
      <c r="A261" s="4" t="s">
        <v>490</v>
      </c>
      <c r="B261" s="9" t="s">
        <v>491</v>
      </c>
      <c r="C261" s="9" t="s">
        <v>10</v>
      </c>
      <c r="D261" s="6">
        <v>53</v>
      </c>
      <c r="E261" s="6">
        <v>46</v>
      </c>
      <c r="F261" s="7">
        <v>54</v>
      </c>
      <c r="G261" s="7">
        <v>45</v>
      </c>
      <c r="H261" s="8" t="s">
        <v>490</v>
      </c>
    </row>
    <row r="262" spans="1:8" ht="12" customHeight="1" x14ac:dyDescent="0.25">
      <c r="A262" s="4" t="s">
        <v>492</v>
      </c>
      <c r="B262" s="9" t="s">
        <v>493</v>
      </c>
      <c r="C262" s="9" t="s">
        <v>10</v>
      </c>
      <c r="D262" s="6">
        <v>51</v>
      </c>
      <c r="E262" s="6">
        <v>48</v>
      </c>
      <c r="F262" s="7">
        <v>52</v>
      </c>
      <c r="G262" s="7">
        <v>47</v>
      </c>
      <c r="H262" s="8" t="s">
        <v>492</v>
      </c>
    </row>
    <row r="263" spans="1:8" ht="12" customHeight="1" x14ac:dyDescent="0.25">
      <c r="A263" s="4" t="s">
        <v>494</v>
      </c>
      <c r="B263" s="9" t="s">
        <v>495</v>
      </c>
      <c r="C263" s="9" t="s">
        <v>10</v>
      </c>
      <c r="D263" s="6">
        <v>45</v>
      </c>
      <c r="E263" s="6">
        <v>54</v>
      </c>
      <c r="F263" s="7">
        <v>47</v>
      </c>
      <c r="G263" s="7">
        <v>52</v>
      </c>
      <c r="H263" s="8" t="s">
        <v>494</v>
      </c>
    </row>
    <row r="264" spans="1:8" ht="12" customHeight="1" x14ac:dyDescent="0.25">
      <c r="A264" s="4" t="s">
        <v>496</v>
      </c>
      <c r="B264" s="9" t="s">
        <v>497</v>
      </c>
      <c r="C264" s="9" t="s">
        <v>10</v>
      </c>
      <c r="D264" s="6">
        <v>49</v>
      </c>
      <c r="E264" s="6">
        <v>51</v>
      </c>
      <c r="F264" s="7">
        <v>45</v>
      </c>
      <c r="G264" s="7">
        <v>54</v>
      </c>
      <c r="H264" s="8" t="s">
        <v>496</v>
      </c>
    </row>
    <row r="265" spans="1:8" ht="12" customHeight="1" x14ac:dyDescent="0.25">
      <c r="A265" s="4" t="s">
        <v>498</v>
      </c>
      <c r="B265" s="9" t="s">
        <v>499</v>
      </c>
      <c r="C265" s="9" t="s">
        <v>25</v>
      </c>
      <c r="D265" s="6">
        <v>58</v>
      </c>
      <c r="E265" s="6">
        <v>40</v>
      </c>
      <c r="F265" s="7">
        <v>60</v>
      </c>
      <c r="G265" s="7">
        <v>39</v>
      </c>
      <c r="H265" s="8" t="s">
        <v>498</v>
      </c>
    </row>
    <row r="266" spans="1:8" ht="12" customHeight="1" x14ac:dyDescent="0.25">
      <c r="A266" s="4" t="s">
        <v>500</v>
      </c>
      <c r="B266" s="9" t="s">
        <v>501</v>
      </c>
      <c r="C266" s="9" t="s">
        <v>10</v>
      </c>
      <c r="D266" s="6">
        <v>47</v>
      </c>
      <c r="E266" s="6">
        <v>52</v>
      </c>
      <c r="F266" s="7">
        <v>51</v>
      </c>
      <c r="G266" s="7">
        <v>48</v>
      </c>
      <c r="H266" s="8" t="s">
        <v>500</v>
      </c>
    </row>
    <row r="267" spans="1:8" ht="12" customHeight="1" x14ac:dyDescent="0.3">
      <c r="A267" s="4" t="s">
        <v>502</v>
      </c>
      <c r="B267" s="9" t="s">
        <v>503</v>
      </c>
      <c r="C267" s="9" t="s">
        <v>25</v>
      </c>
      <c r="D267" s="6">
        <v>73</v>
      </c>
      <c r="E267" s="6">
        <v>26</v>
      </c>
      <c r="F267" s="7">
        <v>63</v>
      </c>
      <c r="G267" s="7">
        <v>36</v>
      </c>
      <c r="H267" s="10" t="s">
        <v>504</v>
      </c>
    </row>
    <row r="268" spans="1:8" ht="12" customHeight="1" x14ac:dyDescent="0.3">
      <c r="A268" s="4" t="s">
        <v>505</v>
      </c>
      <c r="B268" s="9" t="s">
        <v>506</v>
      </c>
      <c r="C268" s="9" t="s">
        <v>25</v>
      </c>
      <c r="D268" s="6">
        <v>64</v>
      </c>
      <c r="E268" s="6">
        <v>35</v>
      </c>
      <c r="F268" s="7">
        <v>61</v>
      </c>
      <c r="G268" s="7">
        <v>38</v>
      </c>
      <c r="H268" s="10" t="s">
        <v>502</v>
      </c>
    </row>
    <row r="269" spans="1:8" ht="12" customHeight="1" x14ac:dyDescent="0.25">
      <c r="A269" s="4" t="s">
        <v>507</v>
      </c>
      <c r="B269" s="9" t="s">
        <v>90</v>
      </c>
      <c r="C269" s="9" t="s">
        <v>25</v>
      </c>
      <c r="D269" s="6">
        <v>85</v>
      </c>
      <c r="E269" s="6">
        <v>15</v>
      </c>
      <c r="F269" s="7">
        <v>87</v>
      </c>
      <c r="G269" s="7">
        <v>13</v>
      </c>
      <c r="H269" s="8" t="s">
        <v>507</v>
      </c>
    </row>
    <row r="270" spans="1:8" ht="12" customHeight="1" x14ac:dyDescent="0.25">
      <c r="A270" s="4" t="s">
        <v>508</v>
      </c>
      <c r="B270" s="9" t="s">
        <v>509</v>
      </c>
      <c r="C270" s="9" t="s">
        <v>10</v>
      </c>
      <c r="D270" s="6">
        <v>47</v>
      </c>
      <c r="E270" s="6">
        <v>52</v>
      </c>
      <c r="F270" s="7">
        <v>45</v>
      </c>
      <c r="G270" s="7">
        <v>54</v>
      </c>
      <c r="H270" s="8" t="s">
        <v>508</v>
      </c>
    </row>
    <row r="271" spans="1:8" ht="12" customHeight="1" x14ac:dyDescent="0.25">
      <c r="A271" s="4" t="s">
        <v>510</v>
      </c>
      <c r="B271" s="9" t="s">
        <v>511</v>
      </c>
      <c r="C271" s="9" t="s">
        <v>25</v>
      </c>
      <c r="D271" s="6">
        <v>66</v>
      </c>
      <c r="E271" s="6">
        <v>33</v>
      </c>
      <c r="F271" s="7">
        <v>58</v>
      </c>
      <c r="G271" s="7">
        <v>41</v>
      </c>
      <c r="H271" s="8" t="s">
        <v>510</v>
      </c>
    </row>
    <row r="272" spans="1:8" ht="12" hidden="1" customHeight="1" x14ac:dyDescent="0.3">
      <c r="A272" s="4" t="s">
        <v>504</v>
      </c>
      <c r="B272" s="18" t="s">
        <v>50</v>
      </c>
      <c r="C272" s="18" t="s">
        <v>50</v>
      </c>
      <c r="D272" s="18" t="s">
        <v>50</v>
      </c>
      <c r="E272" s="18" t="s">
        <v>50</v>
      </c>
      <c r="F272" s="7">
        <v>75</v>
      </c>
      <c r="G272" s="7">
        <v>24</v>
      </c>
      <c r="H272" s="12"/>
    </row>
    <row r="273" spans="1:8" ht="12" customHeight="1" x14ac:dyDescent="0.25">
      <c r="A273" s="4" t="s">
        <v>512</v>
      </c>
      <c r="B273" s="9" t="s">
        <v>33</v>
      </c>
      <c r="C273" s="9" t="s">
        <v>25</v>
      </c>
      <c r="D273" s="6">
        <v>60</v>
      </c>
      <c r="E273" s="6">
        <v>39</v>
      </c>
      <c r="F273" s="7">
        <v>60</v>
      </c>
      <c r="G273" s="7">
        <v>40</v>
      </c>
      <c r="H273" s="8" t="s">
        <v>512</v>
      </c>
    </row>
    <row r="274" spans="1:8" ht="12" customHeight="1" x14ac:dyDescent="0.25">
      <c r="A274" s="4" t="s">
        <v>513</v>
      </c>
      <c r="B274" s="9" t="s">
        <v>514</v>
      </c>
      <c r="C274" s="9" t="s">
        <v>10</v>
      </c>
      <c r="D274" s="6">
        <v>48</v>
      </c>
      <c r="E274" s="6">
        <v>50</v>
      </c>
      <c r="F274" s="7">
        <v>49</v>
      </c>
      <c r="G274" s="7">
        <v>50</v>
      </c>
      <c r="H274" s="8" t="s">
        <v>513</v>
      </c>
    </row>
    <row r="275" spans="1:8" ht="12" customHeight="1" x14ac:dyDescent="0.25">
      <c r="A275" s="4" t="s">
        <v>515</v>
      </c>
      <c r="B275" s="9" t="s">
        <v>516</v>
      </c>
      <c r="C275" s="9" t="s">
        <v>25</v>
      </c>
      <c r="D275" s="6">
        <v>61</v>
      </c>
      <c r="E275" s="6">
        <v>38</v>
      </c>
      <c r="F275" s="7">
        <v>61</v>
      </c>
      <c r="G275" s="7">
        <v>38</v>
      </c>
      <c r="H275" s="8" t="s">
        <v>515</v>
      </c>
    </row>
    <row r="276" spans="1:8" ht="12" customHeight="1" x14ac:dyDescent="0.25">
      <c r="A276" s="4" t="s">
        <v>517</v>
      </c>
      <c r="B276" s="9" t="s">
        <v>33</v>
      </c>
      <c r="C276" s="9" t="s">
        <v>25</v>
      </c>
      <c r="D276" s="6">
        <v>65</v>
      </c>
      <c r="E276" s="6">
        <v>33</v>
      </c>
      <c r="F276" s="7">
        <v>64</v>
      </c>
      <c r="G276" s="7">
        <v>34</v>
      </c>
      <c r="H276" s="8" t="s">
        <v>517</v>
      </c>
    </row>
    <row r="277" spans="1:8" ht="12" customHeight="1" x14ac:dyDescent="0.3">
      <c r="A277" s="4" t="s">
        <v>518</v>
      </c>
      <c r="B277" s="9" t="s">
        <v>519</v>
      </c>
      <c r="C277" s="9" t="s">
        <v>10</v>
      </c>
      <c r="D277" s="6">
        <v>49</v>
      </c>
      <c r="E277" s="6">
        <v>48</v>
      </c>
      <c r="F277" s="7">
        <v>49</v>
      </c>
      <c r="G277" s="19">
        <v>49</v>
      </c>
      <c r="H277" s="8" t="s">
        <v>518</v>
      </c>
    </row>
    <row r="278" spans="1:8" ht="12" customHeight="1" x14ac:dyDescent="0.25">
      <c r="A278" s="4" t="s">
        <v>520</v>
      </c>
      <c r="B278" s="9" t="s">
        <v>521</v>
      </c>
      <c r="C278" s="9" t="s">
        <v>10</v>
      </c>
      <c r="D278" s="6">
        <v>54</v>
      </c>
      <c r="E278" s="6">
        <v>45</v>
      </c>
      <c r="F278" s="7">
        <v>55</v>
      </c>
      <c r="G278" s="7">
        <v>43</v>
      </c>
      <c r="H278" s="8" t="s">
        <v>520</v>
      </c>
    </row>
    <row r="279" spans="1:8" ht="12" customHeight="1" x14ac:dyDescent="0.3">
      <c r="A279" s="4" t="s">
        <v>522</v>
      </c>
      <c r="B279" s="9" t="s">
        <v>33</v>
      </c>
      <c r="C279" s="13" t="s">
        <v>49</v>
      </c>
      <c r="D279" s="14">
        <v>56</v>
      </c>
      <c r="E279" s="14">
        <v>41</v>
      </c>
      <c r="F279" s="15" t="s">
        <v>50</v>
      </c>
      <c r="G279" s="15" t="s">
        <v>50</v>
      </c>
      <c r="H279" s="12"/>
    </row>
    <row r="280" spans="1:8" ht="12" customHeight="1" x14ac:dyDescent="0.25">
      <c r="A280" s="4" t="s">
        <v>523</v>
      </c>
      <c r="B280" s="9" t="s">
        <v>524</v>
      </c>
      <c r="C280" s="21" t="s">
        <v>25</v>
      </c>
      <c r="D280" s="6">
        <v>51</v>
      </c>
      <c r="E280" s="6">
        <v>48</v>
      </c>
      <c r="F280" s="7">
        <v>52</v>
      </c>
      <c r="G280" s="7">
        <v>48</v>
      </c>
      <c r="H280" s="8" t="s">
        <v>523</v>
      </c>
    </row>
    <row r="281" spans="1:8" ht="12" customHeight="1" x14ac:dyDescent="0.3">
      <c r="A281" s="4" t="s">
        <v>525</v>
      </c>
      <c r="B281" s="9" t="s">
        <v>526</v>
      </c>
      <c r="C281" s="22" t="s">
        <v>10</v>
      </c>
      <c r="D281" s="6">
        <v>51</v>
      </c>
      <c r="E281" s="6">
        <v>48</v>
      </c>
      <c r="F281" s="7">
        <v>56</v>
      </c>
      <c r="G281" s="7">
        <v>43</v>
      </c>
      <c r="H281" s="10" t="s">
        <v>527</v>
      </c>
    </row>
    <row r="282" spans="1:8" ht="12" customHeight="1" x14ac:dyDescent="0.3">
      <c r="A282" s="4" t="s">
        <v>527</v>
      </c>
      <c r="B282" s="9" t="s">
        <v>528</v>
      </c>
      <c r="C282" s="21" t="s">
        <v>25</v>
      </c>
      <c r="D282" s="6">
        <v>54</v>
      </c>
      <c r="E282" s="6">
        <v>46</v>
      </c>
      <c r="F282" s="7">
        <v>47</v>
      </c>
      <c r="G282" s="7">
        <v>52</v>
      </c>
      <c r="H282" s="10" t="s">
        <v>525</v>
      </c>
    </row>
    <row r="283" spans="1:8" ht="12" customHeight="1" x14ac:dyDescent="0.25">
      <c r="A283" s="4" t="s">
        <v>529</v>
      </c>
      <c r="B283" s="9" t="s">
        <v>530</v>
      </c>
      <c r="C283" s="21" t="s">
        <v>25</v>
      </c>
      <c r="D283" s="6">
        <v>55</v>
      </c>
      <c r="E283" s="6">
        <v>44</v>
      </c>
      <c r="F283" s="7">
        <v>58</v>
      </c>
      <c r="G283" s="7">
        <v>41</v>
      </c>
      <c r="H283" s="8" t="s">
        <v>529</v>
      </c>
    </row>
    <row r="284" spans="1:8" ht="12" customHeight="1" x14ac:dyDescent="0.3">
      <c r="A284" s="4" t="s">
        <v>531</v>
      </c>
      <c r="B284" s="9" t="s">
        <v>532</v>
      </c>
      <c r="C284" s="21" t="s">
        <v>25</v>
      </c>
      <c r="D284" s="6">
        <v>86</v>
      </c>
      <c r="E284" s="6">
        <v>14</v>
      </c>
      <c r="F284" s="7">
        <v>63</v>
      </c>
      <c r="G284" s="7">
        <v>36</v>
      </c>
      <c r="H284" s="10" t="s">
        <v>533</v>
      </c>
    </row>
    <row r="285" spans="1:8" ht="12" customHeight="1" x14ac:dyDescent="0.3">
      <c r="A285" s="4" t="s">
        <v>533</v>
      </c>
      <c r="B285" s="9" t="s">
        <v>33</v>
      </c>
      <c r="C285" s="21" t="s">
        <v>25</v>
      </c>
      <c r="D285" s="6">
        <v>63</v>
      </c>
      <c r="E285" s="6">
        <v>36</v>
      </c>
      <c r="F285" s="7">
        <v>89</v>
      </c>
      <c r="G285" s="7">
        <v>11</v>
      </c>
      <c r="H285" s="10" t="s">
        <v>531</v>
      </c>
    </row>
    <row r="286" spans="1:8" ht="12" customHeight="1" x14ac:dyDescent="0.3">
      <c r="A286" s="4" t="s">
        <v>534</v>
      </c>
      <c r="B286" s="9" t="s">
        <v>535</v>
      </c>
      <c r="C286" s="21" t="s">
        <v>25</v>
      </c>
      <c r="D286" s="6">
        <v>84</v>
      </c>
      <c r="E286" s="6">
        <v>15</v>
      </c>
      <c r="F286" s="7">
        <v>79</v>
      </c>
      <c r="G286" s="7">
        <v>20</v>
      </c>
      <c r="H286" s="10" t="s">
        <v>536</v>
      </c>
    </row>
    <row r="287" spans="1:8" ht="12" customHeight="1" x14ac:dyDescent="0.3">
      <c r="A287" s="4" t="s">
        <v>537</v>
      </c>
      <c r="B287" s="9" t="s">
        <v>33</v>
      </c>
      <c r="C287" s="21" t="s">
        <v>25</v>
      </c>
      <c r="D287" s="6">
        <v>86</v>
      </c>
      <c r="E287" s="6">
        <v>14</v>
      </c>
      <c r="F287" s="7">
        <v>74</v>
      </c>
      <c r="G287" s="7">
        <v>26</v>
      </c>
      <c r="H287" s="10" t="s">
        <v>538</v>
      </c>
    </row>
    <row r="288" spans="1:8" ht="12" customHeight="1" x14ac:dyDescent="0.3">
      <c r="A288" s="4" t="s">
        <v>539</v>
      </c>
      <c r="B288" s="9" t="s">
        <v>540</v>
      </c>
      <c r="C288" s="21" t="s">
        <v>25</v>
      </c>
      <c r="D288" s="6">
        <v>84</v>
      </c>
      <c r="E288" s="6">
        <v>15</v>
      </c>
      <c r="F288" s="7">
        <v>55</v>
      </c>
      <c r="G288" s="7">
        <v>44</v>
      </c>
      <c r="H288" s="10" t="s">
        <v>541</v>
      </c>
    </row>
    <row r="289" spans="1:8" ht="12" customHeight="1" x14ac:dyDescent="0.3">
      <c r="A289" s="4" t="s">
        <v>538</v>
      </c>
      <c r="B289" s="9" t="s">
        <v>542</v>
      </c>
      <c r="C289" s="21" t="s">
        <v>25</v>
      </c>
      <c r="D289" s="6">
        <v>76</v>
      </c>
      <c r="E289" s="6">
        <v>23</v>
      </c>
      <c r="F289" s="7">
        <v>91</v>
      </c>
      <c r="G289" s="7">
        <v>9</v>
      </c>
      <c r="H289" s="10" t="s">
        <v>537</v>
      </c>
    </row>
    <row r="290" spans="1:8" ht="12" customHeight="1" x14ac:dyDescent="0.3">
      <c r="A290" s="4" t="s">
        <v>541</v>
      </c>
      <c r="B290" s="9" t="s">
        <v>543</v>
      </c>
      <c r="C290" s="22" t="s">
        <v>10</v>
      </c>
      <c r="D290" s="6">
        <v>48</v>
      </c>
      <c r="E290" s="6">
        <v>51</v>
      </c>
      <c r="F290" s="7">
        <v>91</v>
      </c>
      <c r="G290" s="7">
        <v>9</v>
      </c>
      <c r="H290" s="10" t="s">
        <v>544</v>
      </c>
    </row>
    <row r="291" spans="1:8" ht="12" customHeight="1" x14ac:dyDescent="0.3">
      <c r="A291" s="4" t="s">
        <v>536</v>
      </c>
      <c r="B291" s="9" t="s">
        <v>545</v>
      </c>
      <c r="C291" s="21" t="s">
        <v>25</v>
      </c>
      <c r="D291" s="6">
        <v>80</v>
      </c>
      <c r="E291" s="6">
        <v>19</v>
      </c>
      <c r="F291" s="7">
        <v>86</v>
      </c>
      <c r="G291" s="7">
        <v>13</v>
      </c>
      <c r="H291" s="10" t="s">
        <v>546</v>
      </c>
    </row>
    <row r="292" spans="1:8" ht="12" customHeight="1" x14ac:dyDescent="0.3">
      <c r="A292" s="4" t="s">
        <v>544</v>
      </c>
      <c r="B292" s="9" t="s">
        <v>547</v>
      </c>
      <c r="C292" s="21" t="s">
        <v>25</v>
      </c>
      <c r="D292" s="6">
        <v>93</v>
      </c>
      <c r="E292" s="6">
        <v>6</v>
      </c>
      <c r="F292" s="7">
        <v>49</v>
      </c>
      <c r="G292" s="7">
        <v>51</v>
      </c>
      <c r="H292" s="10" t="s">
        <v>548</v>
      </c>
    </row>
    <row r="293" spans="1:8" ht="12" customHeight="1" x14ac:dyDescent="0.3">
      <c r="A293" s="4" t="s">
        <v>546</v>
      </c>
      <c r="B293" s="9" t="s">
        <v>549</v>
      </c>
      <c r="C293" s="21" t="s">
        <v>25</v>
      </c>
      <c r="D293" s="6">
        <v>76</v>
      </c>
      <c r="E293" s="6">
        <v>23</v>
      </c>
      <c r="F293" s="7">
        <v>78</v>
      </c>
      <c r="G293" s="7">
        <v>21</v>
      </c>
      <c r="H293" s="10" t="s">
        <v>534</v>
      </c>
    </row>
    <row r="294" spans="1:8" ht="12" customHeight="1" x14ac:dyDescent="0.3">
      <c r="A294" s="4" t="s">
        <v>548</v>
      </c>
      <c r="B294" s="9" t="s">
        <v>550</v>
      </c>
      <c r="C294" s="21" t="s">
        <v>25</v>
      </c>
      <c r="D294" s="6">
        <v>95</v>
      </c>
      <c r="E294" s="6">
        <v>5</v>
      </c>
      <c r="F294" s="7">
        <v>93</v>
      </c>
      <c r="G294" s="7">
        <v>6</v>
      </c>
      <c r="H294" s="10" t="s">
        <v>551</v>
      </c>
    </row>
    <row r="295" spans="1:8" ht="12" customHeight="1" x14ac:dyDescent="0.3">
      <c r="A295" s="4" t="s">
        <v>551</v>
      </c>
      <c r="B295" s="9" t="s">
        <v>552</v>
      </c>
      <c r="C295" s="21" t="s">
        <v>25</v>
      </c>
      <c r="D295" s="6">
        <v>73</v>
      </c>
      <c r="E295" s="6">
        <v>26</v>
      </c>
      <c r="F295" s="7">
        <v>95</v>
      </c>
      <c r="G295" s="7">
        <v>5</v>
      </c>
      <c r="H295" s="10" t="s">
        <v>553</v>
      </c>
    </row>
    <row r="296" spans="1:8" ht="12" customHeight="1" x14ac:dyDescent="0.3">
      <c r="A296" s="4" t="s">
        <v>553</v>
      </c>
      <c r="B296" s="9" t="s">
        <v>554</v>
      </c>
      <c r="C296" s="21" t="s">
        <v>25</v>
      </c>
      <c r="D296" s="6">
        <v>58</v>
      </c>
      <c r="E296" s="6">
        <v>41</v>
      </c>
      <c r="F296" s="7">
        <v>72</v>
      </c>
      <c r="G296" s="7">
        <v>28</v>
      </c>
      <c r="H296" s="10" t="s">
        <v>555</v>
      </c>
    </row>
    <row r="297" spans="1:8" ht="12" customHeight="1" x14ac:dyDescent="0.3">
      <c r="A297" s="4" t="s">
        <v>555</v>
      </c>
      <c r="B297" s="9" t="s">
        <v>556</v>
      </c>
      <c r="C297" s="22" t="s">
        <v>10</v>
      </c>
      <c r="D297" s="6">
        <v>52</v>
      </c>
      <c r="E297" s="6">
        <v>47</v>
      </c>
      <c r="F297" s="7">
        <v>62</v>
      </c>
      <c r="G297" s="7">
        <v>38</v>
      </c>
      <c r="H297" s="10" t="s">
        <v>557</v>
      </c>
    </row>
    <row r="298" spans="1:8" ht="12" customHeight="1" x14ac:dyDescent="0.3">
      <c r="A298" s="4" t="s">
        <v>557</v>
      </c>
      <c r="B298" s="9" t="s">
        <v>558</v>
      </c>
      <c r="C298" s="22" t="s">
        <v>10</v>
      </c>
      <c r="D298" s="6">
        <v>53</v>
      </c>
      <c r="E298" s="6">
        <v>45</v>
      </c>
      <c r="F298" s="7">
        <v>51</v>
      </c>
      <c r="G298" s="7">
        <v>48</v>
      </c>
      <c r="H298" s="10" t="s">
        <v>559</v>
      </c>
    </row>
    <row r="299" spans="1:8" ht="12" customHeight="1" x14ac:dyDescent="0.3">
      <c r="A299" s="4" t="s">
        <v>559</v>
      </c>
      <c r="B299" s="9" t="s">
        <v>560</v>
      </c>
      <c r="C299" s="21" t="s">
        <v>25</v>
      </c>
      <c r="D299" s="6">
        <v>58</v>
      </c>
      <c r="E299" s="6">
        <v>40</v>
      </c>
      <c r="F299" s="7">
        <v>51</v>
      </c>
      <c r="G299" s="7">
        <v>48</v>
      </c>
      <c r="H299" s="10" t="s">
        <v>561</v>
      </c>
    </row>
    <row r="300" spans="1:8" ht="12" customHeight="1" x14ac:dyDescent="0.3">
      <c r="A300" s="4" t="s">
        <v>561</v>
      </c>
      <c r="B300" s="9" t="s">
        <v>562</v>
      </c>
      <c r="C300" s="21" t="s">
        <v>25</v>
      </c>
      <c r="D300" s="6">
        <v>52</v>
      </c>
      <c r="E300" s="6">
        <v>47</v>
      </c>
      <c r="F300" s="7">
        <v>58</v>
      </c>
      <c r="G300" s="7">
        <v>40</v>
      </c>
      <c r="H300" s="10" t="s">
        <v>563</v>
      </c>
    </row>
    <row r="301" spans="1:8" ht="12" customHeight="1" x14ac:dyDescent="0.3">
      <c r="A301" s="4" t="s">
        <v>564</v>
      </c>
      <c r="B301" s="9" t="s">
        <v>565</v>
      </c>
      <c r="C301" s="22" t="s">
        <v>10</v>
      </c>
      <c r="D301" s="6">
        <v>49</v>
      </c>
      <c r="E301" s="23">
        <v>49</v>
      </c>
      <c r="F301" s="7">
        <v>59</v>
      </c>
      <c r="G301" s="7">
        <v>39</v>
      </c>
      <c r="H301" s="10" t="s">
        <v>566</v>
      </c>
    </row>
    <row r="302" spans="1:8" ht="12" customHeight="1" x14ac:dyDescent="0.3">
      <c r="A302" s="4" t="s">
        <v>563</v>
      </c>
      <c r="B302" s="9" t="s">
        <v>567</v>
      </c>
      <c r="C302" s="22" t="s">
        <v>10</v>
      </c>
      <c r="D302" s="6">
        <v>50</v>
      </c>
      <c r="E302" s="6">
        <v>49</v>
      </c>
      <c r="F302" s="7">
        <v>52</v>
      </c>
      <c r="G302" s="7">
        <v>47</v>
      </c>
      <c r="H302" s="10" t="s">
        <v>568</v>
      </c>
    </row>
    <row r="303" spans="1:8" ht="12" customHeight="1" x14ac:dyDescent="0.3">
      <c r="A303" s="4" t="s">
        <v>566</v>
      </c>
      <c r="B303" s="9" t="s">
        <v>569</v>
      </c>
      <c r="C303" s="22" t="s">
        <v>10</v>
      </c>
      <c r="D303" s="6">
        <v>56</v>
      </c>
      <c r="E303" s="6">
        <v>42</v>
      </c>
      <c r="F303" s="7">
        <v>51</v>
      </c>
      <c r="G303" s="7">
        <v>48</v>
      </c>
      <c r="H303" s="10" t="s">
        <v>570</v>
      </c>
    </row>
    <row r="304" spans="1:8" ht="12" customHeight="1" x14ac:dyDescent="0.3">
      <c r="A304" s="4" t="s">
        <v>570</v>
      </c>
      <c r="B304" s="9" t="s">
        <v>571</v>
      </c>
      <c r="C304" s="21" t="s">
        <v>25</v>
      </c>
      <c r="D304" s="6">
        <v>59</v>
      </c>
      <c r="E304" s="6">
        <v>40</v>
      </c>
      <c r="F304" s="7">
        <v>56</v>
      </c>
      <c r="G304" s="7">
        <v>43</v>
      </c>
      <c r="H304" s="10" t="s">
        <v>572</v>
      </c>
    </row>
    <row r="305" spans="1:8" ht="12" customHeight="1" x14ac:dyDescent="0.3">
      <c r="A305" s="4" t="s">
        <v>573</v>
      </c>
      <c r="B305" s="9" t="s">
        <v>574</v>
      </c>
      <c r="C305" s="21" t="s">
        <v>25</v>
      </c>
      <c r="D305" s="6">
        <v>63</v>
      </c>
      <c r="E305" s="6">
        <v>35</v>
      </c>
      <c r="F305" s="7">
        <v>46</v>
      </c>
      <c r="G305" s="7">
        <v>52</v>
      </c>
      <c r="H305" s="10" t="s">
        <v>575</v>
      </c>
    </row>
    <row r="306" spans="1:8" ht="12" customHeight="1" x14ac:dyDescent="0.3">
      <c r="A306" s="4" t="s">
        <v>575</v>
      </c>
      <c r="B306" s="9" t="s">
        <v>576</v>
      </c>
      <c r="C306" s="21" t="s">
        <v>25</v>
      </c>
      <c r="D306" s="6">
        <v>44</v>
      </c>
      <c r="E306" s="6">
        <v>54</v>
      </c>
      <c r="F306" s="7">
        <v>54</v>
      </c>
      <c r="G306" s="7">
        <v>44</v>
      </c>
      <c r="H306" s="10" t="s">
        <v>573</v>
      </c>
    </row>
    <row r="307" spans="1:8" ht="12" hidden="1" customHeight="1" x14ac:dyDescent="0.3">
      <c r="A307" s="4" t="s">
        <v>572</v>
      </c>
      <c r="B307" s="18" t="s">
        <v>50</v>
      </c>
      <c r="C307" s="18" t="s">
        <v>50</v>
      </c>
      <c r="D307" s="18" t="s">
        <v>50</v>
      </c>
      <c r="E307" s="18" t="s">
        <v>50</v>
      </c>
      <c r="F307" s="7">
        <v>69</v>
      </c>
      <c r="G307" s="7">
        <v>30</v>
      </c>
      <c r="H307" s="12"/>
    </row>
    <row r="308" spans="1:8" ht="12" hidden="1" customHeight="1" x14ac:dyDescent="0.3">
      <c r="A308" s="4" t="s">
        <v>568</v>
      </c>
      <c r="B308" s="18" t="s">
        <v>50</v>
      </c>
      <c r="C308" s="18" t="s">
        <v>50</v>
      </c>
      <c r="D308" s="18" t="s">
        <v>50</v>
      </c>
      <c r="E308" s="18" t="s">
        <v>50</v>
      </c>
      <c r="F308" s="7">
        <v>48</v>
      </c>
      <c r="G308" s="7">
        <v>51</v>
      </c>
      <c r="H308" s="12"/>
    </row>
    <row r="309" spans="1:8" ht="12" customHeight="1" x14ac:dyDescent="0.25">
      <c r="A309" s="4" t="s">
        <v>577</v>
      </c>
      <c r="B309" s="9" t="s">
        <v>578</v>
      </c>
      <c r="C309" s="9" t="s">
        <v>10</v>
      </c>
      <c r="D309" s="6">
        <v>47</v>
      </c>
      <c r="E309" s="6">
        <v>52</v>
      </c>
      <c r="F309" s="7">
        <v>55</v>
      </c>
      <c r="G309" s="7">
        <v>44</v>
      </c>
      <c r="H309" s="8" t="s">
        <v>577</v>
      </c>
    </row>
    <row r="310" spans="1:8" ht="12" customHeight="1" x14ac:dyDescent="0.25">
      <c r="A310" s="4" t="s">
        <v>579</v>
      </c>
      <c r="B310" s="9" t="s">
        <v>33</v>
      </c>
      <c r="C310" s="9" t="s">
        <v>10</v>
      </c>
      <c r="D310" s="6">
        <v>44</v>
      </c>
      <c r="E310" s="6">
        <v>54</v>
      </c>
      <c r="F310" s="7">
        <v>40</v>
      </c>
      <c r="G310" s="7">
        <v>59</v>
      </c>
      <c r="H310" s="8" t="s">
        <v>579</v>
      </c>
    </row>
    <row r="311" spans="1:8" ht="12" customHeight="1" x14ac:dyDescent="0.3">
      <c r="A311" s="4" t="s">
        <v>580</v>
      </c>
      <c r="B311" s="9" t="s">
        <v>33</v>
      </c>
      <c r="C311" s="9" t="s">
        <v>10</v>
      </c>
      <c r="D311" s="6">
        <v>67</v>
      </c>
      <c r="E311" s="6">
        <v>31</v>
      </c>
      <c r="F311" s="7">
        <v>47</v>
      </c>
      <c r="G311" s="7">
        <v>51</v>
      </c>
      <c r="H311" s="10" t="s">
        <v>581</v>
      </c>
    </row>
    <row r="312" spans="1:8" ht="12" customHeight="1" x14ac:dyDescent="0.25">
      <c r="A312" s="4" t="s">
        <v>582</v>
      </c>
      <c r="B312" s="9" t="s">
        <v>583</v>
      </c>
      <c r="C312" s="9" t="s">
        <v>10</v>
      </c>
      <c r="D312" s="6">
        <v>44</v>
      </c>
      <c r="E312" s="6">
        <v>54</v>
      </c>
      <c r="F312" s="7">
        <v>38</v>
      </c>
      <c r="G312" s="7">
        <v>60</v>
      </c>
      <c r="H312" s="8" t="s">
        <v>582</v>
      </c>
    </row>
    <row r="313" spans="1:8" ht="12" customHeight="1" x14ac:dyDescent="0.25">
      <c r="A313" s="4" t="s">
        <v>584</v>
      </c>
      <c r="B313" s="9" t="s">
        <v>585</v>
      </c>
      <c r="C313" s="9" t="s">
        <v>10</v>
      </c>
      <c r="D313" s="6">
        <v>46</v>
      </c>
      <c r="E313" s="6">
        <v>52</v>
      </c>
      <c r="F313" s="7">
        <v>45</v>
      </c>
      <c r="G313" s="7">
        <v>53</v>
      </c>
      <c r="H313" s="8" t="s">
        <v>584</v>
      </c>
    </row>
    <row r="314" spans="1:8" ht="12" customHeight="1" x14ac:dyDescent="0.25">
      <c r="A314" s="4" t="s">
        <v>586</v>
      </c>
      <c r="B314" s="9" t="s">
        <v>587</v>
      </c>
      <c r="C314" s="9" t="s">
        <v>10</v>
      </c>
      <c r="D314" s="6">
        <v>45</v>
      </c>
      <c r="E314" s="6">
        <v>53</v>
      </c>
      <c r="F314" s="7">
        <v>48</v>
      </c>
      <c r="G314" s="7">
        <v>50</v>
      </c>
      <c r="H314" s="8" t="s">
        <v>586</v>
      </c>
    </row>
    <row r="315" spans="1:8" ht="12" customHeight="1" x14ac:dyDescent="0.3">
      <c r="A315" s="4" t="s">
        <v>581</v>
      </c>
      <c r="B315" s="9" t="s">
        <v>588</v>
      </c>
      <c r="C315" s="9" t="s">
        <v>10</v>
      </c>
      <c r="D315" s="6">
        <v>47</v>
      </c>
      <c r="E315" s="6">
        <v>51</v>
      </c>
      <c r="F315" s="7">
        <v>45</v>
      </c>
      <c r="G315" s="7">
        <v>54</v>
      </c>
      <c r="H315" s="10" t="s">
        <v>589</v>
      </c>
    </row>
    <row r="316" spans="1:8" ht="12" customHeight="1" x14ac:dyDescent="0.25">
      <c r="A316" s="4" t="s">
        <v>590</v>
      </c>
      <c r="B316" s="9" t="s">
        <v>591</v>
      </c>
      <c r="C316" s="9" t="s">
        <v>10</v>
      </c>
      <c r="D316" s="6">
        <v>38</v>
      </c>
      <c r="E316" s="6">
        <v>60</v>
      </c>
      <c r="F316" s="7">
        <v>38</v>
      </c>
      <c r="G316" s="7">
        <v>60</v>
      </c>
      <c r="H316" s="8" t="s">
        <v>590</v>
      </c>
    </row>
    <row r="317" spans="1:8" ht="12" customHeight="1" x14ac:dyDescent="0.25">
      <c r="A317" s="4" t="s">
        <v>592</v>
      </c>
      <c r="B317" s="9" t="s">
        <v>593</v>
      </c>
      <c r="C317" s="20" t="s">
        <v>25</v>
      </c>
      <c r="D317" s="6">
        <v>67</v>
      </c>
      <c r="E317" s="6">
        <v>32</v>
      </c>
      <c r="F317" s="7">
        <v>62</v>
      </c>
      <c r="G317" s="7">
        <v>36</v>
      </c>
      <c r="H317" s="8" t="s">
        <v>592</v>
      </c>
    </row>
    <row r="318" spans="1:8" ht="12" customHeight="1" x14ac:dyDescent="0.3">
      <c r="A318" s="4" t="s">
        <v>594</v>
      </c>
      <c r="B318" s="9" t="s">
        <v>595</v>
      </c>
      <c r="C318" s="9" t="s">
        <v>10</v>
      </c>
      <c r="D318" s="24">
        <v>49</v>
      </c>
      <c r="E318" s="6">
        <v>49</v>
      </c>
      <c r="F318" s="7">
        <v>59</v>
      </c>
      <c r="G318" s="7">
        <v>39</v>
      </c>
      <c r="H318" s="10" t="s">
        <v>580</v>
      </c>
    </row>
    <row r="319" spans="1:8" ht="12" customHeight="1" x14ac:dyDescent="0.25">
      <c r="A319" s="4" t="s">
        <v>596</v>
      </c>
      <c r="B319" s="9" t="s">
        <v>597</v>
      </c>
      <c r="C319" s="9" t="s">
        <v>25</v>
      </c>
      <c r="D319" s="6">
        <v>82</v>
      </c>
      <c r="E319" s="6">
        <v>17</v>
      </c>
      <c r="F319" s="7">
        <v>85</v>
      </c>
      <c r="G319" s="7">
        <v>14</v>
      </c>
      <c r="H319" s="8" t="s">
        <v>596</v>
      </c>
    </row>
    <row r="320" spans="1:8" ht="12" customHeight="1" x14ac:dyDescent="0.25">
      <c r="A320" s="4" t="s">
        <v>598</v>
      </c>
      <c r="B320" s="9" t="s">
        <v>599</v>
      </c>
      <c r="C320" s="9" t="s">
        <v>10</v>
      </c>
      <c r="D320" s="6">
        <v>45</v>
      </c>
      <c r="E320" s="6">
        <v>54</v>
      </c>
      <c r="F320" s="7">
        <v>53</v>
      </c>
      <c r="G320" s="7">
        <v>46</v>
      </c>
      <c r="H320" s="8" t="s">
        <v>598</v>
      </c>
    </row>
    <row r="321" spans="1:8" ht="12" customHeight="1" x14ac:dyDescent="0.3">
      <c r="A321" s="4" t="s">
        <v>600</v>
      </c>
      <c r="B321" s="9" t="s">
        <v>601</v>
      </c>
      <c r="C321" s="9" t="s">
        <v>25</v>
      </c>
      <c r="D321" s="6">
        <v>62</v>
      </c>
      <c r="E321" s="6">
        <v>36</v>
      </c>
      <c r="F321" s="7">
        <v>57</v>
      </c>
      <c r="G321" s="7">
        <v>42</v>
      </c>
      <c r="H321" s="10" t="s">
        <v>602</v>
      </c>
    </row>
    <row r="322" spans="1:8" ht="12" customHeight="1" x14ac:dyDescent="0.3">
      <c r="A322" s="4" t="s">
        <v>603</v>
      </c>
      <c r="B322" s="9" t="s">
        <v>604</v>
      </c>
      <c r="C322" s="9" t="s">
        <v>10</v>
      </c>
      <c r="D322" s="6">
        <v>49</v>
      </c>
      <c r="E322" s="23">
        <v>49</v>
      </c>
      <c r="F322" s="7">
        <v>49</v>
      </c>
      <c r="G322" s="19">
        <v>49</v>
      </c>
      <c r="H322" s="8" t="s">
        <v>603</v>
      </c>
    </row>
    <row r="323" spans="1:8" ht="12" customHeight="1" x14ac:dyDescent="0.25">
      <c r="A323" s="4" t="s">
        <v>605</v>
      </c>
      <c r="B323" s="9" t="s">
        <v>606</v>
      </c>
      <c r="C323" s="9" t="s">
        <v>10</v>
      </c>
      <c r="D323" s="6">
        <v>46</v>
      </c>
      <c r="E323" s="6">
        <v>52</v>
      </c>
      <c r="F323" s="7">
        <v>54</v>
      </c>
      <c r="G323" s="7">
        <v>45</v>
      </c>
      <c r="H323" s="8" t="s">
        <v>605</v>
      </c>
    </row>
    <row r="324" spans="1:8" ht="12" customHeight="1" x14ac:dyDescent="0.25">
      <c r="A324" s="4" t="s">
        <v>607</v>
      </c>
      <c r="B324" s="9" t="s">
        <v>608</v>
      </c>
      <c r="C324" s="5" t="s">
        <v>10</v>
      </c>
      <c r="D324" s="6">
        <v>47</v>
      </c>
      <c r="E324" s="6">
        <v>51</v>
      </c>
      <c r="F324" s="7">
        <v>48</v>
      </c>
      <c r="G324" s="7">
        <v>50</v>
      </c>
      <c r="H324" s="7" t="s">
        <v>607</v>
      </c>
    </row>
    <row r="325" spans="1:8" ht="12" hidden="1" customHeight="1" x14ac:dyDescent="0.3">
      <c r="A325" s="4" t="s">
        <v>602</v>
      </c>
      <c r="B325" s="18" t="s">
        <v>50</v>
      </c>
      <c r="C325" s="18" t="s">
        <v>50</v>
      </c>
      <c r="D325" s="18" t="s">
        <v>50</v>
      </c>
      <c r="E325" s="18" t="s">
        <v>50</v>
      </c>
      <c r="F325" s="7">
        <v>62</v>
      </c>
      <c r="G325" s="7">
        <v>36</v>
      </c>
      <c r="H325" s="12"/>
    </row>
    <row r="326" spans="1:8" ht="12" hidden="1" customHeight="1" x14ac:dyDescent="0.3">
      <c r="A326" s="4" t="s">
        <v>589</v>
      </c>
      <c r="B326" s="18" t="s">
        <v>50</v>
      </c>
      <c r="C326" s="18" t="s">
        <v>50</v>
      </c>
      <c r="D326" s="18" t="s">
        <v>50</v>
      </c>
      <c r="E326" s="18" t="s">
        <v>50</v>
      </c>
      <c r="F326" s="7">
        <v>45</v>
      </c>
      <c r="G326" s="7">
        <v>52</v>
      </c>
      <c r="H326" s="12"/>
    </row>
    <row r="327" spans="1:8" ht="12" customHeight="1" x14ac:dyDescent="0.25">
      <c r="A327" s="4" t="s">
        <v>609</v>
      </c>
      <c r="B327" s="9" t="s">
        <v>33</v>
      </c>
      <c r="C327" s="9" t="s">
        <v>10</v>
      </c>
      <c r="D327" s="6">
        <v>36</v>
      </c>
      <c r="E327" s="6">
        <v>64</v>
      </c>
      <c r="F327" s="7">
        <v>36</v>
      </c>
      <c r="G327" s="7">
        <v>64</v>
      </c>
      <c r="H327" s="8" t="s">
        <v>609</v>
      </c>
    </row>
    <row r="328" spans="1:8" ht="12" customHeight="1" x14ac:dyDescent="0.25">
      <c r="A328" s="4" t="s">
        <v>610</v>
      </c>
      <c r="B328" s="9" t="s">
        <v>33</v>
      </c>
      <c r="C328" s="9" t="s">
        <v>25</v>
      </c>
      <c r="D328" s="6">
        <v>34</v>
      </c>
      <c r="E328" s="6">
        <v>66</v>
      </c>
      <c r="F328" s="7">
        <v>34</v>
      </c>
      <c r="G328" s="7">
        <v>66</v>
      </c>
      <c r="H328" s="8" t="s">
        <v>610</v>
      </c>
    </row>
    <row r="329" spans="1:8" ht="12" customHeight="1" x14ac:dyDescent="0.25">
      <c r="A329" s="4" t="s">
        <v>611</v>
      </c>
      <c r="B329" s="9" t="s">
        <v>612</v>
      </c>
      <c r="C329" s="9" t="s">
        <v>10</v>
      </c>
      <c r="D329" s="6">
        <v>27</v>
      </c>
      <c r="E329" s="6">
        <v>73</v>
      </c>
      <c r="F329" s="7">
        <v>27</v>
      </c>
      <c r="G329" s="7">
        <v>73</v>
      </c>
      <c r="H329" s="8" t="s">
        <v>611</v>
      </c>
    </row>
    <row r="330" spans="1:8" ht="12" customHeight="1" x14ac:dyDescent="0.25">
      <c r="A330" s="4" t="s">
        <v>613</v>
      </c>
      <c r="B330" s="9" t="s">
        <v>614</v>
      </c>
      <c r="C330" s="9" t="s">
        <v>10</v>
      </c>
      <c r="D330" s="6">
        <v>34</v>
      </c>
      <c r="E330" s="6">
        <v>66</v>
      </c>
      <c r="F330" s="7">
        <v>34</v>
      </c>
      <c r="G330" s="7">
        <v>66</v>
      </c>
      <c r="H330" s="8" t="s">
        <v>613</v>
      </c>
    </row>
    <row r="331" spans="1:8" ht="12" customHeight="1" x14ac:dyDescent="0.25">
      <c r="A331" s="4" t="s">
        <v>615</v>
      </c>
      <c r="B331" s="9" t="s">
        <v>616</v>
      </c>
      <c r="C331" s="9" t="s">
        <v>10</v>
      </c>
      <c r="D331" s="6">
        <v>41</v>
      </c>
      <c r="E331" s="6">
        <v>59</v>
      </c>
      <c r="F331" s="7">
        <v>41</v>
      </c>
      <c r="G331" s="7">
        <v>59</v>
      </c>
      <c r="H331" s="8" t="s">
        <v>615</v>
      </c>
    </row>
    <row r="332" spans="1:8" ht="12" customHeight="1" x14ac:dyDescent="0.25">
      <c r="A332" s="4" t="s">
        <v>617</v>
      </c>
      <c r="B332" s="9" t="s">
        <v>618</v>
      </c>
      <c r="C332" s="9" t="s">
        <v>25</v>
      </c>
      <c r="D332" s="6">
        <v>60</v>
      </c>
      <c r="E332" s="6">
        <v>38</v>
      </c>
      <c r="F332" s="7">
        <v>61</v>
      </c>
      <c r="G332" s="7">
        <v>36</v>
      </c>
      <c r="H332" s="8" t="s">
        <v>617</v>
      </c>
    </row>
    <row r="333" spans="1:8" ht="12" customHeight="1" x14ac:dyDescent="0.25">
      <c r="A333" s="4" t="s">
        <v>619</v>
      </c>
      <c r="B333" s="9" t="s">
        <v>620</v>
      </c>
      <c r="C333" s="9" t="s">
        <v>10</v>
      </c>
      <c r="D333" s="6">
        <v>43</v>
      </c>
      <c r="E333" s="6">
        <v>54</v>
      </c>
      <c r="F333" s="7">
        <v>43</v>
      </c>
      <c r="G333" s="7">
        <v>54</v>
      </c>
      <c r="H333" s="8" t="s">
        <v>619</v>
      </c>
    </row>
    <row r="334" spans="1:8" ht="12" customHeight="1" x14ac:dyDescent="0.25">
      <c r="A334" s="4" t="s">
        <v>621</v>
      </c>
      <c r="B334" s="9" t="s">
        <v>622</v>
      </c>
      <c r="C334" s="9" t="s">
        <v>25</v>
      </c>
      <c r="D334" s="6">
        <v>73</v>
      </c>
      <c r="E334" s="6">
        <v>24</v>
      </c>
      <c r="F334" s="7">
        <v>71</v>
      </c>
      <c r="G334" s="7">
        <v>26</v>
      </c>
      <c r="H334" s="8" t="s">
        <v>621</v>
      </c>
    </row>
    <row r="335" spans="1:8" ht="12" customHeight="1" x14ac:dyDescent="0.25">
      <c r="A335" s="4" t="s">
        <v>623</v>
      </c>
      <c r="B335" s="9" t="s">
        <v>624</v>
      </c>
      <c r="C335" s="9" t="s">
        <v>25</v>
      </c>
      <c r="D335" s="6">
        <v>54</v>
      </c>
      <c r="E335" s="6">
        <v>43</v>
      </c>
      <c r="F335" s="7">
        <v>54</v>
      </c>
      <c r="G335" s="7">
        <v>43</v>
      </c>
      <c r="H335" s="8" t="s">
        <v>623</v>
      </c>
    </row>
    <row r="336" spans="1:8" ht="12" customHeight="1" x14ac:dyDescent="0.25">
      <c r="A336" s="4" t="s">
        <v>625</v>
      </c>
      <c r="B336" s="9" t="s">
        <v>626</v>
      </c>
      <c r="C336" s="9" t="s">
        <v>25</v>
      </c>
      <c r="D336" s="6">
        <v>53</v>
      </c>
      <c r="E336" s="6">
        <v>44</v>
      </c>
      <c r="F336" s="7">
        <v>54</v>
      </c>
      <c r="G336" s="7">
        <v>43</v>
      </c>
      <c r="H336" s="8" t="s">
        <v>625</v>
      </c>
    </row>
    <row r="337" spans="1:8" ht="12" customHeight="1" x14ac:dyDescent="0.25">
      <c r="A337" s="4" t="s">
        <v>627</v>
      </c>
      <c r="B337" s="9" t="s">
        <v>628</v>
      </c>
      <c r="C337" s="9" t="s">
        <v>25</v>
      </c>
      <c r="D337" s="6">
        <v>79</v>
      </c>
      <c r="E337" s="6">
        <v>21</v>
      </c>
      <c r="F337" s="7">
        <v>88</v>
      </c>
      <c r="G337" s="7">
        <v>12</v>
      </c>
      <c r="H337" s="8" t="s">
        <v>627</v>
      </c>
    </row>
    <row r="338" spans="1:8" ht="12" customHeight="1" x14ac:dyDescent="0.25">
      <c r="A338" s="4" t="s">
        <v>629</v>
      </c>
      <c r="B338" s="9" t="s">
        <v>630</v>
      </c>
      <c r="C338" s="9" t="s">
        <v>25</v>
      </c>
      <c r="D338" s="6">
        <v>91</v>
      </c>
      <c r="E338" s="6">
        <v>9</v>
      </c>
      <c r="F338" s="7">
        <v>90</v>
      </c>
      <c r="G338" s="7">
        <v>10</v>
      </c>
      <c r="H338" s="8" t="s">
        <v>629</v>
      </c>
    </row>
    <row r="339" spans="1:8" ht="12" customHeight="1" x14ac:dyDescent="0.3">
      <c r="A339" s="4" t="s">
        <v>631</v>
      </c>
      <c r="B339" s="9" t="s">
        <v>632</v>
      </c>
      <c r="C339" s="9" t="s">
        <v>10</v>
      </c>
      <c r="D339" s="6">
        <v>46</v>
      </c>
      <c r="E339" s="6">
        <v>52</v>
      </c>
      <c r="F339" s="7">
        <v>49</v>
      </c>
      <c r="G339" s="19">
        <v>49</v>
      </c>
      <c r="H339" s="8" t="s">
        <v>631</v>
      </c>
    </row>
    <row r="340" spans="1:8" ht="12" customHeight="1" x14ac:dyDescent="0.3">
      <c r="A340" s="4" t="s">
        <v>633</v>
      </c>
      <c r="B340" s="9" t="s">
        <v>33</v>
      </c>
      <c r="C340" s="9" t="s">
        <v>10</v>
      </c>
      <c r="D340" s="6">
        <v>45</v>
      </c>
      <c r="E340" s="6">
        <v>54</v>
      </c>
      <c r="F340" s="7">
        <v>44</v>
      </c>
      <c r="G340" s="7">
        <v>55</v>
      </c>
      <c r="H340" s="10" t="s">
        <v>634</v>
      </c>
    </row>
    <row r="341" spans="1:8" ht="12" customHeight="1" x14ac:dyDescent="0.25">
      <c r="A341" s="4" t="s">
        <v>635</v>
      </c>
      <c r="B341" s="9" t="s">
        <v>636</v>
      </c>
      <c r="C341" s="9" t="s">
        <v>10</v>
      </c>
      <c r="D341" s="6">
        <v>47</v>
      </c>
      <c r="E341" s="6">
        <v>51</v>
      </c>
      <c r="F341" s="7">
        <v>44</v>
      </c>
      <c r="G341" s="7">
        <v>55</v>
      </c>
      <c r="H341" s="8" t="s">
        <v>635</v>
      </c>
    </row>
    <row r="342" spans="1:8" ht="12" customHeight="1" x14ac:dyDescent="0.25">
      <c r="A342" s="4" t="s">
        <v>637</v>
      </c>
      <c r="B342" s="9" t="s">
        <v>638</v>
      </c>
      <c r="C342" s="9" t="s">
        <v>10</v>
      </c>
      <c r="D342" s="6">
        <v>53</v>
      </c>
      <c r="E342" s="6">
        <v>46</v>
      </c>
      <c r="F342" s="7">
        <v>58</v>
      </c>
      <c r="G342" s="7">
        <v>41</v>
      </c>
      <c r="H342" s="8" t="s">
        <v>637</v>
      </c>
    </row>
    <row r="343" spans="1:8" ht="12" customHeight="1" x14ac:dyDescent="0.25">
      <c r="A343" s="4" t="s">
        <v>639</v>
      </c>
      <c r="B343" s="9" t="s">
        <v>640</v>
      </c>
      <c r="C343" s="9" t="s">
        <v>10</v>
      </c>
      <c r="D343" s="6">
        <v>51</v>
      </c>
      <c r="E343" s="6">
        <v>48</v>
      </c>
      <c r="F343" s="7">
        <v>56</v>
      </c>
      <c r="G343" s="7">
        <v>43</v>
      </c>
      <c r="H343" s="8" t="s">
        <v>639</v>
      </c>
    </row>
    <row r="344" spans="1:8" ht="12" customHeight="1" x14ac:dyDescent="0.25">
      <c r="A344" s="4" t="s">
        <v>641</v>
      </c>
      <c r="B344" s="9" t="s">
        <v>642</v>
      </c>
      <c r="C344" s="9" t="s">
        <v>10</v>
      </c>
      <c r="D344" s="6">
        <v>53</v>
      </c>
      <c r="E344" s="6">
        <v>46</v>
      </c>
      <c r="F344" s="7">
        <v>54</v>
      </c>
      <c r="G344" s="7">
        <v>45</v>
      </c>
      <c r="H344" s="8" t="s">
        <v>641</v>
      </c>
    </row>
    <row r="345" spans="1:8" ht="12" customHeight="1" x14ac:dyDescent="0.25">
      <c r="A345" s="4" t="s">
        <v>643</v>
      </c>
      <c r="B345" s="9" t="s">
        <v>644</v>
      </c>
      <c r="C345" s="9" t="s">
        <v>10</v>
      </c>
      <c r="D345" s="6">
        <v>41</v>
      </c>
      <c r="E345" s="6">
        <v>58</v>
      </c>
      <c r="F345" s="7">
        <v>35</v>
      </c>
      <c r="G345" s="7">
        <v>63</v>
      </c>
      <c r="H345" s="8" t="s">
        <v>643</v>
      </c>
    </row>
    <row r="346" spans="1:8" ht="12" customHeight="1" x14ac:dyDescent="0.25">
      <c r="A346" s="4" t="s">
        <v>645</v>
      </c>
      <c r="B346" s="9" t="s">
        <v>646</v>
      </c>
      <c r="C346" s="9" t="s">
        <v>10</v>
      </c>
      <c r="D346" s="6">
        <v>42</v>
      </c>
      <c r="E346" s="6">
        <v>56</v>
      </c>
      <c r="F346" s="7">
        <v>45</v>
      </c>
      <c r="G346" s="7">
        <v>54</v>
      </c>
      <c r="H346" s="8" t="s">
        <v>645</v>
      </c>
    </row>
    <row r="347" spans="1:8" ht="12" customHeight="1" x14ac:dyDescent="0.25">
      <c r="A347" s="4" t="s">
        <v>647</v>
      </c>
      <c r="B347" s="9" t="s">
        <v>648</v>
      </c>
      <c r="C347" s="9" t="s">
        <v>10</v>
      </c>
      <c r="D347" s="6">
        <v>47</v>
      </c>
      <c r="E347" s="6">
        <v>52</v>
      </c>
      <c r="F347" s="7">
        <v>57</v>
      </c>
      <c r="G347" s="7">
        <v>42</v>
      </c>
      <c r="H347" s="8" t="s">
        <v>647</v>
      </c>
    </row>
    <row r="348" spans="1:8" ht="12" customHeight="1" x14ac:dyDescent="0.25">
      <c r="A348" s="4" t="s">
        <v>649</v>
      </c>
      <c r="B348" s="9" t="s">
        <v>650</v>
      </c>
      <c r="C348" s="20" t="s">
        <v>25</v>
      </c>
      <c r="D348" s="6">
        <v>45</v>
      </c>
      <c r="E348" s="6">
        <v>54</v>
      </c>
      <c r="F348" s="7">
        <v>49</v>
      </c>
      <c r="G348" s="7">
        <v>50</v>
      </c>
      <c r="H348" s="8" t="s">
        <v>649</v>
      </c>
    </row>
    <row r="349" spans="1:8" ht="12" customHeight="1" x14ac:dyDescent="0.25">
      <c r="A349" s="4" t="s">
        <v>651</v>
      </c>
      <c r="B349" s="9" t="s">
        <v>652</v>
      </c>
      <c r="C349" s="9" t="s">
        <v>25</v>
      </c>
      <c r="D349" s="6">
        <v>65</v>
      </c>
      <c r="E349" s="6">
        <v>34</v>
      </c>
      <c r="F349" s="7">
        <v>59</v>
      </c>
      <c r="G349" s="7">
        <v>41</v>
      </c>
      <c r="H349" s="8" t="s">
        <v>651</v>
      </c>
    </row>
    <row r="350" spans="1:8" ht="12" customHeight="1" x14ac:dyDescent="0.25">
      <c r="A350" s="4" t="s">
        <v>653</v>
      </c>
      <c r="B350" s="9" t="s">
        <v>654</v>
      </c>
      <c r="C350" s="9" t="s">
        <v>25</v>
      </c>
      <c r="D350" s="6">
        <v>67</v>
      </c>
      <c r="E350" s="6">
        <v>32</v>
      </c>
      <c r="F350" s="7">
        <v>70</v>
      </c>
      <c r="G350" s="7">
        <v>29</v>
      </c>
      <c r="H350" s="8" t="s">
        <v>653</v>
      </c>
    </row>
    <row r="351" spans="1:8" ht="12" customHeight="1" x14ac:dyDescent="0.25">
      <c r="A351" s="4" t="s">
        <v>655</v>
      </c>
      <c r="B351" s="9" t="s">
        <v>656</v>
      </c>
      <c r="C351" s="9" t="s">
        <v>10</v>
      </c>
      <c r="D351" s="6">
        <v>52</v>
      </c>
      <c r="E351" s="6">
        <v>47</v>
      </c>
      <c r="F351" s="7">
        <v>56</v>
      </c>
      <c r="G351" s="7">
        <v>43</v>
      </c>
      <c r="H351" s="8" t="s">
        <v>655</v>
      </c>
    </row>
    <row r="352" spans="1:8" ht="12" customHeight="1" x14ac:dyDescent="0.25">
      <c r="A352" s="4" t="s">
        <v>657</v>
      </c>
      <c r="B352" s="9" t="s">
        <v>658</v>
      </c>
      <c r="C352" s="9" t="s">
        <v>10</v>
      </c>
      <c r="D352" s="6">
        <v>50</v>
      </c>
      <c r="E352" s="6">
        <v>49</v>
      </c>
      <c r="F352" s="7">
        <v>48</v>
      </c>
      <c r="G352" s="7">
        <v>51</v>
      </c>
      <c r="H352" s="8" t="s">
        <v>657</v>
      </c>
    </row>
    <row r="353" spans="1:8" ht="12" customHeight="1" x14ac:dyDescent="0.25">
      <c r="A353" s="4" t="s">
        <v>659</v>
      </c>
      <c r="B353" s="9" t="s">
        <v>33</v>
      </c>
      <c r="C353" s="9" t="s">
        <v>25</v>
      </c>
      <c r="D353" s="6">
        <v>57</v>
      </c>
      <c r="E353" s="6">
        <v>42</v>
      </c>
      <c r="F353" s="7">
        <v>48</v>
      </c>
      <c r="G353" s="7">
        <v>51</v>
      </c>
      <c r="H353" s="8" t="s">
        <v>659</v>
      </c>
    </row>
    <row r="354" spans="1:8" ht="12" customHeight="1" x14ac:dyDescent="0.25">
      <c r="A354" s="4" t="s">
        <v>660</v>
      </c>
      <c r="B354" s="9" t="s">
        <v>661</v>
      </c>
      <c r="C354" s="9" t="s">
        <v>10</v>
      </c>
      <c r="D354" s="6">
        <v>44</v>
      </c>
      <c r="E354" s="6">
        <v>55</v>
      </c>
      <c r="F354" s="7">
        <v>44</v>
      </c>
      <c r="G354" s="7">
        <v>55</v>
      </c>
      <c r="H354" s="8" t="s">
        <v>660</v>
      </c>
    </row>
    <row r="355" spans="1:8" ht="12" hidden="1" customHeight="1" x14ac:dyDescent="0.3">
      <c r="A355" s="4" t="s">
        <v>634</v>
      </c>
      <c r="B355" s="18" t="s">
        <v>50</v>
      </c>
      <c r="C355" s="18" t="s">
        <v>50</v>
      </c>
      <c r="D355" s="18" t="s">
        <v>50</v>
      </c>
      <c r="E355" s="18" t="s">
        <v>50</v>
      </c>
      <c r="F355" s="7">
        <v>43</v>
      </c>
      <c r="G355" s="7">
        <v>56</v>
      </c>
      <c r="H355" s="12"/>
    </row>
    <row r="356" spans="1:8" ht="12" customHeight="1" x14ac:dyDescent="0.25">
      <c r="A356" s="4" t="s">
        <v>662</v>
      </c>
      <c r="B356" s="9" t="s">
        <v>663</v>
      </c>
      <c r="C356" s="9" t="s">
        <v>25</v>
      </c>
      <c r="D356" s="6">
        <v>67</v>
      </c>
      <c r="E356" s="6">
        <v>32</v>
      </c>
      <c r="F356" s="7">
        <v>65</v>
      </c>
      <c r="G356" s="7">
        <v>33</v>
      </c>
      <c r="H356" s="8" t="s">
        <v>662</v>
      </c>
    </row>
    <row r="357" spans="1:8" ht="12" customHeight="1" x14ac:dyDescent="0.25">
      <c r="A357" s="4" t="s">
        <v>664</v>
      </c>
      <c r="B357" s="9" t="s">
        <v>665</v>
      </c>
      <c r="C357" s="9" t="s">
        <v>25</v>
      </c>
      <c r="D357" s="6">
        <v>60</v>
      </c>
      <c r="E357" s="6">
        <v>38</v>
      </c>
      <c r="F357" s="7">
        <v>61</v>
      </c>
      <c r="G357" s="7">
        <v>37</v>
      </c>
      <c r="H357" s="8" t="s">
        <v>664</v>
      </c>
    </row>
    <row r="358" spans="1:8" ht="12" customHeight="1" x14ac:dyDescent="0.25">
      <c r="A358" s="4" t="s">
        <v>666</v>
      </c>
      <c r="B358" s="9" t="s">
        <v>667</v>
      </c>
      <c r="C358" s="9" t="s">
        <v>10</v>
      </c>
      <c r="D358" s="6">
        <v>43</v>
      </c>
      <c r="E358" s="6">
        <v>56</v>
      </c>
      <c r="F358" s="7">
        <v>42</v>
      </c>
      <c r="G358" s="7">
        <v>57</v>
      </c>
      <c r="H358" s="8" t="s">
        <v>666</v>
      </c>
    </row>
    <row r="359" spans="1:8" ht="12" customHeight="1" x14ac:dyDescent="0.25">
      <c r="A359" s="4" t="s">
        <v>668</v>
      </c>
      <c r="B359" s="9" t="s">
        <v>669</v>
      </c>
      <c r="C359" s="9" t="s">
        <v>10</v>
      </c>
      <c r="D359" s="6">
        <v>39</v>
      </c>
      <c r="E359" s="6">
        <v>60</v>
      </c>
      <c r="F359" s="7">
        <v>45</v>
      </c>
      <c r="G359" s="7">
        <v>54</v>
      </c>
      <c r="H359" s="8" t="s">
        <v>668</v>
      </c>
    </row>
    <row r="360" spans="1:8" ht="12" customHeight="1" x14ac:dyDescent="0.25">
      <c r="A360" s="4" t="s">
        <v>670</v>
      </c>
      <c r="B360" s="9" t="s">
        <v>671</v>
      </c>
      <c r="C360" s="9" t="s">
        <v>10</v>
      </c>
      <c r="D360" s="6">
        <v>35</v>
      </c>
      <c r="E360" s="6">
        <v>63</v>
      </c>
      <c r="F360" s="7">
        <v>35</v>
      </c>
      <c r="G360" s="7">
        <v>64</v>
      </c>
      <c r="H360" s="8" t="s">
        <v>670</v>
      </c>
    </row>
    <row r="361" spans="1:8" ht="12" customHeight="1" x14ac:dyDescent="0.25">
      <c r="A361" s="4" t="s">
        <v>672</v>
      </c>
      <c r="B361" s="9" t="s">
        <v>673</v>
      </c>
      <c r="C361" s="9" t="s">
        <v>10</v>
      </c>
      <c r="D361" s="6">
        <v>38</v>
      </c>
      <c r="E361" s="6">
        <v>61</v>
      </c>
      <c r="F361" s="7">
        <v>38</v>
      </c>
      <c r="G361" s="7">
        <v>60</v>
      </c>
      <c r="H361" s="8" t="s">
        <v>672</v>
      </c>
    </row>
    <row r="362" spans="1:8" ht="12" customHeight="1" x14ac:dyDescent="0.25">
      <c r="A362" s="4" t="s">
        <v>674</v>
      </c>
      <c r="B362" s="9" t="s">
        <v>675</v>
      </c>
      <c r="C362" s="9" t="s">
        <v>10</v>
      </c>
      <c r="D362" s="6">
        <v>44</v>
      </c>
      <c r="E362" s="6">
        <v>55</v>
      </c>
      <c r="F362" s="7">
        <v>46</v>
      </c>
      <c r="G362" s="7">
        <v>53</v>
      </c>
      <c r="H362" s="8" t="s">
        <v>674</v>
      </c>
    </row>
    <row r="363" spans="1:8" ht="12" customHeight="1" x14ac:dyDescent="0.25">
      <c r="A363" s="4" t="s">
        <v>676</v>
      </c>
      <c r="B363" s="9" t="s">
        <v>677</v>
      </c>
      <c r="C363" s="9" t="s">
        <v>25</v>
      </c>
      <c r="D363" s="6">
        <v>70</v>
      </c>
      <c r="E363" s="6">
        <v>29</v>
      </c>
      <c r="F363" s="7">
        <v>64</v>
      </c>
      <c r="G363" s="7">
        <v>35</v>
      </c>
      <c r="H363" s="8" t="s">
        <v>676</v>
      </c>
    </row>
    <row r="364" spans="1:8" ht="12" customHeight="1" x14ac:dyDescent="0.3">
      <c r="A364" s="4" t="s">
        <v>678</v>
      </c>
      <c r="B364" s="9" t="s">
        <v>33</v>
      </c>
      <c r="C364" s="13" t="s">
        <v>49</v>
      </c>
      <c r="D364" s="14">
        <v>45</v>
      </c>
      <c r="E364" s="14">
        <v>54</v>
      </c>
      <c r="F364" s="15" t="s">
        <v>50</v>
      </c>
      <c r="G364" s="15" t="s">
        <v>50</v>
      </c>
      <c r="H364" s="12"/>
    </row>
    <row r="365" spans="1:8" ht="12" customHeight="1" x14ac:dyDescent="0.25">
      <c r="A365" s="4" t="s">
        <v>679</v>
      </c>
      <c r="B365" s="5" t="s">
        <v>680</v>
      </c>
      <c r="C365" s="5" t="s">
        <v>10</v>
      </c>
      <c r="D365" s="6">
        <v>45</v>
      </c>
      <c r="E365" s="6">
        <v>53</v>
      </c>
      <c r="F365" s="7">
        <v>45</v>
      </c>
      <c r="G365" s="7">
        <v>53</v>
      </c>
      <c r="H365" s="8" t="s">
        <v>679</v>
      </c>
    </row>
    <row r="366" spans="1:8" ht="12" customHeight="1" x14ac:dyDescent="0.25">
      <c r="A366" s="4" t="s">
        <v>681</v>
      </c>
      <c r="B366" s="9" t="s">
        <v>682</v>
      </c>
      <c r="C366" s="9" t="s">
        <v>10</v>
      </c>
      <c r="D366" s="6">
        <v>29</v>
      </c>
      <c r="E366" s="6">
        <v>70</v>
      </c>
      <c r="F366" s="7">
        <v>29</v>
      </c>
      <c r="G366" s="7">
        <v>70</v>
      </c>
      <c r="H366" s="8" t="s">
        <v>681</v>
      </c>
    </row>
    <row r="367" spans="1:8" ht="12" customHeight="1" x14ac:dyDescent="0.25">
      <c r="A367" s="4" t="s">
        <v>683</v>
      </c>
      <c r="B367" s="9" t="s">
        <v>684</v>
      </c>
      <c r="C367" s="9" t="s">
        <v>10</v>
      </c>
      <c r="D367" s="6">
        <v>35</v>
      </c>
      <c r="E367" s="6">
        <v>64</v>
      </c>
      <c r="F367" s="7">
        <v>34</v>
      </c>
      <c r="G367" s="7">
        <v>64</v>
      </c>
      <c r="H367" s="8" t="s">
        <v>683</v>
      </c>
    </row>
    <row r="368" spans="1:8" ht="12" customHeight="1" x14ac:dyDescent="0.25">
      <c r="A368" s="4" t="s">
        <v>685</v>
      </c>
      <c r="B368" s="9" t="s">
        <v>686</v>
      </c>
      <c r="C368" s="9" t="s">
        <v>10</v>
      </c>
      <c r="D368" s="6">
        <v>37</v>
      </c>
      <c r="E368" s="6">
        <v>61</v>
      </c>
      <c r="F368" s="7">
        <v>37</v>
      </c>
      <c r="G368" s="7">
        <v>62</v>
      </c>
      <c r="H368" s="8" t="s">
        <v>685</v>
      </c>
    </row>
    <row r="369" spans="1:8" ht="12" customHeight="1" x14ac:dyDescent="0.25">
      <c r="A369" s="4" t="s">
        <v>687</v>
      </c>
      <c r="B369" s="9" t="s">
        <v>688</v>
      </c>
      <c r="C369" s="9" t="s">
        <v>10</v>
      </c>
      <c r="D369" s="6">
        <v>36</v>
      </c>
      <c r="E369" s="6">
        <v>63</v>
      </c>
      <c r="F369" s="7">
        <v>34</v>
      </c>
      <c r="G369" s="7">
        <v>64</v>
      </c>
      <c r="H369" s="8" t="s">
        <v>687</v>
      </c>
    </row>
    <row r="370" spans="1:8" ht="12" customHeight="1" x14ac:dyDescent="0.25">
      <c r="A370" s="4" t="s">
        <v>689</v>
      </c>
      <c r="B370" s="9" t="s">
        <v>690</v>
      </c>
      <c r="C370" s="9" t="s">
        <v>25</v>
      </c>
      <c r="D370" s="6">
        <v>57</v>
      </c>
      <c r="E370" s="6">
        <v>41</v>
      </c>
      <c r="F370" s="7">
        <v>56</v>
      </c>
      <c r="G370" s="7">
        <v>43</v>
      </c>
      <c r="H370" s="8" t="s">
        <v>689</v>
      </c>
    </row>
    <row r="371" spans="1:8" ht="12" customHeight="1" x14ac:dyDescent="0.25">
      <c r="A371" s="4" t="s">
        <v>691</v>
      </c>
      <c r="B371" s="9" t="s">
        <v>692</v>
      </c>
      <c r="C371" s="9" t="s">
        <v>10</v>
      </c>
      <c r="D371" s="6">
        <v>33</v>
      </c>
      <c r="E371" s="6">
        <v>65</v>
      </c>
      <c r="F371" s="7">
        <v>37</v>
      </c>
      <c r="G371" s="7">
        <v>62</v>
      </c>
      <c r="H371" s="8" t="s">
        <v>691</v>
      </c>
    </row>
    <row r="372" spans="1:8" ht="12" customHeight="1" x14ac:dyDescent="0.25">
      <c r="A372" s="4" t="s">
        <v>693</v>
      </c>
      <c r="B372" s="9" t="s">
        <v>694</v>
      </c>
      <c r="C372" s="9" t="s">
        <v>10</v>
      </c>
      <c r="D372" s="6">
        <v>36</v>
      </c>
      <c r="E372" s="6">
        <v>62</v>
      </c>
      <c r="F372" s="7">
        <v>34</v>
      </c>
      <c r="G372" s="7">
        <v>65</v>
      </c>
      <c r="H372" s="8" t="s">
        <v>693</v>
      </c>
    </row>
    <row r="373" spans="1:8" ht="12" customHeight="1" x14ac:dyDescent="0.25">
      <c r="A373" s="4" t="s">
        <v>695</v>
      </c>
      <c r="B373" s="9" t="s">
        <v>696</v>
      </c>
      <c r="C373" s="9" t="s">
        <v>10</v>
      </c>
      <c r="D373" s="6">
        <v>35</v>
      </c>
      <c r="E373" s="6">
        <v>64</v>
      </c>
      <c r="F373" s="7">
        <v>43</v>
      </c>
      <c r="G373" s="7">
        <v>56</v>
      </c>
      <c r="H373" s="8" t="s">
        <v>695</v>
      </c>
    </row>
    <row r="374" spans="1:8" ht="12" customHeight="1" x14ac:dyDescent="0.25">
      <c r="A374" s="4" t="s">
        <v>697</v>
      </c>
      <c r="B374" s="9" t="s">
        <v>698</v>
      </c>
      <c r="C374" s="9" t="s">
        <v>25</v>
      </c>
      <c r="D374" s="6">
        <v>77</v>
      </c>
      <c r="E374" s="6">
        <v>22</v>
      </c>
      <c r="F374" s="7">
        <v>77</v>
      </c>
      <c r="G374" s="7">
        <v>22</v>
      </c>
      <c r="H374" s="8" t="s">
        <v>697</v>
      </c>
    </row>
    <row r="375" spans="1:8" ht="12" customHeight="1" x14ac:dyDescent="0.25">
      <c r="A375" s="4" t="s">
        <v>699</v>
      </c>
      <c r="B375" s="25" t="s">
        <v>700</v>
      </c>
      <c r="C375" s="25" t="s">
        <v>10</v>
      </c>
      <c r="D375" s="6">
        <v>30</v>
      </c>
      <c r="E375" s="6">
        <v>69</v>
      </c>
      <c r="F375" s="7">
        <v>31</v>
      </c>
      <c r="G375" s="7">
        <v>69</v>
      </c>
      <c r="H375" s="8" t="s">
        <v>699</v>
      </c>
    </row>
    <row r="376" spans="1:8" ht="12" customHeight="1" x14ac:dyDescent="0.25">
      <c r="A376" s="4" t="s">
        <v>701</v>
      </c>
      <c r="B376" s="25" t="s">
        <v>702</v>
      </c>
      <c r="C376" s="25" t="s">
        <v>10</v>
      </c>
      <c r="D376" s="6">
        <v>37</v>
      </c>
      <c r="E376" s="6">
        <v>62</v>
      </c>
      <c r="F376" s="7">
        <v>40</v>
      </c>
      <c r="G376" s="7">
        <v>60</v>
      </c>
      <c r="H376" s="8" t="s">
        <v>701</v>
      </c>
    </row>
    <row r="377" spans="1:8" ht="12" customHeight="1" x14ac:dyDescent="0.25">
      <c r="A377" s="4" t="s">
        <v>703</v>
      </c>
      <c r="B377" s="25" t="s">
        <v>704</v>
      </c>
      <c r="C377" s="25" t="s">
        <v>10</v>
      </c>
      <c r="D377" s="6">
        <v>37</v>
      </c>
      <c r="E377" s="6">
        <v>61</v>
      </c>
      <c r="F377" s="7">
        <v>42</v>
      </c>
      <c r="G377" s="7">
        <v>57</v>
      </c>
      <c r="H377" s="8" t="s">
        <v>703</v>
      </c>
    </row>
    <row r="378" spans="1:8" ht="12" customHeight="1" x14ac:dyDescent="0.25">
      <c r="A378" s="4" t="s">
        <v>705</v>
      </c>
      <c r="B378" s="25" t="s">
        <v>706</v>
      </c>
      <c r="C378" s="25" t="s">
        <v>10</v>
      </c>
      <c r="D378" s="6">
        <v>29</v>
      </c>
      <c r="E378" s="6">
        <v>70</v>
      </c>
      <c r="F378" s="7">
        <v>30</v>
      </c>
      <c r="G378" s="7">
        <v>69</v>
      </c>
      <c r="H378" s="8" t="s">
        <v>705</v>
      </c>
    </row>
    <row r="379" spans="1:8" ht="12" customHeight="1" x14ac:dyDescent="0.25">
      <c r="A379" s="4" t="s">
        <v>707</v>
      </c>
      <c r="B379" s="25" t="s">
        <v>708</v>
      </c>
      <c r="C379" s="25" t="s">
        <v>10</v>
      </c>
      <c r="D379" s="6">
        <v>37</v>
      </c>
      <c r="E379" s="6">
        <v>62</v>
      </c>
      <c r="F379" s="7">
        <v>36</v>
      </c>
      <c r="G379" s="7">
        <v>63</v>
      </c>
      <c r="H379" s="8" t="s">
        <v>707</v>
      </c>
    </row>
    <row r="380" spans="1:8" ht="12" customHeight="1" x14ac:dyDescent="0.25">
      <c r="A380" s="4" t="s">
        <v>709</v>
      </c>
      <c r="B380" s="25" t="s">
        <v>710</v>
      </c>
      <c r="C380" s="25" t="s">
        <v>10</v>
      </c>
      <c r="D380" s="6">
        <v>42</v>
      </c>
      <c r="E380" s="6">
        <v>57</v>
      </c>
      <c r="F380" s="7">
        <v>40</v>
      </c>
      <c r="G380" s="7">
        <v>60</v>
      </c>
      <c r="H380" s="8" t="s">
        <v>709</v>
      </c>
    </row>
    <row r="381" spans="1:8" ht="12" customHeight="1" x14ac:dyDescent="0.25">
      <c r="A381" s="4" t="s">
        <v>711</v>
      </c>
      <c r="B381" s="25" t="s">
        <v>712</v>
      </c>
      <c r="C381" s="25" t="s">
        <v>10</v>
      </c>
      <c r="D381" s="6">
        <v>40</v>
      </c>
      <c r="E381" s="6">
        <v>59</v>
      </c>
      <c r="F381" s="7">
        <v>41</v>
      </c>
      <c r="G381" s="7">
        <v>58</v>
      </c>
      <c r="H381" s="8" t="s">
        <v>711</v>
      </c>
    </row>
    <row r="382" spans="1:8" ht="12" customHeight="1" x14ac:dyDescent="0.25">
      <c r="A382" s="4" t="s">
        <v>713</v>
      </c>
      <c r="B382" s="25" t="s">
        <v>714</v>
      </c>
      <c r="C382" s="25" t="s">
        <v>10</v>
      </c>
      <c r="D382" s="6">
        <v>26</v>
      </c>
      <c r="E382" s="6">
        <v>73</v>
      </c>
      <c r="F382" s="7">
        <v>26</v>
      </c>
      <c r="G382" s="7">
        <v>74</v>
      </c>
      <c r="H382" s="8" t="s">
        <v>713</v>
      </c>
    </row>
    <row r="383" spans="1:8" ht="12" customHeight="1" x14ac:dyDescent="0.25">
      <c r="A383" s="4" t="s">
        <v>715</v>
      </c>
      <c r="B383" s="25" t="s">
        <v>716</v>
      </c>
      <c r="C383" s="25" t="s">
        <v>25</v>
      </c>
      <c r="D383" s="6">
        <v>76</v>
      </c>
      <c r="E383" s="6">
        <v>23</v>
      </c>
      <c r="F383" s="7">
        <v>77</v>
      </c>
      <c r="G383" s="7">
        <v>23</v>
      </c>
      <c r="H383" s="8" t="s">
        <v>715</v>
      </c>
    </row>
    <row r="384" spans="1:8" ht="12" customHeight="1" x14ac:dyDescent="0.25">
      <c r="A384" s="4" t="s">
        <v>717</v>
      </c>
      <c r="B384" s="25" t="s">
        <v>718</v>
      </c>
      <c r="C384" s="25" t="s">
        <v>10</v>
      </c>
      <c r="D384" s="6">
        <v>43</v>
      </c>
      <c r="E384" s="6">
        <v>56</v>
      </c>
      <c r="F384" s="7">
        <v>44</v>
      </c>
      <c r="G384" s="7">
        <v>55</v>
      </c>
      <c r="H384" s="8" t="s">
        <v>717</v>
      </c>
    </row>
    <row r="385" spans="1:8" ht="12" customHeight="1" x14ac:dyDescent="0.25">
      <c r="A385" s="4" t="s">
        <v>719</v>
      </c>
      <c r="B385" s="25" t="s">
        <v>720</v>
      </c>
      <c r="C385" s="25" t="s">
        <v>10</v>
      </c>
      <c r="D385" s="6">
        <v>23</v>
      </c>
      <c r="E385" s="6">
        <v>76</v>
      </c>
      <c r="F385" s="7">
        <v>24</v>
      </c>
      <c r="G385" s="7">
        <v>76</v>
      </c>
      <c r="H385" s="8" t="s">
        <v>719</v>
      </c>
    </row>
    <row r="386" spans="1:8" ht="12" customHeight="1" x14ac:dyDescent="0.25">
      <c r="A386" s="4" t="s">
        <v>721</v>
      </c>
      <c r="B386" s="25" t="s">
        <v>722</v>
      </c>
      <c r="C386" s="25" t="s">
        <v>10</v>
      </c>
      <c r="D386" s="6">
        <v>35</v>
      </c>
      <c r="E386" s="6">
        <v>64</v>
      </c>
      <c r="F386" s="7">
        <v>36</v>
      </c>
      <c r="G386" s="7">
        <v>63</v>
      </c>
      <c r="H386" s="8" t="s">
        <v>721</v>
      </c>
    </row>
    <row r="387" spans="1:8" ht="12" customHeight="1" x14ac:dyDescent="0.25">
      <c r="A387" s="4" t="s">
        <v>723</v>
      </c>
      <c r="B387" s="25" t="s">
        <v>724</v>
      </c>
      <c r="C387" s="25" t="s">
        <v>10</v>
      </c>
      <c r="D387" s="6">
        <v>22</v>
      </c>
      <c r="E387" s="6">
        <v>77</v>
      </c>
      <c r="F387" s="7">
        <v>23</v>
      </c>
      <c r="G387" s="7">
        <v>77</v>
      </c>
      <c r="H387" s="8" t="s">
        <v>723</v>
      </c>
    </row>
    <row r="388" spans="1:8" ht="12" customHeight="1" x14ac:dyDescent="0.25">
      <c r="A388" s="4" t="s">
        <v>725</v>
      </c>
      <c r="B388" s="25" t="s">
        <v>33</v>
      </c>
      <c r="C388" s="25" t="s">
        <v>10</v>
      </c>
      <c r="D388" s="6">
        <v>42</v>
      </c>
      <c r="E388" s="6">
        <v>57</v>
      </c>
      <c r="F388" s="7">
        <v>33</v>
      </c>
      <c r="G388" s="7">
        <v>66</v>
      </c>
      <c r="H388" s="8" t="s">
        <v>725</v>
      </c>
    </row>
    <row r="389" spans="1:8" ht="12" customHeight="1" x14ac:dyDescent="0.25">
      <c r="A389" s="4" t="s">
        <v>726</v>
      </c>
      <c r="B389" s="25" t="s">
        <v>727</v>
      </c>
      <c r="C389" s="25" t="s">
        <v>25</v>
      </c>
      <c r="D389" s="6">
        <v>57</v>
      </c>
      <c r="E389" s="6">
        <v>42</v>
      </c>
      <c r="F389" s="7">
        <v>60</v>
      </c>
      <c r="G389" s="7">
        <v>40</v>
      </c>
      <c r="H389" s="8" t="s">
        <v>726</v>
      </c>
    </row>
    <row r="390" spans="1:8" ht="12" customHeight="1" x14ac:dyDescent="0.25">
      <c r="A390" s="4" t="s">
        <v>728</v>
      </c>
      <c r="B390" s="9" t="s">
        <v>33</v>
      </c>
      <c r="C390" s="25" t="s">
        <v>25</v>
      </c>
      <c r="D390" s="6">
        <v>64</v>
      </c>
      <c r="E390" s="6">
        <v>35</v>
      </c>
      <c r="F390" s="7">
        <v>66</v>
      </c>
      <c r="G390" s="7">
        <v>34</v>
      </c>
      <c r="H390" s="8" t="s">
        <v>728</v>
      </c>
    </row>
    <row r="391" spans="1:8" ht="12" customHeight="1" x14ac:dyDescent="0.25">
      <c r="A391" s="4" t="s">
        <v>729</v>
      </c>
      <c r="B391" s="25" t="s">
        <v>730</v>
      </c>
      <c r="C391" s="25" t="s">
        <v>10</v>
      </c>
      <c r="D391" s="6">
        <v>41</v>
      </c>
      <c r="E391" s="6">
        <v>58</v>
      </c>
      <c r="F391" s="7">
        <v>32</v>
      </c>
      <c r="G391" s="7">
        <v>67</v>
      </c>
      <c r="H391" s="8" t="s">
        <v>729</v>
      </c>
    </row>
    <row r="392" spans="1:8" ht="12" customHeight="1" x14ac:dyDescent="0.25">
      <c r="A392" s="4" t="s">
        <v>731</v>
      </c>
      <c r="B392" s="25" t="s">
        <v>732</v>
      </c>
      <c r="C392" s="25" t="s">
        <v>25</v>
      </c>
      <c r="D392" s="6">
        <v>77</v>
      </c>
      <c r="E392" s="6">
        <v>23</v>
      </c>
      <c r="F392" s="7">
        <v>77</v>
      </c>
      <c r="G392" s="7">
        <v>22</v>
      </c>
      <c r="H392" s="8" t="s">
        <v>731</v>
      </c>
    </row>
    <row r="393" spans="1:8" ht="12" customHeight="1" x14ac:dyDescent="0.25">
      <c r="A393" s="4" t="s">
        <v>733</v>
      </c>
      <c r="B393" s="25" t="s">
        <v>734</v>
      </c>
      <c r="C393" s="25" t="s">
        <v>10</v>
      </c>
      <c r="D393" s="6">
        <v>28</v>
      </c>
      <c r="E393" s="6">
        <v>71</v>
      </c>
      <c r="F393" s="7">
        <v>27</v>
      </c>
      <c r="G393" s="7">
        <v>72</v>
      </c>
      <c r="H393" s="8" t="s">
        <v>733</v>
      </c>
    </row>
    <row r="394" spans="1:8" ht="12" customHeight="1" x14ac:dyDescent="0.25">
      <c r="A394" s="4" t="s">
        <v>735</v>
      </c>
      <c r="B394" s="25" t="s">
        <v>33</v>
      </c>
      <c r="C394" s="25" t="s">
        <v>25</v>
      </c>
      <c r="D394" s="6">
        <v>58</v>
      </c>
      <c r="E394" s="6">
        <v>41</v>
      </c>
      <c r="F394" s="7">
        <v>63</v>
      </c>
      <c r="G394" s="7">
        <v>36</v>
      </c>
      <c r="H394" s="8" t="s">
        <v>735</v>
      </c>
    </row>
    <row r="395" spans="1:8" ht="12" customHeight="1" x14ac:dyDescent="0.25">
      <c r="A395" s="4" t="s">
        <v>736</v>
      </c>
      <c r="B395" s="25" t="s">
        <v>737</v>
      </c>
      <c r="C395" s="25" t="s">
        <v>10</v>
      </c>
      <c r="D395" s="6">
        <v>42</v>
      </c>
      <c r="E395" s="6">
        <v>56</v>
      </c>
      <c r="F395" s="7">
        <v>41</v>
      </c>
      <c r="G395" s="7">
        <v>58</v>
      </c>
      <c r="H395" s="8" t="s">
        <v>736</v>
      </c>
    </row>
    <row r="396" spans="1:8" ht="12" customHeight="1" x14ac:dyDescent="0.25">
      <c r="A396" s="4" t="s">
        <v>738</v>
      </c>
      <c r="B396" s="25" t="s">
        <v>739</v>
      </c>
      <c r="C396" s="25" t="s">
        <v>10</v>
      </c>
      <c r="D396" s="6">
        <v>39</v>
      </c>
      <c r="E396" s="6">
        <v>60</v>
      </c>
      <c r="F396" s="7">
        <v>41</v>
      </c>
      <c r="G396" s="7">
        <v>58</v>
      </c>
      <c r="H396" s="8" t="s">
        <v>738</v>
      </c>
    </row>
    <row r="397" spans="1:8" ht="12" customHeight="1" x14ac:dyDescent="0.25">
      <c r="A397" s="4" t="s">
        <v>740</v>
      </c>
      <c r="B397" s="25" t="s">
        <v>741</v>
      </c>
      <c r="C397" s="25" t="s">
        <v>10</v>
      </c>
      <c r="D397" s="6">
        <v>50</v>
      </c>
      <c r="E397" s="6">
        <v>49</v>
      </c>
      <c r="F397" s="7">
        <v>51</v>
      </c>
      <c r="G397" s="7">
        <v>48</v>
      </c>
      <c r="H397" s="8" t="s">
        <v>740</v>
      </c>
    </row>
    <row r="398" spans="1:8" ht="12" customHeight="1" x14ac:dyDescent="0.25">
      <c r="A398" s="4" t="s">
        <v>742</v>
      </c>
      <c r="B398" s="25" t="s">
        <v>743</v>
      </c>
      <c r="C398" s="25" t="s">
        <v>10</v>
      </c>
      <c r="D398" s="6">
        <v>41</v>
      </c>
      <c r="E398" s="6">
        <v>58</v>
      </c>
      <c r="F398" s="7">
        <v>44</v>
      </c>
      <c r="G398" s="7">
        <v>55</v>
      </c>
      <c r="H398" s="8" t="s">
        <v>742</v>
      </c>
    </row>
    <row r="399" spans="1:8" ht="12" customHeight="1" x14ac:dyDescent="0.3">
      <c r="A399" s="4" t="s">
        <v>744</v>
      </c>
      <c r="B399" s="25" t="s">
        <v>33</v>
      </c>
      <c r="C399" s="26" t="s">
        <v>49</v>
      </c>
      <c r="D399" s="6">
        <v>43</v>
      </c>
      <c r="E399" s="6">
        <v>56</v>
      </c>
      <c r="F399" s="7">
        <v>59</v>
      </c>
      <c r="G399" s="7">
        <v>40</v>
      </c>
      <c r="H399" s="12"/>
    </row>
    <row r="400" spans="1:8" ht="12" customHeight="1" x14ac:dyDescent="0.25">
      <c r="A400" s="4" t="s">
        <v>745</v>
      </c>
      <c r="B400" s="25" t="s">
        <v>746</v>
      </c>
      <c r="C400" s="25" t="s">
        <v>10</v>
      </c>
      <c r="D400" s="6">
        <v>35</v>
      </c>
      <c r="E400" s="6">
        <v>64</v>
      </c>
      <c r="F400" s="7">
        <v>41</v>
      </c>
      <c r="G400" s="7">
        <v>58</v>
      </c>
      <c r="H400" s="8" t="s">
        <v>745</v>
      </c>
    </row>
    <row r="401" spans="1:8" ht="12" customHeight="1" x14ac:dyDescent="0.25">
      <c r="A401" s="4" t="s">
        <v>747</v>
      </c>
      <c r="B401" s="25" t="s">
        <v>748</v>
      </c>
      <c r="C401" s="25" t="s">
        <v>10</v>
      </c>
      <c r="D401" s="6">
        <v>40</v>
      </c>
      <c r="E401" s="6">
        <v>59</v>
      </c>
      <c r="F401" s="7">
        <v>53</v>
      </c>
      <c r="G401" s="7">
        <v>46</v>
      </c>
      <c r="H401" s="8" t="s">
        <v>747</v>
      </c>
    </row>
    <row r="402" spans="1:8" ht="12" customHeight="1" x14ac:dyDescent="0.25">
      <c r="A402" s="4" t="s">
        <v>749</v>
      </c>
      <c r="B402" s="25" t="s">
        <v>750</v>
      </c>
      <c r="C402" s="25" t="s">
        <v>25</v>
      </c>
      <c r="D402" s="6">
        <v>58</v>
      </c>
      <c r="E402" s="6">
        <v>41</v>
      </c>
      <c r="F402" s="7">
        <v>56</v>
      </c>
      <c r="G402" s="7">
        <v>44</v>
      </c>
      <c r="H402" s="8" t="s">
        <v>749</v>
      </c>
    </row>
    <row r="403" spans="1:8" ht="12" customHeight="1" x14ac:dyDescent="0.25">
      <c r="A403" s="4" t="s">
        <v>751</v>
      </c>
      <c r="B403" s="25" t="s">
        <v>752</v>
      </c>
      <c r="C403" s="25" t="s">
        <v>25</v>
      </c>
      <c r="D403" s="6">
        <v>62</v>
      </c>
      <c r="E403" s="6">
        <v>37</v>
      </c>
      <c r="F403" s="7">
        <v>62</v>
      </c>
      <c r="G403" s="7">
        <v>38</v>
      </c>
      <c r="H403" s="8" t="s">
        <v>751</v>
      </c>
    </row>
    <row r="404" spans="1:8" ht="12" customHeight="1" x14ac:dyDescent="0.25">
      <c r="A404" s="4" t="s">
        <v>753</v>
      </c>
      <c r="B404" s="25" t="s">
        <v>754</v>
      </c>
      <c r="C404" s="25" t="s">
        <v>25</v>
      </c>
      <c r="D404" s="6">
        <v>78</v>
      </c>
      <c r="E404" s="6">
        <v>21</v>
      </c>
      <c r="F404" s="7">
        <v>82</v>
      </c>
      <c r="G404" s="7">
        <v>18</v>
      </c>
      <c r="H404" s="8" t="s">
        <v>753</v>
      </c>
    </row>
    <row r="405" spans="1:8" ht="12" customHeight="1" x14ac:dyDescent="0.25">
      <c r="A405" s="4" t="s">
        <v>755</v>
      </c>
      <c r="B405" s="25" t="s">
        <v>756</v>
      </c>
      <c r="C405" s="25" t="s">
        <v>10</v>
      </c>
      <c r="D405" s="6">
        <v>43</v>
      </c>
      <c r="E405" s="6">
        <v>56</v>
      </c>
      <c r="F405" s="7">
        <v>42</v>
      </c>
      <c r="G405" s="7">
        <v>58</v>
      </c>
      <c r="H405" s="8" t="s">
        <v>755</v>
      </c>
    </row>
    <row r="406" spans="1:8" ht="12" customHeight="1" x14ac:dyDescent="0.25">
      <c r="A406" s="4" t="s">
        <v>757</v>
      </c>
      <c r="B406" s="25" t="s">
        <v>758</v>
      </c>
      <c r="C406" s="25" t="s">
        <v>10</v>
      </c>
      <c r="D406" s="6">
        <v>44</v>
      </c>
      <c r="E406" s="6">
        <v>55</v>
      </c>
      <c r="F406" s="7">
        <v>46</v>
      </c>
      <c r="G406" s="7">
        <v>53</v>
      </c>
      <c r="H406" s="8" t="s">
        <v>757</v>
      </c>
    </row>
    <row r="407" spans="1:8" ht="12" customHeight="1" x14ac:dyDescent="0.3">
      <c r="A407" s="4" t="s">
        <v>759</v>
      </c>
      <c r="B407" s="25" t="s">
        <v>33</v>
      </c>
      <c r="C407" s="26" t="s">
        <v>49</v>
      </c>
      <c r="D407" s="14">
        <v>69</v>
      </c>
      <c r="E407" s="14">
        <v>31</v>
      </c>
      <c r="F407" s="15" t="s">
        <v>50</v>
      </c>
      <c r="G407" s="15" t="s">
        <v>50</v>
      </c>
      <c r="H407" s="12"/>
    </row>
    <row r="408" spans="1:8" ht="12" customHeight="1" x14ac:dyDescent="0.3">
      <c r="A408" s="4" t="s">
        <v>760</v>
      </c>
      <c r="B408" s="25" t="s">
        <v>33</v>
      </c>
      <c r="C408" s="26" t="s">
        <v>49</v>
      </c>
      <c r="D408" s="14">
        <v>60</v>
      </c>
      <c r="E408" s="14">
        <v>39</v>
      </c>
      <c r="F408" s="15" t="s">
        <v>50</v>
      </c>
      <c r="G408" s="15" t="s">
        <v>50</v>
      </c>
      <c r="H408" s="12"/>
    </row>
    <row r="409" spans="1:8" ht="12" customHeight="1" x14ac:dyDescent="0.3">
      <c r="A409" s="4" t="s">
        <v>761</v>
      </c>
      <c r="B409" s="25" t="s">
        <v>762</v>
      </c>
      <c r="C409" s="25" t="s">
        <v>25</v>
      </c>
      <c r="D409" s="14">
        <v>63</v>
      </c>
      <c r="E409" s="14">
        <v>35</v>
      </c>
      <c r="F409" s="15" t="s">
        <v>50</v>
      </c>
      <c r="G409" s="15" t="s">
        <v>50</v>
      </c>
      <c r="H409" s="10" t="s">
        <v>744</v>
      </c>
    </row>
    <row r="410" spans="1:8" ht="12" customHeight="1" x14ac:dyDescent="0.3">
      <c r="A410" s="4" t="s">
        <v>763</v>
      </c>
      <c r="B410" s="25" t="s">
        <v>33</v>
      </c>
      <c r="C410" s="26" t="s">
        <v>49</v>
      </c>
      <c r="D410" s="14">
        <v>30</v>
      </c>
      <c r="E410" s="14">
        <v>69</v>
      </c>
      <c r="F410" s="15" t="s">
        <v>50</v>
      </c>
      <c r="G410" s="15" t="s">
        <v>50</v>
      </c>
      <c r="H410" s="12"/>
    </row>
    <row r="411" spans="1:8" ht="12" customHeight="1" x14ac:dyDescent="0.25">
      <c r="A411" s="4" t="s">
        <v>764</v>
      </c>
      <c r="B411" s="9" t="s">
        <v>765</v>
      </c>
      <c r="C411" s="9" t="s">
        <v>10</v>
      </c>
      <c r="D411" s="6">
        <v>29</v>
      </c>
      <c r="E411" s="6">
        <v>68</v>
      </c>
      <c r="F411" s="7">
        <v>33</v>
      </c>
      <c r="G411" s="7">
        <v>64</v>
      </c>
      <c r="H411" s="8" t="s">
        <v>764</v>
      </c>
    </row>
    <row r="412" spans="1:8" ht="12" customHeight="1" x14ac:dyDescent="0.3">
      <c r="A412" s="4" t="s">
        <v>766</v>
      </c>
      <c r="B412" s="9" t="s">
        <v>33</v>
      </c>
      <c r="C412" s="13" t="s">
        <v>49</v>
      </c>
      <c r="D412" s="6">
        <v>38</v>
      </c>
      <c r="E412" s="6">
        <v>59</v>
      </c>
      <c r="F412" s="7">
        <v>39</v>
      </c>
      <c r="G412" s="7">
        <v>57</v>
      </c>
      <c r="H412" s="12"/>
    </row>
    <row r="413" spans="1:8" ht="12" customHeight="1" x14ac:dyDescent="0.25">
      <c r="A413" s="4" t="s">
        <v>767</v>
      </c>
      <c r="B413" s="9" t="s">
        <v>768</v>
      </c>
      <c r="C413" s="9" t="s">
        <v>10</v>
      </c>
      <c r="D413" s="6">
        <v>30</v>
      </c>
      <c r="E413" s="6">
        <v>68</v>
      </c>
      <c r="F413" s="7">
        <v>29</v>
      </c>
      <c r="G413" s="7">
        <v>67</v>
      </c>
      <c r="H413" s="8" t="s">
        <v>767</v>
      </c>
    </row>
    <row r="414" spans="1:8" ht="12" customHeight="1" x14ac:dyDescent="0.3">
      <c r="A414" s="4" t="s">
        <v>769</v>
      </c>
      <c r="B414" s="9" t="s">
        <v>770</v>
      </c>
      <c r="C414" s="9" t="s">
        <v>25</v>
      </c>
      <c r="D414" s="14">
        <v>41</v>
      </c>
      <c r="E414" s="14">
        <v>56</v>
      </c>
      <c r="F414" s="15" t="s">
        <v>50</v>
      </c>
      <c r="G414" s="15" t="s">
        <v>50</v>
      </c>
      <c r="H414" s="10" t="s">
        <v>766</v>
      </c>
    </row>
    <row r="415" spans="1:8" ht="12" customHeight="1" x14ac:dyDescent="0.25">
      <c r="A415" s="4" t="s">
        <v>771</v>
      </c>
      <c r="B415" s="9" t="s">
        <v>772</v>
      </c>
      <c r="C415" s="9" t="s">
        <v>10</v>
      </c>
      <c r="D415" s="6">
        <v>47</v>
      </c>
      <c r="E415" s="6">
        <v>52</v>
      </c>
      <c r="F415" s="7">
        <v>48</v>
      </c>
      <c r="G415" s="7">
        <v>51</v>
      </c>
      <c r="H415" s="8" t="s">
        <v>771</v>
      </c>
    </row>
    <row r="416" spans="1:8" ht="12" customHeight="1" x14ac:dyDescent="0.25">
      <c r="A416" s="4" t="s">
        <v>773</v>
      </c>
      <c r="B416" s="9" t="s">
        <v>774</v>
      </c>
      <c r="C416" s="9" t="s">
        <v>10</v>
      </c>
      <c r="D416" s="6">
        <v>50</v>
      </c>
      <c r="E416" s="6">
        <v>49</v>
      </c>
      <c r="F416" s="7">
        <v>51</v>
      </c>
      <c r="G416" s="7">
        <v>49</v>
      </c>
      <c r="H416" s="8" t="s">
        <v>773</v>
      </c>
    </row>
    <row r="417" spans="1:8" ht="12" customHeight="1" x14ac:dyDescent="0.25">
      <c r="A417" s="4" t="s">
        <v>775</v>
      </c>
      <c r="B417" s="9" t="s">
        <v>776</v>
      </c>
      <c r="C417" s="9" t="s">
        <v>25</v>
      </c>
      <c r="D417" s="6">
        <v>79</v>
      </c>
      <c r="E417" s="6">
        <v>21</v>
      </c>
      <c r="F417" s="7">
        <v>76</v>
      </c>
      <c r="G417" s="7">
        <v>24</v>
      </c>
      <c r="H417" s="8" t="s">
        <v>775</v>
      </c>
    </row>
    <row r="418" spans="1:8" ht="12" customHeight="1" x14ac:dyDescent="0.25">
      <c r="A418" s="4" t="s">
        <v>777</v>
      </c>
      <c r="B418" s="9" t="s">
        <v>778</v>
      </c>
      <c r="C418" s="9" t="s">
        <v>10</v>
      </c>
      <c r="D418" s="6">
        <v>49</v>
      </c>
      <c r="E418" s="6">
        <v>50</v>
      </c>
      <c r="F418" s="7">
        <v>50</v>
      </c>
      <c r="G418" s="7">
        <v>49</v>
      </c>
      <c r="H418" s="8" t="s">
        <v>777</v>
      </c>
    </row>
    <row r="419" spans="1:8" ht="12" customHeight="1" x14ac:dyDescent="0.25">
      <c r="A419" s="4" t="s">
        <v>779</v>
      </c>
      <c r="B419" s="9" t="s">
        <v>780</v>
      </c>
      <c r="C419" s="9" t="s">
        <v>10</v>
      </c>
      <c r="D419" s="6">
        <v>48</v>
      </c>
      <c r="E419" s="6">
        <v>51</v>
      </c>
      <c r="F419" s="7">
        <v>48</v>
      </c>
      <c r="G419" s="7">
        <v>51</v>
      </c>
      <c r="H419" s="8" t="s">
        <v>779</v>
      </c>
    </row>
    <row r="420" spans="1:8" ht="12" customHeight="1" x14ac:dyDescent="0.25">
      <c r="A420" s="4" t="s">
        <v>781</v>
      </c>
      <c r="B420" s="9" t="s">
        <v>782</v>
      </c>
      <c r="C420" s="9" t="s">
        <v>10</v>
      </c>
      <c r="D420" s="6">
        <v>42</v>
      </c>
      <c r="E420" s="6">
        <v>57</v>
      </c>
      <c r="F420" s="7">
        <v>42</v>
      </c>
      <c r="G420" s="7">
        <v>57</v>
      </c>
      <c r="H420" s="8" t="s">
        <v>781</v>
      </c>
    </row>
    <row r="421" spans="1:8" ht="12" customHeight="1" x14ac:dyDescent="0.25">
      <c r="A421" s="4" t="s">
        <v>783</v>
      </c>
      <c r="B421" s="9" t="s">
        <v>784</v>
      </c>
      <c r="C421" s="9" t="s">
        <v>10</v>
      </c>
      <c r="D421" s="6">
        <v>44</v>
      </c>
      <c r="E421" s="6">
        <v>56</v>
      </c>
      <c r="F421" s="7">
        <v>46</v>
      </c>
      <c r="G421" s="7">
        <v>53</v>
      </c>
      <c r="H421" s="8" t="s">
        <v>783</v>
      </c>
    </row>
    <row r="422" spans="1:8" ht="12" customHeight="1" x14ac:dyDescent="0.25">
      <c r="A422" s="4" t="s">
        <v>785</v>
      </c>
      <c r="B422" s="9" t="s">
        <v>786</v>
      </c>
      <c r="C422" s="9" t="s">
        <v>25</v>
      </c>
      <c r="D422" s="6">
        <v>69</v>
      </c>
      <c r="E422" s="6">
        <v>31</v>
      </c>
      <c r="F422" s="7">
        <v>69</v>
      </c>
      <c r="G422" s="7">
        <v>30</v>
      </c>
      <c r="H422" s="8" t="s">
        <v>785</v>
      </c>
    </row>
    <row r="423" spans="1:8" ht="12" customHeight="1" x14ac:dyDescent="0.25">
      <c r="A423" s="4" t="s">
        <v>787</v>
      </c>
      <c r="B423" s="9" t="s">
        <v>788</v>
      </c>
      <c r="C423" s="9" t="s">
        <v>10</v>
      </c>
      <c r="D423" s="6">
        <v>40</v>
      </c>
      <c r="E423" s="6">
        <v>58</v>
      </c>
      <c r="F423" s="7">
        <v>40</v>
      </c>
      <c r="G423" s="7">
        <v>59</v>
      </c>
      <c r="H423" s="8" t="s">
        <v>787</v>
      </c>
    </row>
    <row r="424" spans="1:8" ht="12" customHeight="1" x14ac:dyDescent="0.25">
      <c r="A424" s="4" t="s">
        <v>789</v>
      </c>
      <c r="B424" s="9" t="s">
        <v>790</v>
      </c>
      <c r="C424" s="9" t="s">
        <v>10</v>
      </c>
      <c r="D424" s="6">
        <v>51</v>
      </c>
      <c r="E424" s="6">
        <v>48</v>
      </c>
      <c r="F424" s="7">
        <v>53</v>
      </c>
      <c r="G424" s="7">
        <v>46</v>
      </c>
      <c r="H424" s="8" t="s">
        <v>789</v>
      </c>
    </row>
    <row r="425" spans="1:8" ht="12" customHeight="1" x14ac:dyDescent="0.25">
      <c r="A425" s="4" t="s">
        <v>791</v>
      </c>
      <c r="B425" s="9" t="s">
        <v>792</v>
      </c>
      <c r="C425" s="9" t="s">
        <v>25</v>
      </c>
      <c r="D425" s="6">
        <v>62</v>
      </c>
      <c r="E425" s="6">
        <v>37</v>
      </c>
      <c r="F425" s="7">
        <v>57</v>
      </c>
      <c r="G425" s="7">
        <v>42</v>
      </c>
      <c r="H425" s="8" t="s">
        <v>791</v>
      </c>
    </row>
    <row r="426" spans="1:8" ht="12" customHeight="1" x14ac:dyDescent="0.25">
      <c r="A426" s="4" t="s">
        <v>793</v>
      </c>
      <c r="B426" s="5" t="s">
        <v>794</v>
      </c>
      <c r="C426" s="5" t="s">
        <v>25</v>
      </c>
      <c r="D426" s="6">
        <v>68</v>
      </c>
      <c r="E426" s="6">
        <v>31</v>
      </c>
      <c r="F426" s="7">
        <v>68</v>
      </c>
      <c r="G426" s="7">
        <v>31</v>
      </c>
      <c r="H426" s="8" t="s">
        <v>793</v>
      </c>
    </row>
    <row r="427" spans="1:8" ht="12" customHeight="1" x14ac:dyDescent="0.25">
      <c r="A427" s="4" t="s">
        <v>795</v>
      </c>
      <c r="B427" s="9" t="s">
        <v>90</v>
      </c>
      <c r="C427" s="9" t="s">
        <v>25</v>
      </c>
      <c r="D427" s="6">
        <v>56</v>
      </c>
      <c r="E427" s="6">
        <v>42</v>
      </c>
      <c r="F427" s="7">
        <v>62</v>
      </c>
      <c r="G427" s="7">
        <v>36</v>
      </c>
      <c r="H427" s="8" t="s">
        <v>795</v>
      </c>
    </row>
    <row r="428" spans="1:8" ht="12" customHeight="1" x14ac:dyDescent="0.25">
      <c r="A428" s="4" t="s">
        <v>796</v>
      </c>
      <c r="B428" s="9" t="s">
        <v>797</v>
      </c>
      <c r="C428" s="9" t="s">
        <v>25</v>
      </c>
      <c r="D428" s="6">
        <v>60</v>
      </c>
      <c r="E428" s="6">
        <v>38</v>
      </c>
      <c r="F428" s="7">
        <v>56</v>
      </c>
      <c r="G428" s="7">
        <v>42</v>
      </c>
      <c r="H428" s="8" t="s">
        <v>796</v>
      </c>
    </row>
    <row r="429" spans="1:8" ht="12" customHeight="1" x14ac:dyDescent="0.25">
      <c r="A429" s="4" t="s">
        <v>798</v>
      </c>
      <c r="B429" s="9" t="s">
        <v>799</v>
      </c>
      <c r="C429" s="9" t="s">
        <v>10</v>
      </c>
      <c r="D429" s="6">
        <v>51</v>
      </c>
      <c r="E429" s="6">
        <v>47</v>
      </c>
      <c r="F429" s="7">
        <v>52</v>
      </c>
      <c r="G429" s="7">
        <v>46</v>
      </c>
      <c r="H429" s="8" t="s">
        <v>798</v>
      </c>
    </row>
    <row r="430" spans="1:8" ht="12" customHeight="1" x14ac:dyDescent="0.25">
      <c r="A430" s="4" t="s">
        <v>800</v>
      </c>
      <c r="B430" s="9" t="s">
        <v>801</v>
      </c>
      <c r="C430" s="9" t="s">
        <v>10</v>
      </c>
      <c r="D430" s="6">
        <v>39</v>
      </c>
      <c r="E430" s="6">
        <v>59</v>
      </c>
      <c r="F430" s="7">
        <v>40</v>
      </c>
      <c r="G430" s="7">
        <v>58</v>
      </c>
      <c r="H430" s="8" t="s">
        <v>800</v>
      </c>
    </row>
    <row r="431" spans="1:8" ht="12" customHeight="1" x14ac:dyDescent="0.25">
      <c r="A431" s="4" t="s">
        <v>802</v>
      </c>
      <c r="B431" s="9" t="s">
        <v>803</v>
      </c>
      <c r="C431" s="9" t="s">
        <v>10</v>
      </c>
      <c r="D431" s="6">
        <v>46</v>
      </c>
      <c r="E431" s="6">
        <v>51</v>
      </c>
      <c r="F431" s="7">
        <v>46</v>
      </c>
      <c r="G431" s="7">
        <v>52</v>
      </c>
      <c r="H431" s="8" t="s">
        <v>802</v>
      </c>
    </row>
    <row r="432" spans="1:8" ht="12" customHeight="1" x14ac:dyDescent="0.25">
      <c r="A432" s="4" t="s">
        <v>804</v>
      </c>
      <c r="B432" s="9" t="s">
        <v>33</v>
      </c>
      <c r="C432" s="9" t="s">
        <v>25</v>
      </c>
      <c r="D432" s="6">
        <v>57</v>
      </c>
      <c r="E432" s="6">
        <v>41</v>
      </c>
      <c r="F432" s="7">
        <v>57</v>
      </c>
      <c r="G432" s="7">
        <v>41</v>
      </c>
      <c r="H432" s="8" t="s">
        <v>804</v>
      </c>
    </row>
    <row r="433" spans="1:8" ht="12" customHeight="1" x14ac:dyDescent="0.25">
      <c r="A433" s="4" t="s">
        <v>805</v>
      </c>
      <c r="B433" s="9" t="s">
        <v>806</v>
      </c>
      <c r="C433" s="9" t="s">
        <v>25</v>
      </c>
      <c r="D433" s="6">
        <v>80</v>
      </c>
      <c r="E433" s="6">
        <v>18</v>
      </c>
      <c r="F433" s="7">
        <v>84</v>
      </c>
      <c r="G433" s="7">
        <v>15</v>
      </c>
      <c r="H433" s="8" t="s">
        <v>805</v>
      </c>
    </row>
    <row r="434" spans="1:8" ht="12" customHeight="1" x14ac:dyDescent="0.25">
      <c r="A434" s="4" t="s">
        <v>807</v>
      </c>
      <c r="B434" s="9" t="s">
        <v>808</v>
      </c>
      <c r="C434" s="9" t="s">
        <v>10</v>
      </c>
      <c r="D434" s="6">
        <v>51</v>
      </c>
      <c r="E434" s="6">
        <v>47</v>
      </c>
      <c r="F434" s="7">
        <v>57</v>
      </c>
      <c r="G434" s="7">
        <v>42</v>
      </c>
      <c r="H434" s="8" t="s">
        <v>807</v>
      </c>
    </row>
    <row r="435" spans="1:8" ht="12" customHeight="1" x14ac:dyDescent="0.25">
      <c r="A435" s="4" t="s">
        <v>809</v>
      </c>
      <c r="B435" s="9" t="s">
        <v>810</v>
      </c>
      <c r="C435" s="9" t="s">
        <v>25</v>
      </c>
      <c r="D435" s="6">
        <v>69</v>
      </c>
      <c r="E435" s="6">
        <v>30</v>
      </c>
      <c r="F435" s="7">
        <v>59</v>
      </c>
      <c r="G435" s="7">
        <v>40</v>
      </c>
      <c r="H435" s="8" t="s">
        <v>809</v>
      </c>
    </row>
    <row r="436" spans="1:8" ht="12" customHeight="1" x14ac:dyDescent="0.3">
      <c r="A436" s="4" t="s">
        <v>811</v>
      </c>
      <c r="B436" s="9" t="s">
        <v>33</v>
      </c>
      <c r="C436" s="13" t="s">
        <v>49</v>
      </c>
      <c r="D436" s="14">
        <v>57</v>
      </c>
      <c r="E436" s="14">
        <v>41</v>
      </c>
      <c r="F436" s="15" t="s">
        <v>50</v>
      </c>
      <c r="G436" s="15" t="s">
        <v>50</v>
      </c>
      <c r="H436" s="12"/>
    </row>
    <row r="437" spans="1:8" ht="12" customHeight="1" x14ac:dyDescent="0.25">
      <c r="A437" s="4" t="s">
        <v>812</v>
      </c>
      <c r="B437" s="9" t="s">
        <v>813</v>
      </c>
      <c r="C437" s="9" t="s">
        <v>10</v>
      </c>
      <c r="D437" s="6">
        <v>51</v>
      </c>
      <c r="E437" s="6">
        <v>48</v>
      </c>
      <c r="F437" s="7">
        <v>51</v>
      </c>
      <c r="G437" s="7">
        <v>48</v>
      </c>
      <c r="H437" s="8" t="s">
        <v>812</v>
      </c>
    </row>
    <row r="438" spans="1:8" ht="12" customHeight="1" x14ac:dyDescent="0.25">
      <c r="A438" s="4" t="s">
        <v>814</v>
      </c>
      <c r="B438" s="9" t="s">
        <v>33</v>
      </c>
      <c r="C438" s="9" t="s">
        <v>25</v>
      </c>
      <c r="D438" s="6">
        <v>70</v>
      </c>
      <c r="E438" s="6">
        <v>29</v>
      </c>
      <c r="F438" s="7">
        <v>69</v>
      </c>
      <c r="G438" s="7">
        <v>30</v>
      </c>
      <c r="H438" s="8" t="s">
        <v>814</v>
      </c>
    </row>
    <row r="439" spans="1:8" ht="12" customHeight="1" x14ac:dyDescent="0.25">
      <c r="A439" s="4" t="s">
        <v>815</v>
      </c>
      <c r="B439" s="9" t="s">
        <v>816</v>
      </c>
      <c r="C439" s="9" t="s">
        <v>25</v>
      </c>
      <c r="D439" s="6">
        <v>59</v>
      </c>
      <c r="E439" s="6">
        <v>39</v>
      </c>
      <c r="F439" s="7">
        <v>58</v>
      </c>
      <c r="G439" s="7">
        <v>41</v>
      </c>
      <c r="H439" s="8" t="s">
        <v>815</v>
      </c>
    </row>
    <row r="440" spans="1:8" ht="12" customHeight="1" x14ac:dyDescent="0.25">
      <c r="A440" s="4" t="s">
        <v>817</v>
      </c>
      <c r="B440" s="9" t="s">
        <v>818</v>
      </c>
      <c r="C440" s="9" t="s">
        <v>25</v>
      </c>
      <c r="D440" s="6">
        <v>74</v>
      </c>
      <c r="E440" s="6">
        <v>25</v>
      </c>
      <c r="F440" s="7">
        <v>75</v>
      </c>
      <c r="G440" s="7">
        <v>24</v>
      </c>
      <c r="H440" s="8" t="s">
        <v>817</v>
      </c>
    </row>
    <row r="441" spans="1:8" ht="12" customHeight="1" x14ac:dyDescent="0.25">
      <c r="A441" s="4" t="s">
        <v>819</v>
      </c>
      <c r="B441" s="9" t="s">
        <v>820</v>
      </c>
      <c r="C441" s="9" t="s">
        <v>10</v>
      </c>
      <c r="D441" s="6">
        <v>42</v>
      </c>
      <c r="E441" s="6">
        <v>57</v>
      </c>
      <c r="F441" s="7">
        <v>41</v>
      </c>
      <c r="G441" s="7">
        <v>58</v>
      </c>
      <c r="H441" s="8" t="s">
        <v>819</v>
      </c>
    </row>
    <row r="442" spans="1:8" ht="12" customHeight="1" x14ac:dyDescent="0.3">
      <c r="A442" s="4" t="s">
        <v>821</v>
      </c>
      <c r="B442" s="9" t="s">
        <v>822</v>
      </c>
      <c r="C442" s="9" t="s">
        <v>10</v>
      </c>
      <c r="D442" s="6">
        <v>49</v>
      </c>
      <c r="E442" s="23">
        <v>49</v>
      </c>
      <c r="F442" s="7">
        <v>50</v>
      </c>
      <c r="G442" s="7">
        <v>49</v>
      </c>
      <c r="H442" s="8" t="s">
        <v>821</v>
      </c>
    </row>
    <row r="443" spans="1:8" ht="12" customHeight="1" x14ac:dyDescent="0.25">
      <c r="A443" s="4" t="s">
        <v>823</v>
      </c>
      <c r="B443" s="9" t="s">
        <v>824</v>
      </c>
      <c r="C443" s="9" t="s">
        <v>10</v>
      </c>
      <c r="D443" s="6">
        <v>53</v>
      </c>
      <c r="E443" s="6">
        <v>45</v>
      </c>
      <c r="F443" s="7">
        <v>56</v>
      </c>
      <c r="G443" s="7">
        <v>43</v>
      </c>
      <c r="H443" s="8" t="s">
        <v>823</v>
      </c>
    </row>
    <row r="444" spans="1:8" ht="12" customHeight="1" x14ac:dyDescent="0.25">
      <c r="A444" s="4" t="s">
        <v>825</v>
      </c>
      <c r="B444" s="9" t="s">
        <v>826</v>
      </c>
      <c r="C444" s="9" t="s">
        <v>10</v>
      </c>
      <c r="D444" s="6">
        <v>54</v>
      </c>
      <c r="E444" s="6">
        <v>45</v>
      </c>
      <c r="F444" s="7">
        <v>54</v>
      </c>
      <c r="G444" s="7">
        <v>45</v>
      </c>
      <c r="H444" s="8" t="s">
        <v>825</v>
      </c>
    </row>
    <row r="445" spans="1:8" ht="12" customHeight="1" x14ac:dyDescent="0.25">
      <c r="A445" s="4" t="s">
        <v>827</v>
      </c>
      <c r="B445" s="5" t="s">
        <v>828</v>
      </c>
      <c r="C445" s="5" t="s">
        <v>10</v>
      </c>
      <c r="D445" s="7">
        <v>42</v>
      </c>
      <c r="E445" s="7">
        <v>57</v>
      </c>
      <c r="F445" s="7">
        <v>42</v>
      </c>
      <c r="G445" s="7">
        <v>57</v>
      </c>
      <c r="H445" s="8" t="s">
        <v>827</v>
      </c>
    </row>
    <row r="446" spans="1:8" ht="12" customHeight="1" x14ac:dyDescent="0.25">
      <c r="A446" s="4" t="s">
        <v>829</v>
      </c>
      <c r="B446" s="5" t="s">
        <v>830</v>
      </c>
      <c r="C446" s="5" t="s">
        <v>10</v>
      </c>
      <c r="D446" s="7">
        <v>44</v>
      </c>
      <c r="E446" s="7">
        <v>55</v>
      </c>
      <c r="F446" s="7">
        <v>44</v>
      </c>
      <c r="G446" s="7">
        <v>55</v>
      </c>
      <c r="H446" s="8" t="s">
        <v>829</v>
      </c>
    </row>
    <row r="447" spans="1:8" ht="12" customHeight="1" x14ac:dyDescent="0.25">
      <c r="A447" s="4" t="s">
        <v>831</v>
      </c>
      <c r="B447" s="5" t="s">
        <v>832</v>
      </c>
      <c r="C447" s="5" t="s">
        <v>25</v>
      </c>
      <c r="D447" s="7">
        <v>42</v>
      </c>
      <c r="E447" s="7">
        <v>56</v>
      </c>
      <c r="F447" s="7">
        <v>42</v>
      </c>
      <c r="G447" s="7">
        <v>56</v>
      </c>
      <c r="H447" s="8" t="s">
        <v>831</v>
      </c>
    </row>
    <row r="448" spans="1:8" ht="12" customHeight="1" x14ac:dyDescent="0.25">
      <c r="A448" s="4" t="s">
        <v>833</v>
      </c>
      <c r="B448" s="5" t="s">
        <v>834</v>
      </c>
      <c r="C448" s="5" t="s">
        <v>10</v>
      </c>
      <c r="D448" s="6">
        <v>33</v>
      </c>
      <c r="E448" s="6">
        <v>65</v>
      </c>
      <c r="F448" s="7">
        <v>33</v>
      </c>
      <c r="G448" s="7">
        <v>65</v>
      </c>
      <c r="H448" s="8" t="s">
        <v>833</v>
      </c>
    </row>
  </sheetData>
  <autoFilter ref="A1:H448" xr:uid="{00000000-0001-0000-0000-000000000000}">
    <filterColumn colId="3">
      <filters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4"/>
        <filter val="85"/>
        <filter val="86"/>
        <filter val="87"/>
        <filter val="89"/>
        <filter val="91"/>
        <filter val="93"/>
        <filter val="95"/>
      </filters>
    </filterColumn>
  </autoFilter>
  <conditionalFormatting sqref="C1:C279">
    <cfRule type="cellIs" dxfId="5" priority="1" operator="equal">
      <formula>"(R)"</formula>
    </cfRule>
  </conditionalFormatting>
  <conditionalFormatting sqref="C309:C448">
    <cfRule type="cellIs" dxfId="4" priority="2" operator="equal">
      <formula>"(R)"</formula>
    </cfRule>
  </conditionalFormatting>
  <conditionalFormatting sqref="C1:C279">
    <cfRule type="cellIs" dxfId="3" priority="3" operator="equal">
      <formula>"(D)"</formula>
    </cfRule>
  </conditionalFormatting>
  <conditionalFormatting sqref="C309:C448">
    <cfRule type="cellIs" dxfId="2" priority="4" operator="equal">
      <formula>"(D)"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1057-ED79-4D4D-9C00-4AA08216C8F9}">
  <dimension ref="A1:H437"/>
  <sheetViews>
    <sheetView tabSelected="1" topLeftCell="A400" workbookViewId="0">
      <selection activeCell="G3" sqref="G3:G437"/>
    </sheetView>
  </sheetViews>
  <sheetFormatPr defaultColWidth="15.54296875" defaultRowHeight="12.5" x14ac:dyDescent="0.25"/>
  <cols>
    <col min="1" max="1" width="6.6328125" bestFit="1" customWidth="1"/>
    <col min="2" max="2" width="6.453125" bestFit="1" customWidth="1"/>
    <col min="3" max="3" width="15.7265625" bestFit="1" customWidth="1"/>
    <col min="4" max="4" width="15.36328125" bestFit="1" customWidth="1"/>
    <col min="5" max="5" width="12.54296875" bestFit="1" customWidth="1"/>
    <col min="6" max="6" width="11.81640625" bestFit="1" customWidth="1"/>
    <col min="7" max="7" width="10.36328125" bestFit="1" customWidth="1"/>
  </cols>
  <sheetData>
    <row r="1" spans="1:8" ht="13" x14ac:dyDescent="0.3">
      <c r="A1" s="35" t="s">
        <v>895</v>
      </c>
      <c r="B1" s="35"/>
      <c r="C1" s="35"/>
      <c r="D1" s="35"/>
      <c r="E1" s="35"/>
      <c r="F1" s="35"/>
      <c r="G1" s="35"/>
      <c r="H1" s="35"/>
    </row>
    <row r="2" spans="1:8" ht="26" x14ac:dyDescent="0.3">
      <c r="A2" s="1" t="s">
        <v>0</v>
      </c>
      <c r="B2" t="s">
        <v>0</v>
      </c>
      <c r="C2" t="s">
        <v>896</v>
      </c>
      <c r="D2" t="s">
        <v>897</v>
      </c>
      <c r="E2" s="36" t="s">
        <v>898</v>
      </c>
      <c r="F2" s="36" t="s">
        <v>899</v>
      </c>
      <c r="G2" t="s">
        <v>900</v>
      </c>
    </row>
    <row r="3" spans="1:8" x14ac:dyDescent="0.25">
      <c r="A3" s="4" t="s">
        <v>8</v>
      </c>
      <c r="B3" t="s">
        <v>888</v>
      </c>
      <c r="C3">
        <f>VLOOKUP($A3,'2011-12 Pres-by-CD'!$A$2:$H$448,4,FALSE)</f>
        <v>38</v>
      </c>
      <c r="D3">
        <f>VLOOKUP($A3,'2011-12 Pres-by-CD'!$A$2:$H$448,5,FALSE)</f>
        <v>59</v>
      </c>
      <c r="E3" s="37">
        <f>C3/SUM(C3:D3)*100</f>
        <v>39.175257731958766</v>
      </c>
      <c r="F3" s="37">
        <f>D3/SUM(C3:D3)*100</f>
        <v>60.824742268041234</v>
      </c>
      <c r="G3" s="37">
        <f>F3-E3+7.3</f>
        <v>28.949484536082469</v>
      </c>
    </row>
    <row r="4" spans="1:8" x14ac:dyDescent="0.25">
      <c r="A4" s="4" t="s">
        <v>11</v>
      </c>
      <c r="B4" t="s">
        <v>11</v>
      </c>
      <c r="C4">
        <f>VLOOKUP($A4,'2011-12 Pres-by-CD'!$A$2:$H$448,4,FALSE)</f>
        <v>38</v>
      </c>
      <c r="D4">
        <f>VLOOKUP($A4,'2011-12 Pres-by-CD'!$A$2:$H$448,5,FALSE)</f>
        <v>61</v>
      </c>
      <c r="E4" s="37">
        <f t="shared" ref="E4:E67" si="0">C4/SUM(C4:D4)*100</f>
        <v>38.383838383838381</v>
      </c>
      <c r="F4" s="37">
        <f t="shared" ref="F4:F67" si="1">D4/SUM(C4:D4)*100</f>
        <v>61.616161616161612</v>
      </c>
      <c r="G4" s="37">
        <f t="shared" ref="G4:G67" si="2">F4-E4+7.3</f>
        <v>30.532323232323233</v>
      </c>
    </row>
    <row r="5" spans="1:8" x14ac:dyDescent="0.25">
      <c r="A5" s="4" t="s">
        <v>13</v>
      </c>
      <c r="B5" t="s">
        <v>13</v>
      </c>
      <c r="C5">
        <f>VLOOKUP($A5,'2011-12 Pres-by-CD'!$A$2:$H$448,4,FALSE)</f>
        <v>35</v>
      </c>
      <c r="D5">
        <f>VLOOKUP($A5,'2011-12 Pres-by-CD'!$A$2:$H$448,5,FALSE)</f>
        <v>64</v>
      </c>
      <c r="E5" s="37">
        <f t="shared" si="0"/>
        <v>35.353535353535356</v>
      </c>
      <c r="F5" s="37">
        <f t="shared" si="1"/>
        <v>64.646464646464651</v>
      </c>
      <c r="G5" s="37">
        <f t="shared" si="2"/>
        <v>36.592929292929291</v>
      </c>
    </row>
    <row r="6" spans="1:8" x14ac:dyDescent="0.25">
      <c r="A6" s="4" t="s">
        <v>15</v>
      </c>
      <c r="B6" t="s">
        <v>15</v>
      </c>
      <c r="C6">
        <f>VLOOKUP($A6,'2011-12 Pres-by-CD'!$A$2:$H$448,4,FALSE)</f>
        <v>37</v>
      </c>
      <c r="D6">
        <f>VLOOKUP($A6,'2011-12 Pres-by-CD'!$A$2:$H$448,5,FALSE)</f>
        <v>63</v>
      </c>
      <c r="E6" s="37">
        <f t="shared" si="0"/>
        <v>37</v>
      </c>
      <c r="F6" s="37">
        <f t="shared" si="1"/>
        <v>63</v>
      </c>
      <c r="G6" s="37">
        <f t="shared" si="2"/>
        <v>33.299999999999997</v>
      </c>
    </row>
    <row r="7" spans="1:8" x14ac:dyDescent="0.25">
      <c r="A7" s="4" t="s">
        <v>17</v>
      </c>
      <c r="B7" t="s">
        <v>17</v>
      </c>
      <c r="C7">
        <f>VLOOKUP($A7,'2011-12 Pres-by-CD'!$A$2:$H$448,4,FALSE)</f>
        <v>26</v>
      </c>
      <c r="D7">
        <f>VLOOKUP($A7,'2011-12 Pres-by-CD'!$A$2:$H$448,5,FALSE)</f>
        <v>73</v>
      </c>
      <c r="E7" s="37">
        <f t="shared" si="0"/>
        <v>26.262626262626267</v>
      </c>
      <c r="F7" s="37">
        <f t="shared" si="1"/>
        <v>73.73737373737373</v>
      </c>
      <c r="G7" s="37">
        <f t="shared" si="2"/>
        <v>54.774747474747457</v>
      </c>
    </row>
    <row r="8" spans="1:8" x14ac:dyDescent="0.25">
      <c r="A8" s="4" t="s">
        <v>19</v>
      </c>
      <c r="B8" t="s">
        <v>19</v>
      </c>
      <c r="C8">
        <f>VLOOKUP($A8,'2011-12 Pres-by-CD'!$A$2:$H$448,4,FALSE)</f>
        <v>36</v>
      </c>
      <c r="D8">
        <f>VLOOKUP($A8,'2011-12 Pres-by-CD'!$A$2:$H$448,5,FALSE)</f>
        <v>63</v>
      </c>
      <c r="E8" s="37">
        <f t="shared" si="0"/>
        <v>36.363636363636367</v>
      </c>
      <c r="F8" s="37">
        <f t="shared" si="1"/>
        <v>63.636363636363633</v>
      </c>
      <c r="G8" s="37">
        <f t="shared" si="2"/>
        <v>34.572727272727263</v>
      </c>
    </row>
    <row r="9" spans="1:8" x14ac:dyDescent="0.25">
      <c r="A9" s="4" t="s">
        <v>21</v>
      </c>
      <c r="B9" t="s">
        <v>21</v>
      </c>
      <c r="C9">
        <f>VLOOKUP($A9,'2011-12 Pres-by-CD'!$A$2:$H$448,4,FALSE)</f>
        <v>25</v>
      </c>
      <c r="D9">
        <f>VLOOKUP($A9,'2011-12 Pres-by-CD'!$A$2:$H$448,5,FALSE)</f>
        <v>74</v>
      </c>
      <c r="E9" s="37">
        <f t="shared" si="0"/>
        <v>25.252525252525253</v>
      </c>
      <c r="F9" s="37">
        <f t="shared" si="1"/>
        <v>74.747474747474755</v>
      </c>
      <c r="G9" s="37">
        <f t="shared" si="2"/>
        <v>56.794949494949499</v>
      </c>
    </row>
    <row r="10" spans="1:8" x14ac:dyDescent="0.25">
      <c r="A10" s="4" t="s">
        <v>23</v>
      </c>
      <c r="B10" t="s">
        <v>23</v>
      </c>
      <c r="C10">
        <f>VLOOKUP($A10,'2011-12 Pres-by-CD'!$A$2:$H$448,4,FALSE)</f>
        <v>71</v>
      </c>
      <c r="D10">
        <f>VLOOKUP($A10,'2011-12 Pres-by-CD'!$A$2:$H$448,5,FALSE)</f>
        <v>28</v>
      </c>
      <c r="E10" s="37">
        <f t="shared" si="0"/>
        <v>71.717171717171709</v>
      </c>
      <c r="F10" s="37">
        <f t="shared" si="1"/>
        <v>28.28282828282828</v>
      </c>
      <c r="G10" s="37">
        <f t="shared" si="2"/>
        <v>-36.134343434343435</v>
      </c>
    </row>
    <row r="11" spans="1:8" x14ac:dyDescent="0.25">
      <c r="A11" s="4" t="s">
        <v>26</v>
      </c>
      <c r="B11" t="s">
        <v>26</v>
      </c>
      <c r="C11">
        <f>VLOOKUP($A11,'2011-12 Pres-by-CD'!$A$2:$H$448,4,FALSE)</f>
        <v>39</v>
      </c>
      <c r="D11">
        <f>VLOOKUP($A11,'2011-12 Pres-by-CD'!$A$2:$H$448,5,FALSE)</f>
        <v>58</v>
      </c>
      <c r="E11" s="37">
        <f t="shared" si="0"/>
        <v>40.206185567010309</v>
      </c>
      <c r="F11" s="37">
        <f t="shared" si="1"/>
        <v>59.793814432989691</v>
      </c>
      <c r="G11" s="37">
        <f t="shared" si="2"/>
        <v>26.887628865979384</v>
      </c>
    </row>
    <row r="12" spans="1:8" x14ac:dyDescent="0.25">
      <c r="A12" s="4" t="s">
        <v>28</v>
      </c>
      <c r="B12" t="s">
        <v>28</v>
      </c>
      <c r="C12">
        <f>VLOOKUP($A12,'2011-12 Pres-by-CD'!$A$2:$H$448,4,FALSE)</f>
        <v>44</v>
      </c>
      <c r="D12">
        <f>VLOOKUP($A12,'2011-12 Pres-by-CD'!$A$2:$H$448,5,FALSE)</f>
        <v>54</v>
      </c>
      <c r="E12" s="37">
        <f t="shared" si="0"/>
        <v>44.897959183673471</v>
      </c>
      <c r="F12" s="37">
        <f t="shared" si="1"/>
        <v>55.102040816326522</v>
      </c>
      <c r="G12" s="37">
        <f t="shared" si="2"/>
        <v>17.504081632653051</v>
      </c>
    </row>
    <row r="13" spans="1:8" x14ac:dyDescent="0.25">
      <c r="A13" s="4" t="s">
        <v>30</v>
      </c>
      <c r="B13" t="s">
        <v>30</v>
      </c>
      <c r="C13">
        <f>VLOOKUP($A13,'2011-12 Pres-by-CD'!$A$2:$H$448,4,FALSE)</f>
        <v>34</v>
      </c>
      <c r="D13">
        <f>VLOOKUP($A13,'2011-12 Pres-by-CD'!$A$2:$H$448,5,FALSE)</f>
        <v>64</v>
      </c>
      <c r="E13" s="37">
        <f t="shared" si="0"/>
        <v>34.693877551020407</v>
      </c>
      <c r="F13" s="37">
        <f t="shared" si="1"/>
        <v>65.306122448979593</v>
      </c>
      <c r="G13" s="37">
        <f t="shared" si="2"/>
        <v>37.912244897959184</v>
      </c>
    </row>
    <row r="14" spans="1:8" x14ac:dyDescent="0.25">
      <c r="A14" s="4" t="s">
        <v>32</v>
      </c>
      <c r="B14" t="s">
        <v>32</v>
      </c>
      <c r="C14">
        <f>VLOOKUP($A14,'2011-12 Pres-by-CD'!$A$2:$H$448,4,FALSE)</f>
        <v>37</v>
      </c>
      <c r="D14">
        <f>VLOOKUP($A14,'2011-12 Pres-by-CD'!$A$2:$H$448,5,FALSE)</f>
        <v>60</v>
      </c>
      <c r="E14" s="37">
        <f t="shared" si="0"/>
        <v>38.144329896907216</v>
      </c>
      <c r="F14" s="37">
        <f t="shared" si="1"/>
        <v>61.855670103092784</v>
      </c>
      <c r="G14" s="37">
        <f t="shared" si="2"/>
        <v>31.011340206185569</v>
      </c>
    </row>
    <row r="15" spans="1:8" x14ac:dyDescent="0.25">
      <c r="A15" s="4" t="s">
        <v>34</v>
      </c>
      <c r="B15" t="s">
        <v>34</v>
      </c>
      <c r="C15">
        <f>VLOOKUP($A15,'2011-12 Pres-by-CD'!$A$2:$H$448,4,FALSE)</f>
        <v>48</v>
      </c>
      <c r="D15">
        <f>VLOOKUP($A15,'2011-12 Pres-by-CD'!$A$2:$H$448,5,FALSE)</f>
        <v>51</v>
      </c>
      <c r="E15" s="37">
        <f t="shared" si="0"/>
        <v>48.484848484848484</v>
      </c>
      <c r="F15" s="37">
        <f t="shared" si="1"/>
        <v>51.515151515151516</v>
      </c>
      <c r="G15" s="37">
        <f t="shared" si="2"/>
        <v>10.330303030303032</v>
      </c>
    </row>
    <row r="16" spans="1:8" x14ac:dyDescent="0.25">
      <c r="A16" s="4" t="s">
        <v>35</v>
      </c>
      <c r="B16" t="s">
        <v>35</v>
      </c>
      <c r="C16">
        <f>VLOOKUP($A16,'2011-12 Pres-by-CD'!$A$2:$H$448,4,FALSE)</f>
        <v>49</v>
      </c>
      <c r="D16">
        <f>VLOOKUP($A16,'2011-12 Pres-by-CD'!$A$2:$H$448,5,FALSE)</f>
        <v>50</v>
      </c>
      <c r="E16" s="37">
        <f t="shared" si="0"/>
        <v>49.494949494949495</v>
      </c>
      <c r="F16" s="37">
        <f t="shared" si="1"/>
        <v>50.505050505050505</v>
      </c>
      <c r="G16" s="37">
        <f t="shared" si="2"/>
        <v>8.3101010101010111</v>
      </c>
    </row>
    <row r="17" spans="1:7" x14ac:dyDescent="0.25">
      <c r="A17" s="4" t="s">
        <v>38</v>
      </c>
      <c r="B17" t="s">
        <v>38</v>
      </c>
      <c r="C17">
        <f>VLOOKUP($A17,'2011-12 Pres-by-CD'!$A$2:$H$448,4,FALSE)</f>
        <v>58</v>
      </c>
      <c r="D17">
        <f>VLOOKUP($A17,'2011-12 Pres-by-CD'!$A$2:$H$448,5,FALSE)</f>
        <v>41</v>
      </c>
      <c r="E17" s="37">
        <f t="shared" si="0"/>
        <v>58.585858585858588</v>
      </c>
      <c r="F17" s="37">
        <f t="shared" si="1"/>
        <v>41.414141414141412</v>
      </c>
      <c r="G17" s="37">
        <f t="shared" si="2"/>
        <v>-9.8717171717171759</v>
      </c>
    </row>
    <row r="18" spans="1:7" x14ac:dyDescent="0.25">
      <c r="A18" s="4" t="s">
        <v>41</v>
      </c>
      <c r="B18" t="s">
        <v>41</v>
      </c>
      <c r="C18">
        <f>VLOOKUP($A18,'2011-12 Pres-by-CD'!$A$2:$H$448,4,FALSE)</f>
        <v>34</v>
      </c>
      <c r="D18">
        <f>VLOOKUP($A18,'2011-12 Pres-by-CD'!$A$2:$H$448,5,FALSE)</f>
        <v>64</v>
      </c>
      <c r="E18" s="37">
        <f t="shared" si="0"/>
        <v>34.693877551020407</v>
      </c>
      <c r="F18" s="37">
        <f t="shared" si="1"/>
        <v>65.306122448979593</v>
      </c>
      <c r="G18" s="37">
        <f t="shared" si="2"/>
        <v>37.912244897959184</v>
      </c>
    </row>
    <row r="19" spans="1:7" x14ac:dyDescent="0.25">
      <c r="A19" s="4" t="s">
        <v>43</v>
      </c>
      <c r="B19" t="s">
        <v>43</v>
      </c>
      <c r="C19">
        <f>VLOOKUP($A19,'2011-12 Pres-by-CD'!$A$2:$H$448,4,FALSE)</f>
        <v>36</v>
      </c>
      <c r="D19">
        <f>VLOOKUP($A19,'2011-12 Pres-by-CD'!$A$2:$H$448,5,FALSE)</f>
        <v>63</v>
      </c>
      <c r="E19" s="37">
        <f t="shared" si="0"/>
        <v>36.363636363636367</v>
      </c>
      <c r="F19" s="37">
        <f t="shared" si="1"/>
        <v>63.636363636363633</v>
      </c>
      <c r="G19" s="37">
        <f t="shared" si="2"/>
        <v>34.572727272727263</v>
      </c>
    </row>
    <row r="20" spans="1:7" x14ac:dyDescent="0.25">
      <c r="A20" s="4" t="s">
        <v>44</v>
      </c>
      <c r="B20" t="s">
        <v>44</v>
      </c>
      <c r="C20">
        <f>VLOOKUP($A20,'2011-12 Pres-by-CD'!$A$2:$H$448,4,FALSE)</f>
        <v>41</v>
      </c>
      <c r="D20">
        <f>VLOOKUP($A20,'2011-12 Pres-by-CD'!$A$2:$H$448,5,FALSE)</f>
        <v>58</v>
      </c>
      <c r="E20" s="37">
        <f t="shared" si="0"/>
        <v>41.414141414141412</v>
      </c>
      <c r="F20" s="37">
        <f t="shared" si="1"/>
        <v>58.585858585858588</v>
      </c>
      <c r="G20" s="37">
        <f t="shared" si="2"/>
        <v>24.471717171717177</v>
      </c>
    </row>
    <row r="21" spans="1:7" x14ac:dyDescent="0.25">
      <c r="A21" s="4" t="s">
        <v>40</v>
      </c>
      <c r="B21" t="s">
        <v>40</v>
      </c>
      <c r="C21">
        <f>VLOOKUP($A21,'2011-12 Pres-by-CD'!$A$2:$H$448,4,FALSE)</f>
        <v>65</v>
      </c>
      <c r="D21">
        <f>VLOOKUP($A21,'2011-12 Pres-by-CD'!$A$2:$H$448,5,FALSE)</f>
        <v>34</v>
      </c>
      <c r="E21" s="37">
        <f t="shared" si="0"/>
        <v>65.656565656565661</v>
      </c>
      <c r="F21" s="37">
        <f t="shared" si="1"/>
        <v>34.343434343434339</v>
      </c>
      <c r="G21" s="37">
        <f t="shared" si="2"/>
        <v>-24.013131313131321</v>
      </c>
    </row>
    <row r="22" spans="1:7" x14ac:dyDescent="0.25">
      <c r="A22" s="4" t="s">
        <v>37</v>
      </c>
      <c r="B22" t="s">
        <v>37</v>
      </c>
      <c r="C22">
        <f>VLOOKUP($A22,'2011-12 Pres-by-CD'!$A$2:$H$448,4,FALSE)</f>
        <v>38</v>
      </c>
      <c r="D22">
        <f>VLOOKUP($A22,'2011-12 Pres-by-CD'!$A$2:$H$448,5,FALSE)</f>
        <v>61</v>
      </c>
      <c r="E22" s="37">
        <f t="shared" si="0"/>
        <v>38.383838383838381</v>
      </c>
      <c r="F22" s="37">
        <f t="shared" si="1"/>
        <v>61.616161616161612</v>
      </c>
      <c r="G22" s="37">
        <f t="shared" si="2"/>
        <v>30.532323232323233</v>
      </c>
    </row>
    <row r="23" spans="1:7" x14ac:dyDescent="0.25">
      <c r="A23" s="4" t="s">
        <v>48</v>
      </c>
      <c r="B23" t="s">
        <v>48</v>
      </c>
      <c r="C23">
        <f>VLOOKUP($A23,'2011-12 Pres-by-CD'!$A$2:$H$448,4,FALSE)</f>
        <v>51</v>
      </c>
      <c r="D23">
        <f>VLOOKUP($A23,'2011-12 Pres-by-CD'!$A$2:$H$448,5,FALSE)</f>
        <v>47</v>
      </c>
      <c r="E23" s="37">
        <f t="shared" si="0"/>
        <v>52.040816326530617</v>
      </c>
      <c r="F23" s="37">
        <f t="shared" si="1"/>
        <v>47.959183673469383</v>
      </c>
      <c r="G23" s="37">
        <f t="shared" si="2"/>
        <v>3.2183673469387655</v>
      </c>
    </row>
    <row r="24" spans="1:7" x14ac:dyDescent="0.25">
      <c r="A24" s="4" t="s">
        <v>51</v>
      </c>
      <c r="B24" t="s">
        <v>51</v>
      </c>
      <c r="C24">
        <f>VLOOKUP($A24,'2011-12 Pres-by-CD'!$A$2:$H$448,4,FALSE)</f>
        <v>42</v>
      </c>
      <c r="D24">
        <f>VLOOKUP($A24,'2011-12 Pres-by-CD'!$A$2:$H$448,5,FALSE)</f>
        <v>53</v>
      </c>
      <c r="E24" s="37">
        <f t="shared" si="0"/>
        <v>44.210526315789473</v>
      </c>
      <c r="F24" s="37">
        <f t="shared" si="1"/>
        <v>55.78947368421052</v>
      </c>
      <c r="G24" s="37">
        <f t="shared" si="2"/>
        <v>18.878947368421048</v>
      </c>
    </row>
    <row r="25" spans="1:7" x14ac:dyDescent="0.25">
      <c r="A25" s="4" t="s">
        <v>52</v>
      </c>
      <c r="B25" t="s">
        <v>52</v>
      </c>
      <c r="C25">
        <f>VLOOKUP($A25,'2011-12 Pres-by-CD'!$A$2:$H$448,4,FALSE)</f>
        <v>71</v>
      </c>
      <c r="D25">
        <f>VLOOKUP($A25,'2011-12 Pres-by-CD'!$A$2:$H$448,5,FALSE)</f>
        <v>25</v>
      </c>
      <c r="E25" s="37">
        <f t="shared" si="0"/>
        <v>73.958333333333343</v>
      </c>
      <c r="F25" s="37">
        <f t="shared" si="1"/>
        <v>26.041666666666668</v>
      </c>
      <c r="G25" s="37">
        <f t="shared" si="2"/>
        <v>-40.616666666666674</v>
      </c>
    </row>
    <row r="26" spans="1:7" x14ac:dyDescent="0.25">
      <c r="A26" s="4" t="s">
        <v>54</v>
      </c>
      <c r="B26" t="s">
        <v>54</v>
      </c>
      <c r="C26">
        <f>VLOOKUP($A26,'2011-12 Pres-by-CD'!$A$2:$H$448,4,FALSE)</f>
        <v>55</v>
      </c>
      <c r="D26">
        <f>VLOOKUP($A26,'2011-12 Pres-by-CD'!$A$2:$H$448,5,FALSE)</f>
        <v>42</v>
      </c>
      <c r="E26" s="37">
        <f t="shared" si="0"/>
        <v>56.701030927835049</v>
      </c>
      <c r="F26" s="37">
        <f t="shared" si="1"/>
        <v>43.298969072164951</v>
      </c>
      <c r="G26" s="37">
        <f t="shared" si="2"/>
        <v>-6.1020618556700983</v>
      </c>
    </row>
    <row r="27" spans="1:7" x14ac:dyDescent="0.25">
      <c r="A27" s="4" t="s">
        <v>57</v>
      </c>
      <c r="B27" t="s">
        <v>57</v>
      </c>
      <c r="C27">
        <f>VLOOKUP($A27,'2011-12 Pres-by-CD'!$A$2:$H$448,4,FALSE)</f>
        <v>43</v>
      </c>
      <c r="D27">
        <f>VLOOKUP($A27,'2011-12 Pres-by-CD'!$A$2:$H$448,5,FALSE)</f>
        <v>54</v>
      </c>
      <c r="E27" s="37">
        <f t="shared" si="0"/>
        <v>44.329896907216494</v>
      </c>
      <c r="F27" s="37">
        <f t="shared" si="1"/>
        <v>55.670103092783506</v>
      </c>
      <c r="G27" s="37">
        <f t="shared" si="2"/>
        <v>18.640206185567013</v>
      </c>
    </row>
    <row r="28" spans="1:7" x14ac:dyDescent="0.25">
      <c r="A28" s="4" t="s">
        <v>59</v>
      </c>
      <c r="B28" t="s">
        <v>59</v>
      </c>
      <c r="C28">
        <f>VLOOKUP($A28,'2011-12 Pres-by-CD'!$A$2:$H$448,4,FALSE)</f>
        <v>70</v>
      </c>
      <c r="D28">
        <f>VLOOKUP($A28,'2011-12 Pres-by-CD'!$A$2:$H$448,5,FALSE)</f>
        <v>26</v>
      </c>
      <c r="E28" s="37">
        <f t="shared" si="0"/>
        <v>72.916666666666657</v>
      </c>
      <c r="F28" s="37">
        <f t="shared" si="1"/>
        <v>27.083333333333332</v>
      </c>
      <c r="G28" s="37">
        <f t="shared" si="2"/>
        <v>-38.533333333333331</v>
      </c>
    </row>
    <row r="29" spans="1:7" x14ac:dyDescent="0.25">
      <c r="A29" s="4" t="s">
        <v>53</v>
      </c>
      <c r="B29" t="s">
        <v>53</v>
      </c>
      <c r="C29">
        <f>VLOOKUP($A29,'2011-12 Pres-by-CD'!$A$2:$H$448,4,FALSE)</f>
        <v>68</v>
      </c>
      <c r="D29">
        <f>VLOOKUP($A29,'2011-12 Pres-by-CD'!$A$2:$H$448,5,FALSE)</f>
        <v>29</v>
      </c>
      <c r="E29" s="37">
        <f t="shared" si="0"/>
        <v>70.103092783505147</v>
      </c>
      <c r="F29" s="37">
        <f t="shared" si="1"/>
        <v>29.896907216494846</v>
      </c>
      <c r="G29" s="37">
        <f t="shared" si="2"/>
        <v>-32.906185567010304</v>
      </c>
    </row>
    <row r="30" spans="1:7" x14ac:dyDescent="0.25">
      <c r="A30" s="4" t="s">
        <v>62</v>
      </c>
      <c r="B30" t="s">
        <v>62</v>
      </c>
      <c r="C30">
        <f>VLOOKUP($A30,'2011-12 Pres-by-CD'!$A$2:$H$448,4,FALSE)</f>
        <v>51</v>
      </c>
      <c r="D30">
        <f>VLOOKUP($A30,'2011-12 Pres-by-CD'!$A$2:$H$448,5,FALSE)</f>
        <v>46</v>
      </c>
      <c r="E30" s="37">
        <f t="shared" si="0"/>
        <v>52.577319587628871</v>
      </c>
      <c r="F30" s="37">
        <f t="shared" si="1"/>
        <v>47.422680412371129</v>
      </c>
      <c r="G30" s="37">
        <f t="shared" si="2"/>
        <v>2.1453608247422578</v>
      </c>
    </row>
    <row r="31" spans="1:7" x14ac:dyDescent="0.25">
      <c r="A31" s="4" t="s">
        <v>64</v>
      </c>
      <c r="B31" t="s">
        <v>64</v>
      </c>
      <c r="C31">
        <f>VLOOKUP($A31,'2011-12 Pres-by-CD'!$A$2:$H$448,4,FALSE)</f>
        <v>42</v>
      </c>
      <c r="D31">
        <f>VLOOKUP($A31,'2011-12 Pres-by-CD'!$A$2:$H$448,5,FALSE)</f>
        <v>55</v>
      </c>
      <c r="E31" s="37">
        <f t="shared" si="0"/>
        <v>43.298969072164951</v>
      </c>
      <c r="F31" s="37">
        <f t="shared" si="1"/>
        <v>56.701030927835049</v>
      </c>
      <c r="G31" s="37">
        <f t="shared" si="2"/>
        <v>20.702061855670099</v>
      </c>
    </row>
    <row r="32" spans="1:7" x14ac:dyDescent="0.25">
      <c r="A32" s="4" t="s">
        <v>66</v>
      </c>
      <c r="B32" t="s">
        <v>66</v>
      </c>
      <c r="C32">
        <f>VLOOKUP($A32,'2011-12 Pres-by-CD'!$A$2:$H$448,4,FALSE)</f>
        <v>56</v>
      </c>
      <c r="D32">
        <f>VLOOKUP($A32,'2011-12 Pres-by-CD'!$A$2:$H$448,5,FALSE)</f>
        <v>41</v>
      </c>
      <c r="E32" s="37">
        <f t="shared" si="0"/>
        <v>57.731958762886592</v>
      </c>
      <c r="F32" s="37">
        <f t="shared" si="1"/>
        <v>42.268041237113401</v>
      </c>
      <c r="G32" s="37">
        <f t="shared" si="2"/>
        <v>-8.16391752577319</v>
      </c>
    </row>
    <row r="33" spans="1:7" x14ac:dyDescent="0.25">
      <c r="A33" s="4" t="s">
        <v>56</v>
      </c>
      <c r="B33" t="s">
        <v>56</v>
      </c>
      <c r="C33">
        <f>VLOOKUP($A33,'2011-12 Pres-by-CD'!$A$2:$H$448,4,FALSE)</f>
        <v>50</v>
      </c>
      <c r="D33">
        <f>VLOOKUP($A33,'2011-12 Pres-by-CD'!$A$2:$H$448,5,FALSE)</f>
        <v>47</v>
      </c>
      <c r="E33" s="37">
        <f t="shared" si="0"/>
        <v>51.546391752577314</v>
      </c>
      <c r="F33" s="37">
        <f t="shared" si="1"/>
        <v>48.453608247422679</v>
      </c>
      <c r="G33" s="37">
        <f t="shared" si="2"/>
        <v>4.2072164948453645</v>
      </c>
    </row>
    <row r="34" spans="1:7" x14ac:dyDescent="0.25">
      <c r="A34" s="4" t="s">
        <v>68</v>
      </c>
      <c r="B34" t="s">
        <v>68</v>
      </c>
      <c r="C34">
        <f>VLOOKUP($A34,'2011-12 Pres-by-CD'!$A$2:$H$448,4,FALSE)</f>
        <v>69</v>
      </c>
      <c r="D34">
        <f>VLOOKUP($A34,'2011-12 Pres-by-CD'!$A$2:$H$448,5,FALSE)</f>
        <v>28</v>
      </c>
      <c r="E34" s="37">
        <f t="shared" si="0"/>
        <v>71.134020618556704</v>
      </c>
      <c r="F34" s="37">
        <f t="shared" si="1"/>
        <v>28.865979381443296</v>
      </c>
      <c r="G34" s="37">
        <f t="shared" si="2"/>
        <v>-34.968041237113411</v>
      </c>
    </row>
    <row r="35" spans="1:7" x14ac:dyDescent="0.25">
      <c r="A35" s="4" t="s">
        <v>72</v>
      </c>
      <c r="B35" t="s">
        <v>72</v>
      </c>
      <c r="C35">
        <f>VLOOKUP($A35,'2011-12 Pres-by-CD'!$A$2:$H$448,4,FALSE)</f>
        <v>84</v>
      </c>
      <c r="D35">
        <f>VLOOKUP($A35,'2011-12 Pres-by-CD'!$A$2:$H$448,5,FALSE)</f>
        <v>13</v>
      </c>
      <c r="E35" s="37">
        <f t="shared" si="0"/>
        <v>86.597938144329902</v>
      </c>
      <c r="F35" s="37">
        <f t="shared" si="1"/>
        <v>13.402061855670103</v>
      </c>
      <c r="G35" s="37">
        <f t="shared" si="2"/>
        <v>-65.895876288659807</v>
      </c>
    </row>
    <row r="36" spans="1:7" x14ac:dyDescent="0.25">
      <c r="A36" s="4" t="s">
        <v>74</v>
      </c>
      <c r="B36" t="s">
        <v>74</v>
      </c>
      <c r="C36">
        <f>VLOOKUP($A36,'2011-12 Pres-by-CD'!$A$2:$H$448,4,FALSE)</f>
        <v>87</v>
      </c>
      <c r="D36">
        <f>VLOOKUP($A36,'2011-12 Pres-by-CD'!$A$2:$H$448,5,FALSE)</f>
        <v>10</v>
      </c>
      <c r="E36" s="37">
        <f t="shared" si="0"/>
        <v>89.690721649484544</v>
      </c>
      <c r="F36" s="37">
        <f t="shared" si="1"/>
        <v>10.309278350515463</v>
      </c>
      <c r="G36" s="37">
        <f t="shared" si="2"/>
        <v>-72.081443298969091</v>
      </c>
    </row>
    <row r="37" spans="1:7" x14ac:dyDescent="0.25">
      <c r="A37" s="4" t="s">
        <v>76</v>
      </c>
      <c r="B37" t="s">
        <v>76</v>
      </c>
      <c r="C37">
        <f>VLOOKUP($A37,'2011-12 Pres-by-CD'!$A$2:$H$448,4,FALSE)</f>
        <v>73</v>
      </c>
      <c r="D37">
        <f>VLOOKUP($A37,'2011-12 Pres-by-CD'!$A$2:$H$448,5,FALSE)</f>
        <v>24</v>
      </c>
      <c r="E37" s="37">
        <f t="shared" si="0"/>
        <v>75.257731958762889</v>
      </c>
      <c r="F37" s="37">
        <f t="shared" si="1"/>
        <v>24.742268041237114</v>
      </c>
      <c r="G37" s="37">
        <f t="shared" si="2"/>
        <v>-43.215463917525781</v>
      </c>
    </row>
    <row r="38" spans="1:7" x14ac:dyDescent="0.25">
      <c r="A38" s="4" t="s">
        <v>78</v>
      </c>
      <c r="B38" t="s">
        <v>78</v>
      </c>
      <c r="C38">
        <f>VLOOKUP($A38,'2011-12 Pres-by-CD'!$A$2:$H$448,4,FALSE)</f>
        <v>67</v>
      </c>
      <c r="D38">
        <f>VLOOKUP($A38,'2011-12 Pres-by-CD'!$A$2:$H$448,5,FALSE)</f>
        <v>30</v>
      </c>
      <c r="E38" s="37">
        <f t="shared" si="0"/>
        <v>69.072164948453604</v>
      </c>
      <c r="F38" s="37">
        <f t="shared" si="1"/>
        <v>30.927835051546392</v>
      </c>
      <c r="G38" s="37">
        <f t="shared" si="2"/>
        <v>-30.844329896907208</v>
      </c>
    </row>
    <row r="39" spans="1:7" x14ac:dyDescent="0.25">
      <c r="A39" s="4" t="s">
        <v>80</v>
      </c>
      <c r="B39" t="s">
        <v>80</v>
      </c>
      <c r="C39">
        <f>VLOOKUP($A39,'2011-12 Pres-by-CD'!$A$2:$H$448,4,FALSE)</f>
        <v>57</v>
      </c>
      <c r="D39">
        <f>VLOOKUP($A39,'2011-12 Pres-by-CD'!$A$2:$H$448,5,FALSE)</f>
        <v>40</v>
      </c>
      <c r="E39" s="37">
        <f t="shared" si="0"/>
        <v>58.762886597938149</v>
      </c>
      <c r="F39" s="37">
        <f t="shared" si="1"/>
        <v>41.237113402061851</v>
      </c>
      <c r="G39" s="37">
        <f t="shared" si="2"/>
        <v>-10.225773195876297</v>
      </c>
    </row>
    <row r="40" spans="1:7" x14ac:dyDescent="0.25">
      <c r="A40" s="4" t="s">
        <v>83</v>
      </c>
      <c r="B40" t="s">
        <v>83</v>
      </c>
      <c r="C40">
        <f>VLOOKUP($A40,'2011-12 Pres-by-CD'!$A$2:$H$448,4,FALSE)</f>
        <v>69</v>
      </c>
      <c r="D40">
        <f>VLOOKUP($A40,'2011-12 Pres-by-CD'!$A$2:$H$448,5,FALSE)</f>
        <v>28</v>
      </c>
      <c r="E40" s="37">
        <f t="shared" si="0"/>
        <v>71.134020618556704</v>
      </c>
      <c r="F40" s="37">
        <f t="shared" si="1"/>
        <v>28.865979381443296</v>
      </c>
      <c r="G40" s="37">
        <f t="shared" si="2"/>
        <v>-34.968041237113411</v>
      </c>
    </row>
    <row r="41" spans="1:7" x14ac:dyDescent="0.25">
      <c r="A41" s="4" t="s">
        <v>85</v>
      </c>
      <c r="B41" t="s">
        <v>85</v>
      </c>
      <c r="C41">
        <f>VLOOKUP($A41,'2011-12 Pres-by-CD'!$A$2:$H$448,4,FALSE)</f>
        <v>70</v>
      </c>
      <c r="D41">
        <f>VLOOKUP($A41,'2011-12 Pres-by-CD'!$A$2:$H$448,5,FALSE)</f>
        <v>27</v>
      </c>
      <c r="E41" s="37">
        <f t="shared" si="0"/>
        <v>72.164948453608247</v>
      </c>
      <c r="F41" s="37">
        <f t="shared" si="1"/>
        <v>27.835051546391753</v>
      </c>
      <c r="G41" s="37">
        <f t="shared" si="2"/>
        <v>-37.029896907216497</v>
      </c>
    </row>
    <row r="42" spans="1:7" x14ac:dyDescent="0.25">
      <c r="A42" s="4" t="s">
        <v>70</v>
      </c>
      <c r="B42" t="s">
        <v>70</v>
      </c>
      <c r="C42">
        <f>VLOOKUP($A42,'2011-12 Pres-by-CD'!$A$2:$H$448,4,FALSE)</f>
        <v>68</v>
      </c>
      <c r="D42">
        <f>VLOOKUP($A42,'2011-12 Pres-by-CD'!$A$2:$H$448,5,FALSE)</f>
        <v>29</v>
      </c>
      <c r="E42" s="37">
        <f t="shared" si="0"/>
        <v>70.103092783505147</v>
      </c>
      <c r="F42" s="37">
        <f t="shared" si="1"/>
        <v>29.896907216494846</v>
      </c>
      <c r="G42" s="37">
        <f t="shared" si="2"/>
        <v>-32.906185567010304</v>
      </c>
    </row>
    <row r="43" spans="1:7" x14ac:dyDescent="0.25">
      <c r="A43" s="4" t="s">
        <v>82</v>
      </c>
      <c r="B43" t="s">
        <v>82</v>
      </c>
      <c r="C43">
        <f>VLOOKUP($A43,'2011-12 Pres-by-CD'!$A$2:$H$448,4,FALSE)</f>
        <v>71</v>
      </c>
      <c r="D43">
        <f>VLOOKUP($A43,'2011-12 Pres-by-CD'!$A$2:$H$448,5,FALSE)</f>
        <v>26</v>
      </c>
      <c r="E43" s="37">
        <f t="shared" si="0"/>
        <v>73.19587628865979</v>
      </c>
      <c r="F43" s="37">
        <f t="shared" si="1"/>
        <v>26.804123711340207</v>
      </c>
      <c r="G43" s="37">
        <f t="shared" si="2"/>
        <v>-39.091752577319582</v>
      </c>
    </row>
    <row r="44" spans="1:7" x14ac:dyDescent="0.25">
      <c r="A44" s="4" t="s">
        <v>89</v>
      </c>
      <c r="B44" t="s">
        <v>89</v>
      </c>
      <c r="C44">
        <f>VLOOKUP($A44,'2011-12 Pres-by-CD'!$A$2:$H$448,4,FALSE)</f>
        <v>52</v>
      </c>
      <c r="D44">
        <f>VLOOKUP($A44,'2011-12 Pres-by-CD'!$A$2:$H$448,5,FALSE)</f>
        <v>46</v>
      </c>
      <c r="E44" s="37">
        <f t="shared" si="0"/>
        <v>53.061224489795919</v>
      </c>
      <c r="F44" s="37">
        <f t="shared" si="1"/>
        <v>46.938775510204081</v>
      </c>
      <c r="G44" s="37">
        <f t="shared" si="2"/>
        <v>1.1775510204081625</v>
      </c>
    </row>
    <row r="45" spans="1:7" x14ac:dyDescent="0.25">
      <c r="A45" s="4" t="s">
        <v>91</v>
      </c>
      <c r="B45" t="s">
        <v>91</v>
      </c>
      <c r="C45">
        <f>VLOOKUP($A45,'2011-12 Pres-by-CD'!$A$2:$H$448,4,FALSE)</f>
        <v>42</v>
      </c>
      <c r="D45">
        <f>VLOOKUP($A45,'2011-12 Pres-by-CD'!$A$2:$H$448,5,FALSE)</f>
        <v>55</v>
      </c>
      <c r="E45" s="37">
        <f t="shared" si="0"/>
        <v>43.298969072164951</v>
      </c>
      <c r="F45" s="37">
        <f t="shared" si="1"/>
        <v>56.701030927835049</v>
      </c>
      <c r="G45" s="37">
        <f t="shared" si="2"/>
        <v>20.702061855670099</v>
      </c>
    </row>
    <row r="46" spans="1:7" x14ac:dyDescent="0.25">
      <c r="A46" s="4" t="s">
        <v>93</v>
      </c>
      <c r="B46" t="s">
        <v>93</v>
      </c>
      <c r="C46">
        <f>VLOOKUP($A46,'2011-12 Pres-by-CD'!$A$2:$H$448,4,FALSE)</f>
        <v>36</v>
      </c>
      <c r="D46">
        <f>VLOOKUP($A46,'2011-12 Pres-by-CD'!$A$2:$H$448,5,FALSE)</f>
        <v>61</v>
      </c>
      <c r="E46" s="37">
        <f t="shared" si="0"/>
        <v>37.113402061855673</v>
      </c>
      <c r="F46" s="37">
        <f t="shared" si="1"/>
        <v>62.886597938144327</v>
      </c>
      <c r="G46" s="37">
        <f t="shared" si="2"/>
        <v>33.073195876288651</v>
      </c>
    </row>
    <row r="47" spans="1:7" x14ac:dyDescent="0.25">
      <c r="A47" s="4" t="s">
        <v>95</v>
      </c>
      <c r="B47" t="s">
        <v>95</v>
      </c>
      <c r="C47">
        <f>VLOOKUP($A47,'2011-12 Pres-by-CD'!$A$2:$H$448,4,FALSE)</f>
        <v>56</v>
      </c>
      <c r="D47">
        <f>VLOOKUP($A47,'2011-12 Pres-by-CD'!$A$2:$H$448,5,FALSE)</f>
        <v>41</v>
      </c>
      <c r="E47" s="37">
        <f t="shared" si="0"/>
        <v>57.731958762886592</v>
      </c>
      <c r="F47" s="37">
        <f t="shared" si="1"/>
        <v>42.268041237113401</v>
      </c>
      <c r="G47" s="37">
        <f t="shared" si="2"/>
        <v>-8.16391752577319</v>
      </c>
    </row>
    <row r="48" spans="1:7" x14ac:dyDescent="0.25">
      <c r="A48" s="4" t="s">
        <v>97</v>
      </c>
      <c r="B48" t="s">
        <v>97</v>
      </c>
      <c r="C48">
        <f>VLOOKUP($A48,'2011-12 Pres-by-CD'!$A$2:$H$448,4,FALSE)</f>
        <v>49</v>
      </c>
      <c r="D48">
        <f>VLOOKUP($A48,'2011-12 Pres-by-CD'!$A$2:$H$448,5,FALSE)</f>
        <v>48</v>
      </c>
      <c r="E48" s="37">
        <f t="shared" si="0"/>
        <v>50.515463917525771</v>
      </c>
      <c r="F48" s="37">
        <f t="shared" si="1"/>
        <v>49.484536082474229</v>
      </c>
      <c r="G48" s="37">
        <f t="shared" si="2"/>
        <v>6.2690721649484571</v>
      </c>
    </row>
    <row r="49" spans="1:7" x14ac:dyDescent="0.25">
      <c r="A49" s="4" t="s">
        <v>99</v>
      </c>
      <c r="B49" t="s">
        <v>99</v>
      </c>
      <c r="C49">
        <f>VLOOKUP($A49,'2011-12 Pres-by-CD'!$A$2:$H$448,4,FALSE)</f>
        <v>56</v>
      </c>
      <c r="D49">
        <f>VLOOKUP($A49,'2011-12 Pres-by-CD'!$A$2:$H$448,5,FALSE)</f>
        <v>41</v>
      </c>
      <c r="E49" s="37">
        <f t="shared" si="0"/>
        <v>57.731958762886592</v>
      </c>
      <c r="F49" s="37">
        <f t="shared" si="1"/>
        <v>42.268041237113401</v>
      </c>
      <c r="G49" s="37">
        <f t="shared" si="2"/>
        <v>-8.16391752577319</v>
      </c>
    </row>
    <row r="50" spans="1:7" x14ac:dyDescent="0.25">
      <c r="A50" s="4" t="s">
        <v>100</v>
      </c>
      <c r="B50" t="s">
        <v>100</v>
      </c>
      <c r="C50">
        <f>VLOOKUP($A50,'2011-12 Pres-by-CD'!$A$2:$H$448,4,FALSE)</f>
        <v>61</v>
      </c>
      <c r="D50">
        <f>VLOOKUP($A50,'2011-12 Pres-by-CD'!$A$2:$H$448,5,FALSE)</f>
        <v>35</v>
      </c>
      <c r="E50" s="37">
        <f t="shared" si="0"/>
        <v>63.541666666666664</v>
      </c>
      <c r="F50" s="37">
        <f t="shared" si="1"/>
        <v>36.458333333333329</v>
      </c>
      <c r="G50" s="37">
        <f t="shared" si="2"/>
        <v>-19.783333333333335</v>
      </c>
    </row>
    <row r="51" spans="1:7" x14ac:dyDescent="0.25">
      <c r="A51" s="4" t="s">
        <v>103</v>
      </c>
      <c r="B51" t="s">
        <v>103</v>
      </c>
      <c r="C51">
        <f>VLOOKUP($A51,'2011-12 Pres-by-CD'!$A$2:$H$448,4,FALSE)</f>
        <v>70</v>
      </c>
      <c r="D51">
        <f>VLOOKUP($A51,'2011-12 Pres-by-CD'!$A$2:$H$448,5,FALSE)</f>
        <v>26</v>
      </c>
      <c r="E51" s="37">
        <f t="shared" si="0"/>
        <v>72.916666666666657</v>
      </c>
      <c r="F51" s="37">
        <f t="shared" si="1"/>
        <v>27.083333333333332</v>
      </c>
      <c r="G51" s="37">
        <f t="shared" si="2"/>
        <v>-38.533333333333331</v>
      </c>
    </row>
    <row r="52" spans="1:7" x14ac:dyDescent="0.25">
      <c r="A52" s="4" t="s">
        <v>105</v>
      </c>
      <c r="B52" t="s">
        <v>105</v>
      </c>
      <c r="C52">
        <f>VLOOKUP($A52,'2011-12 Pres-by-CD'!$A$2:$H$448,4,FALSE)</f>
        <v>74</v>
      </c>
      <c r="D52">
        <f>VLOOKUP($A52,'2011-12 Pres-by-CD'!$A$2:$H$448,5,FALSE)</f>
        <v>23</v>
      </c>
      <c r="E52" s="37">
        <f t="shared" si="0"/>
        <v>76.288659793814432</v>
      </c>
      <c r="F52" s="37">
        <f t="shared" si="1"/>
        <v>23.711340206185564</v>
      </c>
      <c r="G52" s="37">
        <f t="shared" si="2"/>
        <v>-45.277319587628867</v>
      </c>
    </row>
    <row r="53" spans="1:7" x14ac:dyDescent="0.25">
      <c r="A53" s="4" t="s">
        <v>106</v>
      </c>
      <c r="B53" t="s">
        <v>106</v>
      </c>
      <c r="C53">
        <f>VLOOKUP($A53,'2011-12 Pres-by-CD'!$A$2:$H$448,4,FALSE)</f>
        <v>66</v>
      </c>
      <c r="D53">
        <f>VLOOKUP($A53,'2011-12 Pres-by-CD'!$A$2:$H$448,5,FALSE)</f>
        <v>31</v>
      </c>
      <c r="E53" s="37">
        <f t="shared" si="0"/>
        <v>68.041237113402062</v>
      </c>
      <c r="F53" s="37">
        <f t="shared" si="1"/>
        <v>31.958762886597935</v>
      </c>
      <c r="G53" s="37">
        <f t="shared" si="2"/>
        <v>-28.782474226804123</v>
      </c>
    </row>
    <row r="54" spans="1:7" x14ac:dyDescent="0.25">
      <c r="A54" s="4" t="s">
        <v>108</v>
      </c>
      <c r="B54" t="s">
        <v>108</v>
      </c>
      <c r="C54">
        <f>VLOOKUP($A54,'2011-12 Pres-by-CD'!$A$2:$H$448,4,FALSE)</f>
        <v>56</v>
      </c>
      <c r="D54">
        <f>VLOOKUP($A54,'2011-12 Pres-by-CD'!$A$2:$H$448,5,FALSE)</f>
        <v>41</v>
      </c>
      <c r="E54" s="37">
        <f t="shared" si="0"/>
        <v>57.731958762886592</v>
      </c>
      <c r="F54" s="37">
        <f t="shared" si="1"/>
        <v>42.268041237113401</v>
      </c>
      <c r="G54" s="37">
        <f t="shared" si="2"/>
        <v>-8.16391752577319</v>
      </c>
    </row>
    <row r="55" spans="1:7" x14ac:dyDescent="0.25">
      <c r="A55" s="4" t="s">
        <v>102</v>
      </c>
      <c r="B55" t="s">
        <v>102</v>
      </c>
      <c r="C55">
        <f>VLOOKUP($A55,'2011-12 Pres-by-CD'!$A$2:$H$448,4,FALSE)</f>
        <v>62</v>
      </c>
      <c r="D55">
        <f>VLOOKUP($A55,'2011-12 Pres-by-CD'!$A$2:$H$448,5,FALSE)</f>
        <v>35</v>
      </c>
      <c r="E55" s="37">
        <f t="shared" si="0"/>
        <v>63.917525773195869</v>
      </c>
      <c r="F55" s="37">
        <f t="shared" si="1"/>
        <v>36.082474226804123</v>
      </c>
      <c r="G55" s="37">
        <f t="shared" si="2"/>
        <v>-20.535051546391745</v>
      </c>
    </row>
    <row r="56" spans="1:7" x14ac:dyDescent="0.25">
      <c r="A56" s="4" t="s">
        <v>113</v>
      </c>
      <c r="B56" t="s">
        <v>113</v>
      </c>
      <c r="C56">
        <f>VLOOKUP($A56,'2011-12 Pres-by-CD'!$A$2:$H$448,4,FALSE)</f>
        <v>64</v>
      </c>
      <c r="D56">
        <f>VLOOKUP($A56,'2011-12 Pres-by-CD'!$A$2:$H$448,5,FALSE)</f>
        <v>33</v>
      </c>
      <c r="E56" s="37">
        <f t="shared" si="0"/>
        <v>65.979381443298962</v>
      </c>
      <c r="F56" s="37">
        <f t="shared" si="1"/>
        <v>34.020618556701031</v>
      </c>
      <c r="G56" s="37">
        <f t="shared" si="2"/>
        <v>-24.65876288659793</v>
      </c>
    </row>
    <row r="57" spans="1:7" x14ac:dyDescent="0.25">
      <c r="A57" s="4" t="s">
        <v>115</v>
      </c>
      <c r="B57" t="s">
        <v>115</v>
      </c>
      <c r="C57">
        <f>VLOOKUP($A57,'2011-12 Pres-by-CD'!$A$2:$H$448,4,FALSE)</f>
        <v>77</v>
      </c>
      <c r="D57">
        <f>VLOOKUP($A57,'2011-12 Pres-by-CD'!$A$2:$H$448,5,FALSE)</f>
        <v>19</v>
      </c>
      <c r="E57" s="37">
        <f t="shared" si="0"/>
        <v>80.208333333333343</v>
      </c>
      <c r="F57" s="37">
        <f t="shared" si="1"/>
        <v>19.791666666666664</v>
      </c>
      <c r="G57" s="37">
        <f t="shared" si="2"/>
        <v>-53.116666666666681</v>
      </c>
    </row>
    <row r="58" spans="1:7" x14ac:dyDescent="0.25">
      <c r="A58" s="4" t="s">
        <v>117</v>
      </c>
      <c r="B58" t="s">
        <v>117</v>
      </c>
      <c r="C58">
        <f>VLOOKUP($A58,'2011-12 Pres-by-CD'!$A$2:$H$448,4,FALSE)</f>
        <v>64</v>
      </c>
      <c r="D58">
        <f>VLOOKUP($A58,'2011-12 Pres-by-CD'!$A$2:$H$448,5,FALSE)</f>
        <v>32</v>
      </c>
      <c r="E58" s="37">
        <f t="shared" si="0"/>
        <v>66.666666666666657</v>
      </c>
      <c r="F58" s="37">
        <f t="shared" si="1"/>
        <v>33.333333333333329</v>
      </c>
      <c r="G58" s="37">
        <f t="shared" si="2"/>
        <v>-26.033333333333328</v>
      </c>
    </row>
    <row r="59" spans="1:7" x14ac:dyDescent="0.25">
      <c r="A59" s="4" t="s">
        <v>120</v>
      </c>
      <c r="B59" t="s">
        <v>120</v>
      </c>
      <c r="C59">
        <f>VLOOKUP($A59,'2011-12 Pres-by-CD'!$A$2:$H$448,4,FALSE)</f>
        <v>50</v>
      </c>
      <c r="D59">
        <f>VLOOKUP($A59,'2011-12 Pres-by-CD'!$A$2:$H$448,5,FALSE)</f>
        <v>47</v>
      </c>
      <c r="E59" s="37">
        <f t="shared" si="0"/>
        <v>51.546391752577314</v>
      </c>
      <c r="F59" s="37">
        <f t="shared" si="1"/>
        <v>48.453608247422679</v>
      </c>
      <c r="G59" s="37">
        <f t="shared" si="2"/>
        <v>4.2072164948453645</v>
      </c>
    </row>
    <row r="60" spans="1:7" x14ac:dyDescent="0.25">
      <c r="A60" s="4" t="s">
        <v>123</v>
      </c>
      <c r="B60" t="s">
        <v>123</v>
      </c>
      <c r="C60">
        <f>VLOOKUP($A60,'2011-12 Pres-by-CD'!$A$2:$H$448,4,FALSE)</f>
        <v>84</v>
      </c>
      <c r="D60">
        <f>VLOOKUP($A60,'2011-12 Pres-by-CD'!$A$2:$H$448,5,FALSE)</f>
        <v>13</v>
      </c>
      <c r="E60" s="37">
        <f t="shared" si="0"/>
        <v>86.597938144329902</v>
      </c>
      <c r="F60" s="37">
        <f t="shared" si="1"/>
        <v>13.402061855670103</v>
      </c>
      <c r="G60" s="37">
        <f t="shared" si="2"/>
        <v>-65.895876288659807</v>
      </c>
    </row>
    <row r="61" spans="1:7" x14ac:dyDescent="0.25">
      <c r="A61" s="4" t="s">
        <v>112</v>
      </c>
      <c r="B61" t="s">
        <v>112</v>
      </c>
      <c r="C61">
        <f>VLOOKUP($A61,'2011-12 Pres-by-CD'!$A$2:$H$448,4,FALSE)</f>
        <v>61</v>
      </c>
      <c r="D61">
        <f>VLOOKUP($A61,'2011-12 Pres-by-CD'!$A$2:$H$448,5,FALSE)</f>
        <v>35</v>
      </c>
      <c r="E61" s="37">
        <f t="shared" si="0"/>
        <v>63.541666666666664</v>
      </c>
      <c r="F61" s="37">
        <f t="shared" si="1"/>
        <v>36.458333333333329</v>
      </c>
      <c r="G61" s="37">
        <f t="shared" si="2"/>
        <v>-19.783333333333335</v>
      </c>
    </row>
    <row r="62" spans="1:7" x14ac:dyDescent="0.25">
      <c r="A62" s="4" t="s">
        <v>126</v>
      </c>
      <c r="B62" t="s">
        <v>126</v>
      </c>
      <c r="C62">
        <f>VLOOKUP($A62,'2011-12 Pres-by-CD'!$A$2:$H$448,4,FALSE)</f>
        <v>47</v>
      </c>
      <c r="D62">
        <f>VLOOKUP($A62,'2011-12 Pres-by-CD'!$A$2:$H$448,5,FALSE)</f>
        <v>49</v>
      </c>
      <c r="E62" s="37">
        <f t="shared" si="0"/>
        <v>48.958333333333329</v>
      </c>
      <c r="F62" s="37">
        <f t="shared" si="1"/>
        <v>51.041666666666664</v>
      </c>
      <c r="G62" s="37">
        <f t="shared" si="2"/>
        <v>9.3833333333333364</v>
      </c>
    </row>
    <row r="63" spans="1:7" x14ac:dyDescent="0.25">
      <c r="A63" s="4" t="s">
        <v>128</v>
      </c>
      <c r="B63" t="s">
        <v>128</v>
      </c>
      <c r="C63">
        <f>VLOOKUP($A63,'2011-12 Pres-by-CD'!$A$2:$H$448,4,FALSE)</f>
        <v>77</v>
      </c>
      <c r="D63">
        <f>VLOOKUP($A63,'2011-12 Pres-by-CD'!$A$2:$H$448,5,FALSE)</f>
        <v>19</v>
      </c>
      <c r="E63" s="37">
        <f t="shared" si="0"/>
        <v>80.208333333333343</v>
      </c>
      <c r="F63" s="37">
        <f t="shared" si="1"/>
        <v>19.791666666666664</v>
      </c>
      <c r="G63" s="37">
        <f t="shared" si="2"/>
        <v>-53.116666666666681</v>
      </c>
    </row>
    <row r="64" spans="1:7" x14ac:dyDescent="0.25">
      <c r="A64" s="4" t="s">
        <v>65</v>
      </c>
      <c r="B64" t="s">
        <v>65</v>
      </c>
      <c r="C64">
        <f>VLOOKUP($A64,'2011-12 Pres-by-CD'!$A$2:$H$448,4,FALSE)</f>
        <v>59</v>
      </c>
      <c r="D64">
        <f>VLOOKUP($A64,'2011-12 Pres-by-CD'!$A$2:$H$448,5,FALSE)</f>
        <v>38</v>
      </c>
      <c r="E64" s="37">
        <f t="shared" si="0"/>
        <v>60.824742268041234</v>
      </c>
      <c r="F64" s="37">
        <f t="shared" si="1"/>
        <v>39.175257731958766</v>
      </c>
      <c r="G64" s="37">
        <f t="shared" si="2"/>
        <v>-14.349484536082468</v>
      </c>
    </row>
    <row r="65" spans="1:7" x14ac:dyDescent="0.25">
      <c r="A65" s="4" t="s">
        <v>110</v>
      </c>
      <c r="B65" t="s">
        <v>110</v>
      </c>
      <c r="C65">
        <f>VLOOKUP($A65,'2011-12 Pres-by-CD'!$A$2:$H$448,4,FALSE)</f>
        <v>43</v>
      </c>
      <c r="D65">
        <f>VLOOKUP($A65,'2011-12 Pres-by-CD'!$A$2:$H$448,5,FALSE)</f>
        <v>54</v>
      </c>
      <c r="E65" s="37">
        <f t="shared" si="0"/>
        <v>44.329896907216494</v>
      </c>
      <c r="F65" s="37">
        <f t="shared" si="1"/>
        <v>55.670103092783506</v>
      </c>
      <c r="G65" s="37">
        <f t="shared" si="2"/>
        <v>18.640206185567013</v>
      </c>
    </row>
    <row r="66" spans="1:7" x14ac:dyDescent="0.25">
      <c r="A66" s="4" t="s">
        <v>119</v>
      </c>
      <c r="B66" t="s">
        <v>119</v>
      </c>
      <c r="C66">
        <f>VLOOKUP($A66,'2011-12 Pres-by-CD'!$A$2:$H$448,4,FALSE)</f>
        <v>75</v>
      </c>
      <c r="D66">
        <f>VLOOKUP($A66,'2011-12 Pres-by-CD'!$A$2:$H$448,5,FALSE)</f>
        <v>22</v>
      </c>
      <c r="E66" s="37">
        <f t="shared" si="0"/>
        <v>77.319587628865989</v>
      </c>
      <c r="F66" s="37">
        <f t="shared" si="1"/>
        <v>22.680412371134022</v>
      </c>
      <c r="G66" s="37">
        <f t="shared" si="2"/>
        <v>-47.339175257731966</v>
      </c>
    </row>
    <row r="67" spans="1:7" x14ac:dyDescent="0.25">
      <c r="A67" s="4" t="s">
        <v>131</v>
      </c>
      <c r="B67" t="s">
        <v>131</v>
      </c>
      <c r="C67">
        <f>VLOOKUP($A67,'2011-12 Pres-by-CD'!$A$2:$H$448,4,FALSE)</f>
        <v>81</v>
      </c>
      <c r="D67">
        <f>VLOOKUP($A67,'2011-12 Pres-by-CD'!$A$2:$H$448,5,FALSE)</f>
        <v>16</v>
      </c>
      <c r="E67" s="37">
        <f t="shared" si="0"/>
        <v>83.505154639175259</v>
      </c>
      <c r="F67" s="37">
        <f t="shared" si="1"/>
        <v>16.494845360824741</v>
      </c>
      <c r="G67" s="37">
        <f t="shared" si="2"/>
        <v>-59.710309278350522</v>
      </c>
    </row>
    <row r="68" spans="1:7" x14ac:dyDescent="0.25">
      <c r="A68" s="4" t="s">
        <v>122</v>
      </c>
      <c r="B68" t="s">
        <v>122</v>
      </c>
      <c r="C68">
        <f>VLOOKUP($A68,'2011-12 Pres-by-CD'!$A$2:$H$448,4,FALSE)</f>
        <v>46</v>
      </c>
      <c r="D68">
        <f>VLOOKUP($A68,'2011-12 Pres-by-CD'!$A$2:$H$448,5,FALSE)</f>
        <v>51</v>
      </c>
      <c r="E68" s="37">
        <f t="shared" ref="E68:E131" si="3">C68/SUM(C68:D68)*100</f>
        <v>47.422680412371129</v>
      </c>
      <c r="F68" s="37">
        <f t="shared" ref="F68:F131" si="4">D68/SUM(C68:D68)*100</f>
        <v>52.577319587628871</v>
      </c>
      <c r="G68" s="37">
        <f t="shared" ref="G68:G131" si="5">F68-E68+7.3</f>
        <v>12.454639175257743</v>
      </c>
    </row>
    <row r="69" spans="1:7" x14ac:dyDescent="0.25">
      <c r="A69" s="4" t="s">
        <v>136</v>
      </c>
      <c r="B69" t="s">
        <v>136</v>
      </c>
      <c r="C69">
        <f>VLOOKUP($A69,'2011-12 Pres-by-CD'!$A$2:$H$448,4,FALSE)</f>
        <v>58</v>
      </c>
      <c r="D69">
        <f>VLOOKUP($A69,'2011-12 Pres-by-CD'!$A$2:$H$448,5,FALSE)</f>
        <v>39</v>
      </c>
      <c r="E69" s="37">
        <f t="shared" si="3"/>
        <v>59.793814432989691</v>
      </c>
      <c r="F69" s="37">
        <f t="shared" si="4"/>
        <v>40.206185567010309</v>
      </c>
      <c r="G69" s="37">
        <f t="shared" si="5"/>
        <v>-12.287628865979382</v>
      </c>
    </row>
    <row r="70" spans="1:7" x14ac:dyDescent="0.25">
      <c r="A70" s="4" t="s">
        <v>138</v>
      </c>
      <c r="B70" t="s">
        <v>138</v>
      </c>
      <c r="C70">
        <f>VLOOKUP($A70,'2011-12 Pres-by-CD'!$A$2:$H$448,4,FALSE)</f>
        <v>58</v>
      </c>
      <c r="D70">
        <f>VLOOKUP($A70,'2011-12 Pres-by-CD'!$A$2:$H$448,5,FALSE)</f>
        <v>39</v>
      </c>
      <c r="E70" s="37">
        <f t="shared" si="3"/>
        <v>59.793814432989691</v>
      </c>
      <c r="F70" s="37">
        <f t="shared" si="4"/>
        <v>40.206185567010309</v>
      </c>
      <c r="G70" s="37">
        <f t="shared" si="5"/>
        <v>-12.287628865979382</v>
      </c>
    </row>
    <row r="71" spans="1:7" x14ac:dyDescent="0.25">
      <c r="A71" s="4" t="s">
        <v>135</v>
      </c>
      <c r="B71" t="s">
        <v>135</v>
      </c>
      <c r="C71">
        <f>VLOOKUP($A71,'2011-12 Pres-by-CD'!$A$2:$H$448,4,FALSE)</f>
        <v>46</v>
      </c>
      <c r="D71">
        <f>VLOOKUP($A71,'2011-12 Pres-by-CD'!$A$2:$H$448,5,FALSE)</f>
        <v>51</v>
      </c>
      <c r="E71" s="37">
        <f t="shared" si="3"/>
        <v>47.422680412371129</v>
      </c>
      <c r="F71" s="37">
        <f t="shared" si="4"/>
        <v>52.577319587628871</v>
      </c>
      <c r="G71" s="37">
        <f t="shared" si="5"/>
        <v>12.454639175257743</v>
      </c>
    </row>
    <row r="72" spans="1:7" x14ac:dyDescent="0.25">
      <c r="A72" s="4" t="s">
        <v>140</v>
      </c>
      <c r="B72" t="s">
        <v>140</v>
      </c>
      <c r="C72">
        <f>VLOOKUP($A72,'2011-12 Pres-by-CD'!$A$2:$H$448,4,FALSE)</f>
        <v>49</v>
      </c>
      <c r="D72">
        <f>VLOOKUP($A72,'2011-12 Pres-by-CD'!$A$2:$H$448,5,FALSE)</f>
        <v>48</v>
      </c>
      <c r="E72" s="37">
        <f t="shared" si="3"/>
        <v>50.515463917525771</v>
      </c>
      <c r="F72" s="37">
        <f t="shared" si="4"/>
        <v>49.484536082474229</v>
      </c>
      <c r="G72" s="37">
        <f t="shared" si="5"/>
        <v>6.2690721649484571</v>
      </c>
    </row>
    <row r="73" spans="1:7" x14ac:dyDescent="0.25">
      <c r="A73" s="4" t="s">
        <v>142</v>
      </c>
      <c r="B73" t="s">
        <v>142</v>
      </c>
      <c r="C73">
        <f>VLOOKUP($A73,'2011-12 Pres-by-CD'!$A$2:$H$448,4,FALSE)</f>
        <v>39</v>
      </c>
      <c r="D73">
        <f>VLOOKUP($A73,'2011-12 Pres-by-CD'!$A$2:$H$448,5,FALSE)</f>
        <v>58</v>
      </c>
      <c r="E73" s="37">
        <f t="shared" si="3"/>
        <v>40.206185567010309</v>
      </c>
      <c r="F73" s="37">
        <f t="shared" si="4"/>
        <v>59.793814432989691</v>
      </c>
      <c r="G73" s="37">
        <f t="shared" si="5"/>
        <v>26.887628865979384</v>
      </c>
    </row>
    <row r="74" spans="1:7" x14ac:dyDescent="0.25">
      <c r="A74" s="4" t="s">
        <v>145</v>
      </c>
      <c r="B74" t="s">
        <v>145</v>
      </c>
      <c r="C74">
        <f>VLOOKUP($A74,'2011-12 Pres-by-CD'!$A$2:$H$448,4,FALSE)</f>
        <v>65</v>
      </c>
      <c r="D74">
        <f>VLOOKUP($A74,'2011-12 Pres-by-CD'!$A$2:$H$448,5,FALSE)</f>
        <v>32</v>
      </c>
      <c r="E74" s="37">
        <f t="shared" si="3"/>
        <v>67.010309278350505</v>
      </c>
      <c r="F74" s="37">
        <f t="shared" si="4"/>
        <v>32.989690721649481</v>
      </c>
      <c r="G74" s="37">
        <f t="shared" si="5"/>
        <v>-26.720618556701023</v>
      </c>
    </row>
    <row r="75" spans="1:7" x14ac:dyDescent="0.25">
      <c r="A75" s="4" t="s">
        <v>144</v>
      </c>
      <c r="B75" t="s">
        <v>144</v>
      </c>
      <c r="C75">
        <f>VLOOKUP($A75,'2011-12 Pres-by-CD'!$A$2:$H$448,4,FALSE)</f>
        <v>55</v>
      </c>
      <c r="D75">
        <f>VLOOKUP($A75,'2011-12 Pres-by-CD'!$A$2:$H$448,5,FALSE)</f>
        <v>43</v>
      </c>
      <c r="E75" s="37">
        <f t="shared" si="3"/>
        <v>56.12244897959183</v>
      </c>
      <c r="F75" s="37">
        <f t="shared" si="4"/>
        <v>43.877551020408163</v>
      </c>
      <c r="G75" s="37">
        <f t="shared" si="5"/>
        <v>-4.9448979591836677</v>
      </c>
    </row>
    <row r="76" spans="1:7" x14ac:dyDescent="0.25">
      <c r="A76" s="4" t="s">
        <v>147</v>
      </c>
      <c r="B76" t="s">
        <v>147</v>
      </c>
      <c r="C76">
        <f>VLOOKUP($A76,'2011-12 Pres-by-CD'!$A$2:$H$448,4,FALSE)</f>
        <v>61</v>
      </c>
      <c r="D76">
        <f>VLOOKUP($A76,'2011-12 Pres-by-CD'!$A$2:$H$448,5,FALSE)</f>
        <v>36</v>
      </c>
      <c r="E76" s="37">
        <f t="shared" si="3"/>
        <v>62.886597938144327</v>
      </c>
      <c r="F76" s="37">
        <f t="shared" si="4"/>
        <v>37.113402061855673</v>
      </c>
      <c r="G76" s="37">
        <f t="shared" si="5"/>
        <v>-18.473195876288653</v>
      </c>
    </row>
    <row r="77" spans="1:7" x14ac:dyDescent="0.25">
      <c r="A77" s="4" t="s">
        <v>149</v>
      </c>
      <c r="B77" t="s">
        <v>149</v>
      </c>
      <c r="C77">
        <f>VLOOKUP($A77,'2011-12 Pres-by-CD'!$A$2:$H$448,4,FALSE)</f>
        <v>71</v>
      </c>
      <c r="D77">
        <f>VLOOKUP($A77,'2011-12 Pres-by-CD'!$A$2:$H$448,5,FALSE)</f>
        <v>27</v>
      </c>
      <c r="E77" s="37">
        <f t="shared" si="3"/>
        <v>72.448979591836732</v>
      </c>
      <c r="F77" s="37">
        <f t="shared" si="4"/>
        <v>27.551020408163261</v>
      </c>
      <c r="G77" s="37">
        <f t="shared" si="5"/>
        <v>-37.597959183673474</v>
      </c>
    </row>
    <row r="78" spans="1:7" x14ac:dyDescent="0.25">
      <c r="A78" s="4" t="s">
        <v>151</v>
      </c>
      <c r="B78" t="s">
        <v>151</v>
      </c>
      <c r="C78">
        <f>VLOOKUP($A78,'2011-12 Pres-by-CD'!$A$2:$H$448,4,FALSE)</f>
        <v>61</v>
      </c>
      <c r="D78">
        <f>VLOOKUP($A78,'2011-12 Pres-by-CD'!$A$2:$H$448,5,FALSE)</f>
        <v>37</v>
      </c>
      <c r="E78" s="37">
        <f t="shared" si="3"/>
        <v>62.244897959183675</v>
      </c>
      <c r="F78" s="37">
        <f t="shared" si="4"/>
        <v>37.755102040816325</v>
      </c>
      <c r="G78" s="37">
        <f t="shared" si="5"/>
        <v>-17.189795918367349</v>
      </c>
    </row>
    <row r="79" spans="1:7" x14ac:dyDescent="0.25">
      <c r="A79" s="4" t="s">
        <v>153</v>
      </c>
      <c r="B79" t="s">
        <v>153</v>
      </c>
      <c r="C79">
        <f>VLOOKUP($A79,'2011-12 Pres-by-CD'!$A$2:$H$448,4,FALSE)</f>
        <v>48</v>
      </c>
      <c r="D79">
        <f>VLOOKUP($A79,'2011-12 Pres-by-CD'!$A$2:$H$448,5,FALSE)</f>
        <v>50</v>
      </c>
      <c r="E79" s="37">
        <f t="shared" si="3"/>
        <v>48.979591836734691</v>
      </c>
      <c r="F79" s="37">
        <f t="shared" si="4"/>
        <v>51.020408163265309</v>
      </c>
      <c r="G79" s="37">
        <f t="shared" si="5"/>
        <v>9.3408163265306179</v>
      </c>
    </row>
    <row r="80" spans="1:7" x14ac:dyDescent="0.25">
      <c r="A80" s="4" t="s">
        <v>155</v>
      </c>
      <c r="B80" t="s">
        <v>155</v>
      </c>
      <c r="C80">
        <f>VLOOKUP($A80,'2011-12 Pres-by-CD'!$A$2:$H$448,4,FALSE)</f>
        <v>42</v>
      </c>
      <c r="D80">
        <f>VLOOKUP($A80,'2011-12 Pres-by-CD'!$A$2:$H$448,5,FALSE)</f>
        <v>57</v>
      </c>
      <c r="E80" s="37">
        <f t="shared" si="3"/>
        <v>42.424242424242422</v>
      </c>
      <c r="F80" s="37">
        <f t="shared" si="4"/>
        <v>57.575757575757578</v>
      </c>
      <c r="G80" s="37">
        <f t="shared" si="5"/>
        <v>22.451515151515157</v>
      </c>
    </row>
    <row r="81" spans="1:7" x14ac:dyDescent="0.25">
      <c r="A81" s="4" t="s">
        <v>157</v>
      </c>
      <c r="B81" t="s">
        <v>157</v>
      </c>
      <c r="C81">
        <f>VLOOKUP($A81,'2011-12 Pres-by-CD'!$A$2:$H$448,4,FALSE)</f>
        <v>40</v>
      </c>
      <c r="D81">
        <f>VLOOKUP($A81,'2011-12 Pres-by-CD'!$A$2:$H$448,5,FALSE)</f>
        <v>59</v>
      </c>
      <c r="E81" s="37">
        <f t="shared" si="3"/>
        <v>40.404040404040401</v>
      </c>
      <c r="F81" s="37">
        <f t="shared" si="4"/>
        <v>59.595959595959592</v>
      </c>
      <c r="G81" s="37">
        <f t="shared" si="5"/>
        <v>26.491919191919191</v>
      </c>
    </row>
    <row r="82" spans="1:7" x14ac:dyDescent="0.25">
      <c r="A82" s="4" t="s">
        <v>159</v>
      </c>
      <c r="B82" t="s">
        <v>159</v>
      </c>
      <c r="C82">
        <f>VLOOKUP($A82,'2011-12 Pres-by-CD'!$A$2:$H$448,4,FALSE)</f>
        <v>54</v>
      </c>
      <c r="D82">
        <f>VLOOKUP($A82,'2011-12 Pres-by-CD'!$A$2:$H$448,5,FALSE)</f>
        <v>45</v>
      </c>
      <c r="E82" s="37">
        <f t="shared" si="3"/>
        <v>54.54545454545454</v>
      </c>
      <c r="F82" s="37">
        <f t="shared" si="4"/>
        <v>45.454545454545453</v>
      </c>
      <c r="G82" s="37">
        <f t="shared" si="5"/>
        <v>-1.7909090909090866</v>
      </c>
    </row>
    <row r="83" spans="1:7" x14ac:dyDescent="0.25">
      <c r="A83" s="4" t="s">
        <v>161</v>
      </c>
      <c r="B83" t="s">
        <v>161</v>
      </c>
      <c r="C83">
        <f>VLOOKUP($A83,'2011-12 Pres-by-CD'!$A$2:$H$448,4,FALSE)</f>
        <v>57</v>
      </c>
      <c r="D83">
        <f>VLOOKUP($A83,'2011-12 Pres-by-CD'!$A$2:$H$448,5,FALSE)</f>
        <v>41</v>
      </c>
      <c r="E83" s="37">
        <f t="shared" si="3"/>
        <v>58.163265306122447</v>
      </c>
      <c r="F83" s="37">
        <f t="shared" si="4"/>
        <v>41.836734693877553</v>
      </c>
      <c r="G83" s="37">
        <f t="shared" si="5"/>
        <v>-9.0265306122448941</v>
      </c>
    </row>
    <row r="84" spans="1:7" x14ac:dyDescent="0.25">
      <c r="A84" s="4" t="s">
        <v>163</v>
      </c>
      <c r="B84" t="s">
        <v>163</v>
      </c>
      <c r="C84">
        <f>VLOOKUP($A84,'2011-12 Pres-by-CD'!$A$2:$H$448,4,FALSE)</f>
        <v>66</v>
      </c>
      <c r="D84">
        <f>VLOOKUP($A84,'2011-12 Pres-by-CD'!$A$2:$H$448,5,FALSE)</f>
        <v>33</v>
      </c>
      <c r="E84" s="37">
        <f t="shared" si="3"/>
        <v>66.666666666666657</v>
      </c>
      <c r="F84" s="37">
        <f t="shared" si="4"/>
        <v>33.333333333333329</v>
      </c>
      <c r="G84" s="37">
        <f t="shared" si="5"/>
        <v>-26.033333333333328</v>
      </c>
    </row>
    <row r="85" spans="1:7" x14ac:dyDescent="0.25">
      <c r="A85" s="4" t="s">
        <v>165</v>
      </c>
      <c r="B85" t="s">
        <v>165</v>
      </c>
      <c r="C85">
        <f>VLOOKUP($A85,'2011-12 Pres-by-CD'!$A$2:$H$448,4,FALSE)</f>
        <v>59</v>
      </c>
      <c r="D85">
        <f>VLOOKUP($A85,'2011-12 Pres-by-CD'!$A$2:$H$448,5,FALSE)</f>
        <v>40</v>
      </c>
      <c r="E85" s="37">
        <f t="shared" si="3"/>
        <v>59.595959595959592</v>
      </c>
      <c r="F85" s="37">
        <f t="shared" si="4"/>
        <v>40.404040404040401</v>
      </c>
      <c r="G85" s="37">
        <f t="shared" si="5"/>
        <v>-11.89191919191919</v>
      </c>
    </row>
    <row r="86" spans="1:7" x14ac:dyDescent="0.25">
      <c r="A86" s="4" t="s">
        <v>167</v>
      </c>
      <c r="B86" t="s">
        <v>167</v>
      </c>
      <c r="C86">
        <f>VLOOKUP($A86,'2011-12 Pres-by-CD'!$A$2:$H$448,4,FALSE)</f>
        <v>63</v>
      </c>
      <c r="D86">
        <f>VLOOKUP($A86,'2011-12 Pres-by-CD'!$A$2:$H$448,5,FALSE)</f>
        <v>36</v>
      </c>
      <c r="E86" s="37">
        <f t="shared" si="3"/>
        <v>63.636363636363633</v>
      </c>
      <c r="F86" s="37">
        <f t="shared" si="4"/>
        <v>36.363636363636367</v>
      </c>
      <c r="G86" s="37">
        <f t="shared" si="5"/>
        <v>-19.972727272727266</v>
      </c>
    </row>
    <row r="87" spans="1:7" x14ac:dyDescent="0.25">
      <c r="A87" s="4" t="s">
        <v>169</v>
      </c>
      <c r="B87" t="s">
        <v>169</v>
      </c>
      <c r="C87">
        <f>VLOOKUP($A87,'2011-12 Pres-by-CD'!$A$2:$H$448,4,FALSE)</f>
        <v>60</v>
      </c>
      <c r="D87">
        <f>VLOOKUP($A87,'2011-12 Pres-by-CD'!$A$2:$H$448,5,FALSE)</f>
        <v>40</v>
      </c>
      <c r="E87" s="37">
        <f t="shared" si="3"/>
        <v>60</v>
      </c>
      <c r="F87" s="37">
        <f t="shared" si="4"/>
        <v>40</v>
      </c>
      <c r="G87" s="37">
        <f t="shared" si="5"/>
        <v>-12.7</v>
      </c>
    </row>
    <row r="88" spans="1:7" x14ac:dyDescent="0.25">
      <c r="A88" s="4" t="s">
        <v>171</v>
      </c>
      <c r="B88" t="s">
        <v>171</v>
      </c>
      <c r="C88">
        <f>VLOOKUP($A88,'2011-12 Pres-by-CD'!$A$2:$H$448,4,FALSE)</f>
        <v>56</v>
      </c>
      <c r="D88">
        <f>VLOOKUP($A88,'2011-12 Pres-by-CD'!$A$2:$H$448,5,FALSE)</f>
        <v>42</v>
      </c>
      <c r="E88" s="37">
        <f t="shared" si="3"/>
        <v>57.142857142857139</v>
      </c>
      <c r="F88" s="37">
        <f t="shared" si="4"/>
        <v>42.857142857142854</v>
      </c>
      <c r="G88" s="37">
        <f t="shared" si="5"/>
        <v>-6.9857142857142849</v>
      </c>
    </row>
    <row r="89" spans="1:7" x14ac:dyDescent="0.25">
      <c r="A89" s="4" t="s">
        <v>172</v>
      </c>
      <c r="B89" t="s">
        <v>889</v>
      </c>
      <c r="C89">
        <f>VLOOKUP($A89,'2011-12 Pres-by-CD'!$A$2:$H$448,4,FALSE)</f>
        <v>62</v>
      </c>
      <c r="D89">
        <f>VLOOKUP($A89,'2011-12 Pres-by-CD'!$A$2:$H$448,5,FALSE)</f>
        <v>37</v>
      </c>
      <c r="E89" s="37">
        <f t="shared" si="3"/>
        <v>62.62626262626263</v>
      </c>
      <c r="F89" s="37">
        <f t="shared" si="4"/>
        <v>37.373737373737377</v>
      </c>
      <c r="G89" s="37">
        <f t="shared" si="5"/>
        <v>-17.952525252525252</v>
      </c>
    </row>
    <row r="90" spans="1:7" x14ac:dyDescent="0.25">
      <c r="A90" s="4" t="s">
        <v>174</v>
      </c>
      <c r="B90" t="s">
        <v>174</v>
      </c>
      <c r="C90">
        <f>VLOOKUP($A90,'2011-12 Pres-by-CD'!$A$2:$H$448,4,FALSE)</f>
        <v>32</v>
      </c>
      <c r="D90">
        <f>VLOOKUP($A90,'2011-12 Pres-by-CD'!$A$2:$H$448,5,FALSE)</f>
        <v>67</v>
      </c>
      <c r="E90" s="37">
        <f t="shared" si="3"/>
        <v>32.323232323232325</v>
      </c>
      <c r="F90" s="37">
        <f t="shared" si="4"/>
        <v>67.676767676767682</v>
      </c>
      <c r="G90" s="37">
        <f t="shared" si="5"/>
        <v>42.653535353535354</v>
      </c>
    </row>
    <row r="91" spans="1:7" x14ac:dyDescent="0.25">
      <c r="A91" s="4" t="s">
        <v>176</v>
      </c>
      <c r="B91" t="s">
        <v>176</v>
      </c>
      <c r="C91">
        <f>VLOOKUP($A91,'2011-12 Pres-by-CD'!$A$2:$H$448,4,FALSE)</f>
        <v>47</v>
      </c>
      <c r="D91">
        <f>VLOOKUP($A91,'2011-12 Pres-by-CD'!$A$2:$H$448,5,FALSE)</f>
        <v>52</v>
      </c>
      <c r="E91" s="37">
        <f t="shared" si="3"/>
        <v>47.474747474747474</v>
      </c>
      <c r="F91" s="37">
        <f t="shared" si="4"/>
        <v>52.525252525252533</v>
      </c>
      <c r="G91" s="37">
        <f t="shared" si="5"/>
        <v>12.35050505050506</v>
      </c>
    </row>
    <row r="92" spans="1:7" x14ac:dyDescent="0.25">
      <c r="A92" s="4" t="s">
        <v>178</v>
      </c>
      <c r="B92" t="s">
        <v>178</v>
      </c>
      <c r="C92">
        <f>VLOOKUP($A92,'2011-12 Pres-by-CD'!$A$2:$H$448,4,FALSE)</f>
        <v>40</v>
      </c>
      <c r="D92">
        <f>VLOOKUP($A92,'2011-12 Pres-by-CD'!$A$2:$H$448,5,FALSE)</f>
        <v>59</v>
      </c>
      <c r="E92" s="37">
        <f t="shared" si="3"/>
        <v>40.404040404040401</v>
      </c>
      <c r="F92" s="37">
        <f t="shared" si="4"/>
        <v>59.595959595959592</v>
      </c>
      <c r="G92" s="37">
        <f t="shared" si="5"/>
        <v>26.491919191919191</v>
      </c>
    </row>
    <row r="93" spans="1:7" x14ac:dyDescent="0.25">
      <c r="A93" s="4" t="s">
        <v>180</v>
      </c>
      <c r="B93" t="s">
        <v>180</v>
      </c>
      <c r="C93">
        <f>VLOOKUP($A93,'2011-12 Pres-by-CD'!$A$2:$H$448,4,FALSE)</f>
        <v>37</v>
      </c>
      <c r="D93">
        <f>VLOOKUP($A93,'2011-12 Pres-by-CD'!$A$2:$H$448,5,FALSE)</f>
        <v>63</v>
      </c>
      <c r="E93" s="37">
        <f t="shared" si="3"/>
        <v>37</v>
      </c>
      <c r="F93" s="37">
        <f t="shared" si="4"/>
        <v>63</v>
      </c>
      <c r="G93" s="37">
        <f t="shared" si="5"/>
        <v>33.299999999999997</v>
      </c>
    </row>
    <row r="94" spans="1:7" x14ac:dyDescent="0.25">
      <c r="A94" s="4" t="s">
        <v>182</v>
      </c>
      <c r="B94" t="s">
        <v>182</v>
      </c>
      <c r="C94">
        <f>VLOOKUP($A94,'2011-12 Pres-by-CD'!$A$2:$H$448,4,FALSE)</f>
        <v>71</v>
      </c>
      <c r="D94">
        <f>VLOOKUP($A94,'2011-12 Pres-by-CD'!$A$2:$H$448,5,FALSE)</f>
        <v>29</v>
      </c>
      <c r="E94" s="37">
        <f t="shared" si="3"/>
        <v>71</v>
      </c>
      <c r="F94" s="37">
        <f t="shared" si="4"/>
        <v>28.999999999999996</v>
      </c>
      <c r="G94" s="37">
        <f t="shared" si="5"/>
        <v>-34.700000000000003</v>
      </c>
    </row>
    <row r="95" spans="1:7" x14ac:dyDescent="0.25">
      <c r="A95" s="4" t="s">
        <v>179</v>
      </c>
      <c r="B95" t="s">
        <v>179</v>
      </c>
      <c r="C95">
        <f>VLOOKUP($A95,'2011-12 Pres-by-CD'!$A$2:$H$448,4,FALSE)</f>
        <v>45</v>
      </c>
      <c r="D95">
        <f>VLOOKUP($A95,'2011-12 Pres-by-CD'!$A$2:$H$448,5,FALSE)</f>
        <v>53</v>
      </c>
      <c r="E95" s="37">
        <f t="shared" si="3"/>
        <v>45.91836734693878</v>
      </c>
      <c r="F95" s="37">
        <f t="shared" si="4"/>
        <v>54.081632653061227</v>
      </c>
      <c r="G95" s="37">
        <f t="shared" si="5"/>
        <v>15.463265306122448</v>
      </c>
    </row>
    <row r="96" spans="1:7" x14ac:dyDescent="0.25">
      <c r="A96" s="4" t="s">
        <v>184</v>
      </c>
      <c r="B96" t="s">
        <v>184</v>
      </c>
      <c r="C96">
        <f>VLOOKUP($A96,'2011-12 Pres-by-CD'!$A$2:$H$448,4,FALSE)</f>
        <v>49</v>
      </c>
      <c r="D96">
        <f>VLOOKUP($A96,'2011-12 Pres-by-CD'!$A$2:$H$448,5,FALSE)</f>
        <v>50</v>
      </c>
      <c r="E96" s="37">
        <f t="shared" si="3"/>
        <v>49.494949494949495</v>
      </c>
      <c r="F96" s="37">
        <f t="shared" si="4"/>
        <v>50.505050505050505</v>
      </c>
      <c r="G96" s="37">
        <f t="shared" si="5"/>
        <v>8.3101010101010111</v>
      </c>
    </row>
    <row r="97" spans="1:7" x14ac:dyDescent="0.25">
      <c r="A97" s="4" t="s">
        <v>186</v>
      </c>
      <c r="B97" t="s">
        <v>186</v>
      </c>
      <c r="C97">
        <f>VLOOKUP($A97,'2011-12 Pres-by-CD'!$A$2:$H$448,4,FALSE)</f>
        <v>44</v>
      </c>
      <c r="D97">
        <f>VLOOKUP($A97,'2011-12 Pres-by-CD'!$A$2:$H$448,5,FALSE)</f>
        <v>55</v>
      </c>
      <c r="E97" s="37">
        <f t="shared" si="3"/>
        <v>44.444444444444443</v>
      </c>
      <c r="F97" s="37">
        <f t="shared" si="4"/>
        <v>55.555555555555557</v>
      </c>
      <c r="G97" s="37">
        <f t="shared" si="5"/>
        <v>18.411111111111115</v>
      </c>
    </row>
    <row r="98" spans="1:7" x14ac:dyDescent="0.25">
      <c r="A98" s="4" t="s">
        <v>189</v>
      </c>
      <c r="B98" t="s">
        <v>189</v>
      </c>
      <c r="C98">
        <f>VLOOKUP($A98,'2011-12 Pres-by-CD'!$A$2:$H$448,4,FALSE)</f>
        <v>60</v>
      </c>
      <c r="D98">
        <f>VLOOKUP($A98,'2011-12 Pres-by-CD'!$A$2:$H$448,5,FALSE)</f>
        <v>39</v>
      </c>
      <c r="E98" s="37">
        <f t="shared" si="3"/>
        <v>60.606060606060609</v>
      </c>
      <c r="F98" s="37">
        <f t="shared" si="4"/>
        <v>39.393939393939391</v>
      </c>
      <c r="G98" s="37">
        <f t="shared" si="5"/>
        <v>-13.912121212121217</v>
      </c>
    </row>
    <row r="99" spans="1:7" x14ac:dyDescent="0.25">
      <c r="A99" s="4" t="s">
        <v>190</v>
      </c>
      <c r="B99" t="s">
        <v>190</v>
      </c>
      <c r="C99">
        <f>VLOOKUP($A99,'2011-12 Pres-by-CD'!$A$2:$H$448,4,FALSE)</f>
        <v>47</v>
      </c>
      <c r="D99">
        <f>VLOOKUP($A99,'2011-12 Pres-by-CD'!$A$2:$H$448,5,FALSE)</f>
        <v>52</v>
      </c>
      <c r="E99" s="37">
        <f t="shared" si="3"/>
        <v>47.474747474747474</v>
      </c>
      <c r="F99" s="37">
        <f t="shared" si="4"/>
        <v>52.525252525252533</v>
      </c>
      <c r="G99" s="37">
        <f t="shared" si="5"/>
        <v>12.35050505050506</v>
      </c>
    </row>
    <row r="100" spans="1:7" x14ac:dyDescent="0.25">
      <c r="A100" s="4" t="s">
        <v>192</v>
      </c>
      <c r="B100" t="s">
        <v>192</v>
      </c>
      <c r="C100">
        <f>VLOOKUP($A100,'2011-12 Pres-by-CD'!$A$2:$H$448,4,FALSE)</f>
        <v>43</v>
      </c>
      <c r="D100">
        <f>VLOOKUP($A100,'2011-12 Pres-by-CD'!$A$2:$H$448,5,FALSE)</f>
        <v>56</v>
      </c>
      <c r="E100" s="37">
        <f t="shared" si="3"/>
        <v>43.43434343434344</v>
      </c>
      <c r="F100" s="37">
        <f t="shared" si="4"/>
        <v>56.56565656565656</v>
      </c>
      <c r="G100" s="37">
        <f t="shared" si="5"/>
        <v>20.431313131313122</v>
      </c>
    </row>
    <row r="101" spans="1:7" x14ac:dyDescent="0.25">
      <c r="A101" s="4" t="s">
        <v>194</v>
      </c>
      <c r="B101" t="s">
        <v>194</v>
      </c>
      <c r="C101">
        <f>VLOOKUP($A101,'2011-12 Pres-by-CD'!$A$2:$H$448,4,FALSE)</f>
        <v>47</v>
      </c>
      <c r="D101">
        <f>VLOOKUP($A101,'2011-12 Pres-by-CD'!$A$2:$H$448,5,FALSE)</f>
        <v>52</v>
      </c>
      <c r="E101" s="37">
        <f t="shared" si="3"/>
        <v>47.474747474747474</v>
      </c>
      <c r="F101" s="37">
        <f t="shared" si="4"/>
        <v>52.525252525252533</v>
      </c>
      <c r="G101" s="37">
        <f t="shared" si="5"/>
        <v>12.35050505050506</v>
      </c>
    </row>
    <row r="102" spans="1:7" x14ac:dyDescent="0.25">
      <c r="A102" s="4" t="s">
        <v>196</v>
      </c>
      <c r="B102" t="s">
        <v>196</v>
      </c>
      <c r="C102">
        <f>VLOOKUP($A102,'2011-12 Pres-by-CD'!$A$2:$H$448,4,FALSE)</f>
        <v>51</v>
      </c>
      <c r="D102">
        <f>VLOOKUP($A102,'2011-12 Pres-by-CD'!$A$2:$H$448,5,FALSE)</f>
        <v>47</v>
      </c>
      <c r="E102" s="37">
        <f t="shared" si="3"/>
        <v>52.040816326530617</v>
      </c>
      <c r="F102" s="37">
        <f t="shared" si="4"/>
        <v>47.959183673469383</v>
      </c>
      <c r="G102" s="37">
        <f t="shared" si="5"/>
        <v>3.2183673469387655</v>
      </c>
    </row>
    <row r="103" spans="1:7" x14ac:dyDescent="0.25">
      <c r="A103" s="4" t="s">
        <v>198</v>
      </c>
      <c r="B103" t="s">
        <v>198</v>
      </c>
      <c r="C103">
        <f>VLOOKUP($A103,'2011-12 Pres-by-CD'!$A$2:$H$448,4,FALSE)</f>
        <v>65</v>
      </c>
      <c r="D103">
        <f>VLOOKUP($A103,'2011-12 Pres-by-CD'!$A$2:$H$448,5,FALSE)</f>
        <v>34</v>
      </c>
      <c r="E103" s="37">
        <f t="shared" si="3"/>
        <v>65.656565656565661</v>
      </c>
      <c r="F103" s="37">
        <f t="shared" si="4"/>
        <v>34.343434343434339</v>
      </c>
      <c r="G103" s="37">
        <f t="shared" si="5"/>
        <v>-24.013131313131321</v>
      </c>
    </row>
    <row r="104" spans="1:7" x14ac:dyDescent="0.25">
      <c r="A104" s="4" t="s">
        <v>188</v>
      </c>
      <c r="B104" t="s">
        <v>188</v>
      </c>
      <c r="C104">
        <f>VLOOKUP($A104,'2011-12 Pres-by-CD'!$A$2:$H$448,4,FALSE)</f>
        <v>46</v>
      </c>
      <c r="D104">
        <f>VLOOKUP($A104,'2011-12 Pres-by-CD'!$A$2:$H$448,5,FALSE)</f>
        <v>53</v>
      </c>
      <c r="E104" s="37">
        <f t="shared" si="3"/>
        <v>46.464646464646464</v>
      </c>
      <c r="F104" s="37">
        <f t="shared" si="4"/>
        <v>53.535353535353536</v>
      </c>
      <c r="G104" s="37">
        <f t="shared" si="5"/>
        <v>14.370707070707073</v>
      </c>
    </row>
    <row r="105" spans="1:7" x14ac:dyDescent="0.25">
      <c r="A105" s="4" t="s">
        <v>201</v>
      </c>
      <c r="B105" t="s">
        <v>201</v>
      </c>
      <c r="C105">
        <f>VLOOKUP($A105,'2011-12 Pres-by-CD'!$A$2:$H$448,4,FALSE)</f>
        <v>48</v>
      </c>
      <c r="D105">
        <f>VLOOKUP($A105,'2011-12 Pres-by-CD'!$A$2:$H$448,5,FALSE)</f>
        <v>51</v>
      </c>
      <c r="E105" s="37">
        <f t="shared" si="3"/>
        <v>48.484848484848484</v>
      </c>
      <c r="F105" s="37">
        <f t="shared" si="4"/>
        <v>51.515151515151516</v>
      </c>
      <c r="G105" s="37">
        <f t="shared" si="5"/>
        <v>10.330303030303032</v>
      </c>
    </row>
    <row r="106" spans="1:7" x14ac:dyDescent="0.25">
      <c r="A106" s="4" t="s">
        <v>203</v>
      </c>
      <c r="B106" t="s">
        <v>203</v>
      </c>
      <c r="C106">
        <f>VLOOKUP($A106,'2011-12 Pres-by-CD'!$A$2:$H$448,4,FALSE)</f>
        <v>43</v>
      </c>
      <c r="D106">
        <f>VLOOKUP($A106,'2011-12 Pres-by-CD'!$A$2:$H$448,5,FALSE)</f>
        <v>56</v>
      </c>
      <c r="E106" s="37">
        <f t="shared" si="3"/>
        <v>43.43434343434344</v>
      </c>
      <c r="F106" s="37">
        <f t="shared" si="4"/>
        <v>56.56565656565656</v>
      </c>
      <c r="G106" s="37">
        <f t="shared" si="5"/>
        <v>20.431313131313122</v>
      </c>
    </row>
    <row r="107" spans="1:7" x14ac:dyDescent="0.25">
      <c r="A107" s="4" t="s">
        <v>205</v>
      </c>
      <c r="B107" t="s">
        <v>205</v>
      </c>
      <c r="C107">
        <f>VLOOKUP($A107,'2011-12 Pres-by-CD'!$A$2:$H$448,4,FALSE)</f>
        <v>51</v>
      </c>
      <c r="D107">
        <f>VLOOKUP($A107,'2011-12 Pres-by-CD'!$A$2:$H$448,5,FALSE)</f>
        <v>48</v>
      </c>
      <c r="E107" s="37">
        <f t="shared" si="3"/>
        <v>51.515151515151516</v>
      </c>
      <c r="F107" s="37">
        <f t="shared" si="4"/>
        <v>48.484848484848484</v>
      </c>
      <c r="G107" s="37">
        <f t="shared" si="5"/>
        <v>4.2696969696969687</v>
      </c>
    </row>
    <row r="108" spans="1:7" x14ac:dyDescent="0.25">
      <c r="A108" s="4" t="s">
        <v>208</v>
      </c>
      <c r="B108" t="s">
        <v>208</v>
      </c>
      <c r="C108">
        <f>VLOOKUP($A108,'2011-12 Pres-by-CD'!$A$2:$H$448,4,FALSE)</f>
        <v>42</v>
      </c>
      <c r="D108">
        <f>VLOOKUP($A108,'2011-12 Pres-by-CD'!$A$2:$H$448,5,FALSE)</f>
        <v>57</v>
      </c>
      <c r="E108" s="37">
        <f t="shared" si="3"/>
        <v>42.424242424242422</v>
      </c>
      <c r="F108" s="37">
        <f t="shared" si="4"/>
        <v>57.575757575757578</v>
      </c>
      <c r="G108" s="37">
        <f t="shared" si="5"/>
        <v>22.451515151515157</v>
      </c>
    </row>
    <row r="109" spans="1:7" x14ac:dyDescent="0.25">
      <c r="A109" s="4" t="s">
        <v>209</v>
      </c>
      <c r="B109" t="s">
        <v>209</v>
      </c>
      <c r="C109">
        <f>VLOOKUP($A109,'2011-12 Pres-by-CD'!$A$2:$H$448,4,FALSE)</f>
        <v>80</v>
      </c>
      <c r="D109">
        <f>VLOOKUP($A109,'2011-12 Pres-by-CD'!$A$2:$H$448,5,FALSE)</f>
        <v>19</v>
      </c>
      <c r="E109" s="37">
        <f t="shared" si="3"/>
        <v>80.808080808080803</v>
      </c>
      <c r="F109" s="37">
        <f t="shared" si="4"/>
        <v>19.19191919191919</v>
      </c>
      <c r="G109" s="37">
        <f t="shared" si="5"/>
        <v>-54.316161616161615</v>
      </c>
    </row>
    <row r="110" spans="1:7" x14ac:dyDescent="0.25">
      <c r="A110" s="4" t="s">
        <v>212</v>
      </c>
      <c r="B110" t="s">
        <v>212</v>
      </c>
      <c r="C110">
        <f>VLOOKUP($A110,'2011-12 Pres-by-CD'!$A$2:$H$448,4,FALSE)</f>
        <v>64</v>
      </c>
      <c r="D110">
        <f>VLOOKUP($A110,'2011-12 Pres-by-CD'!$A$2:$H$448,5,FALSE)</f>
        <v>36</v>
      </c>
      <c r="E110" s="37">
        <f t="shared" si="3"/>
        <v>64</v>
      </c>
      <c r="F110" s="37">
        <f t="shared" si="4"/>
        <v>36</v>
      </c>
      <c r="G110" s="37">
        <f t="shared" si="5"/>
        <v>-20.7</v>
      </c>
    </row>
    <row r="111" spans="1:7" x14ac:dyDescent="0.25">
      <c r="A111" s="4" t="s">
        <v>207</v>
      </c>
      <c r="B111" t="s">
        <v>207</v>
      </c>
      <c r="C111">
        <f>VLOOKUP($A111,'2011-12 Pres-by-CD'!$A$2:$H$448,4,FALSE)</f>
        <v>57</v>
      </c>
      <c r="D111">
        <f>VLOOKUP($A111,'2011-12 Pres-by-CD'!$A$2:$H$448,5,FALSE)</f>
        <v>43</v>
      </c>
      <c r="E111" s="37">
        <f t="shared" si="3"/>
        <v>56.999999999999993</v>
      </c>
      <c r="F111" s="37">
        <f t="shared" si="4"/>
        <v>43</v>
      </c>
      <c r="G111" s="37">
        <f t="shared" si="5"/>
        <v>-6.6999999999999931</v>
      </c>
    </row>
    <row r="112" spans="1:7" x14ac:dyDescent="0.25">
      <c r="A112" s="4" t="s">
        <v>211</v>
      </c>
      <c r="B112" t="s">
        <v>211</v>
      </c>
      <c r="C112">
        <f>VLOOKUP($A112,'2011-12 Pres-by-CD'!$A$2:$H$448,4,FALSE)</f>
        <v>62</v>
      </c>
      <c r="D112">
        <f>VLOOKUP($A112,'2011-12 Pres-by-CD'!$A$2:$H$448,5,FALSE)</f>
        <v>38</v>
      </c>
      <c r="E112" s="37">
        <f t="shared" si="3"/>
        <v>62</v>
      </c>
      <c r="F112" s="37">
        <f t="shared" si="4"/>
        <v>38</v>
      </c>
      <c r="G112" s="37">
        <f t="shared" si="5"/>
        <v>-16.7</v>
      </c>
    </row>
    <row r="113" spans="1:7" x14ac:dyDescent="0.25">
      <c r="A113" s="4" t="s">
        <v>215</v>
      </c>
      <c r="B113" t="s">
        <v>215</v>
      </c>
      <c r="C113">
        <f>VLOOKUP($A113,'2011-12 Pres-by-CD'!$A$2:$H$448,4,FALSE)</f>
        <v>86</v>
      </c>
      <c r="D113">
        <f>VLOOKUP($A113,'2011-12 Pres-by-CD'!$A$2:$H$448,5,FALSE)</f>
        <v>14</v>
      </c>
      <c r="E113" s="37">
        <f t="shared" si="3"/>
        <v>86</v>
      </c>
      <c r="F113" s="37">
        <f t="shared" si="4"/>
        <v>14.000000000000002</v>
      </c>
      <c r="G113" s="37">
        <f t="shared" si="5"/>
        <v>-64.7</v>
      </c>
    </row>
    <row r="114" spans="1:7" x14ac:dyDescent="0.25">
      <c r="A114" s="4" t="s">
        <v>217</v>
      </c>
      <c r="B114" t="s">
        <v>217</v>
      </c>
      <c r="C114">
        <f>VLOOKUP($A114,'2011-12 Pres-by-CD'!$A$2:$H$448,4,FALSE)</f>
        <v>46</v>
      </c>
      <c r="D114">
        <f>VLOOKUP($A114,'2011-12 Pres-by-CD'!$A$2:$H$448,5,FALSE)</f>
        <v>54</v>
      </c>
      <c r="E114" s="37">
        <f t="shared" si="3"/>
        <v>46</v>
      </c>
      <c r="F114" s="37">
        <f t="shared" si="4"/>
        <v>54</v>
      </c>
      <c r="G114" s="37">
        <f t="shared" si="5"/>
        <v>15.3</v>
      </c>
    </row>
    <row r="115" spans="1:7" x14ac:dyDescent="0.25">
      <c r="A115" s="4" t="s">
        <v>219</v>
      </c>
      <c r="B115" t="s">
        <v>219</v>
      </c>
      <c r="C115">
        <f>VLOOKUP($A115,'2011-12 Pres-by-CD'!$A$2:$H$448,4,FALSE)</f>
        <v>50</v>
      </c>
      <c r="D115">
        <f>VLOOKUP($A115,'2011-12 Pres-by-CD'!$A$2:$H$448,5,FALSE)</f>
        <v>50</v>
      </c>
      <c r="E115" s="37">
        <f t="shared" si="3"/>
        <v>50</v>
      </c>
      <c r="F115" s="37">
        <f t="shared" si="4"/>
        <v>50</v>
      </c>
      <c r="G115" s="37">
        <f t="shared" si="5"/>
        <v>7.3</v>
      </c>
    </row>
    <row r="116" spans="1:7" x14ac:dyDescent="0.25">
      <c r="A116" s="4" t="s">
        <v>221</v>
      </c>
      <c r="B116" t="s">
        <v>221</v>
      </c>
      <c r="C116">
        <f>VLOOKUP($A116,'2011-12 Pres-by-CD'!$A$2:$H$448,4,FALSE)</f>
        <v>49</v>
      </c>
      <c r="D116">
        <f>VLOOKUP($A116,'2011-12 Pres-by-CD'!$A$2:$H$448,5,FALSE)</f>
        <v>51</v>
      </c>
      <c r="E116" s="37">
        <f t="shared" si="3"/>
        <v>49</v>
      </c>
      <c r="F116" s="37">
        <f t="shared" si="4"/>
        <v>51</v>
      </c>
      <c r="G116" s="37">
        <f t="shared" si="5"/>
        <v>9.3000000000000007</v>
      </c>
    </row>
    <row r="117" spans="1:7" x14ac:dyDescent="0.25">
      <c r="A117" s="4" t="s">
        <v>223</v>
      </c>
      <c r="B117" t="s">
        <v>223</v>
      </c>
      <c r="C117">
        <f>VLOOKUP($A117,'2011-12 Pres-by-CD'!$A$2:$H$448,4,FALSE)</f>
        <v>44</v>
      </c>
      <c r="D117">
        <f>VLOOKUP($A117,'2011-12 Pres-by-CD'!$A$2:$H$448,5,FALSE)</f>
        <v>55</v>
      </c>
      <c r="E117" s="37">
        <f t="shared" si="3"/>
        <v>44.444444444444443</v>
      </c>
      <c r="F117" s="37">
        <f t="shared" si="4"/>
        <v>55.555555555555557</v>
      </c>
      <c r="G117" s="37">
        <f t="shared" si="5"/>
        <v>18.411111111111115</v>
      </c>
    </row>
    <row r="118" spans="1:7" x14ac:dyDescent="0.25">
      <c r="A118" s="4" t="s">
        <v>225</v>
      </c>
      <c r="B118" t="s">
        <v>225</v>
      </c>
      <c r="C118">
        <f>VLOOKUP($A118,'2011-12 Pres-by-CD'!$A$2:$H$448,4,FALSE)</f>
        <v>58</v>
      </c>
      <c r="D118">
        <f>VLOOKUP($A118,'2011-12 Pres-by-CD'!$A$2:$H$448,5,FALSE)</f>
        <v>42</v>
      </c>
      <c r="E118" s="37">
        <f t="shared" si="3"/>
        <v>57.999999999999993</v>
      </c>
      <c r="F118" s="37">
        <f t="shared" si="4"/>
        <v>42</v>
      </c>
      <c r="G118" s="37">
        <f t="shared" si="5"/>
        <v>-8.6999999999999922</v>
      </c>
    </row>
    <row r="119" spans="1:7" x14ac:dyDescent="0.25">
      <c r="A119" s="4" t="s">
        <v>227</v>
      </c>
      <c r="B119" t="s">
        <v>227</v>
      </c>
      <c r="C119">
        <f>VLOOKUP($A119,'2011-12 Pres-by-CD'!$A$2:$H$448,4,FALSE)</f>
        <v>34</v>
      </c>
      <c r="D119">
        <f>VLOOKUP($A119,'2011-12 Pres-by-CD'!$A$2:$H$448,5,FALSE)</f>
        <v>65</v>
      </c>
      <c r="E119" s="37">
        <f t="shared" si="3"/>
        <v>34.343434343434339</v>
      </c>
      <c r="F119" s="37">
        <f t="shared" si="4"/>
        <v>65.656565656565661</v>
      </c>
      <c r="G119" s="37">
        <f t="shared" si="5"/>
        <v>38.613131313131319</v>
      </c>
    </row>
    <row r="120" spans="1:7" x14ac:dyDescent="0.25">
      <c r="A120" s="4" t="s">
        <v>229</v>
      </c>
      <c r="B120" t="s">
        <v>229</v>
      </c>
      <c r="C120">
        <f>VLOOKUP($A120,'2011-12 Pres-by-CD'!$A$2:$H$448,4,FALSE)</f>
        <v>73</v>
      </c>
      <c r="D120">
        <f>VLOOKUP($A120,'2011-12 Pres-by-CD'!$A$2:$H$448,5,FALSE)</f>
        <v>26</v>
      </c>
      <c r="E120" s="37">
        <f t="shared" si="3"/>
        <v>73.73737373737373</v>
      </c>
      <c r="F120" s="37">
        <f t="shared" si="4"/>
        <v>26.262626262626267</v>
      </c>
      <c r="G120" s="37">
        <f t="shared" si="5"/>
        <v>-40.174747474747463</v>
      </c>
    </row>
    <row r="121" spans="1:7" x14ac:dyDescent="0.25">
      <c r="A121" s="4" t="s">
        <v>231</v>
      </c>
      <c r="B121" t="s">
        <v>231</v>
      </c>
      <c r="C121">
        <f>VLOOKUP($A121,'2011-12 Pres-by-CD'!$A$2:$H$448,4,FALSE)</f>
        <v>84</v>
      </c>
      <c r="D121">
        <f>VLOOKUP($A121,'2011-12 Pres-by-CD'!$A$2:$H$448,5,FALSE)</f>
        <v>15</v>
      </c>
      <c r="E121" s="37">
        <f t="shared" si="3"/>
        <v>84.848484848484844</v>
      </c>
      <c r="F121" s="37">
        <f t="shared" si="4"/>
        <v>15.151515151515152</v>
      </c>
      <c r="G121" s="37">
        <f t="shared" si="5"/>
        <v>-62.396969696969691</v>
      </c>
    </row>
    <row r="122" spans="1:7" x14ac:dyDescent="0.25">
      <c r="A122" s="4" t="s">
        <v>233</v>
      </c>
      <c r="B122" t="s">
        <v>233</v>
      </c>
      <c r="C122">
        <f>VLOOKUP($A122,'2011-12 Pres-by-CD'!$A$2:$H$448,4,FALSE)</f>
        <v>40</v>
      </c>
      <c r="D122">
        <f>VLOOKUP($A122,'2011-12 Pres-by-CD'!$A$2:$H$448,5,FALSE)</f>
        <v>59</v>
      </c>
      <c r="E122" s="37">
        <f t="shared" si="3"/>
        <v>40.404040404040401</v>
      </c>
      <c r="F122" s="37">
        <f t="shared" si="4"/>
        <v>59.595959595959592</v>
      </c>
      <c r="G122" s="37">
        <f t="shared" si="5"/>
        <v>26.491919191919191</v>
      </c>
    </row>
    <row r="123" spans="1:7" x14ac:dyDescent="0.25">
      <c r="A123" s="4" t="s">
        <v>235</v>
      </c>
      <c r="B123" t="s">
        <v>235</v>
      </c>
      <c r="C123">
        <f>VLOOKUP($A123,'2011-12 Pres-by-CD'!$A$2:$H$448,4,FALSE)</f>
        <v>39</v>
      </c>
      <c r="D123">
        <f>VLOOKUP($A123,'2011-12 Pres-by-CD'!$A$2:$H$448,5,FALSE)</f>
        <v>60</v>
      </c>
      <c r="E123" s="37">
        <f t="shared" si="3"/>
        <v>39.393939393939391</v>
      </c>
      <c r="F123" s="37">
        <f t="shared" si="4"/>
        <v>60.606060606060609</v>
      </c>
      <c r="G123" s="37">
        <f t="shared" si="5"/>
        <v>28.512121212121219</v>
      </c>
    </row>
    <row r="124" spans="1:7" x14ac:dyDescent="0.25">
      <c r="A124" s="4" t="s">
        <v>237</v>
      </c>
      <c r="B124" t="s">
        <v>237</v>
      </c>
      <c r="C124">
        <f>VLOOKUP($A124,'2011-12 Pres-by-CD'!$A$2:$H$448,4,FALSE)</f>
        <v>38</v>
      </c>
      <c r="D124">
        <f>VLOOKUP($A124,'2011-12 Pres-by-CD'!$A$2:$H$448,5,FALSE)</f>
        <v>62</v>
      </c>
      <c r="E124" s="37">
        <f t="shared" si="3"/>
        <v>38</v>
      </c>
      <c r="F124" s="37">
        <f t="shared" si="4"/>
        <v>62</v>
      </c>
      <c r="G124" s="37">
        <f t="shared" si="5"/>
        <v>31.3</v>
      </c>
    </row>
    <row r="125" spans="1:7" x14ac:dyDescent="0.25">
      <c r="A125" s="4" t="s">
        <v>239</v>
      </c>
      <c r="B125" t="s">
        <v>239</v>
      </c>
      <c r="C125">
        <f>VLOOKUP($A125,'2011-12 Pres-by-CD'!$A$2:$H$448,4,FALSE)</f>
        <v>24</v>
      </c>
      <c r="D125">
        <f>VLOOKUP($A125,'2011-12 Pres-by-CD'!$A$2:$H$448,5,FALSE)</f>
        <v>75</v>
      </c>
      <c r="E125" s="37">
        <f t="shared" si="3"/>
        <v>24.242424242424242</v>
      </c>
      <c r="F125" s="37">
        <f t="shared" si="4"/>
        <v>75.757575757575751</v>
      </c>
      <c r="G125" s="37">
        <f t="shared" si="5"/>
        <v>58.815151515151506</v>
      </c>
    </row>
    <row r="126" spans="1:7" x14ac:dyDescent="0.25">
      <c r="A126" s="4" t="s">
        <v>240</v>
      </c>
      <c r="B126" t="s">
        <v>240</v>
      </c>
      <c r="C126">
        <f>VLOOKUP($A126,'2011-12 Pres-by-CD'!$A$2:$H$448,4,FALSE)</f>
        <v>39</v>
      </c>
      <c r="D126">
        <f>VLOOKUP($A126,'2011-12 Pres-by-CD'!$A$2:$H$448,5,FALSE)</f>
        <v>60</v>
      </c>
      <c r="E126" s="37">
        <f t="shared" si="3"/>
        <v>39.393939393939391</v>
      </c>
      <c r="F126" s="37">
        <f t="shared" si="4"/>
        <v>60.606060606060609</v>
      </c>
      <c r="G126" s="37">
        <f t="shared" si="5"/>
        <v>28.512121212121219</v>
      </c>
    </row>
    <row r="127" spans="1:7" x14ac:dyDescent="0.25">
      <c r="A127" s="4" t="s">
        <v>242</v>
      </c>
      <c r="B127" t="s">
        <v>242</v>
      </c>
      <c r="C127">
        <f>VLOOKUP($A127,'2011-12 Pres-by-CD'!$A$2:$H$448,4,FALSE)</f>
        <v>35</v>
      </c>
      <c r="D127">
        <f>VLOOKUP($A127,'2011-12 Pres-by-CD'!$A$2:$H$448,5,FALSE)</f>
        <v>64</v>
      </c>
      <c r="E127" s="37">
        <f t="shared" si="3"/>
        <v>35.353535353535356</v>
      </c>
      <c r="F127" s="37">
        <f t="shared" si="4"/>
        <v>64.646464646464651</v>
      </c>
      <c r="G127" s="37">
        <f t="shared" si="5"/>
        <v>36.592929292929291</v>
      </c>
    </row>
    <row r="128" spans="1:7" x14ac:dyDescent="0.25">
      <c r="A128" s="4" t="s">
        <v>244</v>
      </c>
      <c r="B128" t="s">
        <v>244</v>
      </c>
      <c r="C128">
        <f>VLOOKUP($A128,'2011-12 Pres-by-CD'!$A$2:$H$448,4,FALSE)</f>
        <v>44</v>
      </c>
      <c r="D128">
        <f>VLOOKUP($A128,'2011-12 Pres-by-CD'!$A$2:$H$448,5,FALSE)</f>
        <v>56</v>
      </c>
      <c r="E128" s="37">
        <f t="shared" si="3"/>
        <v>44</v>
      </c>
      <c r="F128" s="37">
        <f t="shared" si="4"/>
        <v>56.000000000000007</v>
      </c>
      <c r="G128" s="37">
        <f t="shared" si="5"/>
        <v>19.300000000000008</v>
      </c>
    </row>
    <row r="129" spans="1:7" x14ac:dyDescent="0.25">
      <c r="A129" s="4" t="s">
        <v>246</v>
      </c>
      <c r="B129" t="s">
        <v>246</v>
      </c>
      <c r="C129">
        <f>VLOOKUP($A129,'2011-12 Pres-by-CD'!$A$2:$H$448,4,FALSE)</f>
        <v>67</v>
      </c>
      <c r="D129">
        <f>VLOOKUP($A129,'2011-12 Pres-by-CD'!$A$2:$H$448,5,FALSE)</f>
        <v>32</v>
      </c>
      <c r="E129" s="37">
        <f t="shared" si="3"/>
        <v>67.676767676767682</v>
      </c>
      <c r="F129" s="37">
        <f t="shared" si="4"/>
        <v>32.323232323232325</v>
      </c>
      <c r="G129" s="37">
        <f t="shared" si="5"/>
        <v>-28.053535353535356</v>
      </c>
    </row>
    <row r="130" spans="1:7" x14ac:dyDescent="0.25">
      <c r="A130" s="4" t="s">
        <v>248</v>
      </c>
      <c r="B130" t="s">
        <v>248</v>
      </c>
      <c r="C130">
        <f>VLOOKUP($A130,'2011-12 Pres-by-CD'!$A$2:$H$448,4,FALSE)</f>
        <v>28</v>
      </c>
      <c r="D130">
        <f>VLOOKUP($A130,'2011-12 Pres-by-CD'!$A$2:$H$448,5,FALSE)</f>
        <v>71</v>
      </c>
      <c r="E130" s="37">
        <f t="shared" si="3"/>
        <v>28.28282828282828</v>
      </c>
      <c r="F130" s="37">
        <f t="shared" si="4"/>
        <v>71.717171717171709</v>
      </c>
      <c r="G130" s="37">
        <f t="shared" si="5"/>
        <v>50.73434343434343</v>
      </c>
    </row>
    <row r="131" spans="1:7" x14ac:dyDescent="0.25">
      <c r="A131" s="4" t="s">
        <v>250</v>
      </c>
      <c r="B131" t="s">
        <v>250</v>
      </c>
      <c r="C131">
        <f>VLOOKUP($A131,'2011-12 Pres-by-CD'!$A$2:$H$448,4,FALSE)</f>
        <v>70</v>
      </c>
      <c r="D131">
        <f>VLOOKUP($A131,'2011-12 Pres-by-CD'!$A$2:$H$448,5,FALSE)</f>
        <v>28</v>
      </c>
      <c r="E131" s="37">
        <f t="shared" si="3"/>
        <v>71.428571428571431</v>
      </c>
      <c r="F131" s="37">
        <f t="shared" si="4"/>
        <v>28.571428571428569</v>
      </c>
      <c r="G131" s="37">
        <f t="shared" si="5"/>
        <v>-35.557142857142864</v>
      </c>
    </row>
    <row r="132" spans="1:7" x14ac:dyDescent="0.25">
      <c r="A132" s="4" t="s">
        <v>252</v>
      </c>
      <c r="B132" t="s">
        <v>252</v>
      </c>
      <c r="C132">
        <f>VLOOKUP($A132,'2011-12 Pres-by-CD'!$A$2:$H$448,4,FALSE)</f>
        <v>73</v>
      </c>
      <c r="D132">
        <f>VLOOKUP($A132,'2011-12 Pres-by-CD'!$A$2:$H$448,5,FALSE)</f>
        <v>25</v>
      </c>
      <c r="E132" s="37">
        <f t="shared" ref="E132:E195" si="6">C132/SUM(C132:D132)*100</f>
        <v>74.489795918367349</v>
      </c>
      <c r="F132" s="37">
        <f t="shared" ref="F132:F195" si="7">D132/SUM(C132:D132)*100</f>
        <v>25.510204081632654</v>
      </c>
      <c r="G132" s="37">
        <f t="shared" ref="G132:G195" si="8">F132-E132+7.3</f>
        <v>-41.679591836734701</v>
      </c>
    </row>
    <row r="133" spans="1:7" x14ac:dyDescent="0.25">
      <c r="A133" s="4" t="s">
        <v>253</v>
      </c>
      <c r="B133" t="s">
        <v>253</v>
      </c>
      <c r="C133">
        <f>VLOOKUP($A133,'2011-12 Pres-by-CD'!$A$2:$H$448,4,FALSE)</f>
        <v>58</v>
      </c>
      <c r="D133">
        <f>VLOOKUP($A133,'2011-12 Pres-by-CD'!$A$2:$H$448,5,FALSE)</f>
        <v>40</v>
      </c>
      <c r="E133" s="37">
        <f t="shared" si="6"/>
        <v>59.183673469387756</v>
      </c>
      <c r="F133" s="37">
        <f t="shared" si="7"/>
        <v>40.816326530612244</v>
      </c>
      <c r="G133" s="37">
        <f t="shared" si="8"/>
        <v>-11.067346938775511</v>
      </c>
    </row>
    <row r="134" spans="1:7" x14ac:dyDescent="0.25">
      <c r="A134" s="4" t="s">
        <v>255</v>
      </c>
      <c r="B134" t="s">
        <v>255</v>
      </c>
      <c r="C134">
        <f>VLOOKUP($A134,'2011-12 Pres-by-CD'!$A$2:$H$448,4,FALSE)</f>
        <v>57</v>
      </c>
      <c r="D134">
        <f>VLOOKUP($A134,'2011-12 Pres-by-CD'!$A$2:$H$448,5,FALSE)</f>
        <v>41</v>
      </c>
      <c r="E134" s="37">
        <f t="shared" si="6"/>
        <v>58.163265306122447</v>
      </c>
      <c r="F134" s="37">
        <f t="shared" si="7"/>
        <v>41.836734693877553</v>
      </c>
      <c r="G134" s="37">
        <f t="shared" si="8"/>
        <v>-9.0265306122448941</v>
      </c>
    </row>
    <row r="135" spans="1:7" x14ac:dyDescent="0.25">
      <c r="A135" s="4" t="s">
        <v>257</v>
      </c>
      <c r="B135" t="s">
        <v>257</v>
      </c>
      <c r="C135">
        <f>VLOOKUP($A135,'2011-12 Pres-by-CD'!$A$2:$H$448,4,FALSE)</f>
        <v>52</v>
      </c>
      <c r="D135">
        <f>VLOOKUP($A135,'2011-12 Pres-by-CD'!$A$2:$H$448,5,FALSE)</f>
        <v>46</v>
      </c>
      <c r="E135" s="37">
        <f t="shared" si="6"/>
        <v>53.061224489795919</v>
      </c>
      <c r="F135" s="37">
        <f t="shared" si="7"/>
        <v>46.938775510204081</v>
      </c>
      <c r="G135" s="37">
        <f t="shared" si="8"/>
        <v>1.1775510204081625</v>
      </c>
    </row>
    <row r="136" spans="1:7" x14ac:dyDescent="0.25">
      <c r="A136" s="4" t="s">
        <v>259</v>
      </c>
      <c r="B136" t="s">
        <v>259</v>
      </c>
      <c r="C136">
        <f>VLOOKUP($A136,'2011-12 Pres-by-CD'!$A$2:$H$448,4,FALSE)</f>
        <v>48</v>
      </c>
      <c r="D136">
        <f>VLOOKUP($A136,'2011-12 Pres-by-CD'!$A$2:$H$448,5,FALSE)</f>
        <v>50</v>
      </c>
      <c r="E136" s="37">
        <f t="shared" si="6"/>
        <v>48.979591836734691</v>
      </c>
      <c r="F136" s="37">
        <f t="shared" si="7"/>
        <v>51.020408163265309</v>
      </c>
      <c r="G136" s="37">
        <f t="shared" si="8"/>
        <v>9.3408163265306179</v>
      </c>
    </row>
    <row r="137" spans="1:7" x14ac:dyDescent="0.25">
      <c r="A137" s="4" t="s">
        <v>262</v>
      </c>
      <c r="B137" t="s">
        <v>262</v>
      </c>
      <c r="C137">
        <f>VLOOKUP($A137,'2011-12 Pres-by-CD'!$A$2:$H$448,4,FALSE)</f>
        <v>35</v>
      </c>
      <c r="D137">
        <f>VLOOKUP($A137,'2011-12 Pres-by-CD'!$A$2:$H$448,5,FALSE)</f>
        <v>63</v>
      </c>
      <c r="E137" s="37">
        <f t="shared" si="6"/>
        <v>35.714285714285715</v>
      </c>
      <c r="F137" s="37">
        <f t="shared" si="7"/>
        <v>64.285714285714292</v>
      </c>
      <c r="G137" s="37">
        <f t="shared" si="8"/>
        <v>35.871428571428574</v>
      </c>
    </row>
    <row r="138" spans="1:7" x14ac:dyDescent="0.25">
      <c r="A138" s="4" t="s">
        <v>264</v>
      </c>
      <c r="B138" t="s">
        <v>264</v>
      </c>
      <c r="C138">
        <f>VLOOKUP($A138,'2011-12 Pres-by-CD'!$A$2:$H$448,4,FALSE)</f>
        <v>37</v>
      </c>
      <c r="D138">
        <f>VLOOKUP($A138,'2011-12 Pres-by-CD'!$A$2:$H$448,5,FALSE)</f>
        <v>61</v>
      </c>
      <c r="E138" s="37">
        <f t="shared" si="6"/>
        <v>37.755102040816325</v>
      </c>
      <c r="F138" s="37">
        <f t="shared" si="7"/>
        <v>62.244897959183675</v>
      </c>
      <c r="G138" s="37">
        <f t="shared" si="8"/>
        <v>31.78979591836735</v>
      </c>
    </row>
    <row r="139" spans="1:7" x14ac:dyDescent="0.25">
      <c r="A139" s="4" t="s">
        <v>266</v>
      </c>
      <c r="B139" t="s">
        <v>266</v>
      </c>
      <c r="C139">
        <f>VLOOKUP($A139,'2011-12 Pres-by-CD'!$A$2:$H$448,4,FALSE)</f>
        <v>81</v>
      </c>
      <c r="D139">
        <f>VLOOKUP($A139,'2011-12 Pres-by-CD'!$A$2:$H$448,5,FALSE)</f>
        <v>19</v>
      </c>
      <c r="E139" s="37">
        <f t="shared" si="6"/>
        <v>81</v>
      </c>
      <c r="F139" s="37">
        <f t="shared" si="7"/>
        <v>19</v>
      </c>
      <c r="G139" s="37">
        <f t="shared" si="8"/>
        <v>-54.7</v>
      </c>
    </row>
    <row r="140" spans="1:7" x14ac:dyDescent="0.25">
      <c r="A140" s="4" t="s">
        <v>268</v>
      </c>
      <c r="B140" t="s">
        <v>268</v>
      </c>
      <c r="C140">
        <f>VLOOKUP($A140,'2011-12 Pres-by-CD'!$A$2:$H$448,4,FALSE)</f>
        <v>81</v>
      </c>
      <c r="D140">
        <f>VLOOKUP($A140,'2011-12 Pres-by-CD'!$A$2:$H$448,5,FALSE)</f>
        <v>18</v>
      </c>
      <c r="E140" s="37">
        <f t="shared" si="6"/>
        <v>81.818181818181827</v>
      </c>
      <c r="F140" s="37">
        <f t="shared" si="7"/>
        <v>18.181818181818183</v>
      </c>
      <c r="G140" s="37">
        <f t="shared" si="8"/>
        <v>-56.336363636363643</v>
      </c>
    </row>
    <row r="141" spans="1:7" x14ac:dyDescent="0.25">
      <c r="A141" s="4" t="s">
        <v>270</v>
      </c>
      <c r="B141" t="s">
        <v>270</v>
      </c>
      <c r="C141">
        <f>VLOOKUP($A141,'2011-12 Pres-by-CD'!$A$2:$H$448,4,FALSE)</f>
        <v>58</v>
      </c>
      <c r="D141">
        <f>VLOOKUP($A141,'2011-12 Pres-by-CD'!$A$2:$H$448,5,FALSE)</f>
        <v>40</v>
      </c>
      <c r="E141" s="37">
        <f t="shared" si="6"/>
        <v>59.183673469387756</v>
      </c>
      <c r="F141" s="37">
        <f t="shared" si="7"/>
        <v>40.816326530612244</v>
      </c>
      <c r="G141" s="37">
        <f t="shared" si="8"/>
        <v>-11.067346938775511</v>
      </c>
    </row>
    <row r="142" spans="1:7" x14ac:dyDescent="0.25">
      <c r="A142" s="4" t="s">
        <v>272</v>
      </c>
      <c r="B142" t="s">
        <v>272</v>
      </c>
      <c r="C142">
        <f>VLOOKUP($A142,'2011-12 Pres-by-CD'!$A$2:$H$448,4,FALSE)</f>
        <v>80</v>
      </c>
      <c r="D142">
        <f>VLOOKUP($A142,'2011-12 Pres-by-CD'!$A$2:$H$448,5,FALSE)</f>
        <v>18</v>
      </c>
      <c r="E142" s="37">
        <f t="shared" si="6"/>
        <v>81.632653061224488</v>
      </c>
      <c r="F142" s="37">
        <f t="shared" si="7"/>
        <v>18.367346938775512</v>
      </c>
      <c r="G142" s="37">
        <f t="shared" si="8"/>
        <v>-55.965306122448979</v>
      </c>
    </row>
    <row r="143" spans="1:7" x14ac:dyDescent="0.25">
      <c r="A143" s="4" t="s">
        <v>274</v>
      </c>
      <c r="B143" t="s">
        <v>274</v>
      </c>
      <c r="C143">
        <f>VLOOKUP($A143,'2011-12 Pres-by-CD'!$A$2:$H$448,4,FALSE)</f>
        <v>70</v>
      </c>
      <c r="D143">
        <f>VLOOKUP($A143,'2011-12 Pres-by-CD'!$A$2:$H$448,5,FALSE)</f>
        <v>29</v>
      </c>
      <c r="E143" s="37">
        <f t="shared" si="6"/>
        <v>70.707070707070713</v>
      </c>
      <c r="F143" s="37">
        <f t="shared" si="7"/>
        <v>29.292929292929294</v>
      </c>
      <c r="G143" s="37">
        <f t="shared" si="8"/>
        <v>-34.114141414141422</v>
      </c>
    </row>
    <row r="144" spans="1:7" x14ac:dyDescent="0.25">
      <c r="A144" s="4" t="s">
        <v>276</v>
      </c>
      <c r="B144" t="s">
        <v>276</v>
      </c>
      <c r="C144">
        <f>VLOOKUP($A144,'2011-12 Pres-by-CD'!$A$2:$H$448,4,FALSE)</f>
        <v>51</v>
      </c>
      <c r="D144">
        <f>VLOOKUP($A144,'2011-12 Pres-by-CD'!$A$2:$H$448,5,FALSE)</f>
        <v>47</v>
      </c>
      <c r="E144" s="37">
        <f t="shared" si="6"/>
        <v>52.040816326530617</v>
      </c>
      <c r="F144" s="37">
        <f t="shared" si="7"/>
        <v>47.959183673469383</v>
      </c>
      <c r="G144" s="37">
        <f t="shared" si="8"/>
        <v>3.2183673469387655</v>
      </c>
    </row>
    <row r="145" spans="1:7" x14ac:dyDescent="0.25">
      <c r="A145" s="4" t="s">
        <v>278</v>
      </c>
      <c r="B145" t="s">
        <v>278</v>
      </c>
      <c r="C145">
        <f>VLOOKUP($A145,'2011-12 Pres-by-CD'!$A$2:$H$448,4,FALSE)</f>
        <v>89</v>
      </c>
      <c r="D145">
        <f>VLOOKUP($A145,'2011-12 Pres-by-CD'!$A$2:$H$448,5,FALSE)</f>
        <v>10</v>
      </c>
      <c r="E145" s="37">
        <f t="shared" si="6"/>
        <v>89.898989898989896</v>
      </c>
      <c r="F145" s="37">
        <f t="shared" si="7"/>
        <v>10.1010101010101</v>
      </c>
      <c r="G145" s="37">
        <f t="shared" si="8"/>
        <v>-72.497979797979795</v>
      </c>
    </row>
    <row r="146" spans="1:7" x14ac:dyDescent="0.25">
      <c r="A146" s="4" t="s">
        <v>280</v>
      </c>
      <c r="B146" t="s">
        <v>280</v>
      </c>
      <c r="C146">
        <f>VLOOKUP($A146,'2011-12 Pres-by-CD'!$A$2:$H$448,4,FALSE)</f>
        <v>62</v>
      </c>
      <c r="D146">
        <f>VLOOKUP($A146,'2011-12 Pres-by-CD'!$A$2:$H$448,5,FALSE)</f>
        <v>37</v>
      </c>
      <c r="E146" s="37">
        <f t="shared" si="6"/>
        <v>62.62626262626263</v>
      </c>
      <c r="F146" s="37">
        <f t="shared" si="7"/>
        <v>37.373737373737377</v>
      </c>
      <c r="G146" s="37">
        <f t="shared" si="8"/>
        <v>-17.952525252525252</v>
      </c>
    </row>
    <row r="147" spans="1:7" x14ac:dyDescent="0.25">
      <c r="A147" s="4" t="s">
        <v>282</v>
      </c>
      <c r="B147" t="s">
        <v>282</v>
      </c>
      <c r="C147">
        <f>VLOOKUP($A147,'2011-12 Pres-by-CD'!$A$2:$H$448,4,FALSE)</f>
        <v>69</v>
      </c>
      <c r="D147">
        <f>VLOOKUP($A147,'2011-12 Pres-by-CD'!$A$2:$H$448,5,FALSE)</f>
        <v>30</v>
      </c>
      <c r="E147" s="37">
        <f t="shared" si="6"/>
        <v>69.696969696969703</v>
      </c>
      <c r="F147" s="37">
        <f t="shared" si="7"/>
        <v>30.303030303030305</v>
      </c>
      <c r="G147" s="37">
        <f t="shared" si="8"/>
        <v>-32.093939393939401</v>
      </c>
    </row>
    <row r="148" spans="1:7" x14ac:dyDescent="0.25">
      <c r="A148" s="4" t="s">
        <v>284</v>
      </c>
      <c r="B148" t="s">
        <v>284</v>
      </c>
      <c r="C148">
        <f>VLOOKUP($A148,'2011-12 Pres-by-CD'!$A$2:$H$448,4,FALSE)</f>
        <v>63</v>
      </c>
      <c r="D148">
        <f>VLOOKUP($A148,'2011-12 Pres-by-CD'!$A$2:$H$448,5,FALSE)</f>
        <v>36</v>
      </c>
      <c r="E148" s="37">
        <f t="shared" si="6"/>
        <v>63.636363636363633</v>
      </c>
      <c r="F148" s="37">
        <f t="shared" si="7"/>
        <v>36.363636363636367</v>
      </c>
      <c r="G148" s="37">
        <f t="shared" si="8"/>
        <v>-19.972727272727266</v>
      </c>
    </row>
    <row r="149" spans="1:7" x14ac:dyDescent="0.25">
      <c r="A149" s="4" t="s">
        <v>286</v>
      </c>
      <c r="B149" t="s">
        <v>286</v>
      </c>
      <c r="C149">
        <f>VLOOKUP($A149,'2011-12 Pres-by-CD'!$A$2:$H$448,4,FALSE)</f>
        <v>61</v>
      </c>
      <c r="D149">
        <f>VLOOKUP($A149,'2011-12 Pres-by-CD'!$A$2:$H$448,5,FALSE)</f>
        <v>37</v>
      </c>
      <c r="E149" s="37">
        <f t="shared" si="6"/>
        <v>62.244897959183675</v>
      </c>
      <c r="F149" s="37">
        <f t="shared" si="7"/>
        <v>37.755102040816325</v>
      </c>
      <c r="G149" s="37">
        <f t="shared" si="8"/>
        <v>-17.189795918367349</v>
      </c>
    </row>
    <row r="150" spans="1:7" x14ac:dyDescent="0.25">
      <c r="A150" s="4" t="s">
        <v>289</v>
      </c>
      <c r="B150" t="s">
        <v>289</v>
      </c>
      <c r="C150">
        <f>VLOOKUP($A150,'2011-12 Pres-by-CD'!$A$2:$H$448,4,FALSE)</f>
        <v>55</v>
      </c>
      <c r="D150">
        <f>VLOOKUP($A150,'2011-12 Pres-by-CD'!$A$2:$H$448,5,FALSE)</f>
        <v>44</v>
      </c>
      <c r="E150" s="37">
        <f t="shared" si="6"/>
        <v>55.555555555555557</v>
      </c>
      <c r="F150" s="37">
        <f t="shared" si="7"/>
        <v>44.444444444444443</v>
      </c>
      <c r="G150" s="37">
        <f t="shared" si="8"/>
        <v>-3.8111111111111144</v>
      </c>
    </row>
    <row r="151" spans="1:7" x14ac:dyDescent="0.25">
      <c r="A151" s="4" t="s">
        <v>288</v>
      </c>
      <c r="B151" t="s">
        <v>288</v>
      </c>
      <c r="C151">
        <f>VLOOKUP($A151,'2011-12 Pres-by-CD'!$A$2:$H$448,4,FALSE)</f>
        <v>55</v>
      </c>
      <c r="D151">
        <f>VLOOKUP($A151,'2011-12 Pres-by-CD'!$A$2:$H$448,5,FALSE)</f>
        <v>44</v>
      </c>
      <c r="E151" s="37">
        <f t="shared" si="6"/>
        <v>55.555555555555557</v>
      </c>
      <c r="F151" s="37">
        <f t="shared" si="7"/>
        <v>44.444444444444443</v>
      </c>
      <c r="G151" s="37">
        <f t="shared" si="8"/>
        <v>-3.8111111111111144</v>
      </c>
    </row>
    <row r="152" spans="1:7" x14ac:dyDescent="0.25">
      <c r="A152" s="4" t="s">
        <v>291</v>
      </c>
      <c r="B152" t="s">
        <v>291</v>
      </c>
      <c r="C152">
        <f>VLOOKUP($A152,'2011-12 Pres-by-CD'!$A$2:$H$448,4,FALSE)</f>
        <v>51</v>
      </c>
      <c r="D152">
        <f>VLOOKUP($A152,'2011-12 Pres-by-CD'!$A$2:$H$448,5,FALSE)</f>
        <v>48</v>
      </c>
      <c r="E152" s="37">
        <f t="shared" si="6"/>
        <v>51.515151515151516</v>
      </c>
      <c r="F152" s="37">
        <f t="shared" si="7"/>
        <v>48.484848484848484</v>
      </c>
      <c r="G152" s="37">
        <f t="shared" si="8"/>
        <v>4.2696969696969687</v>
      </c>
    </row>
    <row r="153" spans="1:7" x14ac:dyDescent="0.25">
      <c r="A153" s="4" t="s">
        <v>290</v>
      </c>
      <c r="B153" t="s">
        <v>290</v>
      </c>
      <c r="C153">
        <f>VLOOKUP($A153,'2011-12 Pres-by-CD'!$A$2:$H$448,4,FALSE)</f>
        <v>43</v>
      </c>
      <c r="D153">
        <f>VLOOKUP($A153,'2011-12 Pres-by-CD'!$A$2:$H$448,5,FALSE)</f>
        <v>55</v>
      </c>
      <c r="E153" s="37">
        <f t="shared" si="6"/>
        <v>43.877551020408163</v>
      </c>
      <c r="F153" s="37">
        <f t="shared" si="7"/>
        <v>56.12244897959183</v>
      </c>
      <c r="G153" s="37">
        <f t="shared" si="8"/>
        <v>19.544897959183668</v>
      </c>
    </row>
    <row r="154" spans="1:7" x14ac:dyDescent="0.25">
      <c r="A154" s="4" t="s">
        <v>295</v>
      </c>
      <c r="B154" t="s">
        <v>295</v>
      </c>
      <c r="C154">
        <f>VLOOKUP($A154,'2011-12 Pres-by-CD'!$A$2:$H$448,4,FALSE)</f>
        <v>50</v>
      </c>
      <c r="D154">
        <f>VLOOKUP($A154,'2011-12 Pres-by-CD'!$A$2:$H$448,5,FALSE)</f>
        <v>48</v>
      </c>
      <c r="E154" s="37">
        <f t="shared" si="6"/>
        <v>51.020408163265309</v>
      </c>
      <c r="F154" s="37">
        <f t="shared" si="7"/>
        <v>48.979591836734691</v>
      </c>
      <c r="G154" s="37">
        <f t="shared" si="8"/>
        <v>5.2591836734693826</v>
      </c>
    </row>
    <row r="155" spans="1:7" x14ac:dyDescent="0.25">
      <c r="A155" s="4" t="s">
        <v>297</v>
      </c>
      <c r="B155" t="s">
        <v>297</v>
      </c>
      <c r="C155">
        <f>VLOOKUP($A155,'2011-12 Pres-by-CD'!$A$2:$H$448,4,FALSE)</f>
        <v>60</v>
      </c>
      <c r="D155">
        <f>VLOOKUP($A155,'2011-12 Pres-by-CD'!$A$2:$H$448,5,FALSE)</f>
        <v>38</v>
      </c>
      <c r="E155" s="37">
        <f t="shared" si="6"/>
        <v>61.224489795918366</v>
      </c>
      <c r="F155" s="37">
        <f t="shared" si="7"/>
        <v>38.775510204081634</v>
      </c>
      <c r="G155" s="37">
        <f t="shared" si="8"/>
        <v>-15.148979591836731</v>
      </c>
    </row>
    <row r="156" spans="1:7" x14ac:dyDescent="0.25">
      <c r="A156" s="4" t="s">
        <v>299</v>
      </c>
      <c r="B156" t="s">
        <v>299</v>
      </c>
      <c r="C156">
        <f>VLOOKUP($A156,'2011-12 Pres-by-CD'!$A$2:$H$448,4,FALSE)</f>
        <v>44</v>
      </c>
      <c r="D156">
        <f>VLOOKUP($A156,'2011-12 Pres-by-CD'!$A$2:$H$448,5,FALSE)</f>
        <v>54</v>
      </c>
      <c r="E156" s="37">
        <f t="shared" si="6"/>
        <v>44.897959183673471</v>
      </c>
      <c r="F156" s="37">
        <f t="shared" si="7"/>
        <v>55.102040816326522</v>
      </c>
      <c r="G156" s="37">
        <f t="shared" si="8"/>
        <v>17.504081632653051</v>
      </c>
    </row>
    <row r="157" spans="1:7" x14ac:dyDescent="0.25">
      <c r="A157" s="4" t="s">
        <v>301</v>
      </c>
      <c r="B157" t="s">
        <v>301</v>
      </c>
      <c r="C157">
        <f>VLOOKUP($A157,'2011-12 Pres-by-CD'!$A$2:$H$448,4,FALSE)</f>
        <v>63</v>
      </c>
      <c r="D157">
        <f>VLOOKUP($A157,'2011-12 Pres-by-CD'!$A$2:$H$448,5,FALSE)</f>
        <v>36</v>
      </c>
      <c r="E157" s="37">
        <f t="shared" si="6"/>
        <v>63.636363636363633</v>
      </c>
      <c r="F157" s="37">
        <f t="shared" si="7"/>
        <v>36.363636363636367</v>
      </c>
      <c r="G157" s="37">
        <f t="shared" si="8"/>
        <v>-19.972727272727266</v>
      </c>
    </row>
    <row r="158" spans="1:7" x14ac:dyDescent="0.25">
      <c r="A158" s="4" t="s">
        <v>303</v>
      </c>
      <c r="B158" t="s">
        <v>303</v>
      </c>
      <c r="C158">
        <f>VLOOKUP($A158,'2011-12 Pres-by-CD'!$A$2:$H$448,4,FALSE)</f>
        <v>50</v>
      </c>
      <c r="D158">
        <f>VLOOKUP($A158,'2011-12 Pres-by-CD'!$A$2:$H$448,5,FALSE)</f>
        <v>49</v>
      </c>
      <c r="E158" s="37">
        <f t="shared" si="6"/>
        <v>50.505050505050505</v>
      </c>
      <c r="F158" s="37">
        <f t="shared" si="7"/>
        <v>49.494949494949495</v>
      </c>
      <c r="G158" s="37">
        <f t="shared" si="8"/>
        <v>6.2898989898989894</v>
      </c>
    </row>
    <row r="159" spans="1:7" x14ac:dyDescent="0.25">
      <c r="A159" s="4" t="s">
        <v>304</v>
      </c>
      <c r="B159" t="s">
        <v>304</v>
      </c>
      <c r="C159">
        <f>VLOOKUP($A159,'2011-12 Pres-by-CD'!$A$2:$H$448,4,FALSE)</f>
        <v>43</v>
      </c>
      <c r="D159">
        <f>VLOOKUP($A159,'2011-12 Pres-by-CD'!$A$2:$H$448,5,FALSE)</f>
        <v>56</v>
      </c>
      <c r="E159" s="37">
        <f t="shared" si="6"/>
        <v>43.43434343434344</v>
      </c>
      <c r="F159" s="37">
        <f t="shared" si="7"/>
        <v>56.56565656565656</v>
      </c>
      <c r="G159" s="37">
        <f t="shared" si="8"/>
        <v>20.431313131313122</v>
      </c>
    </row>
    <row r="160" spans="1:7" x14ac:dyDescent="0.25">
      <c r="A160" s="4" t="s">
        <v>306</v>
      </c>
      <c r="B160" t="s">
        <v>306</v>
      </c>
      <c r="C160">
        <f>VLOOKUP($A160,'2011-12 Pres-by-CD'!$A$2:$H$448,4,FALSE)</f>
        <v>45</v>
      </c>
      <c r="D160">
        <f>VLOOKUP($A160,'2011-12 Pres-by-CD'!$A$2:$H$448,5,FALSE)</f>
        <v>54</v>
      </c>
      <c r="E160" s="37">
        <f t="shared" si="6"/>
        <v>45.454545454545453</v>
      </c>
      <c r="F160" s="37">
        <f t="shared" si="7"/>
        <v>54.54545454545454</v>
      </c>
      <c r="G160" s="37">
        <f t="shared" si="8"/>
        <v>16.390909090909087</v>
      </c>
    </row>
    <row r="161" spans="1:7" x14ac:dyDescent="0.25">
      <c r="A161" s="4" t="s">
        <v>308</v>
      </c>
      <c r="B161" t="s">
        <v>308</v>
      </c>
      <c r="C161">
        <f>VLOOKUP($A161,'2011-12 Pres-by-CD'!$A$2:$H$448,4,FALSE)</f>
        <v>47</v>
      </c>
      <c r="D161">
        <f>VLOOKUP($A161,'2011-12 Pres-by-CD'!$A$2:$H$448,5,FALSE)</f>
        <v>53</v>
      </c>
      <c r="E161" s="37">
        <f t="shared" si="6"/>
        <v>47</v>
      </c>
      <c r="F161" s="37">
        <f t="shared" si="7"/>
        <v>53</v>
      </c>
      <c r="G161" s="37">
        <f t="shared" si="8"/>
        <v>13.3</v>
      </c>
    </row>
    <row r="162" spans="1:7" x14ac:dyDescent="0.25">
      <c r="A162" s="4" t="s">
        <v>309</v>
      </c>
      <c r="B162" t="s">
        <v>309</v>
      </c>
      <c r="C162">
        <f>VLOOKUP($A162,'2011-12 Pres-by-CD'!$A$2:$H$448,4,FALSE)</f>
        <v>44</v>
      </c>
      <c r="D162">
        <f>VLOOKUP($A162,'2011-12 Pres-by-CD'!$A$2:$H$448,5,FALSE)</f>
        <v>55</v>
      </c>
      <c r="E162" s="37">
        <f t="shared" si="6"/>
        <v>44.444444444444443</v>
      </c>
      <c r="F162" s="37">
        <f t="shared" si="7"/>
        <v>55.555555555555557</v>
      </c>
      <c r="G162" s="37">
        <f t="shared" si="8"/>
        <v>18.411111111111115</v>
      </c>
    </row>
    <row r="163" spans="1:7" x14ac:dyDescent="0.25">
      <c r="A163" s="4" t="s">
        <v>310</v>
      </c>
      <c r="B163" t="s">
        <v>310</v>
      </c>
      <c r="C163">
        <f>VLOOKUP($A163,'2011-12 Pres-by-CD'!$A$2:$H$448,4,FALSE)</f>
        <v>66</v>
      </c>
      <c r="D163">
        <f>VLOOKUP($A163,'2011-12 Pres-by-CD'!$A$2:$H$448,5,FALSE)</f>
        <v>33</v>
      </c>
      <c r="E163" s="37">
        <f t="shared" si="6"/>
        <v>66.666666666666657</v>
      </c>
      <c r="F163" s="37">
        <f t="shared" si="7"/>
        <v>33.333333333333329</v>
      </c>
      <c r="G163" s="37">
        <f t="shared" si="8"/>
        <v>-26.033333333333328</v>
      </c>
    </row>
    <row r="164" spans="1:7" x14ac:dyDescent="0.25">
      <c r="A164" s="4" t="s">
        <v>312</v>
      </c>
      <c r="B164" t="s">
        <v>312</v>
      </c>
      <c r="C164">
        <f>VLOOKUP($A164,'2011-12 Pres-by-CD'!$A$2:$H$448,4,FALSE)</f>
        <v>48</v>
      </c>
      <c r="D164">
        <f>VLOOKUP($A164,'2011-12 Pres-by-CD'!$A$2:$H$448,5,FALSE)</f>
        <v>51</v>
      </c>
      <c r="E164" s="37">
        <f t="shared" si="6"/>
        <v>48.484848484848484</v>
      </c>
      <c r="F164" s="37">
        <f t="shared" si="7"/>
        <v>51.515151515151516</v>
      </c>
      <c r="G164" s="37">
        <f t="shared" si="8"/>
        <v>10.330303030303032</v>
      </c>
    </row>
    <row r="165" spans="1:7" x14ac:dyDescent="0.25">
      <c r="A165" s="4" t="s">
        <v>314</v>
      </c>
      <c r="B165" t="s">
        <v>314</v>
      </c>
      <c r="C165">
        <f>VLOOKUP($A165,'2011-12 Pres-by-CD'!$A$2:$H$448,4,FALSE)</f>
        <v>46</v>
      </c>
      <c r="D165">
        <f>VLOOKUP($A165,'2011-12 Pres-by-CD'!$A$2:$H$448,5,FALSE)</f>
        <v>53</v>
      </c>
      <c r="E165" s="37">
        <f t="shared" si="6"/>
        <v>46.464646464646464</v>
      </c>
      <c r="F165" s="37">
        <f t="shared" si="7"/>
        <v>53.535353535353536</v>
      </c>
      <c r="G165" s="37">
        <f t="shared" si="8"/>
        <v>14.370707070707073</v>
      </c>
    </row>
    <row r="166" spans="1:7" x14ac:dyDescent="0.25">
      <c r="A166" s="4" t="s">
        <v>316</v>
      </c>
      <c r="B166" t="s">
        <v>316</v>
      </c>
      <c r="C166">
        <f>VLOOKUP($A166,'2011-12 Pres-by-CD'!$A$2:$H$448,4,FALSE)</f>
        <v>31</v>
      </c>
      <c r="D166">
        <f>VLOOKUP($A166,'2011-12 Pres-by-CD'!$A$2:$H$448,5,FALSE)</f>
        <v>67</v>
      </c>
      <c r="E166" s="37">
        <f t="shared" si="6"/>
        <v>31.632653061224492</v>
      </c>
      <c r="F166" s="37">
        <f t="shared" si="7"/>
        <v>68.367346938775512</v>
      </c>
      <c r="G166" s="37">
        <f t="shared" si="8"/>
        <v>44.034693877551021</v>
      </c>
    </row>
    <row r="167" spans="1:7" x14ac:dyDescent="0.25">
      <c r="A167" s="4" t="s">
        <v>318</v>
      </c>
      <c r="B167" t="s">
        <v>318</v>
      </c>
      <c r="C167">
        <f>VLOOKUP($A167,'2011-12 Pres-by-CD'!$A$2:$H$448,4,FALSE)</f>
        <v>45</v>
      </c>
      <c r="D167">
        <f>VLOOKUP($A167,'2011-12 Pres-by-CD'!$A$2:$H$448,5,FALSE)</f>
        <v>53</v>
      </c>
      <c r="E167" s="37">
        <f t="shared" si="6"/>
        <v>45.91836734693878</v>
      </c>
      <c r="F167" s="37">
        <f t="shared" si="7"/>
        <v>54.081632653061227</v>
      </c>
      <c r="G167" s="37">
        <f t="shared" si="8"/>
        <v>15.463265306122448</v>
      </c>
    </row>
    <row r="168" spans="1:7" x14ac:dyDescent="0.25">
      <c r="A168" s="4" t="s">
        <v>320</v>
      </c>
      <c r="B168" t="s">
        <v>320</v>
      </c>
      <c r="C168">
        <f>VLOOKUP($A168,'2011-12 Pres-by-CD'!$A$2:$H$448,4,FALSE)</f>
        <v>49</v>
      </c>
      <c r="D168">
        <f>VLOOKUP($A168,'2011-12 Pres-by-CD'!$A$2:$H$448,5,FALSE)</f>
        <v>50</v>
      </c>
      <c r="E168" s="37">
        <f t="shared" si="6"/>
        <v>49.494949494949495</v>
      </c>
      <c r="F168" s="37">
        <f t="shared" si="7"/>
        <v>50.505050505050505</v>
      </c>
      <c r="G168" s="37">
        <f t="shared" si="8"/>
        <v>8.3101010101010111</v>
      </c>
    </row>
    <row r="169" spans="1:7" x14ac:dyDescent="0.25">
      <c r="A169" s="4" t="s">
        <v>322</v>
      </c>
      <c r="B169" t="s">
        <v>322</v>
      </c>
      <c r="C169">
        <f>VLOOKUP($A169,'2011-12 Pres-by-CD'!$A$2:$H$448,4,FALSE)</f>
        <v>40</v>
      </c>
      <c r="D169">
        <f>VLOOKUP($A169,'2011-12 Pres-by-CD'!$A$2:$H$448,5,FALSE)</f>
        <v>59</v>
      </c>
      <c r="E169" s="37">
        <f t="shared" si="6"/>
        <v>40.404040404040401</v>
      </c>
      <c r="F169" s="37">
        <f t="shared" si="7"/>
        <v>59.595959595959592</v>
      </c>
      <c r="G169" s="37">
        <f t="shared" si="8"/>
        <v>26.491919191919191</v>
      </c>
    </row>
    <row r="170" spans="1:7" x14ac:dyDescent="0.25">
      <c r="A170" s="4" t="s">
        <v>324</v>
      </c>
      <c r="B170" t="s">
        <v>324</v>
      </c>
      <c r="C170">
        <f>VLOOKUP($A170,'2011-12 Pres-by-CD'!$A$2:$H$448,4,FALSE)</f>
        <v>37</v>
      </c>
      <c r="D170">
        <f>VLOOKUP($A170,'2011-12 Pres-by-CD'!$A$2:$H$448,5,FALSE)</f>
        <v>62</v>
      </c>
      <c r="E170" s="37">
        <f t="shared" si="6"/>
        <v>37.373737373737377</v>
      </c>
      <c r="F170" s="37">
        <f t="shared" si="7"/>
        <v>62.62626262626263</v>
      </c>
      <c r="G170" s="37">
        <f t="shared" si="8"/>
        <v>32.55252525252525</v>
      </c>
    </row>
    <row r="171" spans="1:7" x14ac:dyDescent="0.25">
      <c r="A171" s="4" t="s">
        <v>326</v>
      </c>
      <c r="B171" t="s">
        <v>326</v>
      </c>
      <c r="C171">
        <f>VLOOKUP($A171,'2011-12 Pres-by-CD'!$A$2:$H$448,4,FALSE)</f>
        <v>37</v>
      </c>
      <c r="D171">
        <f>VLOOKUP($A171,'2011-12 Pres-by-CD'!$A$2:$H$448,5,FALSE)</f>
        <v>61</v>
      </c>
      <c r="E171" s="37">
        <f t="shared" si="6"/>
        <v>37.755102040816325</v>
      </c>
      <c r="F171" s="37">
        <f t="shared" si="7"/>
        <v>62.244897959183675</v>
      </c>
      <c r="G171" s="37">
        <f t="shared" si="8"/>
        <v>31.78979591836735</v>
      </c>
    </row>
    <row r="172" spans="1:7" x14ac:dyDescent="0.25">
      <c r="A172" s="4" t="s">
        <v>328</v>
      </c>
      <c r="B172" t="s">
        <v>328</v>
      </c>
      <c r="C172">
        <f>VLOOKUP($A172,'2011-12 Pres-by-CD'!$A$2:$H$448,4,FALSE)</f>
        <v>56</v>
      </c>
      <c r="D172">
        <f>VLOOKUP($A172,'2011-12 Pres-by-CD'!$A$2:$H$448,5,FALSE)</f>
        <v>43</v>
      </c>
      <c r="E172" s="37">
        <f t="shared" si="6"/>
        <v>56.56565656565656</v>
      </c>
      <c r="F172" s="37">
        <f t="shared" si="7"/>
        <v>43.43434343434344</v>
      </c>
      <c r="G172" s="37">
        <f t="shared" si="8"/>
        <v>-5.831313131313121</v>
      </c>
    </row>
    <row r="173" spans="1:7" x14ac:dyDescent="0.25">
      <c r="A173" s="4" t="s">
        <v>330</v>
      </c>
      <c r="B173" t="s">
        <v>330</v>
      </c>
      <c r="C173">
        <f>VLOOKUP($A173,'2011-12 Pres-by-CD'!$A$2:$H$448,4,FALSE)</f>
        <v>37</v>
      </c>
      <c r="D173">
        <f>VLOOKUP($A173,'2011-12 Pres-by-CD'!$A$2:$H$448,5,FALSE)</f>
        <v>61</v>
      </c>
      <c r="E173" s="37">
        <f t="shared" si="6"/>
        <v>37.755102040816325</v>
      </c>
      <c r="F173" s="37">
        <f t="shared" si="7"/>
        <v>62.244897959183675</v>
      </c>
      <c r="G173" s="37">
        <f t="shared" si="8"/>
        <v>31.78979591836735</v>
      </c>
    </row>
    <row r="174" spans="1:7" x14ac:dyDescent="0.25">
      <c r="A174" s="4" t="s">
        <v>331</v>
      </c>
      <c r="B174" t="s">
        <v>331</v>
      </c>
      <c r="C174">
        <f>VLOOKUP($A174,'2011-12 Pres-by-CD'!$A$2:$H$448,4,FALSE)</f>
        <v>32</v>
      </c>
      <c r="D174">
        <f>VLOOKUP($A174,'2011-12 Pres-by-CD'!$A$2:$H$448,5,FALSE)</f>
        <v>67</v>
      </c>
      <c r="E174" s="37">
        <f t="shared" si="6"/>
        <v>32.323232323232325</v>
      </c>
      <c r="F174" s="37">
        <f t="shared" si="7"/>
        <v>67.676767676767682</v>
      </c>
      <c r="G174" s="37">
        <f t="shared" si="8"/>
        <v>42.653535353535354</v>
      </c>
    </row>
    <row r="175" spans="1:7" x14ac:dyDescent="0.25">
      <c r="A175" s="4" t="s">
        <v>333</v>
      </c>
      <c r="B175" t="s">
        <v>333</v>
      </c>
      <c r="C175">
        <f>VLOOKUP($A175,'2011-12 Pres-by-CD'!$A$2:$H$448,4,FALSE)</f>
        <v>45</v>
      </c>
      <c r="D175">
        <f>VLOOKUP($A175,'2011-12 Pres-by-CD'!$A$2:$H$448,5,FALSE)</f>
        <v>54</v>
      </c>
      <c r="E175" s="37">
        <f t="shared" si="6"/>
        <v>45.454545454545453</v>
      </c>
      <c r="F175" s="37">
        <f t="shared" si="7"/>
        <v>54.54545454545454</v>
      </c>
      <c r="G175" s="37">
        <f t="shared" si="8"/>
        <v>16.390909090909087</v>
      </c>
    </row>
    <row r="176" spans="1:7" x14ac:dyDescent="0.25">
      <c r="A176" s="4" t="s">
        <v>335</v>
      </c>
      <c r="B176" t="s">
        <v>335</v>
      </c>
      <c r="C176">
        <f>VLOOKUP($A176,'2011-12 Pres-by-CD'!$A$2:$H$448,4,FALSE)</f>
        <v>25</v>
      </c>
      <c r="D176">
        <f>VLOOKUP($A176,'2011-12 Pres-by-CD'!$A$2:$H$448,5,FALSE)</f>
        <v>73</v>
      </c>
      <c r="E176" s="37">
        <f t="shared" si="6"/>
        <v>25.510204081632654</v>
      </c>
      <c r="F176" s="37">
        <f t="shared" si="7"/>
        <v>74.489795918367349</v>
      </c>
      <c r="G176" s="37">
        <f t="shared" si="8"/>
        <v>56.279591836734696</v>
      </c>
    </row>
    <row r="177" spans="1:7" x14ac:dyDescent="0.25">
      <c r="A177" s="4" t="s">
        <v>337</v>
      </c>
      <c r="B177" t="s">
        <v>337</v>
      </c>
      <c r="C177">
        <f>VLOOKUP($A177,'2011-12 Pres-by-CD'!$A$2:$H$448,4,FALSE)</f>
        <v>73</v>
      </c>
      <c r="D177">
        <f>VLOOKUP($A177,'2011-12 Pres-by-CD'!$A$2:$H$448,5,FALSE)</f>
        <v>25</v>
      </c>
      <c r="E177" s="37">
        <f t="shared" si="6"/>
        <v>74.489795918367349</v>
      </c>
      <c r="F177" s="37">
        <f t="shared" si="7"/>
        <v>25.510204081632654</v>
      </c>
      <c r="G177" s="37">
        <f t="shared" si="8"/>
        <v>-41.679591836734701</v>
      </c>
    </row>
    <row r="178" spans="1:7" x14ac:dyDescent="0.25">
      <c r="A178" s="4" t="s">
        <v>339</v>
      </c>
      <c r="B178" t="s">
        <v>339</v>
      </c>
      <c r="C178">
        <f>VLOOKUP($A178,'2011-12 Pres-by-CD'!$A$2:$H$448,4,FALSE)</f>
        <v>34</v>
      </c>
      <c r="D178">
        <f>VLOOKUP($A178,'2011-12 Pres-by-CD'!$A$2:$H$448,5,FALSE)</f>
        <v>64</v>
      </c>
      <c r="E178" s="37">
        <f t="shared" si="6"/>
        <v>34.693877551020407</v>
      </c>
      <c r="F178" s="37">
        <f t="shared" si="7"/>
        <v>65.306122448979593</v>
      </c>
      <c r="G178" s="37">
        <f t="shared" si="8"/>
        <v>37.912244897959184</v>
      </c>
    </row>
    <row r="179" spans="1:7" x14ac:dyDescent="0.25">
      <c r="A179" s="4" t="s">
        <v>342</v>
      </c>
      <c r="B179" t="s">
        <v>342</v>
      </c>
      <c r="C179">
        <f>VLOOKUP($A179,'2011-12 Pres-by-CD'!$A$2:$H$448,4,FALSE)</f>
        <v>40</v>
      </c>
      <c r="D179">
        <f>VLOOKUP($A179,'2011-12 Pres-by-CD'!$A$2:$H$448,5,FALSE)</f>
        <v>59</v>
      </c>
      <c r="E179" s="37">
        <f t="shared" si="6"/>
        <v>40.404040404040401</v>
      </c>
      <c r="F179" s="37">
        <f t="shared" si="7"/>
        <v>59.595959595959592</v>
      </c>
      <c r="G179" s="37">
        <f t="shared" si="8"/>
        <v>26.491919191919191</v>
      </c>
    </row>
    <row r="180" spans="1:7" x14ac:dyDescent="0.25">
      <c r="A180" s="4" t="s">
        <v>344</v>
      </c>
      <c r="B180" t="s">
        <v>344</v>
      </c>
      <c r="C180">
        <f>VLOOKUP($A180,'2011-12 Pres-by-CD'!$A$2:$H$448,4,FALSE)</f>
        <v>37</v>
      </c>
      <c r="D180">
        <f>VLOOKUP($A180,'2011-12 Pres-by-CD'!$A$2:$H$448,5,FALSE)</f>
        <v>62</v>
      </c>
      <c r="E180" s="37">
        <f t="shared" si="6"/>
        <v>37.373737373737377</v>
      </c>
      <c r="F180" s="37">
        <f t="shared" si="7"/>
        <v>62.62626262626263</v>
      </c>
      <c r="G180" s="37">
        <f t="shared" si="8"/>
        <v>32.55252525252525</v>
      </c>
    </row>
    <row r="181" spans="1:7" x14ac:dyDescent="0.25">
      <c r="A181" s="4" t="s">
        <v>346</v>
      </c>
      <c r="B181" t="s">
        <v>346</v>
      </c>
      <c r="C181">
        <f>VLOOKUP($A181,'2011-12 Pres-by-CD'!$A$2:$H$448,4,FALSE)</f>
        <v>31</v>
      </c>
      <c r="D181">
        <f>VLOOKUP($A181,'2011-12 Pres-by-CD'!$A$2:$H$448,5,FALSE)</f>
        <v>67</v>
      </c>
      <c r="E181" s="37">
        <f t="shared" si="6"/>
        <v>31.632653061224492</v>
      </c>
      <c r="F181" s="37">
        <f t="shared" si="7"/>
        <v>68.367346938775512</v>
      </c>
      <c r="G181" s="37">
        <f t="shared" si="8"/>
        <v>44.034693877551021</v>
      </c>
    </row>
    <row r="182" spans="1:7" x14ac:dyDescent="0.25">
      <c r="A182" s="4" t="s">
        <v>348</v>
      </c>
      <c r="B182" t="s">
        <v>348</v>
      </c>
      <c r="C182">
        <f>VLOOKUP($A182,'2011-12 Pres-by-CD'!$A$2:$H$448,4,FALSE)</f>
        <v>64</v>
      </c>
      <c r="D182">
        <f>VLOOKUP($A182,'2011-12 Pres-by-CD'!$A$2:$H$448,5,FALSE)</f>
        <v>34</v>
      </c>
      <c r="E182" s="37">
        <f t="shared" si="6"/>
        <v>65.306122448979593</v>
      </c>
      <c r="F182" s="37">
        <f t="shared" si="7"/>
        <v>34.693877551020407</v>
      </c>
      <c r="G182" s="37">
        <f t="shared" si="8"/>
        <v>-23.312244897959186</v>
      </c>
    </row>
    <row r="183" spans="1:7" x14ac:dyDescent="0.25">
      <c r="A183" s="4" t="s">
        <v>350</v>
      </c>
      <c r="B183" t="s">
        <v>350</v>
      </c>
      <c r="C183">
        <f>VLOOKUP($A183,'2011-12 Pres-by-CD'!$A$2:$H$448,4,FALSE)</f>
        <v>60</v>
      </c>
      <c r="D183">
        <f>VLOOKUP($A183,'2011-12 Pres-by-CD'!$A$2:$H$448,5,FALSE)</f>
        <v>37</v>
      </c>
      <c r="E183" s="37">
        <f t="shared" si="6"/>
        <v>61.855670103092784</v>
      </c>
      <c r="F183" s="37">
        <f t="shared" si="7"/>
        <v>38.144329896907216</v>
      </c>
      <c r="G183" s="37">
        <f t="shared" si="8"/>
        <v>-16.411340206185567</v>
      </c>
    </row>
    <row r="184" spans="1:7" x14ac:dyDescent="0.25">
      <c r="A184" s="4" t="s">
        <v>352</v>
      </c>
      <c r="B184" t="s">
        <v>352</v>
      </c>
      <c r="C184">
        <f>VLOOKUP($A184,'2011-12 Pres-by-CD'!$A$2:$H$448,4,FALSE)</f>
        <v>59</v>
      </c>
      <c r="D184">
        <f>VLOOKUP($A184,'2011-12 Pres-by-CD'!$A$2:$H$448,5,FALSE)</f>
        <v>39</v>
      </c>
      <c r="E184" s="37">
        <f t="shared" si="6"/>
        <v>60.204081632653065</v>
      </c>
      <c r="F184" s="37">
        <f t="shared" si="7"/>
        <v>39.795918367346935</v>
      </c>
      <c r="G184" s="37">
        <f t="shared" si="8"/>
        <v>-13.108163265306128</v>
      </c>
    </row>
    <row r="185" spans="1:7" x14ac:dyDescent="0.25">
      <c r="A185" s="4" t="s">
        <v>355</v>
      </c>
      <c r="B185" t="s">
        <v>355</v>
      </c>
      <c r="C185">
        <f>VLOOKUP($A185,'2011-12 Pres-by-CD'!$A$2:$H$448,4,FALSE)</f>
        <v>60</v>
      </c>
      <c r="D185">
        <f>VLOOKUP($A185,'2011-12 Pres-by-CD'!$A$2:$H$448,5,FALSE)</f>
        <v>38</v>
      </c>
      <c r="E185" s="37">
        <f t="shared" si="6"/>
        <v>61.224489795918366</v>
      </c>
      <c r="F185" s="37">
        <f t="shared" si="7"/>
        <v>38.775510204081634</v>
      </c>
      <c r="G185" s="37">
        <f t="shared" si="8"/>
        <v>-15.148979591836731</v>
      </c>
    </row>
    <row r="186" spans="1:7" x14ac:dyDescent="0.25">
      <c r="A186" s="4" t="s">
        <v>354</v>
      </c>
      <c r="B186" t="s">
        <v>354</v>
      </c>
      <c r="C186">
        <f>VLOOKUP($A186,'2011-12 Pres-by-CD'!$A$2:$H$448,4,FALSE)</f>
        <v>66</v>
      </c>
      <c r="D186">
        <f>VLOOKUP($A186,'2011-12 Pres-by-CD'!$A$2:$H$448,5,FALSE)</f>
        <v>32</v>
      </c>
      <c r="E186" s="37">
        <f t="shared" si="6"/>
        <v>67.346938775510196</v>
      </c>
      <c r="F186" s="37">
        <f t="shared" si="7"/>
        <v>32.653061224489797</v>
      </c>
      <c r="G186" s="37">
        <f t="shared" si="8"/>
        <v>-27.393877551020399</v>
      </c>
    </row>
    <row r="187" spans="1:7" x14ac:dyDescent="0.25">
      <c r="A187" s="4" t="s">
        <v>358</v>
      </c>
      <c r="B187" t="s">
        <v>358</v>
      </c>
      <c r="C187">
        <f>VLOOKUP($A187,'2011-12 Pres-by-CD'!$A$2:$H$448,4,FALSE)</f>
        <v>57</v>
      </c>
      <c r="D187">
        <f>VLOOKUP($A187,'2011-12 Pres-by-CD'!$A$2:$H$448,5,FALSE)</f>
        <v>41</v>
      </c>
      <c r="E187" s="37">
        <f t="shared" si="6"/>
        <v>58.163265306122447</v>
      </c>
      <c r="F187" s="37">
        <f t="shared" si="7"/>
        <v>41.836734693877553</v>
      </c>
      <c r="G187" s="37">
        <f t="shared" si="8"/>
        <v>-9.0265306122448941</v>
      </c>
    </row>
    <row r="188" spans="1:7" x14ac:dyDescent="0.25">
      <c r="A188" s="4" t="s">
        <v>357</v>
      </c>
      <c r="B188" t="s">
        <v>357</v>
      </c>
      <c r="C188">
        <f>VLOOKUP($A188,'2011-12 Pres-by-CD'!$A$2:$H$448,4,FALSE)</f>
        <v>82</v>
      </c>
      <c r="D188">
        <f>VLOOKUP($A188,'2011-12 Pres-by-CD'!$A$2:$H$448,5,FALSE)</f>
        <v>17</v>
      </c>
      <c r="E188" s="37">
        <f t="shared" si="6"/>
        <v>82.828282828282823</v>
      </c>
      <c r="F188" s="37">
        <f t="shared" si="7"/>
        <v>17.171717171717169</v>
      </c>
      <c r="G188" s="37">
        <f t="shared" si="8"/>
        <v>-58.35656565656565</v>
      </c>
    </row>
    <row r="189" spans="1:7" x14ac:dyDescent="0.25">
      <c r="A189" s="4" t="s">
        <v>361</v>
      </c>
      <c r="B189" t="s">
        <v>361</v>
      </c>
      <c r="C189">
        <f>VLOOKUP($A189,'2011-12 Pres-by-CD'!$A$2:$H$448,4,FALSE)</f>
        <v>58</v>
      </c>
      <c r="D189">
        <f>VLOOKUP($A189,'2011-12 Pres-by-CD'!$A$2:$H$448,5,FALSE)</f>
        <v>40</v>
      </c>
      <c r="E189" s="37">
        <f t="shared" si="6"/>
        <v>59.183673469387756</v>
      </c>
      <c r="F189" s="37">
        <f t="shared" si="7"/>
        <v>40.816326530612244</v>
      </c>
      <c r="G189" s="37">
        <f t="shared" si="8"/>
        <v>-11.067346938775511</v>
      </c>
    </row>
    <row r="190" spans="1:7" x14ac:dyDescent="0.25">
      <c r="A190" s="4" t="s">
        <v>363</v>
      </c>
      <c r="B190" t="s">
        <v>363</v>
      </c>
      <c r="C190">
        <f>VLOOKUP($A190,'2011-12 Pres-by-CD'!$A$2:$H$448,4,FALSE)</f>
        <v>58</v>
      </c>
      <c r="D190">
        <f>VLOOKUP($A190,'2011-12 Pres-by-CD'!$A$2:$H$448,5,FALSE)</f>
        <v>41</v>
      </c>
      <c r="E190" s="37">
        <f t="shared" si="6"/>
        <v>58.585858585858588</v>
      </c>
      <c r="F190" s="37">
        <f t="shared" si="7"/>
        <v>41.414141414141412</v>
      </c>
      <c r="G190" s="37">
        <f t="shared" si="8"/>
        <v>-9.8717171717171759</v>
      </c>
    </row>
    <row r="191" spans="1:7" x14ac:dyDescent="0.25">
      <c r="A191" s="4" t="s">
        <v>366</v>
      </c>
      <c r="B191" t="s">
        <v>366</v>
      </c>
      <c r="C191">
        <f>VLOOKUP($A191,'2011-12 Pres-by-CD'!$A$2:$H$448,4,FALSE)</f>
        <v>38</v>
      </c>
      <c r="D191">
        <f>VLOOKUP($A191,'2011-12 Pres-by-CD'!$A$2:$H$448,5,FALSE)</f>
        <v>60</v>
      </c>
      <c r="E191" s="37">
        <f t="shared" si="6"/>
        <v>38.775510204081634</v>
      </c>
      <c r="F191" s="37">
        <f t="shared" si="7"/>
        <v>61.224489795918366</v>
      </c>
      <c r="G191" s="37">
        <f t="shared" si="8"/>
        <v>29.748979591836733</v>
      </c>
    </row>
    <row r="192" spans="1:7" x14ac:dyDescent="0.25">
      <c r="A192" s="4" t="s">
        <v>368</v>
      </c>
      <c r="B192" t="s">
        <v>368</v>
      </c>
      <c r="C192">
        <f>VLOOKUP($A192,'2011-12 Pres-by-CD'!$A$2:$H$448,4,FALSE)</f>
        <v>61</v>
      </c>
      <c r="D192">
        <f>VLOOKUP($A192,'2011-12 Pres-by-CD'!$A$2:$H$448,5,FALSE)</f>
        <v>37</v>
      </c>
      <c r="E192" s="37">
        <f t="shared" si="6"/>
        <v>62.244897959183675</v>
      </c>
      <c r="F192" s="37">
        <f t="shared" si="7"/>
        <v>37.755102040816325</v>
      </c>
      <c r="G192" s="37">
        <f t="shared" si="8"/>
        <v>-17.189795918367349</v>
      </c>
    </row>
    <row r="193" spans="1:7" x14ac:dyDescent="0.25">
      <c r="A193" s="4" t="s">
        <v>370</v>
      </c>
      <c r="B193" t="s">
        <v>370</v>
      </c>
      <c r="C193">
        <f>VLOOKUP($A193,'2011-12 Pres-by-CD'!$A$2:$H$448,4,FALSE)</f>
        <v>60</v>
      </c>
      <c r="D193">
        <f>VLOOKUP($A193,'2011-12 Pres-by-CD'!$A$2:$H$448,5,FALSE)</f>
        <v>38</v>
      </c>
      <c r="E193" s="37">
        <f t="shared" si="6"/>
        <v>61.224489795918366</v>
      </c>
      <c r="F193" s="37">
        <f t="shared" si="7"/>
        <v>38.775510204081634</v>
      </c>
      <c r="G193" s="37">
        <f t="shared" si="8"/>
        <v>-15.148979591836731</v>
      </c>
    </row>
    <row r="194" spans="1:7" x14ac:dyDescent="0.25">
      <c r="A194" s="4" t="s">
        <v>372</v>
      </c>
      <c r="B194" t="s">
        <v>372</v>
      </c>
      <c r="C194">
        <f>VLOOKUP($A194,'2011-12 Pres-by-CD'!$A$2:$H$448,4,FALSE)</f>
        <v>77</v>
      </c>
      <c r="D194">
        <f>VLOOKUP($A194,'2011-12 Pres-by-CD'!$A$2:$H$448,5,FALSE)</f>
        <v>22</v>
      </c>
      <c r="E194" s="37">
        <f t="shared" si="6"/>
        <v>77.777777777777786</v>
      </c>
      <c r="F194" s="37">
        <f t="shared" si="7"/>
        <v>22.222222222222221</v>
      </c>
      <c r="G194" s="37">
        <f t="shared" si="8"/>
        <v>-48.255555555555567</v>
      </c>
    </row>
    <row r="195" spans="1:7" x14ac:dyDescent="0.25">
      <c r="A195" s="4" t="s">
        <v>374</v>
      </c>
      <c r="B195" t="s">
        <v>374</v>
      </c>
      <c r="C195">
        <f>VLOOKUP($A195,'2011-12 Pres-by-CD'!$A$2:$H$448,4,FALSE)</f>
        <v>65</v>
      </c>
      <c r="D195">
        <f>VLOOKUP($A195,'2011-12 Pres-by-CD'!$A$2:$H$448,5,FALSE)</f>
        <v>34</v>
      </c>
      <c r="E195" s="37">
        <f t="shared" si="6"/>
        <v>65.656565656565661</v>
      </c>
      <c r="F195" s="37">
        <f t="shared" si="7"/>
        <v>34.343434343434339</v>
      </c>
      <c r="G195" s="37">
        <f t="shared" si="8"/>
        <v>-24.013131313131321</v>
      </c>
    </row>
    <row r="196" spans="1:7" x14ac:dyDescent="0.25">
      <c r="A196" s="4" t="s">
        <v>376</v>
      </c>
      <c r="B196" t="s">
        <v>376</v>
      </c>
      <c r="C196">
        <f>VLOOKUP($A196,'2011-12 Pres-by-CD'!$A$2:$H$448,4,FALSE)</f>
        <v>56</v>
      </c>
      <c r="D196">
        <f>VLOOKUP($A196,'2011-12 Pres-by-CD'!$A$2:$H$448,5,FALSE)</f>
        <v>42</v>
      </c>
      <c r="E196" s="37">
        <f t="shared" ref="E196:E259" si="9">C196/SUM(C196:D196)*100</f>
        <v>57.142857142857139</v>
      </c>
      <c r="F196" s="37">
        <f t="shared" ref="F196:F259" si="10">D196/SUM(C196:D196)*100</f>
        <v>42.857142857142854</v>
      </c>
      <c r="G196" s="37">
        <f t="shared" ref="G196:G259" si="11">F196-E196+7.3</f>
        <v>-6.9857142857142849</v>
      </c>
    </row>
    <row r="197" spans="1:7" x14ac:dyDescent="0.25">
      <c r="A197" s="4" t="s">
        <v>378</v>
      </c>
      <c r="B197" t="s">
        <v>378</v>
      </c>
      <c r="C197">
        <f>VLOOKUP($A197,'2011-12 Pres-by-CD'!$A$2:$H$448,4,FALSE)</f>
        <v>76</v>
      </c>
      <c r="D197">
        <f>VLOOKUP($A197,'2011-12 Pres-by-CD'!$A$2:$H$448,5,FALSE)</f>
        <v>22</v>
      </c>
      <c r="E197" s="37">
        <f t="shared" si="9"/>
        <v>77.551020408163268</v>
      </c>
      <c r="F197" s="37">
        <f t="shared" si="10"/>
        <v>22.448979591836736</v>
      </c>
      <c r="G197" s="37">
        <f t="shared" si="11"/>
        <v>-47.802040816326539</v>
      </c>
    </row>
    <row r="198" spans="1:7" x14ac:dyDescent="0.25">
      <c r="A198" s="4" t="s">
        <v>380</v>
      </c>
      <c r="B198" t="s">
        <v>380</v>
      </c>
      <c r="C198">
        <f>VLOOKUP($A198,'2011-12 Pres-by-CD'!$A$2:$H$448,4,FALSE)</f>
        <v>63</v>
      </c>
      <c r="D198">
        <f>VLOOKUP($A198,'2011-12 Pres-by-CD'!$A$2:$H$448,5,FALSE)</f>
        <v>36</v>
      </c>
      <c r="E198" s="37">
        <f t="shared" si="9"/>
        <v>63.636363636363633</v>
      </c>
      <c r="F198" s="37">
        <f t="shared" si="10"/>
        <v>36.363636363636367</v>
      </c>
      <c r="G198" s="37">
        <f t="shared" si="11"/>
        <v>-19.972727272727266</v>
      </c>
    </row>
    <row r="199" spans="1:7" x14ac:dyDescent="0.25">
      <c r="A199" s="4" t="s">
        <v>382</v>
      </c>
      <c r="B199" t="s">
        <v>382</v>
      </c>
      <c r="C199">
        <f>VLOOKUP($A199,'2011-12 Pres-by-CD'!$A$2:$H$448,4,FALSE)</f>
        <v>61</v>
      </c>
      <c r="D199">
        <f>VLOOKUP($A199,'2011-12 Pres-by-CD'!$A$2:$H$448,5,FALSE)</f>
        <v>38</v>
      </c>
      <c r="E199" s="37">
        <f t="shared" si="9"/>
        <v>61.616161616161612</v>
      </c>
      <c r="F199" s="37">
        <f t="shared" si="10"/>
        <v>38.383838383838381</v>
      </c>
      <c r="G199" s="37">
        <f t="shared" si="11"/>
        <v>-15.932323232323231</v>
      </c>
    </row>
    <row r="200" spans="1:7" x14ac:dyDescent="0.25">
      <c r="A200" s="4" t="s">
        <v>384</v>
      </c>
      <c r="B200" t="s">
        <v>384</v>
      </c>
      <c r="C200">
        <f>VLOOKUP($A200,'2011-12 Pres-by-CD'!$A$2:$H$448,4,FALSE)</f>
        <v>55</v>
      </c>
      <c r="D200">
        <f>VLOOKUP($A200,'2011-12 Pres-by-CD'!$A$2:$H$448,5,FALSE)</f>
        <v>43</v>
      </c>
      <c r="E200" s="37">
        <f t="shared" si="9"/>
        <v>56.12244897959183</v>
      </c>
      <c r="F200" s="37">
        <f t="shared" si="10"/>
        <v>43.877551020408163</v>
      </c>
      <c r="G200" s="37">
        <f t="shared" si="11"/>
        <v>-4.9448979591836677</v>
      </c>
    </row>
    <row r="201" spans="1:7" x14ac:dyDescent="0.25">
      <c r="A201" s="4" t="s">
        <v>386</v>
      </c>
      <c r="B201" t="s">
        <v>386</v>
      </c>
      <c r="C201">
        <f>VLOOKUP($A201,'2011-12 Pres-by-CD'!$A$2:$H$448,4,FALSE)</f>
        <v>50</v>
      </c>
      <c r="D201">
        <f>VLOOKUP($A201,'2011-12 Pres-by-CD'!$A$2:$H$448,5,FALSE)</f>
        <v>48</v>
      </c>
      <c r="E201" s="37">
        <f t="shared" si="9"/>
        <v>51.020408163265309</v>
      </c>
      <c r="F201" s="37">
        <f t="shared" si="10"/>
        <v>48.979591836734691</v>
      </c>
      <c r="G201" s="37">
        <f t="shared" si="11"/>
        <v>5.2591836734693826</v>
      </c>
    </row>
    <row r="202" spans="1:7" x14ac:dyDescent="0.25">
      <c r="A202" s="4" t="s">
        <v>388</v>
      </c>
      <c r="B202" t="s">
        <v>388</v>
      </c>
      <c r="C202">
        <f>VLOOKUP($A202,'2011-12 Pres-by-CD'!$A$2:$H$448,4,FALSE)</f>
        <v>48</v>
      </c>
      <c r="D202">
        <f>VLOOKUP($A202,'2011-12 Pres-by-CD'!$A$2:$H$448,5,FALSE)</f>
        <v>50</v>
      </c>
      <c r="E202" s="37">
        <f t="shared" si="9"/>
        <v>48.979591836734691</v>
      </c>
      <c r="F202" s="37">
        <f t="shared" si="10"/>
        <v>51.020408163265309</v>
      </c>
      <c r="G202" s="37">
        <f t="shared" si="11"/>
        <v>9.3408163265306179</v>
      </c>
    </row>
    <row r="203" spans="1:7" x14ac:dyDescent="0.25">
      <c r="A203" s="4" t="s">
        <v>390</v>
      </c>
      <c r="B203" t="s">
        <v>390</v>
      </c>
      <c r="C203">
        <f>VLOOKUP($A203,'2011-12 Pres-by-CD'!$A$2:$H$448,4,FALSE)</f>
        <v>50</v>
      </c>
      <c r="D203">
        <f>VLOOKUP($A203,'2011-12 Pres-by-CD'!$A$2:$H$448,5,FALSE)</f>
        <v>49</v>
      </c>
      <c r="E203" s="37">
        <f t="shared" si="9"/>
        <v>50.505050505050505</v>
      </c>
      <c r="F203" s="37">
        <f t="shared" si="10"/>
        <v>49.494949494949495</v>
      </c>
      <c r="G203" s="37">
        <f t="shared" si="11"/>
        <v>6.2898989898989894</v>
      </c>
    </row>
    <row r="204" spans="1:7" x14ac:dyDescent="0.25">
      <c r="A204" s="4" t="s">
        <v>392</v>
      </c>
      <c r="B204" t="s">
        <v>392</v>
      </c>
      <c r="C204">
        <f>VLOOKUP($A204,'2011-12 Pres-by-CD'!$A$2:$H$448,4,FALSE)</f>
        <v>50</v>
      </c>
      <c r="D204">
        <f>VLOOKUP($A204,'2011-12 Pres-by-CD'!$A$2:$H$448,5,FALSE)</f>
        <v>49</v>
      </c>
      <c r="E204" s="37">
        <f t="shared" si="9"/>
        <v>50.505050505050505</v>
      </c>
      <c r="F204" s="37">
        <f t="shared" si="10"/>
        <v>49.494949494949495</v>
      </c>
      <c r="G204" s="37">
        <f t="shared" si="11"/>
        <v>6.2898989898989894</v>
      </c>
    </row>
    <row r="205" spans="1:7" x14ac:dyDescent="0.25">
      <c r="A205" s="4" t="s">
        <v>394</v>
      </c>
      <c r="B205" t="s">
        <v>394</v>
      </c>
      <c r="C205">
        <f>VLOOKUP($A205,'2011-12 Pres-by-CD'!$A$2:$H$448,4,FALSE)</f>
        <v>63</v>
      </c>
      <c r="D205">
        <f>VLOOKUP($A205,'2011-12 Pres-by-CD'!$A$2:$H$448,5,FALSE)</f>
        <v>35</v>
      </c>
      <c r="E205" s="37">
        <f t="shared" si="9"/>
        <v>64.285714285714292</v>
      </c>
      <c r="F205" s="37">
        <f t="shared" si="10"/>
        <v>35.714285714285715</v>
      </c>
      <c r="G205" s="37">
        <f t="shared" si="11"/>
        <v>-21.271428571428576</v>
      </c>
    </row>
    <row r="206" spans="1:7" x14ac:dyDescent="0.25">
      <c r="A206" s="4" t="s">
        <v>395</v>
      </c>
      <c r="B206" t="s">
        <v>395</v>
      </c>
      <c r="C206">
        <f>VLOOKUP($A206,'2011-12 Pres-by-CD'!$A$2:$H$448,4,FALSE)</f>
        <v>53</v>
      </c>
      <c r="D206">
        <f>VLOOKUP($A206,'2011-12 Pres-by-CD'!$A$2:$H$448,5,FALSE)</f>
        <v>45</v>
      </c>
      <c r="E206" s="37">
        <f t="shared" si="9"/>
        <v>54.081632653061227</v>
      </c>
      <c r="F206" s="37">
        <f t="shared" si="10"/>
        <v>45.91836734693878</v>
      </c>
      <c r="G206" s="37">
        <f t="shared" si="11"/>
        <v>-0.86326530612244756</v>
      </c>
    </row>
    <row r="207" spans="1:7" x14ac:dyDescent="0.25">
      <c r="A207" s="4" t="s">
        <v>397</v>
      </c>
      <c r="B207" t="s">
        <v>397</v>
      </c>
      <c r="C207">
        <f>VLOOKUP($A207,'2011-12 Pres-by-CD'!$A$2:$H$448,4,FALSE)</f>
        <v>51</v>
      </c>
      <c r="D207">
        <f>VLOOKUP($A207,'2011-12 Pres-by-CD'!$A$2:$H$448,5,FALSE)</f>
        <v>47</v>
      </c>
      <c r="E207" s="37">
        <f t="shared" si="9"/>
        <v>52.040816326530617</v>
      </c>
      <c r="F207" s="37">
        <f t="shared" si="10"/>
        <v>47.959183673469383</v>
      </c>
      <c r="G207" s="37">
        <f t="shared" si="11"/>
        <v>3.2183673469387655</v>
      </c>
    </row>
    <row r="208" spans="1:7" x14ac:dyDescent="0.25">
      <c r="A208" s="4" t="s">
        <v>399</v>
      </c>
      <c r="B208" t="s">
        <v>399</v>
      </c>
      <c r="C208">
        <f>VLOOKUP($A208,'2011-12 Pres-by-CD'!$A$2:$H$448,4,FALSE)</f>
        <v>52</v>
      </c>
      <c r="D208">
        <f>VLOOKUP($A208,'2011-12 Pres-by-CD'!$A$2:$H$448,5,FALSE)</f>
        <v>46</v>
      </c>
      <c r="E208" s="37">
        <f t="shared" si="9"/>
        <v>53.061224489795919</v>
      </c>
      <c r="F208" s="37">
        <f t="shared" si="10"/>
        <v>46.938775510204081</v>
      </c>
      <c r="G208" s="37">
        <f t="shared" si="11"/>
        <v>1.1775510204081625</v>
      </c>
    </row>
    <row r="209" spans="1:7" x14ac:dyDescent="0.25">
      <c r="A209" s="4" t="s">
        <v>401</v>
      </c>
      <c r="B209" t="s">
        <v>401</v>
      </c>
      <c r="C209">
        <f>VLOOKUP($A209,'2011-12 Pres-by-CD'!$A$2:$H$448,4,FALSE)</f>
        <v>58</v>
      </c>
      <c r="D209">
        <f>VLOOKUP($A209,'2011-12 Pres-by-CD'!$A$2:$H$448,5,FALSE)</f>
        <v>40</v>
      </c>
      <c r="E209" s="37">
        <f t="shared" si="9"/>
        <v>59.183673469387756</v>
      </c>
      <c r="F209" s="37">
        <f t="shared" si="10"/>
        <v>40.816326530612244</v>
      </c>
      <c r="G209" s="37">
        <f t="shared" si="11"/>
        <v>-11.067346938775511</v>
      </c>
    </row>
    <row r="210" spans="1:7" x14ac:dyDescent="0.25">
      <c r="A210" s="4" t="s">
        <v>404</v>
      </c>
      <c r="B210" t="s">
        <v>404</v>
      </c>
      <c r="C210">
        <f>VLOOKUP($A210,'2011-12 Pres-by-CD'!$A$2:$H$448,4,FALSE)</f>
        <v>48</v>
      </c>
      <c r="D210">
        <f>VLOOKUP($A210,'2011-12 Pres-by-CD'!$A$2:$H$448,5,FALSE)</f>
        <v>50</v>
      </c>
      <c r="E210" s="37">
        <f t="shared" si="9"/>
        <v>48.979591836734691</v>
      </c>
      <c r="F210" s="37">
        <f t="shared" si="10"/>
        <v>51.020408163265309</v>
      </c>
      <c r="G210" s="37">
        <f t="shared" si="11"/>
        <v>9.3408163265306179</v>
      </c>
    </row>
    <row r="211" spans="1:7" x14ac:dyDescent="0.25">
      <c r="A211" s="4" t="s">
        <v>406</v>
      </c>
      <c r="B211" t="s">
        <v>406</v>
      </c>
      <c r="C211">
        <f>VLOOKUP($A211,'2011-12 Pres-by-CD'!$A$2:$H$448,4,FALSE)</f>
        <v>50</v>
      </c>
      <c r="D211">
        <f>VLOOKUP($A211,'2011-12 Pres-by-CD'!$A$2:$H$448,5,FALSE)</f>
        <v>48</v>
      </c>
      <c r="E211" s="37">
        <f t="shared" si="9"/>
        <v>51.020408163265309</v>
      </c>
      <c r="F211" s="37">
        <f t="shared" si="10"/>
        <v>48.979591836734691</v>
      </c>
      <c r="G211" s="37">
        <f t="shared" si="11"/>
        <v>5.2591836734693826</v>
      </c>
    </row>
    <row r="212" spans="1:7" x14ac:dyDescent="0.25">
      <c r="A212" s="4" t="s">
        <v>403</v>
      </c>
      <c r="B212" t="s">
        <v>403</v>
      </c>
      <c r="C212">
        <f>VLOOKUP($A212,'2011-12 Pres-by-CD'!$A$2:$H$448,4,FALSE)</f>
        <v>67</v>
      </c>
      <c r="D212">
        <f>VLOOKUP($A212,'2011-12 Pres-by-CD'!$A$2:$H$448,5,FALSE)</f>
        <v>31</v>
      </c>
      <c r="E212" s="37">
        <f t="shared" si="9"/>
        <v>68.367346938775512</v>
      </c>
      <c r="F212" s="37">
        <f t="shared" si="10"/>
        <v>31.632653061224492</v>
      </c>
      <c r="G212" s="37">
        <f t="shared" si="11"/>
        <v>-29.434693877551023</v>
      </c>
    </row>
    <row r="213" spans="1:7" x14ac:dyDescent="0.25">
      <c r="A213" s="4" t="s">
        <v>409</v>
      </c>
      <c r="B213" t="s">
        <v>409</v>
      </c>
      <c r="C213">
        <f>VLOOKUP($A213,'2011-12 Pres-by-CD'!$A$2:$H$448,4,FALSE)</f>
        <v>85</v>
      </c>
      <c r="D213">
        <f>VLOOKUP($A213,'2011-12 Pres-by-CD'!$A$2:$H$448,5,FALSE)</f>
        <v>14</v>
      </c>
      <c r="E213" s="37">
        <f t="shared" si="9"/>
        <v>85.858585858585855</v>
      </c>
      <c r="F213" s="37">
        <f t="shared" si="10"/>
        <v>14.14141414141414</v>
      </c>
      <c r="G213" s="37">
        <f t="shared" si="11"/>
        <v>-64.417171717171712</v>
      </c>
    </row>
    <row r="214" spans="1:7" x14ac:dyDescent="0.25">
      <c r="A214" s="4" t="s">
        <v>411</v>
      </c>
      <c r="B214" t="s">
        <v>411</v>
      </c>
      <c r="C214">
        <f>VLOOKUP($A214,'2011-12 Pres-by-CD'!$A$2:$H$448,4,FALSE)</f>
        <v>82</v>
      </c>
      <c r="D214">
        <f>VLOOKUP($A214,'2011-12 Pres-by-CD'!$A$2:$H$448,5,FALSE)</f>
        <v>17</v>
      </c>
      <c r="E214" s="37">
        <f t="shared" si="9"/>
        <v>82.828282828282823</v>
      </c>
      <c r="F214" s="37">
        <f t="shared" si="10"/>
        <v>17.171717171717169</v>
      </c>
      <c r="G214" s="37">
        <f t="shared" si="11"/>
        <v>-58.35656565656565</v>
      </c>
    </row>
    <row r="215" spans="1:7" x14ac:dyDescent="0.25">
      <c r="A215" s="4" t="s">
        <v>413</v>
      </c>
      <c r="B215" t="s">
        <v>413</v>
      </c>
      <c r="C215">
        <f>VLOOKUP($A215,'2011-12 Pres-by-CD'!$A$2:$H$448,4,FALSE)</f>
        <v>51</v>
      </c>
      <c r="D215">
        <f>VLOOKUP($A215,'2011-12 Pres-by-CD'!$A$2:$H$448,5,FALSE)</f>
        <v>47</v>
      </c>
      <c r="E215" s="37">
        <f t="shared" si="9"/>
        <v>52.040816326530617</v>
      </c>
      <c r="F215" s="37">
        <f t="shared" si="10"/>
        <v>47.959183673469383</v>
      </c>
      <c r="G215" s="37">
        <f t="shared" si="11"/>
        <v>3.2183673469387655</v>
      </c>
    </row>
    <row r="216" spans="1:7" x14ac:dyDescent="0.25">
      <c r="A216" s="4" t="s">
        <v>415</v>
      </c>
      <c r="B216" t="s">
        <v>415</v>
      </c>
      <c r="C216">
        <f>VLOOKUP($A216,'2011-12 Pres-by-CD'!$A$2:$H$448,4,FALSE)</f>
        <v>50</v>
      </c>
      <c r="D216">
        <f>VLOOKUP($A216,'2011-12 Pres-by-CD'!$A$2:$H$448,5,FALSE)</f>
        <v>48</v>
      </c>
      <c r="E216" s="37">
        <f t="shared" si="9"/>
        <v>51.020408163265309</v>
      </c>
      <c r="F216" s="37">
        <f t="shared" si="10"/>
        <v>48.979591836734691</v>
      </c>
      <c r="G216" s="37">
        <f t="shared" si="11"/>
        <v>5.2591836734693826</v>
      </c>
    </row>
    <row r="217" spans="1:7" x14ac:dyDescent="0.25">
      <c r="A217" s="4" t="s">
        <v>417</v>
      </c>
      <c r="B217" t="s">
        <v>417</v>
      </c>
      <c r="C217">
        <f>VLOOKUP($A217,'2011-12 Pres-by-CD'!$A$2:$H$448,4,FALSE)</f>
        <v>51</v>
      </c>
      <c r="D217">
        <f>VLOOKUP($A217,'2011-12 Pres-by-CD'!$A$2:$H$448,5,FALSE)</f>
        <v>47</v>
      </c>
      <c r="E217" s="37">
        <f t="shared" si="9"/>
        <v>52.040816326530617</v>
      </c>
      <c r="F217" s="37">
        <f t="shared" si="10"/>
        <v>47.959183673469383</v>
      </c>
      <c r="G217" s="37">
        <f t="shared" si="11"/>
        <v>3.2183673469387655</v>
      </c>
    </row>
    <row r="218" spans="1:7" x14ac:dyDescent="0.25">
      <c r="A218" s="4" t="s">
        <v>419</v>
      </c>
      <c r="B218" t="s">
        <v>419</v>
      </c>
      <c r="C218">
        <f>VLOOKUP($A218,'2011-12 Pres-by-CD'!$A$2:$H$448,4,FALSE)</f>
        <v>63</v>
      </c>
      <c r="D218">
        <f>VLOOKUP($A218,'2011-12 Pres-by-CD'!$A$2:$H$448,5,FALSE)</f>
        <v>36</v>
      </c>
      <c r="E218" s="37">
        <f t="shared" si="9"/>
        <v>63.636363636363633</v>
      </c>
      <c r="F218" s="37">
        <f t="shared" si="10"/>
        <v>36.363636363636367</v>
      </c>
      <c r="G218" s="37">
        <f t="shared" si="11"/>
        <v>-19.972727272727266</v>
      </c>
    </row>
    <row r="219" spans="1:7" x14ac:dyDescent="0.25">
      <c r="A219" s="4" t="s">
        <v>421</v>
      </c>
      <c r="B219" t="s">
        <v>421</v>
      </c>
      <c r="C219">
        <f>VLOOKUP($A219,'2011-12 Pres-by-CD'!$A$2:$H$448,4,FALSE)</f>
        <v>73</v>
      </c>
      <c r="D219">
        <f>VLOOKUP($A219,'2011-12 Pres-by-CD'!$A$2:$H$448,5,FALSE)</f>
        <v>25</v>
      </c>
      <c r="E219" s="37">
        <f t="shared" si="9"/>
        <v>74.489795918367349</v>
      </c>
      <c r="F219" s="37">
        <f t="shared" si="10"/>
        <v>25.510204081632654</v>
      </c>
      <c r="G219" s="37">
        <f t="shared" si="11"/>
        <v>-41.679591836734701</v>
      </c>
    </row>
    <row r="220" spans="1:7" x14ac:dyDescent="0.25">
      <c r="A220" s="4" t="s">
        <v>423</v>
      </c>
      <c r="B220" t="s">
        <v>423</v>
      </c>
      <c r="C220">
        <f>VLOOKUP($A220,'2011-12 Pres-by-CD'!$A$2:$H$448,4,FALSE)</f>
        <v>43</v>
      </c>
      <c r="D220">
        <f>VLOOKUP($A220,'2011-12 Pres-by-CD'!$A$2:$H$448,5,FALSE)</f>
        <v>55</v>
      </c>
      <c r="E220" s="37">
        <f t="shared" si="9"/>
        <v>43.877551020408163</v>
      </c>
      <c r="F220" s="37">
        <f t="shared" si="10"/>
        <v>56.12244897959183</v>
      </c>
      <c r="G220" s="37">
        <f t="shared" si="11"/>
        <v>19.544897959183668</v>
      </c>
    </row>
    <row r="221" spans="1:7" x14ac:dyDescent="0.25">
      <c r="A221" s="4" t="s">
        <v>425</v>
      </c>
      <c r="B221" t="s">
        <v>425</v>
      </c>
      <c r="C221">
        <f>VLOOKUP($A221,'2011-12 Pres-by-CD'!$A$2:$H$448,4,FALSE)</f>
        <v>47</v>
      </c>
      <c r="D221">
        <f>VLOOKUP($A221,'2011-12 Pres-by-CD'!$A$2:$H$448,5,FALSE)</f>
        <v>50</v>
      </c>
      <c r="E221" s="37">
        <f t="shared" si="9"/>
        <v>48.453608247422679</v>
      </c>
      <c r="F221" s="37">
        <f t="shared" si="10"/>
        <v>51.546391752577314</v>
      </c>
      <c r="G221" s="37">
        <f t="shared" si="11"/>
        <v>10.392783505154636</v>
      </c>
    </row>
    <row r="222" spans="1:7" x14ac:dyDescent="0.25">
      <c r="A222" s="4" t="s">
        <v>427</v>
      </c>
      <c r="B222" t="s">
        <v>427</v>
      </c>
      <c r="C222">
        <f>VLOOKUP($A222,'2011-12 Pres-by-CD'!$A$2:$H$448,4,FALSE)</f>
        <v>53</v>
      </c>
      <c r="D222">
        <f>VLOOKUP($A222,'2011-12 Pres-by-CD'!$A$2:$H$448,5,FALSE)</f>
        <v>45</v>
      </c>
      <c r="E222" s="37">
        <f t="shared" si="9"/>
        <v>54.081632653061227</v>
      </c>
      <c r="F222" s="37">
        <f t="shared" si="10"/>
        <v>45.91836734693878</v>
      </c>
      <c r="G222" s="37">
        <f t="shared" si="11"/>
        <v>-0.86326530612244756</v>
      </c>
    </row>
    <row r="223" spans="1:7" x14ac:dyDescent="0.25">
      <c r="A223" s="4" t="s">
        <v>429</v>
      </c>
      <c r="B223" t="s">
        <v>429</v>
      </c>
      <c r="C223">
        <f>VLOOKUP($A223,'2011-12 Pres-by-CD'!$A$2:$H$448,4,FALSE)</f>
        <v>80</v>
      </c>
      <c r="D223">
        <f>VLOOKUP($A223,'2011-12 Pres-by-CD'!$A$2:$H$448,5,FALSE)</f>
        <v>19</v>
      </c>
      <c r="E223" s="37">
        <f t="shared" si="9"/>
        <v>80.808080808080803</v>
      </c>
      <c r="F223" s="37">
        <f t="shared" si="10"/>
        <v>19.19191919191919</v>
      </c>
      <c r="G223" s="37">
        <f t="shared" si="11"/>
        <v>-54.316161616161615</v>
      </c>
    </row>
    <row r="224" spans="1:7" x14ac:dyDescent="0.25">
      <c r="A224" s="4" t="s">
        <v>431</v>
      </c>
      <c r="B224" t="s">
        <v>431</v>
      </c>
      <c r="C224">
        <f>VLOOKUP($A224,'2011-12 Pres-by-CD'!$A$2:$H$448,4,FALSE)</f>
        <v>46</v>
      </c>
      <c r="D224">
        <f>VLOOKUP($A224,'2011-12 Pres-by-CD'!$A$2:$H$448,5,FALSE)</f>
        <v>53</v>
      </c>
      <c r="E224" s="37">
        <f t="shared" si="9"/>
        <v>46.464646464646464</v>
      </c>
      <c r="F224" s="37">
        <f t="shared" si="10"/>
        <v>53.535353535353536</v>
      </c>
      <c r="G224" s="37">
        <f t="shared" si="11"/>
        <v>14.370707070707073</v>
      </c>
    </row>
    <row r="225" spans="1:7" x14ac:dyDescent="0.25">
      <c r="A225" s="4" t="s">
        <v>432</v>
      </c>
      <c r="B225" t="s">
        <v>432</v>
      </c>
      <c r="C225">
        <f>VLOOKUP($A225,'2011-12 Pres-by-CD'!$A$2:$H$448,4,FALSE)</f>
        <v>43</v>
      </c>
      <c r="D225">
        <f>VLOOKUP($A225,'2011-12 Pres-by-CD'!$A$2:$H$448,5,FALSE)</f>
        <v>56</v>
      </c>
      <c r="E225" s="37">
        <f t="shared" si="9"/>
        <v>43.43434343434344</v>
      </c>
      <c r="F225" s="37">
        <f t="shared" si="10"/>
        <v>56.56565656565656</v>
      </c>
      <c r="G225" s="37">
        <f t="shared" si="11"/>
        <v>20.431313131313122</v>
      </c>
    </row>
    <row r="226" spans="1:7" x14ac:dyDescent="0.25">
      <c r="A226" s="4" t="s">
        <v>435</v>
      </c>
      <c r="B226" t="s">
        <v>435</v>
      </c>
      <c r="C226">
        <f>VLOOKUP($A226,'2011-12 Pres-by-CD'!$A$2:$H$448,4,FALSE)</f>
        <v>42</v>
      </c>
      <c r="D226">
        <f>VLOOKUP($A226,'2011-12 Pres-by-CD'!$A$2:$H$448,5,FALSE)</f>
        <v>57</v>
      </c>
      <c r="E226" s="37">
        <f t="shared" si="9"/>
        <v>42.424242424242422</v>
      </c>
      <c r="F226" s="37">
        <f t="shared" si="10"/>
        <v>57.575757575757578</v>
      </c>
      <c r="G226" s="37">
        <f t="shared" si="11"/>
        <v>22.451515151515157</v>
      </c>
    </row>
    <row r="227" spans="1:7" x14ac:dyDescent="0.25">
      <c r="A227" s="4" t="s">
        <v>437</v>
      </c>
      <c r="B227" t="s">
        <v>437</v>
      </c>
      <c r="C227">
        <f>VLOOKUP($A227,'2011-12 Pres-by-CD'!$A$2:$H$448,4,FALSE)</f>
        <v>62</v>
      </c>
      <c r="D227">
        <f>VLOOKUP($A227,'2011-12 Pres-by-CD'!$A$2:$H$448,5,FALSE)</f>
        <v>37</v>
      </c>
      <c r="E227" s="37">
        <f t="shared" si="9"/>
        <v>62.62626262626263</v>
      </c>
      <c r="F227" s="37">
        <f t="shared" si="10"/>
        <v>37.373737373737377</v>
      </c>
      <c r="G227" s="37">
        <f t="shared" si="11"/>
        <v>-17.952525252525252</v>
      </c>
    </row>
    <row r="228" spans="1:7" x14ac:dyDescent="0.25">
      <c r="A228" s="4" t="s">
        <v>439</v>
      </c>
      <c r="B228" t="s">
        <v>439</v>
      </c>
      <c r="C228">
        <f>VLOOKUP($A228,'2011-12 Pres-by-CD'!$A$2:$H$448,4,FALSE)</f>
        <v>43</v>
      </c>
      <c r="D228">
        <f>VLOOKUP($A228,'2011-12 Pres-by-CD'!$A$2:$H$448,5,FALSE)</f>
        <v>55</v>
      </c>
      <c r="E228" s="37">
        <f t="shared" si="9"/>
        <v>43.877551020408163</v>
      </c>
      <c r="F228" s="37">
        <f t="shared" si="10"/>
        <v>56.12244897959183</v>
      </c>
      <c r="G228" s="37">
        <f t="shared" si="11"/>
        <v>19.544897959183668</v>
      </c>
    </row>
    <row r="229" spans="1:7" x14ac:dyDescent="0.25">
      <c r="A229" s="4" t="s">
        <v>441</v>
      </c>
      <c r="B229" t="s">
        <v>441</v>
      </c>
      <c r="C229">
        <f>VLOOKUP($A229,'2011-12 Pres-by-CD'!$A$2:$H$448,4,FALSE)</f>
        <v>35</v>
      </c>
      <c r="D229">
        <f>VLOOKUP($A229,'2011-12 Pres-by-CD'!$A$2:$H$448,5,FALSE)</f>
        <v>63</v>
      </c>
      <c r="E229" s="37">
        <f t="shared" si="9"/>
        <v>35.714285714285715</v>
      </c>
      <c r="F229" s="37">
        <f t="shared" si="10"/>
        <v>64.285714285714292</v>
      </c>
      <c r="G229" s="37">
        <f t="shared" si="11"/>
        <v>35.871428571428574</v>
      </c>
    </row>
    <row r="230" spans="1:7" x14ac:dyDescent="0.25">
      <c r="A230" s="4" t="s">
        <v>443</v>
      </c>
      <c r="B230" t="s">
        <v>443</v>
      </c>
      <c r="C230">
        <f>VLOOKUP($A230,'2011-12 Pres-by-CD'!$A$2:$H$448,4,FALSE)</f>
        <v>38</v>
      </c>
      <c r="D230">
        <f>VLOOKUP($A230,'2011-12 Pres-by-CD'!$A$2:$H$448,5,FALSE)</f>
        <v>60</v>
      </c>
      <c r="E230" s="37">
        <f t="shared" si="9"/>
        <v>38.775510204081634</v>
      </c>
      <c r="F230" s="37">
        <f t="shared" si="10"/>
        <v>61.224489795918366</v>
      </c>
      <c r="G230" s="37">
        <f t="shared" si="11"/>
        <v>29.748979591836733</v>
      </c>
    </row>
    <row r="231" spans="1:7" x14ac:dyDescent="0.25">
      <c r="A231" s="4" t="s">
        <v>445</v>
      </c>
      <c r="B231" t="s">
        <v>445</v>
      </c>
      <c r="C231">
        <f>VLOOKUP($A231,'2011-12 Pres-by-CD'!$A$2:$H$448,4,FALSE)</f>
        <v>37</v>
      </c>
      <c r="D231">
        <f>VLOOKUP($A231,'2011-12 Pres-by-CD'!$A$2:$H$448,5,FALSE)</f>
        <v>62</v>
      </c>
      <c r="E231" s="37">
        <f t="shared" si="9"/>
        <v>37.373737373737377</v>
      </c>
      <c r="F231" s="37">
        <f t="shared" si="10"/>
        <v>62.62626262626263</v>
      </c>
      <c r="G231" s="37">
        <f t="shared" si="11"/>
        <v>32.55252525252525</v>
      </c>
    </row>
    <row r="232" spans="1:7" x14ac:dyDescent="0.25">
      <c r="A232" s="4" t="s">
        <v>447</v>
      </c>
      <c r="B232" t="s">
        <v>447</v>
      </c>
      <c r="C232">
        <f>VLOOKUP($A232,'2011-12 Pres-by-CD'!$A$2:$H$448,4,FALSE)</f>
        <v>64</v>
      </c>
      <c r="D232">
        <f>VLOOKUP($A232,'2011-12 Pres-by-CD'!$A$2:$H$448,5,FALSE)</f>
        <v>35</v>
      </c>
      <c r="E232" s="37">
        <f t="shared" si="9"/>
        <v>64.646464646464651</v>
      </c>
      <c r="F232" s="37">
        <f t="shared" si="10"/>
        <v>35.353535353535356</v>
      </c>
      <c r="G232" s="37">
        <f t="shared" si="11"/>
        <v>-21.992929292929293</v>
      </c>
    </row>
    <row r="233" spans="1:7" x14ac:dyDescent="0.25">
      <c r="A233" s="4" t="s">
        <v>449</v>
      </c>
      <c r="B233" t="s">
        <v>449</v>
      </c>
      <c r="C233">
        <f>VLOOKUP($A233,'2011-12 Pres-by-CD'!$A$2:$H$448,4,FALSE)</f>
        <v>38</v>
      </c>
      <c r="D233">
        <f>VLOOKUP($A233,'2011-12 Pres-by-CD'!$A$2:$H$448,5,FALSE)</f>
        <v>61</v>
      </c>
      <c r="E233" s="37">
        <f t="shared" si="9"/>
        <v>38.383838383838381</v>
      </c>
      <c r="F233" s="37">
        <f t="shared" si="10"/>
        <v>61.616161616161612</v>
      </c>
      <c r="G233" s="37">
        <f t="shared" si="11"/>
        <v>30.532323232323233</v>
      </c>
    </row>
    <row r="234" spans="1:7" x14ac:dyDescent="0.25">
      <c r="A234" s="4" t="s">
        <v>451</v>
      </c>
      <c r="B234" t="s">
        <v>451</v>
      </c>
      <c r="C234">
        <f>VLOOKUP($A234,'2011-12 Pres-by-CD'!$A$2:$H$448,4,FALSE)</f>
        <v>31</v>
      </c>
      <c r="D234">
        <f>VLOOKUP($A234,'2011-12 Pres-by-CD'!$A$2:$H$448,5,FALSE)</f>
        <v>68</v>
      </c>
      <c r="E234" s="37">
        <f t="shared" si="9"/>
        <v>31.313131313131315</v>
      </c>
      <c r="F234" s="37">
        <f t="shared" si="10"/>
        <v>68.686868686868678</v>
      </c>
      <c r="G234" s="37">
        <f t="shared" si="11"/>
        <v>44.67373737373736</v>
      </c>
    </row>
    <row r="235" spans="1:7" x14ac:dyDescent="0.25">
      <c r="A235" s="4" t="s">
        <v>453</v>
      </c>
      <c r="B235" t="s">
        <v>890</v>
      </c>
      <c r="C235">
        <f>VLOOKUP($A235,'2011-12 Pres-by-CD'!$A$2:$H$448,4,FALSE)</f>
        <v>47</v>
      </c>
      <c r="D235">
        <f>VLOOKUP($A235,'2011-12 Pres-by-CD'!$A$2:$H$448,5,FALSE)</f>
        <v>49</v>
      </c>
      <c r="E235" s="37">
        <f t="shared" si="9"/>
        <v>48.958333333333329</v>
      </c>
      <c r="F235" s="37">
        <f t="shared" si="10"/>
        <v>51.041666666666664</v>
      </c>
      <c r="G235" s="37">
        <f t="shared" si="11"/>
        <v>9.3833333333333364</v>
      </c>
    </row>
    <row r="236" spans="1:7" x14ac:dyDescent="0.25">
      <c r="A236" s="4" t="s">
        <v>454</v>
      </c>
      <c r="B236" t="s">
        <v>454</v>
      </c>
      <c r="C236">
        <f>VLOOKUP($A236,'2011-12 Pres-by-CD'!$A$2:$H$448,4,FALSE)</f>
        <v>71</v>
      </c>
      <c r="D236">
        <f>VLOOKUP($A236,'2011-12 Pres-by-CD'!$A$2:$H$448,5,FALSE)</f>
        <v>29</v>
      </c>
      <c r="E236" s="37">
        <f t="shared" si="9"/>
        <v>71</v>
      </c>
      <c r="F236" s="37">
        <f t="shared" si="10"/>
        <v>28.999999999999996</v>
      </c>
      <c r="G236" s="37">
        <f t="shared" si="11"/>
        <v>-34.700000000000003</v>
      </c>
    </row>
    <row r="237" spans="1:7" x14ac:dyDescent="0.25">
      <c r="A237" s="4" t="s">
        <v>456</v>
      </c>
      <c r="B237" t="s">
        <v>456</v>
      </c>
      <c r="C237">
        <f>VLOOKUP($A237,'2011-12 Pres-by-CD'!$A$2:$H$448,4,FALSE)</f>
        <v>43</v>
      </c>
      <c r="D237">
        <f>VLOOKUP($A237,'2011-12 Pres-by-CD'!$A$2:$H$448,5,FALSE)</f>
        <v>56</v>
      </c>
      <c r="E237" s="37">
        <f t="shared" si="9"/>
        <v>43.43434343434344</v>
      </c>
      <c r="F237" s="37">
        <f t="shared" si="10"/>
        <v>56.56565656565656</v>
      </c>
      <c r="G237" s="37">
        <f t="shared" si="11"/>
        <v>20.431313131313122</v>
      </c>
    </row>
    <row r="238" spans="1:7" x14ac:dyDescent="0.25">
      <c r="A238" s="4" t="s">
        <v>458</v>
      </c>
      <c r="B238" t="s">
        <v>458</v>
      </c>
      <c r="C238">
        <f>VLOOKUP($A238,'2011-12 Pres-by-CD'!$A$2:$H$448,4,FALSE)</f>
        <v>43</v>
      </c>
      <c r="D238">
        <f>VLOOKUP($A238,'2011-12 Pres-by-CD'!$A$2:$H$448,5,FALSE)</f>
        <v>56</v>
      </c>
      <c r="E238" s="37">
        <f t="shared" si="9"/>
        <v>43.43434343434344</v>
      </c>
      <c r="F238" s="37">
        <f t="shared" si="10"/>
        <v>56.56565656565656</v>
      </c>
      <c r="G238" s="37">
        <f t="shared" si="11"/>
        <v>20.431313131313122</v>
      </c>
    </row>
    <row r="239" spans="1:7" x14ac:dyDescent="0.25">
      <c r="A239" s="4" t="s">
        <v>460</v>
      </c>
      <c r="B239" t="s">
        <v>460</v>
      </c>
      <c r="C239">
        <f>VLOOKUP($A239,'2011-12 Pres-by-CD'!$A$2:$H$448,4,FALSE)</f>
        <v>72</v>
      </c>
      <c r="D239">
        <f>VLOOKUP($A239,'2011-12 Pres-by-CD'!$A$2:$H$448,5,FALSE)</f>
        <v>27</v>
      </c>
      <c r="E239" s="37">
        <f t="shared" si="9"/>
        <v>72.727272727272734</v>
      </c>
      <c r="F239" s="37">
        <f t="shared" si="10"/>
        <v>27.27272727272727</v>
      </c>
      <c r="G239" s="37">
        <f t="shared" si="11"/>
        <v>-38.15454545454547</v>
      </c>
    </row>
    <row r="240" spans="1:7" x14ac:dyDescent="0.25">
      <c r="A240" s="4" t="s">
        <v>462</v>
      </c>
      <c r="B240" t="s">
        <v>462</v>
      </c>
      <c r="C240">
        <f>VLOOKUP($A240,'2011-12 Pres-by-CD'!$A$2:$H$448,4,FALSE)</f>
        <v>42</v>
      </c>
      <c r="D240">
        <f>VLOOKUP($A240,'2011-12 Pres-by-CD'!$A$2:$H$448,5,FALSE)</f>
        <v>57</v>
      </c>
      <c r="E240" s="37">
        <f t="shared" si="9"/>
        <v>42.424242424242422</v>
      </c>
      <c r="F240" s="37">
        <f t="shared" si="10"/>
        <v>57.575757575757578</v>
      </c>
      <c r="G240" s="37">
        <f t="shared" si="11"/>
        <v>22.451515151515157</v>
      </c>
    </row>
    <row r="241" spans="1:7" x14ac:dyDescent="0.25">
      <c r="A241" s="4" t="s">
        <v>464</v>
      </c>
      <c r="B241" t="s">
        <v>464</v>
      </c>
      <c r="C241">
        <f>VLOOKUP($A241,'2011-12 Pres-by-CD'!$A$2:$H$448,4,FALSE)</f>
        <v>43</v>
      </c>
      <c r="D241">
        <f>VLOOKUP($A241,'2011-12 Pres-by-CD'!$A$2:$H$448,5,FALSE)</f>
        <v>56</v>
      </c>
      <c r="E241" s="37">
        <f t="shared" si="9"/>
        <v>43.43434343434344</v>
      </c>
      <c r="F241" s="37">
        <f t="shared" si="10"/>
        <v>56.56565656565656</v>
      </c>
      <c r="G241" s="37">
        <f t="shared" si="11"/>
        <v>20.431313131313122</v>
      </c>
    </row>
    <row r="242" spans="1:7" x14ac:dyDescent="0.25">
      <c r="A242" s="4" t="s">
        <v>466</v>
      </c>
      <c r="B242" t="s">
        <v>466</v>
      </c>
      <c r="C242">
        <f>VLOOKUP($A242,'2011-12 Pres-by-CD'!$A$2:$H$448,4,FALSE)</f>
        <v>42</v>
      </c>
      <c r="D242">
        <f>VLOOKUP($A242,'2011-12 Pres-by-CD'!$A$2:$H$448,5,FALSE)</f>
        <v>58</v>
      </c>
      <c r="E242" s="37">
        <f t="shared" si="9"/>
        <v>42</v>
      </c>
      <c r="F242" s="37">
        <f t="shared" si="10"/>
        <v>57.999999999999993</v>
      </c>
      <c r="G242" s="37">
        <f t="shared" si="11"/>
        <v>23.299999999999994</v>
      </c>
    </row>
    <row r="243" spans="1:7" x14ac:dyDescent="0.25">
      <c r="A243" s="4" t="s">
        <v>468</v>
      </c>
      <c r="B243" t="s">
        <v>468</v>
      </c>
      <c r="C243">
        <f>VLOOKUP($A243,'2011-12 Pres-by-CD'!$A$2:$H$448,4,FALSE)</f>
        <v>42</v>
      </c>
      <c r="D243">
        <f>VLOOKUP($A243,'2011-12 Pres-by-CD'!$A$2:$H$448,5,FALSE)</f>
        <v>57</v>
      </c>
      <c r="E243" s="37">
        <f t="shared" si="9"/>
        <v>42.424242424242422</v>
      </c>
      <c r="F243" s="37">
        <f t="shared" si="10"/>
        <v>57.575757575757578</v>
      </c>
      <c r="G243" s="37">
        <f t="shared" si="11"/>
        <v>22.451515151515157</v>
      </c>
    </row>
    <row r="244" spans="1:7" x14ac:dyDescent="0.25">
      <c r="A244" s="4" t="s">
        <v>470</v>
      </c>
      <c r="B244" t="s">
        <v>470</v>
      </c>
      <c r="C244">
        <f>VLOOKUP($A244,'2011-12 Pres-by-CD'!$A$2:$H$448,4,FALSE)</f>
        <v>45</v>
      </c>
      <c r="D244">
        <f>VLOOKUP($A244,'2011-12 Pres-by-CD'!$A$2:$H$448,5,FALSE)</f>
        <v>54</v>
      </c>
      <c r="E244" s="37">
        <f t="shared" si="9"/>
        <v>45.454545454545453</v>
      </c>
      <c r="F244" s="37">
        <f t="shared" si="10"/>
        <v>54.54545454545454</v>
      </c>
      <c r="G244" s="37">
        <f t="shared" si="11"/>
        <v>16.390909090909087</v>
      </c>
    </row>
    <row r="245" spans="1:7" x14ac:dyDescent="0.25">
      <c r="A245" s="4" t="s">
        <v>471</v>
      </c>
      <c r="B245" t="s">
        <v>471</v>
      </c>
      <c r="C245">
        <f>VLOOKUP($A245,'2011-12 Pres-by-CD'!$A$2:$H$448,4,FALSE)</f>
        <v>42</v>
      </c>
      <c r="D245">
        <f>VLOOKUP($A245,'2011-12 Pres-by-CD'!$A$2:$H$448,5,FALSE)</f>
        <v>57</v>
      </c>
      <c r="E245" s="37">
        <f t="shared" si="9"/>
        <v>42.424242424242422</v>
      </c>
      <c r="F245" s="37">
        <f t="shared" si="10"/>
        <v>57.575757575757578</v>
      </c>
      <c r="G245" s="37">
        <f t="shared" si="11"/>
        <v>22.451515151515157</v>
      </c>
    </row>
    <row r="246" spans="1:7" x14ac:dyDescent="0.25">
      <c r="A246" s="4" t="s">
        <v>473</v>
      </c>
      <c r="B246" t="s">
        <v>473</v>
      </c>
      <c r="C246">
        <f>VLOOKUP($A246,'2011-12 Pres-by-CD'!$A$2:$H$448,4,FALSE)</f>
        <v>40</v>
      </c>
      <c r="D246">
        <f>VLOOKUP($A246,'2011-12 Pres-by-CD'!$A$2:$H$448,5,FALSE)</f>
        <v>58</v>
      </c>
      <c r="E246" s="37">
        <f t="shared" si="9"/>
        <v>40.816326530612244</v>
      </c>
      <c r="F246" s="37">
        <f t="shared" si="10"/>
        <v>59.183673469387756</v>
      </c>
      <c r="G246" s="37">
        <f t="shared" si="11"/>
        <v>25.667346938775513</v>
      </c>
    </row>
    <row r="247" spans="1:7" x14ac:dyDescent="0.25">
      <c r="A247" s="4" t="s">
        <v>474</v>
      </c>
      <c r="B247" t="s">
        <v>474</v>
      </c>
      <c r="C247">
        <f>VLOOKUP($A247,'2011-12 Pres-by-CD'!$A$2:$H$448,4,FALSE)</f>
        <v>78</v>
      </c>
      <c r="D247">
        <f>VLOOKUP($A247,'2011-12 Pres-by-CD'!$A$2:$H$448,5,FALSE)</f>
        <v>21</v>
      </c>
      <c r="E247" s="37">
        <f t="shared" si="9"/>
        <v>78.787878787878782</v>
      </c>
      <c r="F247" s="37">
        <f t="shared" si="10"/>
        <v>21.212121212121211</v>
      </c>
      <c r="G247" s="37">
        <f t="shared" si="11"/>
        <v>-50.275757575757574</v>
      </c>
    </row>
    <row r="248" spans="1:7" x14ac:dyDescent="0.25">
      <c r="A248" s="4" t="s">
        <v>476</v>
      </c>
      <c r="B248" t="s">
        <v>476</v>
      </c>
      <c r="C248">
        <f>VLOOKUP($A248,'2011-12 Pres-by-CD'!$A$2:$H$448,4,FALSE)</f>
        <v>45</v>
      </c>
      <c r="D248">
        <f>VLOOKUP($A248,'2011-12 Pres-by-CD'!$A$2:$H$448,5,FALSE)</f>
        <v>54</v>
      </c>
      <c r="E248" s="37">
        <f t="shared" si="9"/>
        <v>45.454545454545453</v>
      </c>
      <c r="F248" s="37">
        <f t="shared" si="10"/>
        <v>54.54545454545454</v>
      </c>
      <c r="G248" s="37">
        <f t="shared" si="11"/>
        <v>16.390909090909087</v>
      </c>
    </row>
    <row r="249" spans="1:7" x14ac:dyDescent="0.25">
      <c r="A249" s="4" t="s">
        <v>477</v>
      </c>
      <c r="B249" t="s">
        <v>891</v>
      </c>
      <c r="C249">
        <f>VLOOKUP($A249,'2011-12 Pres-by-CD'!$A$2:$H$448,4,FALSE)</f>
        <v>45</v>
      </c>
      <c r="D249">
        <f>VLOOKUP($A249,'2011-12 Pres-by-CD'!$A$2:$H$448,5,FALSE)</f>
        <v>53</v>
      </c>
      <c r="E249" s="37">
        <f t="shared" si="9"/>
        <v>45.91836734693878</v>
      </c>
      <c r="F249" s="37">
        <f t="shared" si="10"/>
        <v>54.081632653061227</v>
      </c>
      <c r="G249" s="37">
        <f t="shared" si="11"/>
        <v>15.463265306122448</v>
      </c>
    </row>
    <row r="250" spans="1:7" x14ac:dyDescent="0.25">
      <c r="A250" s="4" t="s">
        <v>478</v>
      </c>
      <c r="B250" t="s">
        <v>478</v>
      </c>
      <c r="C250">
        <f>VLOOKUP($A250,'2011-12 Pres-by-CD'!$A$2:$H$448,4,FALSE)</f>
        <v>44</v>
      </c>
      <c r="D250">
        <f>VLOOKUP($A250,'2011-12 Pres-by-CD'!$A$2:$H$448,5,FALSE)</f>
        <v>54</v>
      </c>
      <c r="E250" s="37">
        <f t="shared" si="9"/>
        <v>44.897959183673471</v>
      </c>
      <c r="F250" s="37">
        <f t="shared" si="10"/>
        <v>55.102040816326522</v>
      </c>
      <c r="G250" s="37">
        <f t="shared" si="11"/>
        <v>17.504081632653051</v>
      </c>
    </row>
    <row r="251" spans="1:7" x14ac:dyDescent="0.25">
      <c r="A251" s="4" t="s">
        <v>480</v>
      </c>
      <c r="B251" t="s">
        <v>480</v>
      </c>
      <c r="C251">
        <f>VLOOKUP($A251,'2011-12 Pres-by-CD'!$A$2:$H$448,4,FALSE)</f>
        <v>50</v>
      </c>
      <c r="D251">
        <f>VLOOKUP($A251,'2011-12 Pres-by-CD'!$A$2:$H$448,5,FALSE)</f>
        <v>49</v>
      </c>
      <c r="E251" s="37">
        <f t="shared" si="9"/>
        <v>50.505050505050505</v>
      </c>
      <c r="F251" s="37">
        <f t="shared" si="10"/>
        <v>49.494949494949495</v>
      </c>
      <c r="G251" s="37">
        <f t="shared" si="11"/>
        <v>6.2898989898989894</v>
      </c>
    </row>
    <row r="252" spans="1:7" x14ac:dyDescent="0.25">
      <c r="A252" s="4" t="s">
        <v>482</v>
      </c>
      <c r="B252" t="s">
        <v>482</v>
      </c>
      <c r="C252">
        <f>VLOOKUP($A252,'2011-12 Pres-by-CD'!$A$2:$H$448,4,FALSE)</f>
        <v>31</v>
      </c>
      <c r="D252">
        <f>VLOOKUP($A252,'2011-12 Pres-by-CD'!$A$2:$H$448,5,FALSE)</f>
        <v>67</v>
      </c>
      <c r="E252" s="37">
        <f t="shared" si="9"/>
        <v>31.632653061224492</v>
      </c>
      <c r="F252" s="37">
        <f t="shared" si="10"/>
        <v>68.367346938775512</v>
      </c>
      <c r="G252" s="37">
        <f t="shared" si="11"/>
        <v>44.034693877551021</v>
      </c>
    </row>
    <row r="253" spans="1:7" x14ac:dyDescent="0.25">
      <c r="A253" s="4" t="s">
        <v>484</v>
      </c>
      <c r="B253" t="s">
        <v>484</v>
      </c>
      <c r="C253">
        <f>VLOOKUP($A253,'2011-12 Pres-by-CD'!$A$2:$H$448,4,FALSE)</f>
        <v>53</v>
      </c>
      <c r="D253">
        <f>VLOOKUP($A253,'2011-12 Pres-by-CD'!$A$2:$H$448,5,FALSE)</f>
        <v>46</v>
      </c>
      <c r="E253" s="37">
        <f t="shared" si="9"/>
        <v>53.535353535353536</v>
      </c>
      <c r="F253" s="37">
        <f t="shared" si="10"/>
        <v>46.464646464646464</v>
      </c>
      <c r="G253" s="37">
        <f t="shared" si="11"/>
        <v>0.22929292929292711</v>
      </c>
    </row>
    <row r="254" spans="1:7" x14ac:dyDescent="0.25">
      <c r="A254" s="4" t="s">
        <v>486</v>
      </c>
      <c r="B254" t="s">
        <v>486</v>
      </c>
      <c r="C254">
        <f>VLOOKUP($A254,'2011-12 Pres-by-CD'!$A$2:$H$448,4,FALSE)</f>
        <v>56</v>
      </c>
      <c r="D254">
        <f>VLOOKUP($A254,'2011-12 Pres-by-CD'!$A$2:$H$448,5,FALSE)</f>
        <v>43</v>
      </c>
      <c r="E254" s="37">
        <f t="shared" si="9"/>
        <v>56.56565656565656</v>
      </c>
      <c r="F254" s="37">
        <f t="shared" si="10"/>
        <v>43.43434343434344</v>
      </c>
      <c r="G254" s="37">
        <f t="shared" si="11"/>
        <v>-5.831313131313121</v>
      </c>
    </row>
    <row r="255" spans="1:7" x14ac:dyDescent="0.25">
      <c r="A255" s="4" t="s">
        <v>488</v>
      </c>
      <c r="B255" t="s">
        <v>488</v>
      </c>
      <c r="C255">
        <f>VLOOKUP($A255,'2011-12 Pres-by-CD'!$A$2:$H$448,4,FALSE)</f>
        <v>66</v>
      </c>
      <c r="D255">
        <f>VLOOKUP($A255,'2011-12 Pres-by-CD'!$A$2:$H$448,5,FALSE)</f>
        <v>34</v>
      </c>
      <c r="E255" s="37">
        <f t="shared" si="9"/>
        <v>66</v>
      </c>
      <c r="F255" s="37">
        <f t="shared" si="10"/>
        <v>34</v>
      </c>
      <c r="G255" s="37">
        <f t="shared" si="11"/>
        <v>-24.7</v>
      </c>
    </row>
    <row r="256" spans="1:7" x14ac:dyDescent="0.25">
      <c r="A256" s="4" t="s">
        <v>490</v>
      </c>
      <c r="B256" t="s">
        <v>490</v>
      </c>
      <c r="C256">
        <f>VLOOKUP($A256,'2011-12 Pres-by-CD'!$A$2:$H$448,4,FALSE)</f>
        <v>53</v>
      </c>
      <c r="D256">
        <f>VLOOKUP($A256,'2011-12 Pres-by-CD'!$A$2:$H$448,5,FALSE)</f>
        <v>46</v>
      </c>
      <c r="E256" s="37">
        <f t="shared" si="9"/>
        <v>53.535353535353536</v>
      </c>
      <c r="F256" s="37">
        <f t="shared" si="10"/>
        <v>46.464646464646464</v>
      </c>
      <c r="G256" s="37">
        <f t="shared" si="11"/>
        <v>0.22929292929292711</v>
      </c>
    </row>
    <row r="257" spans="1:7" x14ac:dyDescent="0.25">
      <c r="A257" s="4" t="s">
        <v>492</v>
      </c>
      <c r="B257" t="s">
        <v>492</v>
      </c>
      <c r="C257">
        <f>VLOOKUP($A257,'2011-12 Pres-by-CD'!$A$2:$H$448,4,FALSE)</f>
        <v>51</v>
      </c>
      <c r="D257">
        <f>VLOOKUP($A257,'2011-12 Pres-by-CD'!$A$2:$H$448,5,FALSE)</f>
        <v>48</v>
      </c>
      <c r="E257" s="37">
        <f t="shared" si="9"/>
        <v>51.515151515151516</v>
      </c>
      <c r="F257" s="37">
        <f t="shared" si="10"/>
        <v>48.484848484848484</v>
      </c>
      <c r="G257" s="37">
        <f t="shared" si="11"/>
        <v>4.2696969696969687</v>
      </c>
    </row>
    <row r="258" spans="1:7" x14ac:dyDescent="0.25">
      <c r="A258" s="4" t="s">
        <v>494</v>
      </c>
      <c r="B258" t="s">
        <v>494</v>
      </c>
      <c r="C258">
        <f>VLOOKUP($A258,'2011-12 Pres-by-CD'!$A$2:$H$448,4,FALSE)</f>
        <v>45</v>
      </c>
      <c r="D258">
        <f>VLOOKUP($A258,'2011-12 Pres-by-CD'!$A$2:$H$448,5,FALSE)</f>
        <v>54</v>
      </c>
      <c r="E258" s="37">
        <f t="shared" si="9"/>
        <v>45.454545454545453</v>
      </c>
      <c r="F258" s="37">
        <f t="shared" si="10"/>
        <v>54.54545454545454</v>
      </c>
      <c r="G258" s="37">
        <f t="shared" si="11"/>
        <v>16.390909090909087</v>
      </c>
    </row>
    <row r="259" spans="1:7" x14ac:dyDescent="0.25">
      <c r="A259" s="4" t="s">
        <v>496</v>
      </c>
      <c r="B259" t="s">
        <v>496</v>
      </c>
      <c r="C259">
        <f>VLOOKUP($A259,'2011-12 Pres-by-CD'!$A$2:$H$448,4,FALSE)</f>
        <v>49</v>
      </c>
      <c r="D259">
        <f>VLOOKUP($A259,'2011-12 Pres-by-CD'!$A$2:$H$448,5,FALSE)</f>
        <v>51</v>
      </c>
      <c r="E259" s="37">
        <f t="shared" si="9"/>
        <v>49</v>
      </c>
      <c r="F259" s="37">
        <f t="shared" si="10"/>
        <v>51</v>
      </c>
      <c r="G259" s="37">
        <f t="shared" si="11"/>
        <v>9.3000000000000007</v>
      </c>
    </row>
    <row r="260" spans="1:7" x14ac:dyDescent="0.25">
      <c r="A260" s="4" t="s">
        <v>498</v>
      </c>
      <c r="B260" t="s">
        <v>498</v>
      </c>
      <c r="C260">
        <f>VLOOKUP($A260,'2011-12 Pres-by-CD'!$A$2:$H$448,4,FALSE)</f>
        <v>58</v>
      </c>
      <c r="D260">
        <f>VLOOKUP($A260,'2011-12 Pres-by-CD'!$A$2:$H$448,5,FALSE)</f>
        <v>40</v>
      </c>
      <c r="E260" s="37">
        <f t="shared" ref="E260:E323" si="12">C260/SUM(C260:D260)*100</f>
        <v>59.183673469387756</v>
      </c>
      <c r="F260" s="37">
        <f t="shared" ref="F260:F323" si="13">D260/SUM(C260:D260)*100</f>
        <v>40.816326530612244</v>
      </c>
      <c r="G260" s="37">
        <f t="shared" ref="G260:G323" si="14">F260-E260+7.3</f>
        <v>-11.067346938775511</v>
      </c>
    </row>
    <row r="261" spans="1:7" x14ac:dyDescent="0.25">
      <c r="A261" s="4" t="s">
        <v>500</v>
      </c>
      <c r="B261" t="s">
        <v>500</v>
      </c>
      <c r="C261">
        <f>VLOOKUP($A261,'2011-12 Pres-by-CD'!$A$2:$H$448,4,FALSE)</f>
        <v>47</v>
      </c>
      <c r="D261">
        <f>VLOOKUP($A261,'2011-12 Pres-by-CD'!$A$2:$H$448,5,FALSE)</f>
        <v>52</v>
      </c>
      <c r="E261" s="37">
        <f t="shared" si="12"/>
        <v>47.474747474747474</v>
      </c>
      <c r="F261" s="37">
        <f t="shared" si="13"/>
        <v>52.525252525252533</v>
      </c>
      <c r="G261" s="37">
        <f t="shared" si="14"/>
        <v>12.35050505050506</v>
      </c>
    </row>
    <row r="262" spans="1:7" x14ac:dyDescent="0.25">
      <c r="A262" s="4" t="s">
        <v>502</v>
      </c>
      <c r="B262" t="s">
        <v>502</v>
      </c>
      <c r="C262">
        <f>VLOOKUP($A262,'2011-12 Pres-by-CD'!$A$2:$H$448,4,FALSE)</f>
        <v>73</v>
      </c>
      <c r="D262">
        <f>VLOOKUP($A262,'2011-12 Pres-by-CD'!$A$2:$H$448,5,FALSE)</f>
        <v>26</v>
      </c>
      <c r="E262" s="37">
        <f t="shared" si="12"/>
        <v>73.73737373737373</v>
      </c>
      <c r="F262" s="37">
        <f t="shared" si="13"/>
        <v>26.262626262626267</v>
      </c>
      <c r="G262" s="37">
        <f t="shared" si="14"/>
        <v>-40.174747474747463</v>
      </c>
    </row>
    <row r="263" spans="1:7" x14ac:dyDescent="0.25">
      <c r="A263" s="4" t="s">
        <v>505</v>
      </c>
      <c r="B263" t="s">
        <v>505</v>
      </c>
      <c r="C263">
        <f>VLOOKUP($A263,'2011-12 Pres-by-CD'!$A$2:$H$448,4,FALSE)</f>
        <v>64</v>
      </c>
      <c r="D263">
        <f>VLOOKUP($A263,'2011-12 Pres-by-CD'!$A$2:$H$448,5,FALSE)</f>
        <v>35</v>
      </c>
      <c r="E263" s="37">
        <f t="shared" si="12"/>
        <v>64.646464646464651</v>
      </c>
      <c r="F263" s="37">
        <f t="shared" si="13"/>
        <v>35.353535353535356</v>
      </c>
      <c r="G263" s="37">
        <f t="shared" si="14"/>
        <v>-21.992929292929293</v>
      </c>
    </row>
    <row r="264" spans="1:7" x14ac:dyDescent="0.25">
      <c r="A264" s="4" t="s">
        <v>507</v>
      </c>
      <c r="B264" t="s">
        <v>507</v>
      </c>
      <c r="C264">
        <f>VLOOKUP($A264,'2011-12 Pres-by-CD'!$A$2:$H$448,4,FALSE)</f>
        <v>85</v>
      </c>
      <c r="D264">
        <f>VLOOKUP($A264,'2011-12 Pres-by-CD'!$A$2:$H$448,5,FALSE)</f>
        <v>15</v>
      </c>
      <c r="E264" s="37">
        <f t="shared" si="12"/>
        <v>85</v>
      </c>
      <c r="F264" s="37">
        <f t="shared" si="13"/>
        <v>15</v>
      </c>
      <c r="G264" s="37">
        <f t="shared" si="14"/>
        <v>-62.7</v>
      </c>
    </row>
    <row r="265" spans="1:7" x14ac:dyDescent="0.25">
      <c r="A265" s="4" t="s">
        <v>508</v>
      </c>
      <c r="B265" t="s">
        <v>508</v>
      </c>
      <c r="C265">
        <f>VLOOKUP($A265,'2011-12 Pres-by-CD'!$A$2:$H$448,4,FALSE)</f>
        <v>47</v>
      </c>
      <c r="D265">
        <f>VLOOKUP($A265,'2011-12 Pres-by-CD'!$A$2:$H$448,5,FALSE)</f>
        <v>52</v>
      </c>
      <c r="E265" s="37">
        <f t="shared" si="12"/>
        <v>47.474747474747474</v>
      </c>
      <c r="F265" s="37">
        <f t="shared" si="13"/>
        <v>52.525252525252533</v>
      </c>
      <c r="G265" s="37">
        <f t="shared" si="14"/>
        <v>12.35050505050506</v>
      </c>
    </row>
    <row r="266" spans="1:7" x14ac:dyDescent="0.25">
      <c r="A266" s="4" t="s">
        <v>510</v>
      </c>
      <c r="B266" t="s">
        <v>510</v>
      </c>
      <c r="C266">
        <f>VLOOKUP($A266,'2011-12 Pres-by-CD'!$A$2:$H$448,4,FALSE)</f>
        <v>66</v>
      </c>
      <c r="D266">
        <f>VLOOKUP($A266,'2011-12 Pres-by-CD'!$A$2:$H$448,5,FALSE)</f>
        <v>33</v>
      </c>
      <c r="E266" s="37">
        <f t="shared" si="12"/>
        <v>66.666666666666657</v>
      </c>
      <c r="F266" s="37">
        <f t="shared" si="13"/>
        <v>33.333333333333329</v>
      </c>
      <c r="G266" s="37">
        <f t="shared" si="14"/>
        <v>-26.033333333333328</v>
      </c>
    </row>
    <row r="267" spans="1:7" x14ac:dyDescent="0.25">
      <c r="A267" s="4" t="s">
        <v>512</v>
      </c>
      <c r="B267" t="s">
        <v>512</v>
      </c>
      <c r="C267">
        <f>VLOOKUP($A267,'2011-12 Pres-by-CD'!$A$2:$H$448,4,FALSE)</f>
        <v>60</v>
      </c>
      <c r="D267">
        <f>VLOOKUP($A267,'2011-12 Pres-by-CD'!$A$2:$H$448,5,FALSE)</f>
        <v>39</v>
      </c>
      <c r="E267" s="37">
        <f t="shared" si="12"/>
        <v>60.606060606060609</v>
      </c>
      <c r="F267" s="37">
        <f t="shared" si="13"/>
        <v>39.393939393939391</v>
      </c>
      <c r="G267" s="37">
        <f t="shared" si="14"/>
        <v>-13.912121212121217</v>
      </c>
    </row>
    <row r="268" spans="1:7" x14ac:dyDescent="0.25">
      <c r="A268" s="4" t="s">
        <v>513</v>
      </c>
      <c r="B268" t="s">
        <v>513</v>
      </c>
      <c r="C268">
        <f>VLOOKUP($A268,'2011-12 Pres-by-CD'!$A$2:$H$448,4,FALSE)</f>
        <v>48</v>
      </c>
      <c r="D268">
        <f>VLOOKUP($A268,'2011-12 Pres-by-CD'!$A$2:$H$448,5,FALSE)</f>
        <v>50</v>
      </c>
      <c r="E268" s="37">
        <f t="shared" si="12"/>
        <v>48.979591836734691</v>
      </c>
      <c r="F268" s="37">
        <f t="shared" si="13"/>
        <v>51.020408163265309</v>
      </c>
      <c r="G268" s="37">
        <f t="shared" si="14"/>
        <v>9.3408163265306179</v>
      </c>
    </row>
    <row r="269" spans="1:7" x14ac:dyDescent="0.25">
      <c r="A269" s="4" t="s">
        <v>515</v>
      </c>
      <c r="B269" t="s">
        <v>515</v>
      </c>
      <c r="C269">
        <f>VLOOKUP($A269,'2011-12 Pres-by-CD'!$A$2:$H$448,4,FALSE)</f>
        <v>61</v>
      </c>
      <c r="D269">
        <f>VLOOKUP($A269,'2011-12 Pres-by-CD'!$A$2:$H$448,5,FALSE)</f>
        <v>38</v>
      </c>
      <c r="E269" s="37">
        <f t="shared" si="12"/>
        <v>61.616161616161612</v>
      </c>
      <c r="F269" s="37">
        <f t="shared" si="13"/>
        <v>38.383838383838381</v>
      </c>
      <c r="G269" s="37">
        <f t="shared" si="14"/>
        <v>-15.932323232323231</v>
      </c>
    </row>
    <row r="270" spans="1:7" x14ac:dyDescent="0.25">
      <c r="A270" s="4" t="s">
        <v>517</v>
      </c>
      <c r="B270" t="s">
        <v>517</v>
      </c>
      <c r="C270">
        <f>VLOOKUP($A270,'2011-12 Pres-by-CD'!$A$2:$H$448,4,FALSE)</f>
        <v>65</v>
      </c>
      <c r="D270">
        <f>VLOOKUP($A270,'2011-12 Pres-by-CD'!$A$2:$H$448,5,FALSE)</f>
        <v>33</v>
      </c>
      <c r="E270" s="37">
        <f t="shared" si="12"/>
        <v>66.326530612244895</v>
      </c>
      <c r="F270" s="37">
        <f t="shared" si="13"/>
        <v>33.673469387755098</v>
      </c>
      <c r="G270" s="37">
        <f t="shared" si="14"/>
        <v>-25.353061224489796</v>
      </c>
    </row>
    <row r="271" spans="1:7" x14ac:dyDescent="0.25">
      <c r="A271" s="4" t="s">
        <v>518</v>
      </c>
      <c r="B271" t="s">
        <v>518</v>
      </c>
      <c r="C271">
        <f>VLOOKUP($A271,'2011-12 Pres-by-CD'!$A$2:$H$448,4,FALSE)</f>
        <v>49</v>
      </c>
      <c r="D271">
        <f>VLOOKUP($A271,'2011-12 Pres-by-CD'!$A$2:$H$448,5,FALSE)</f>
        <v>48</v>
      </c>
      <c r="E271" s="37">
        <f t="shared" si="12"/>
        <v>50.515463917525771</v>
      </c>
      <c r="F271" s="37">
        <f t="shared" si="13"/>
        <v>49.484536082474229</v>
      </c>
      <c r="G271" s="37">
        <f t="shared" si="14"/>
        <v>6.2690721649484571</v>
      </c>
    </row>
    <row r="272" spans="1:7" x14ac:dyDescent="0.25">
      <c r="A272" s="4" t="s">
        <v>520</v>
      </c>
      <c r="B272" t="s">
        <v>520</v>
      </c>
      <c r="C272">
        <f>VLOOKUP($A272,'2011-12 Pres-by-CD'!$A$2:$H$448,4,FALSE)</f>
        <v>54</v>
      </c>
      <c r="D272">
        <f>VLOOKUP($A272,'2011-12 Pres-by-CD'!$A$2:$H$448,5,FALSE)</f>
        <v>45</v>
      </c>
      <c r="E272" s="37">
        <f t="shared" si="12"/>
        <v>54.54545454545454</v>
      </c>
      <c r="F272" s="37">
        <f t="shared" si="13"/>
        <v>45.454545454545453</v>
      </c>
      <c r="G272" s="37">
        <f t="shared" si="14"/>
        <v>-1.7909090909090866</v>
      </c>
    </row>
    <row r="273" spans="1:7" x14ac:dyDescent="0.25">
      <c r="A273" s="4" t="s">
        <v>522</v>
      </c>
      <c r="B273" t="s">
        <v>522</v>
      </c>
      <c r="C273">
        <f>VLOOKUP($A273,'2011-12 Pres-by-CD'!$A$2:$H$448,4,FALSE)</f>
        <v>56</v>
      </c>
      <c r="D273">
        <f>VLOOKUP($A273,'2011-12 Pres-by-CD'!$A$2:$H$448,5,FALSE)</f>
        <v>41</v>
      </c>
      <c r="E273" s="37">
        <f t="shared" si="12"/>
        <v>57.731958762886592</v>
      </c>
      <c r="F273" s="37">
        <f t="shared" si="13"/>
        <v>42.268041237113401</v>
      </c>
      <c r="G273" s="37">
        <f t="shared" si="14"/>
        <v>-8.16391752577319</v>
      </c>
    </row>
    <row r="274" spans="1:7" x14ac:dyDescent="0.25">
      <c r="A274" s="4" t="s">
        <v>523</v>
      </c>
      <c r="B274" t="s">
        <v>523</v>
      </c>
      <c r="C274">
        <f>VLOOKUP($A274,'2011-12 Pres-by-CD'!$A$2:$H$448,4,FALSE)</f>
        <v>51</v>
      </c>
      <c r="D274">
        <f>VLOOKUP($A274,'2011-12 Pres-by-CD'!$A$2:$H$448,5,FALSE)</f>
        <v>48</v>
      </c>
      <c r="E274" s="37">
        <f t="shared" si="12"/>
        <v>51.515151515151516</v>
      </c>
      <c r="F274" s="37">
        <f t="shared" si="13"/>
        <v>48.484848484848484</v>
      </c>
      <c r="G274" s="37">
        <f t="shared" si="14"/>
        <v>4.2696969696969687</v>
      </c>
    </row>
    <row r="275" spans="1:7" x14ac:dyDescent="0.25">
      <c r="A275" s="4" t="s">
        <v>525</v>
      </c>
      <c r="B275" t="s">
        <v>525</v>
      </c>
      <c r="C275">
        <f>VLOOKUP($A275,'2011-12 Pres-by-CD'!$A$2:$H$448,4,FALSE)</f>
        <v>51</v>
      </c>
      <c r="D275">
        <f>VLOOKUP($A275,'2011-12 Pres-by-CD'!$A$2:$H$448,5,FALSE)</f>
        <v>48</v>
      </c>
      <c r="E275" s="37">
        <f t="shared" si="12"/>
        <v>51.515151515151516</v>
      </c>
      <c r="F275" s="37">
        <f t="shared" si="13"/>
        <v>48.484848484848484</v>
      </c>
      <c r="G275" s="37">
        <f t="shared" si="14"/>
        <v>4.2696969696969687</v>
      </c>
    </row>
    <row r="276" spans="1:7" x14ac:dyDescent="0.25">
      <c r="A276" s="4" t="s">
        <v>527</v>
      </c>
      <c r="B276" t="s">
        <v>527</v>
      </c>
      <c r="C276">
        <f>VLOOKUP($A276,'2011-12 Pres-by-CD'!$A$2:$H$448,4,FALSE)</f>
        <v>54</v>
      </c>
      <c r="D276">
        <f>VLOOKUP($A276,'2011-12 Pres-by-CD'!$A$2:$H$448,5,FALSE)</f>
        <v>46</v>
      </c>
      <c r="E276" s="37">
        <f t="shared" si="12"/>
        <v>54</v>
      </c>
      <c r="F276" s="37">
        <f t="shared" si="13"/>
        <v>46</v>
      </c>
      <c r="G276" s="37">
        <f t="shared" si="14"/>
        <v>-0.70000000000000018</v>
      </c>
    </row>
    <row r="277" spans="1:7" x14ac:dyDescent="0.25">
      <c r="A277" s="4" t="s">
        <v>529</v>
      </c>
      <c r="B277" t="s">
        <v>529</v>
      </c>
      <c r="C277">
        <f>VLOOKUP($A277,'2011-12 Pres-by-CD'!$A$2:$H$448,4,FALSE)</f>
        <v>55</v>
      </c>
      <c r="D277">
        <f>VLOOKUP($A277,'2011-12 Pres-by-CD'!$A$2:$H$448,5,FALSE)</f>
        <v>44</v>
      </c>
      <c r="E277" s="37">
        <f t="shared" si="12"/>
        <v>55.555555555555557</v>
      </c>
      <c r="F277" s="37">
        <f t="shared" si="13"/>
        <v>44.444444444444443</v>
      </c>
      <c r="G277" s="37">
        <f t="shared" si="14"/>
        <v>-3.8111111111111144</v>
      </c>
    </row>
    <row r="278" spans="1:7" x14ac:dyDescent="0.25">
      <c r="A278" s="4" t="s">
        <v>531</v>
      </c>
      <c r="B278" t="s">
        <v>531</v>
      </c>
      <c r="C278">
        <f>VLOOKUP($A278,'2011-12 Pres-by-CD'!$A$2:$H$448,4,FALSE)</f>
        <v>86</v>
      </c>
      <c r="D278">
        <f>VLOOKUP($A278,'2011-12 Pres-by-CD'!$A$2:$H$448,5,FALSE)</f>
        <v>14</v>
      </c>
      <c r="E278" s="37">
        <f t="shared" si="12"/>
        <v>86</v>
      </c>
      <c r="F278" s="37">
        <f t="shared" si="13"/>
        <v>14.000000000000002</v>
      </c>
      <c r="G278" s="37">
        <f t="shared" si="14"/>
        <v>-64.7</v>
      </c>
    </row>
    <row r="279" spans="1:7" x14ac:dyDescent="0.25">
      <c r="A279" s="4" t="s">
        <v>533</v>
      </c>
      <c r="B279" t="s">
        <v>533</v>
      </c>
      <c r="C279">
        <f>VLOOKUP($A279,'2011-12 Pres-by-CD'!$A$2:$H$448,4,FALSE)</f>
        <v>63</v>
      </c>
      <c r="D279">
        <f>VLOOKUP($A279,'2011-12 Pres-by-CD'!$A$2:$H$448,5,FALSE)</f>
        <v>36</v>
      </c>
      <c r="E279" s="37">
        <f t="shared" si="12"/>
        <v>63.636363636363633</v>
      </c>
      <c r="F279" s="37">
        <f t="shared" si="13"/>
        <v>36.363636363636367</v>
      </c>
      <c r="G279" s="37">
        <f t="shared" si="14"/>
        <v>-19.972727272727266</v>
      </c>
    </row>
    <row r="280" spans="1:7" x14ac:dyDescent="0.25">
      <c r="A280" s="4" t="s">
        <v>534</v>
      </c>
      <c r="B280" t="s">
        <v>534</v>
      </c>
      <c r="C280">
        <f>VLOOKUP($A280,'2011-12 Pres-by-CD'!$A$2:$H$448,4,FALSE)</f>
        <v>84</v>
      </c>
      <c r="D280">
        <f>VLOOKUP($A280,'2011-12 Pres-by-CD'!$A$2:$H$448,5,FALSE)</f>
        <v>15</v>
      </c>
      <c r="E280" s="37">
        <f t="shared" si="12"/>
        <v>84.848484848484844</v>
      </c>
      <c r="F280" s="37">
        <f t="shared" si="13"/>
        <v>15.151515151515152</v>
      </c>
      <c r="G280" s="37">
        <f t="shared" si="14"/>
        <v>-62.396969696969691</v>
      </c>
    </row>
    <row r="281" spans="1:7" x14ac:dyDescent="0.25">
      <c r="A281" s="4" t="s">
        <v>537</v>
      </c>
      <c r="B281" t="s">
        <v>537</v>
      </c>
      <c r="C281">
        <f>VLOOKUP($A281,'2011-12 Pres-by-CD'!$A$2:$H$448,4,FALSE)</f>
        <v>86</v>
      </c>
      <c r="D281">
        <f>VLOOKUP($A281,'2011-12 Pres-by-CD'!$A$2:$H$448,5,FALSE)</f>
        <v>14</v>
      </c>
      <c r="E281" s="37">
        <f t="shared" si="12"/>
        <v>86</v>
      </c>
      <c r="F281" s="37">
        <f t="shared" si="13"/>
        <v>14.000000000000002</v>
      </c>
      <c r="G281" s="37">
        <f t="shared" si="14"/>
        <v>-64.7</v>
      </c>
    </row>
    <row r="282" spans="1:7" x14ac:dyDescent="0.25">
      <c r="A282" s="4" t="s">
        <v>539</v>
      </c>
      <c r="B282" t="s">
        <v>539</v>
      </c>
      <c r="C282">
        <f>VLOOKUP($A282,'2011-12 Pres-by-CD'!$A$2:$H$448,4,FALSE)</f>
        <v>84</v>
      </c>
      <c r="D282">
        <f>VLOOKUP($A282,'2011-12 Pres-by-CD'!$A$2:$H$448,5,FALSE)</f>
        <v>15</v>
      </c>
      <c r="E282" s="37">
        <f t="shared" si="12"/>
        <v>84.848484848484844</v>
      </c>
      <c r="F282" s="37">
        <f t="shared" si="13"/>
        <v>15.151515151515152</v>
      </c>
      <c r="G282" s="37">
        <f t="shared" si="14"/>
        <v>-62.396969696969691</v>
      </c>
    </row>
    <row r="283" spans="1:7" x14ac:dyDescent="0.25">
      <c r="A283" s="4" t="s">
        <v>538</v>
      </c>
      <c r="B283" t="s">
        <v>538</v>
      </c>
      <c r="C283">
        <f>VLOOKUP($A283,'2011-12 Pres-by-CD'!$A$2:$H$448,4,FALSE)</f>
        <v>76</v>
      </c>
      <c r="D283">
        <f>VLOOKUP($A283,'2011-12 Pres-by-CD'!$A$2:$H$448,5,FALSE)</f>
        <v>23</v>
      </c>
      <c r="E283" s="37">
        <f t="shared" si="12"/>
        <v>76.767676767676761</v>
      </c>
      <c r="F283" s="37">
        <f t="shared" si="13"/>
        <v>23.232323232323232</v>
      </c>
      <c r="G283" s="37">
        <f t="shared" si="14"/>
        <v>-46.235353535353532</v>
      </c>
    </row>
    <row r="284" spans="1:7" x14ac:dyDescent="0.25">
      <c r="A284" s="4" t="s">
        <v>541</v>
      </c>
      <c r="B284" t="s">
        <v>541</v>
      </c>
      <c r="C284">
        <f>VLOOKUP($A284,'2011-12 Pres-by-CD'!$A$2:$H$448,4,FALSE)</f>
        <v>48</v>
      </c>
      <c r="D284">
        <f>VLOOKUP($A284,'2011-12 Pres-by-CD'!$A$2:$H$448,5,FALSE)</f>
        <v>51</v>
      </c>
      <c r="E284" s="37">
        <f t="shared" si="12"/>
        <v>48.484848484848484</v>
      </c>
      <c r="F284" s="37">
        <f t="shared" si="13"/>
        <v>51.515151515151516</v>
      </c>
      <c r="G284" s="37">
        <f t="shared" si="14"/>
        <v>10.330303030303032</v>
      </c>
    </row>
    <row r="285" spans="1:7" x14ac:dyDescent="0.25">
      <c r="A285" s="4" t="s">
        <v>536</v>
      </c>
      <c r="B285" t="s">
        <v>536</v>
      </c>
      <c r="C285">
        <f>VLOOKUP($A285,'2011-12 Pres-by-CD'!$A$2:$H$448,4,FALSE)</f>
        <v>80</v>
      </c>
      <c r="D285">
        <f>VLOOKUP($A285,'2011-12 Pres-by-CD'!$A$2:$H$448,5,FALSE)</f>
        <v>19</v>
      </c>
      <c r="E285" s="37">
        <f t="shared" si="12"/>
        <v>80.808080808080803</v>
      </c>
      <c r="F285" s="37">
        <f t="shared" si="13"/>
        <v>19.19191919191919</v>
      </c>
      <c r="G285" s="37">
        <f t="shared" si="14"/>
        <v>-54.316161616161615</v>
      </c>
    </row>
    <row r="286" spans="1:7" x14ac:dyDescent="0.25">
      <c r="A286" s="4" t="s">
        <v>544</v>
      </c>
      <c r="B286" t="s">
        <v>544</v>
      </c>
      <c r="C286">
        <f>VLOOKUP($A286,'2011-12 Pres-by-CD'!$A$2:$H$448,4,FALSE)</f>
        <v>93</v>
      </c>
      <c r="D286">
        <f>VLOOKUP($A286,'2011-12 Pres-by-CD'!$A$2:$H$448,5,FALSE)</f>
        <v>6</v>
      </c>
      <c r="E286" s="37">
        <f t="shared" si="12"/>
        <v>93.939393939393938</v>
      </c>
      <c r="F286" s="37">
        <f t="shared" si="13"/>
        <v>6.0606060606060606</v>
      </c>
      <c r="G286" s="37">
        <f t="shared" si="14"/>
        <v>-80.578787878787878</v>
      </c>
    </row>
    <row r="287" spans="1:7" x14ac:dyDescent="0.25">
      <c r="A287" s="4" t="s">
        <v>546</v>
      </c>
      <c r="B287" t="s">
        <v>546</v>
      </c>
      <c r="C287">
        <f>VLOOKUP($A287,'2011-12 Pres-by-CD'!$A$2:$H$448,4,FALSE)</f>
        <v>76</v>
      </c>
      <c r="D287">
        <f>VLOOKUP($A287,'2011-12 Pres-by-CD'!$A$2:$H$448,5,FALSE)</f>
        <v>23</v>
      </c>
      <c r="E287" s="37">
        <f t="shared" si="12"/>
        <v>76.767676767676761</v>
      </c>
      <c r="F287" s="37">
        <f t="shared" si="13"/>
        <v>23.232323232323232</v>
      </c>
      <c r="G287" s="37">
        <f t="shared" si="14"/>
        <v>-46.235353535353532</v>
      </c>
    </row>
    <row r="288" spans="1:7" x14ac:dyDescent="0.25">
      <c r="A288" s="4" t="s">
        <v>548</v>
      </c>
      <c r="B288" t="s">
        <v>548</v>
      </c>
      <c r="C288">
        <f>VLOOKUP($A288,'2011-12 Pres-by-CD'!$A$2:$H$448,4,FALSE)</f>
        <v>95</v>
      </c>
      <c r="D288">
        <f>VLOOKUP($A288,'2011-12 Pres-by-CD'!$A$2:$H$448,5,FALSE)</f>
        <v>5</v>
      </c>
      <c r="E288" s="37">
        <f t="shared" si="12"/>
        <v>95</v>
      </c>
      <c r="F288" s="37">
        <f t="shared" si="13"/>
        <v>5</v>
      </c>
      <c r="G288" s="37">
        <f t="shared" si="14"/>
        <v>-82.7</v>
      </c>
    </row>
    <row r="289" spans="1:7" x14ac:dyDescent="0.25">
      <c r="A289" s="4" t="s">
        <v>551</v>
      </c>
      <c r="B289" t="s">
        <v>551</v>
      </c>
      <c r="C289">
        <f>VLOOKUP($A289,'2011-12 Pres-by-CD'!$A$2:$H$448,4,FALSE)</f>
        <v>73</v>
      </c>
      <c r="D289">
        <f>VLOOKUP($A289,'2011-12 Pres-by-CD'!$A$2:$H$448,5,FALSE)</f>
        <v>26</v>
      </c>
      <c r="E289" s="37">
        <f t="shared" si="12"/>
        <v>73.73737373737373</v>
      </c>
      <c r="F289" s="37">
        <f t="shared" si="13"/>
        <v>26.262626262626267</v>
      </c>
      <c r="G289" s="37">
        <f t="shared" si="14"/>
        <v>-40.174747474747463</v>
      </c>
    </row>
    <row r="290" spans="1:7" x14ac:dyDescent="0.25">
      <c r="A290" s="4" t="s">
        <v>553</v>
      </c>
      <c r="B290" t="s">
        <v>553</v>
      </c>
      <c r="C290">
        <f>VLOOKUP($A290,'2011-12 Pres-by-CD'!$A$2:$H$448,4,FALSE)</f>
        <v>58</v>
      </c>
      <c r="D290">
        <f>VLOOKUP($A290,'2011-12 Pres-by-CD'!$A$2:$H$448,5,FALSE)</f>
        <v>41</v>
      </c>
      <c r="E290" s="37">
        <f t="shared" si="12"/>
        <v>58.585858585858588</v>
      </c>
      <c r="F290" s="37">
        <f t="shared" si="13"/>
        <v>41.414141414141412</v>
      </c>
      <c r="G290" s="37">
        <f t="shared" si="14"/>
        <v>-9.8717171717171759</v>
      </c>
    </row>
    <row r="291" spans="1:7" x14ac:dyDescent="0.25">
      <c r="A291" s="4" t="s">
        <v>555</v>
      </c>
      <c r="B291" t="s">
        <v>555</v>
      </c>
      <c r="C291">
        <f>VLOOKUP($A291,'2011-12 Pres-by-CD'!$A$2:$H$448,4,FALSE)</f>
        <v>52</v>
      </c>
      <c r="D291">
        <f>VLOOKUP($A291,'2011-12 Pres-by-CD'!$A$2:$H$448,5,FALSE)</f>
        <v>47</v>
      </c>
      <c r="E291" s="37">
        <f t="shared" si="12"/>
        <v>52.525252525252533</v>
      </c>
      <c r="F291" s="37">
        <f t="shared" si="13"/>
        <v>47.474747474747474</v>
      </c>
      <c r="G291" s="37">
        <f t="shared" si="14"/>
        <v>2.2494949494949408</v>
      </c>
    </row>
    <row r="292" spans="1:7" x14ac:dyDescent="0.25">
      <c r="A292" s="4" t="s">
        <v>557</v>
      </c>
      <c r="B292" t="s">
        <v>557</v>
      </c>
      <c r="C292">
        <f>VLOOKUP($A292,'2011-12 Pres-by-CD'!$A$2:$H$448,4,FALSE)</f>
        <v>53</v>
      </c>
      <c r="D292">
        <f>VLOOKUP($A292,'2011-12 Pres-by-CD'!$A$2:$H$448,5,FALSE)</f>
        <v>45</v>
      </c>
      <c r="E292" s="37">
        <f t="shared" si="12"/>
        <v>54.081632653061227</v>
      </c>
      <c r="F292" s="37">
        <f t="shared" si="13"/>
        <v>45.91836734693878</v>
      </c>
      <c r="G292" s="37">
        <f t="shared" si="14"/>
        <v>-0.86326530612244756</v>
      </c>
    </row>
    <row r="293" spans="1:7" x14ac:dyDescent="0.25">
      <c r="A293" s="4" t="s">
        <v>559</v>
      </c>
      <c r="B293" t="s">
        <v>559</v>
      </c>
      <c r="C293">
        <f>VLOOKUP($A293,'2011-12 Pres-by-CD'!$A$2:$H$448,4,FALSE)</f>
        <v>58</v>
      </c>
      <c r="D293">
        <f>VLOOKUP($A293,'2011-12 Pres-by-CD'!$A$2:$H$448,5,FALSE)</f>
        <v>40</v>
      </c>
      <c r="E293" s="37">
        <f t="shared" si="12"/>
        <v>59.183673469387756</v>
      </c>
      <c r="F293" s="37">
        <f t="shared" si="13"/>
        <v>40.816326530612244</v>
      </c>
      <c r="G293" s="37">
        <f t="shared" si="14"/>
        <v>-11.067346938775511</v>
      </c>
    </row>
    <row r="294" spans="1:7" x14ac:dyDescent="0.25">
      <c r="A294" s="4" t="s">
        <v>561</v>
      </c>
      <c r="B294" t="s">
        <v>561</v>
      </c>
      <c r="C294">
        <f>VLOOKUP($A294,'2011-12 Pres-by-CD'!$A$2:$H$448,4,FALSE)</f>
        <v>52</v>
      </c>
      <c r="D294">
        <f>VLOOKUP($A294,'2011-12 Pres-by-CD'!$A$2:$H$448,5,FALSE)</f>
        <v>47</v>
      </c>
      <c r="E294" s="37">
        <f t="shared" si="12"/>
        <v>52.525252525252533</v>
      </c>
      <c r="F294" s="37">
        <f t="shared" si="13"/>
        <v>47.474747474747474</v>
      </c>
      <c r="G294" s="37">
        <f t="shared" si="14"/>
        <v>2.2494949494949408</v>
      </c>
    </row>
    <row r="295" spans="1:7" x14ac:dyDescent="0.25">
      <c r="A295" s="4" t="s">
        <v>564</v>
      </c>
      <c r="B295" t="s">
        <v>564</v>
      </c>
      <c r="C295">
        <f>VLOOKUP($A295,'2011-12 Pres-by-CD'!$A$2:$H$448,4,FALSE)</f>
        <v>49</v>
      </c>
      <c r="D295">
        <f>VLOOKUP($A295,'2011-12 Pres-by-CD'!$A$2:$H$448,5,FALSE)</f>
        <v>49</v>
      </c>
      <c r="E295" s="37">
        <f t="shared" si="12"/>
        <v>50</v>
      </c>
      <c r="F295" s="37">
        <f t="shared" si="13"/>
        <v>50</v>
      </c>
      <c r="G295" s="37">
        <f t="shared" si="14"/>
        <v>7.3</v>
      </c>
    </row>
    <row r="296" spans="1:7" x14ac:dyDescent="0.25">
      <c r="A296" s="4" t="s">
        <v>563</v>
      </c>
      <c r="B296" t="s">
        <v>563</v>
      </c>
      <c r="C296">
        <f>VLOOKUP($A296,'2011-12 Pres-by-CD'!$A$2:$H$448,4,FALSE)</f>
        <v>50</v>
      </c>
      <c r="D296">
        <f>VLOOKUP($A296,'2011-12 Pres-by-CD'!$A$2:$H$448,5,FALSE)</f>
        <v>49</v>
      </c>
      <c r="E296" s="37">
        <f t="shared" si="12"/>
        <v>50.505050505050505</v>
      </c>
      <c r="F296" s="37">
        <f t="shared" si="13"/>
        <v>49.494949494949495</v>
      </c>
      <c r="G296" s="37">
        <f t="shared" si="14"/>
        <v>6.2898989898989894</v>
      </c>
    </row>
    <row r="297" spans="1:7" x14ac:dyDescent="0.25">
      <c r="A297" s="4" t="s">
        <v>566</v>
      </c>
      <c r="B297" t="s">
        <v>566</v>
      </c>
      <c r="C297">
        <f>VLOOKUP($A297,'2011-12 Pres-by-CD'!$A$2:$H$448,4,FALSE)</f>
        <v>56</v>
      </c>
      <c r="D297">
        <f>VLOOKUP($A297,'2011-12 Pres-by-CD'!$A$2:$H$448,5,FALSE)</f>
        <v>42</v>
      </c>
      <c r="E297" s="37">
        <f t="shared" si="12"/>
        <v>57.142857142857139</v>
      </c>
      <c r="F297" s="37">
        <f t="shared" si="13"/>
        <v>42.857142857142854</v>
      </c>
      <c r="G297" s="37">
        <f t="shared" si="14"/>
        <v>-6.9857142857142849</v>
      </c>
    </row>
    <row r="298" spans="1:7" x14ac:dyDescent="0.25">
      <c r="A298" s="4" t="s">
        <v>570</v>
      </c>
      <c r="B298" t="s">
        <v>570</v>
      </c>
      <c r="C298">
        <f>VLOOKUP($A298,'2011-12 Pres-by-CD'!$A$2:$H$448,4,FALSE)</f>
        <v>59</v>
      </c>
      <c r="D298">
        <f>VLOOKUP($A298,'2011-12 Pres-by-CD'!$A$2:$H$448,5,FALSE)</f>
        <v>40</v>
      </c>
      <c r="E298" s="37">
        <f t="shared" si="12"/>
        <v>59.595959595959592</v>
      </c>
      <c r="F298" s="37">
        <f t="shared" si="13"/>
        <v>40.404040404040401</v>
      </c>
      <c r="G298" s="37">
        <f t="shared" si="14"/>
        <v>-11.89191919191919</v>
      </c>
    </row>
    <row r="299" spans="1:7" x14ac:dyDescent="0.25">
      <c r="A299" s="4" t="s">
        <v>573</v>
      </c>
      <c r="B299" t="s">
        <v>573</v>
      </c>
      <c r="C299">
        <f>VLOOKUP($A299,'2011-12 Pres-by-CD'!$A$2:$H$448,4,FALSE)</f>
        <v>63</v>
      </c>
      <c r="D299">
        <f>VLOOKUP($A299,'2011-12 Pres-by-CD'!$A$2:$H$448,5,FALSE)</f>
        <v>35</v>
      </c>
      <c r="E299" s="37">
        <f t="shared" si="12"/>
        <v>64.285714285714292</v>
      </c>
      <c r="F299" s="37">
        <f t="shared" si="13"/>
        <v>35.714285714285715</v>
      </c>
      <c r="G299" s="37">
        <f t="shared" si="14"/>
        <v>-21.271428571428576</v>
      </c>
    </row>
    <row r="300" spans="1:7" x14ac:dyDescent="0.25">
      <c r="A300" s="4" t="s">
        <v>575</v>
      </c>
      <c r="B300" t="s">
        <v>575</v>
      </c>
      <c r="C300">
        <f>VLOOKUP($A300,'2011-12 Pres-by-CD'!$A$2:$H$448,4,FALSE)</f>
        <v>44</v>
      </c>
      <c r="D300">
        <f>VLOOKUP($A300,'2011-12 Pres-by-CD'!$A$2:$H$448,5,FALSE)</f>
        <v>54</v>
      </c>
      <c r="E300" s="37">
        <f t="shared" si="12"/>
        <v>44.897959183673471</v>
      </c>
      <c r="F300" s="37">
        <f t="shared" si="13"/>
        <v>55.102040816326522</v>
      </c>
      <c r="G300" s="37">
        <f t="shared" si="14"/>
        <v>17.504081632653051</v>
      </c>
    </row>
    <row r="301" spans="1:7" x14ac:dyDescent="0.25">
      <c r="A301" s="4" t="s">
        <v>577</v>
      </c>
      <c r="B301" t="s">
        <v>577</v>
      </c>
      <c r="C301">
        <f>VLOOKUP($A301,'2011-12 Pres-by-CD'!$A$2:$H$448,4,FALSE)</f>
        <v>47</v>
      </c>
      <c r="D301">
        <f>VLOOKUP($A301,'2011-12 Pres-by-CD'!$A$2:$H$448,5,FALSE)</f>
        <v>52</v>
      </c>
      <c r="E301" s="37">
        <f t="shared" si="12"/>
        <v>47.474747474747474</v>
      </c>
      <c r="F301" s="37">
        <f t="shared" si="13"/>
        <v>52.525252525252533</v>
      </c>
      <c r="G301" s="37">
        <f t="shared" si="14"/>
        <v>12.35050505050506</v>
      </c>
    </row>
    <row r="302" spans="1:7" x14ac:dyDescent="0.25">
      <c r="A302" s="4" t="s">
        <v>579</v>
      </c>
      <c r="B302" t="s">
        <v>579</v>
      </c>
      <c r="C302">
        <f>VLOOKUP($A302,'2011-12 Pres-by-CD'!$A$2:$H$448,4,FALSE)</f>
        <v>44</v>
      </c>
      <c r="D302">
        <f>VLOOKUP($A302,'2011-12 Pres-by-CD'!$A$2:$H$448,5,FALSE)</f>
        <v>54</v>
      </c>
      <c r="E302" s="37">
        <f t="shared" si="12"/>
        <v>44.897959183673471</v>
      </c>
      <c r="F302" s="37">
        <f t="shared" si="13"/>
        <v>55.102040816326522</v>
      </c>
      <c r="G302" s="37">
        <f t="shared" si="14"/>
        <v>17.504081632653051</v>
      </c>
    </row>
    <row r="303" spans="1:7" x14ac:dyDescent="0.25">
      <c r="A303" s="4" t="s">
        <v>580</v>
      </c>
      <c r="B303" t="s">
        <v>580</v>
      </c>
      <c r="C303">
        <f>VLOOKUP($A303,'2011-12 Pres-by-CD'!$A$2:$H$448,4,FALSE)</f>
        <v>67</v>
      </c>
      <c r="D303">
        <f>VLOOKUP($A303,'2011-12 Pres-by-CD'!$A$2:$H$448,5,FALSE)</f>
        <v>31</v>
      </c>
      <c r="E303" s="37">
        <f t="shared" si="12"/>
        <v>68.367346938775512</v>
      </c>
      <c r="F303" s="37">
        <f t="shared" si="13"/>
        <v>31.632653061224492</v>
      </c>
      <c r="G303" s="37">
        <f t="shared" si="14"/>
        <v>-29.434693877551023</v>
      </c>
    </row>
    <row r="304" spans="1:7" x14ac:dyDescent="0.25">
      <c r="A304" s="4" t="s">
        <v>582</v>
      </c>
      <c r="B304" t="s">
        <v>582</v>
      </c>
      <c r="C304">
        <f>VLOOKUP($A304,'2011-12 Pres-by-CD'!$A$2:$H$448,4,FALSE)</f>
        <v>44</v>
      </c>
      <c r="D304">
        <f>VLOOKUP($A304,'2011-12 Pres-by-CD'!$A$2:$H$448,5,FALSE)</f>
        <v>54</v>
      </c>
      <c r="E304" s="37">
        <f t="shared" si="12"/>
        <v>44.897959183673471</v>
      </c>
      <c r="F304" s="37">
        <f t="shared" si="13"/>
        <v>55.102040816326522</v>
      </c>
      <c r="G304" s="37">
        <f t="shared" si="14"/>
        <v>17.504081632653051</v>
      </c>
    </row>
    <row r="305" spans="1:7" x14ac:dyDescent="0.25">
      <c r="A305" s="4" t="s">
        <v>584</v>
      </c>
      <c r="B305" t="s">
        <v>584</v>
      </c>
      <c r="C305">
        <f>VLOOKUP($A305,'2011-12 Pres-by-CD'!$A$2:$H$448,4,FALSE)</f>
        <v>46</v>
      </c>
      <c r="D305">
        <f>VLOOKUP($A305,'2011-12 Pres-by-CD'!$A$2:$H$448,5,FALSE)</f>
        <v>52</v>
      </c>
      <c r="E305" s="37">
        <f t="shared" si="12"/>
        <v>46.938775510204081</v>
      </c>
      <c r="F305" s="37">
        <f t="shared" si="13"/>
        <v>53.061224489795919</v>
      </c>
      <c r="G305" s="37">
        <f t="shared" si="14"/>
        <v>13.422448979591838</v>
      </c>
    </row>
    <row r="306" spans="1:7" x14ac:dyDescent="0.25">
      <c r="A306" s="4" t="s">
        <v>586</v>
      </c>
      <c r="B306" t="s">
        <v>586</v>
      </c>
      <c r="C306">
        <f>VLOOKUP($A306,'2011-12 Pres-by-CD'!$A$2:$H$448,4,FALSE)</f>
        <v>45</v>
      </c>
      <c r="D306">
        <f>VLOOKUP($A306,'2011-12 Pres-by-CD'!$A$2:$H$448,5,FALSE)</f>
        <v>53</v>
      </c>
      <c r="E306" s="37">
        <f t="shared" si="12"/>
        <v>45.91836734693878</v>
      </c>
      <c r="F306" s="37">
        <f t="shared" si="13"/>
        <v>54.081632653061227</v>
      </c>
      <c r="G306" s="37">
        <f t="shared" si="14"/>
        <v>15.463265306122448</v>
      </c>
    </row>
    <row r="307" spans="1:7" x14ac:dyDescent="0.25">
      <c r="A307" s="4" t="s">
        <v>581</v>
      </c>
      <c r="B307" t="s">
        <v>581</v>
      </c>
      <c r="C307">
        <f>VLOOKUP($A307,'2011-12 Pres-by-CD'!$A$2:$H$448,4,FALSE)</f>
        <v>47</v>
      </c>
      <c r="D307">
        <f>VLOOKUP($A307,'2011-12 Pres-by-CD'!$A$2:$H$448,5,FALSE)</f>
        <v>51</v>
      </c>
      <c r="E307" s="37">
        <f t="shared" si="12"/>
        <v>47.959183673469383</v>
      </c>
      <c r="F307" s="37">
        <f t="shared" si="13"/>
        <v>52.040816326530617</v>
      </c>
      <c r="G307" s="37">
        <f t="shared" si="14"/>
        <v>11.381632653061235</v>
      </c>
    </row>
    <row r="308" spans="1:7" x14ac:dyDescent="0.25">
      <c r="A308" s="4" t="s">
        <v>590</v>
      </c>
      <c r="B308" t="s">
        <v>590</v>
      </c>
      <c r="C308">
        <f>VLOOKUP($A308,'2011-12 Pres-by-CD'!$A$2:$H$448,4,FALSE)</f>
        <v>38</v>
      </c>
      <c r="D308">
        <f>VLOOKUP($A308,'2011-12 Pres-by-CD'!$A$2:$H$448,5,FALSE)</f>
        <v>60</v>
      </c>
      <c r="E308" s="37">
        <f t="shared" si="12"/>
        <v>38.775510204081634</v>
      </c>
      <c r="F308" s="37">
        <f t="shared" si="13"/>
        <v>61.224489795918366</v>
      </c>
      <c r="G308" s="37">
        <f t="shared" si="14"/>
        <v>29.748979591836733</v>
      </c>
    </row>
    <row r="309" spans="1:7" x14ac:dyDescent="0.25">
      <c r="A309" s="4" t="s">
        <v>592</v>
      </c>
      <c r="B309" t="s">
        <v>592</v>
      </c>
      <c r="C309">
        <f>VLOOKUP($A309,'2011-12 Pres-by-CD'!$A$2:$H$448,4,FALSE)</f>
        <v>67</v>
      </c>
      <c r="D309">
        <f>VLOOKUP($A309,'2011-12 Pres-by-CD'!$A$2:$H$448,5,FALSE)</f>
        <v>32</v>
      </c>
      <c r="E309" s="37">
        <f t="shared" si="12"/>
        <v>67.676767676767682</v>
      </c>
      <c r="F309" s="37">
        <f t="shared" si="13"/>
        <v>32.323232323232325</v>
      </c>
      <c r="G309" s="37">
        <f t="shared" si="14"/>
        <v>-28.053535353535356</v>
      </c>
    </row>
    <row r="310" spans="1:7" x14ac:dyDescent="0.25">
      <c r="A310" s="4" t="s">
        <v>594</v>
      </c>
      <c r="B310" t="s">
        <v>594</v>
      </c>
      <c r="C310">
        <f>VLOOKUP($A310,'2011-12 Pres-by-CD'!$A$2:$H$448,4,FALSE)</f>
        <v>49</v>
      </c>
      <c r="D310">
        <f>VLOOKUP($A310,'2011-12 Pres-by-CD'!$A$2:$H$448,5,FALSE)</f>
        <v>49</v>
      </c>
      <c r="E310" s="37">
        <f t="shared" si="12"/>
        <v>50</v>
      </c>
      <c r="F310" s="37">
        <f t="shared" si="13"/>
        <v>50</v>
      </c>
      <c r="G310" s="37">
        <f t="shared" si="14"/>
        <v>7.3</v>
      </c>
    </row>
    <row r="311" spans="1:7" x14ac:dyDescent="0.25">
      <c r="A311" s="4" t="s">
        <v>596</v>
      </c>
      <c r="B311" t="s">
        <v>596</v>
      </c>
      <c r="C311">
        <f>VLOOKUP($A311,'2011-12 Pres-by-CD'!$A$2:$H$448,4,FALSE)</f>
        <v>82</v>
      </c>
      <c r="D311">
        <f>VLOOKUP($A311,'2011-12 Pres-by-CD'!$A$2:$H$448,5,FALSE)</f>
        <v>17</v>
      </c>
      <c r="E311" s="37">
        <f t="shared" si="12"/>
        <v>82.828282828282823</v>
      </c>
      <c r="F311" s="37">
        <f t="shared" si="13"/>
        <v>17.171717171717169</v>
      </c>
      <c r="G311" s="37">
        <f t="shared" si="14"/>
        <v>-58.35656565656565</v>
      </c>
    </row>
    <row r="312" spans="1:7" x14ac:dyDescent="0.25">
      <c r="A312" s="4" t="s">
        <v>598</v>
      </c>
      <c r="B312" t="s">
        <v>598</v>
      </c>
      <c r="C312">
        <f>VLOOKUP($A312,'2011-12 Pres-by-CD'!$A$2:$H$448,4,FALSE)</f>
        <v>45</v>
      </c>
      <c r="D312">
        <f>VLOOKUP($A312,'2011-12 Pres-by-CD'!$A$2:$H$448,5,FALSE)</f>
        <v>54</v>
      </c>
      <c r="E312" s="37">
        <f t="shared" si="12"/>
        <v>45.454545454545453</v>
      </c>
      <c r="F312" s="37">
        <f t="shared" si="13"/>
        <v>54.54545454545454</v>
      </c>
      <c r="G312" s="37">
        <f t="shared" si="14"/>
        <v>16.390909090909087</v>
      </c>
    </row>
    <row r="313" spans="1:7" x14ac:dyDescent="0.25">
      <c r="A313" s="4" t="s">
        <v>600</v>
      </c>
      <c r="B313" t="s">
        <v>600</v>
      </c>
      <c r="C313">
        <f>VLOOKUP($A313,'2011-12 Pres-by-CD'!$A$2:$H$448,4,FALSE)</f>
        <v>62</v>
      </c>
      <c r="D313">
        <f>VLOOKUP($A313,'2011-12 Pres-by-CD'!$A$2:$H$448,5,FALSE)</f>
        <v>36</v>
      </c>
      <c r="E313" s="37">
        <f t="shared" si="12"/>
        <v>63.265306122448983</v>
      </c>
      <c r="F313" s="37">
        <f t="shared" si="13"/>
        <v>36.734693877551024</v>
      </c>
      <c r="G313" s="37">
        <f t="shared" si="14"/>
        <v>-19.230612244897959</v>
      </c>
    </row>
    <row r="314" spans="1:7" x14ac:dyDescent="0.25">
      <c r="A314" s="4" t="s">
        <v>603</v>
      </c>
      <c r="B314" t="s">
        <v>603</v>
      </c>
      <c r="C314">
        <f>VLOOKUP($A314,'2011-12 Pres-by-CD'!$A$2:$H$448,4,FALSE)</f>
        <v>49</v>
      </c>
      <c r="D314">
        <f>VLOOKUP($A314,'2011-12 Pres-by-CD'!$A$2:$H$448,5,FALSE)</f>
        <v>49</v>
      </c>
      <c r="E314" s="37">
        <f t="shared" si="12"/>
        <v>50</v>
      </c>
      <c r="F314" s="37">
        <f t="shared" si="13"/>
        <v>50</v>
      </c>
      <c r="G314" s="37">
        <f t="shared" si="14"/>
        <v>7.3</v>
      </c>
    </row>
    <row r="315" spans="1:7" x14ac:dyDescent="0.25">
      <c r="A315" s="4" t="s">
        <v>605</v>
      </c>
      <c r="B315" t="s">
        <v>605</v>
      </c>
      <c r="C315">
        <f>VLOOKUP($A315,'2011-12 Pres-by-CD'!$A$2:$H$448,4,FALSE)</f>
        <v>46</v>
      </c>
      <c r="D315">
        <f>VLOOKUP($A315,'2011-12 Pres-by-CD'!$A$2:$H$448,5,FALSE)</f>
        <v>52</v>
      </c>
      <c r="E315" s="37">
        <f t="shared" si="12"/>
        <v>46.938775510204081</v>
      </c>
      <c r="F315" s="37">
        <f t="shared" si="13"/>
        <v>53.061224489795919</v>
      </c>
      <c r="G315" s="37">
        <f t="shared" si="14"/>
        <v>13.422448979591838</v>
      </c>
    </row>
    <row r="316" spans="1:7" x14ac:dyDescent="0.25">
      <c r="A316" s="4" t="s">
        <v>607</v>
      </c>
      <c r="B316" t="s">
        <v>607</v>
      </c>
      <c r="C316">
        <f>VLOOKUP($A316,'2011-12 Pres-by-CD'!$A$2:$H$448,4,FALSE)</f>
        <v>47</v>
      </c>
      <c r="D316">
        <f>VLOOKUP($A316,'2011-12 Pres-by-CD'!$A$2:$H$448,5,FALSE)</f>
        <v>51</v>
      </c>
      <c r="E316" s="37">
        <f t="shared" si="12"/>
        <v>47.959183673469383</v>
      </c>
      <c r="F316" s="37">
        <f t="shared" si="13"/>
        <v>52.040816326530617</v>
      </c>
      <c r="G316" s="37">
        <f t="shared" si="14"/>
        <v>11.381632653061235</v>
      </c>
    </row>
    <row r="317" spans="1:7" x14ac:dyDescent="0.25">
      <c r="A317" s="4" t="s">
        <v>609</v>
      </c>
      <c r="B317" t="s">
        <v>609</v>
      </c>
      <c r="C317">
        <f>VLOOKUP($A317,'2011-12 Pres-by-CD'!$A$2:$H$448,4,FALSE)</f>
        <v>36</v>
      </c>
      <c r="D317">
        <f>VLOOKUP($A317,'2011-12 Pres-by-CD'!$A$2:$H$448,5,FALSE)</f>
        <v>64</v>
      </c>
      <c r="E317" s="37">
        <f t="shared" si="12"/>
        <v>36</v>
      </c>
      <c r="F317" s="37">
        <f t="shared" si="13"/>
        <v>64</v>
      </c>
      <c r="G317" s="37">
        <f t="shared" si="14"/>
        <v>35.299999999999997</v>
      </c>
    </row>
    <row r="318" spans="1:7" x14ac:dyDescent="0.25">
      <c r="A318" s="4" t="s">
        <v>610</v>
      </c>
      <c r="B318" t="s">
        <v>610</v>
      </c>
      <c r="C318">
        <f>VLOOKUP($A318,'2011-12 Pres-by-CD'!$A$2:$H$448,4,FALSE)</f>
        <v>34</v>
      </c>
      <c r="D318">
        <f>VLOOKUP($A318,'2011-12 Pres-by-CD'!$A$2:$H$448,5,FALSE)</f>
        <v>66</v>
      </c>
      <c r="E318" s="37">
        <f t="shared" si="12"/>
        <v>34</v>
      </c>
      <c r="F318" s="37">
        <f t="shared" si="13"/>
        <v>66</v>
      </c>
      <c r="G318" s="37">
        <f t="shared" si="14"/>
        <v>39.299999999999997</v>
      </c>
    </row>
    <row r="319" spans="1:7" x14ac:dyDescent="0.25">
      <c r="A319" s="4" t="s">
        <v>611</v>
      </c>
      <c r="B319" t="s">
        <v>611</v>
      </c>
      <c r="C319">
        <f>VLOOKUP($A319,'2011-12 Pres-by-CD'!$A$2:$H$448,4,FALSE)</f>
        <v>27</v>
      </c>
      <c r="D319">
        <f>VLOOKUP($A319,'2011-12 Pres-by-CD'!$A$2:$H$448,5,FALSE)</f>
        <v>73</v>
      </c>
      <c r="E319" s="37">
        <f t="shared" si="12"/>
        <v>27</v>
      </c>
      <c r="F319" s="37">
        <f t="shared" si="13"/>
        <v>73</v>
      </c>
      <c r="G319" s="37">
        <f t="shared" si="14"/>
        <v>53.3</v>
      </c>
    </row>
    <row r="320" spans="1:7" x14ac:dyDescent="0.25">
      <c r="A320" s="4" t="s">
        <v>613</v>
      </c>
      <c r="B320" t="s">
        <v>613</v>
      </c>
      <c r="C320">
        <f>VLOOKUP($A320,'2011-12 Pres-by-CD'!$A$2:$H$448,4,FALSE)</f>
        <v>34</v>
      </c>
      <c r="D320">
        <f>VLOOKUP($A320,'2011-12 Pres-by-CD'!$A$2:$H$448,5,FALSE)</f>
        <v>66</v>
      </c>
      <c r="E320" s="37">
        <f t="shared" si="12"/>
        <v>34</v>
      </c>
      <c r="F320" s="37">
        <f t="shared" si="13"/>
        <v>66</v>
      </c>
      <c r="G320" s="37">
        <f t="shared" si="14"/>
        <v>39.299999999999997</v>
      </c>
    </row>
    <row r="321" spans="1:7" x14ac:dyDescent="0.25">
      <c r="A321" s="4" t="s">
        <v>615</v>
      </c>
      <c r="B321" t="s">
        <v>615</v>
      </c>
      <c r="C321">
        <f>VLOOKUP($A321,'2011-12 Pres-by-CD'!$A$2:$H$448,4,FALSE)</f>
        <v>41</v>
      </c>
      <c r="D321">
        <f>VLOOKUP($A321,'2011-12 Pres-by-CD'!$A$2:$H$448,5,FALSE)</f>
        <v>59</v>
      </c>
      <c r="E321" s="37">
        <f t="shared" si="12"/>
        <v>41</v>
      </c>
      <c r="F321" s="37">
        <f t="shared" si="13"/>
        <v>59</v>
      </c>
      <c r="G321" s="37">
        <f t="shared" si="14"/>
        <v>25.3</v>
      </c>
    </row>
    <row r="322" spans="1:7" x14ac:dyDescent="0.25">
      <c r="A322" s="4" t="s">
        <v>617</v>
      </c>
      <c r="B322" t="s">
        <v>617</v>
      </c>
      <c r="C322">
        <f>VLOOKUP($A322,'2011-12 Pres-by-CD'!$A$2:$H$448,4,FALSE)</f>
        <v>60</v>
      </c>
      <c r="D322">
        <f>VLOOKUP($A322,'2011-12 Pres-by-CD'!$A$2:$H$448,5,FALSE)</f>
        <v>38</v>
      </c>
      <c r="E322" s="37">
        <f t="shared" si="12"/>
        <v>61.224489795918366</v>
      </c>
      <c r="F322" s="37">
        <f t="shared" si="13"/>
        <v>38.775510204081634</v>
      </c>
      <c r="G322" s="37">
        <f t="shared" si="14"/>
        <v>-15.148979591836731</v>
      </c>
    </row>
    <row r="323" spans="1:7" x14ac:dyDescent="0.25">
      <c r="A323" s="4" t="s">
        <v>619</v>
      </c>
      <c r="B323" t="s">
        <v>619</v>
      </c>
      <c r="C323">
        <f>VLOOKUP($A323,'2011-12 Pres-by-CD'!$A$2:$H$448,4,FALSE)</f>
        <v>43</v>
      </c>
      <c r="D323">
        <f>VLOOKUP($A323,'2011-12 Pres-by-CD'!$A$2:$H$448,5,FALSE)</f>
        <v>54</v>
      </c>
      <c r="E323" s="37">
        <f t="shared" si="12"/>
        <v>44.329896907216494</v>
      </c>
      <c r="F323" s="37">
        <f t="shared" si="13"/>
        <v>55.670103092783506</v>
      </c>
      <c r="G323" s="37">
        <f t="shared" si="14"/>
        <v>18.640206185567013</v>
      </c>
    </row>
    <row r="324" spans="1:7" x14ac:dyDescent="0.25">
      <c r="A324" s="4" t="s">
        <v>621</v>
      </c>
      <c r="B324" t="s">
        <v>621</v>
      </c>
      <c r="C324">
        <f>VLOOKUP($A324,'2011-12 Pres-by-CD'!$A$2:$H$448,4,FALSE)</f>
        <v>73</v>
      </c>
      <c r="D324">
        <f>VLOOKUP($A324,'2011-12 Pres-by-CD'!$A$2:$H$448,5,FALSE)</f>
        <v>24</v>
      </c>
      <c r="E324" s="37">
        <f t="shared" ref="E324:E387" si="15">C324/SUM(C324:D324)*100</f>
        <v>75.257731958762889</v>
      </c>
      <c r="F324" s="37">
        <f t="shared" ref="F324:F387" si="16">D324/SUM(C324:D324)*100</f>
        <v>24.742268041237114</v>
      </c>
      <c r="G324" s="37">
        <f t="shared" ref="G324:G387" si="17">F324-E324+7.3</f>
        <v>-43.215463917525781</v>
      </c>
    </row>
    <row r="325" spans="1:7" x14ac:dyDescent="0.25">
      <c r="A325" s="4" t="s">
        <v>623</v>
      </c>
      <c r="B325" t="s">
        <v>623</v>
      </c>
      <c r="C325">
        <f>VLOOKUP($A325,'2011-12 Pres-by-CD'!$A$2:$H$448,4,FALSE)</f>
        <v>54</v>
      </c>
      <c r="D325">
        <f>VLOOKUP($A325,'2011-12 Pres-by-CD'!$A$2:$H$448,5,FALSE)</f>
        <v>43</v>
      </c>
      <c r="E325" s="37">
        <f t="shared" si="15"/>
        <v>55.670103092783506</v>
      </c>
      <c r="F325" s="37">
        <f t="shared" si="16"/>
        <v>44.329896907216494</v>
      </c>
      <c r="G325" s="37">
        <f t="shared" si="17"/>
        <v>-4.0402061855670128</v>
      </c>
    </row>
    <row r="326" spans="1:7" x14ac:dyDescent="0.25">
      <c r="A326" s="4" t="s">
        <v>625</v>
      </c>
      <c r="B326" t="s">
        <v>625</v>
      </c>
      <c r="C326">
        <f>VLOOKUP($A326,'2011-12 Pres-by-CD'!$A$2:$H$448,4,FALSE)</f>
        <v>53</v>
      </c>
      <c r="D326">
        <f>VLOOKUP($A326,'2011-12 Pres-by-CD'!$A$2:$H$448,5,FALSE)</f>
        <v>44</v>
      </c>
      <c r="E326" s="37">
        <f t="shared" si="15"/>
        <v>54.639175257731956</v>
      </c>
      <c r="F326" s="37">
        <f t="shared" si="16"/>
        <v>45.360824742268044</v>
      </c>
      <c r="G326" s="37">
        <f t="shared" si="17"/>
        <v>-1.9783505154639132</v>
      </c>
    </row>
    <row r="327" spans="1:7" x14ac:dyDescent="0.25">
      <c r="A327" s="4" t="s">
        <v>627</v>
      </c>
      <c r="B327" t="s">
        <v>627</v>
      </c>
      <c r="C327">
        <f>VLOOKUP($A327,'2011-12 Pres-by-CD'!$A$2:$H$448,4,FALSE)</f>
        <v>79</v>
      </c>
      <c r="D327">
        <f>VLOOKUP($A327,'2011-12 Pres-by-CD'!$A$2:$H$448,5,FALSE)</f>
        <v>21</v>
      </c>
      <c r="E327" s="37">
        <f t="shared" si="15"/>
        <v>79</v>
      </c>
      <c r="F327" s="37">
        <f t="shared" si="16"/>
        <v>21</v>
      </c>
      <c r="G327" s="37">
        <f t="shared" si="17"/>
        <v>-50.7</v>
      </c>
    </row>
    <row r="328" spans="1:7" x14ac:dyDescent="0.25">
      <c r="A328" s="4" t="s">
        <v>629</v>
      </c>
      <c r="B328" t="s">
        <v>629</v>
      </c>
      <c r="C328">
        <f>VLOOKUP($A328,'2011-12 Pres-by-CD'!$A$2:$H$448,4,FALSE)</f>
        <v>91</v>
      </c>
      <c r="D328">
        <f>VLOOKUP($A328,'2011-12 Pres-by-CD'!$A$2:$H$448,5,FALSE)</f>
        <v>9</v>
      </c>
      <c r="E328" s="37">
        <f t="shared" si="15"/>
        <v>91</v>
      </c>
      <c r="F328" s="37">
        <f t="shared" si="16"/>
        <v>9</v>
      </c>
      <c r="G328" s="37">
        <f t="shared" si="17"/>
        <v>-74.7</v>
      </c>
    </row>
    <row r="329" spans="1:7" x14ac:dyDescent="0.25">
      <c r="A329" s="4" t="s">
        <v>631</v>
      </c>
      <c r="B329" t="s">
        <v>631</v>
      </c>
      <c r="C329">
        <f>VLOOKUP($A329,'2011-12 Pres-by-CD'!$A$2:$H$448,4,FALSE)</f>
        <v>46</v>
      </c>
      <c r="D329">
        <f>VLOOKUP($A329,'2011-12 Pres-by-CD'!$A$2:$H$448,5,FALSE)</f>
        <v>52</v>
      </c>
      <c r="E329" s="37">
        <f t="shared" si="15"/>
        <v>46.938775510204081</v>
      </c>
      <c r="F329" s="37">
        <f t="shared" si="16"/>
        <v>53.061224489795919</v>
      </c>
      <c r="G329" s="37">
        <f t="shared" si="17"/>
        <v>13.422448979591838</v>
      </c>
    </row>
    <row r="330" spans="1:7" x14ac:dyDescent="0.25">
      <c r="A330" s="4" t="s">
        <v>633</v>
      </c>
      <c r="B330" t="s">
        <v>633</v>
      </c>
      <c r="C330">
        <f>VLOOKUP($A330,'2011-12 Pres-by-CD'!$A$2:$H$448,4,FALSE)</f>
        <v>45</v>
      </c>
      <c r="D330">
        <f>VLOOKUP($A330,'2011-12 Pres-by-CD'!$A$2:$H$448,5,FALSE)</f>
        <v>54</v>
      </c>
      <c r="E330" s="37">
        <f t="shared" si="15"/>
        <v>45.454545454545453</v>
      </c>
      <c r="F330" s="37">
        <f t="shared" si="16"/>
        <v>54.54545454545454</v>
      </c>
      <c r="G330" s="37">
        <f t="shared" si="17"/>
        <v>16.390909090909087</v>
      </c>
    </row>
    <row r="331" spans="1:7" x14ac:dyDescent="0.25">
      <c r="A331" s="4" t="s">
        <v>635</v>
      </c>
      <c r="B331" t="s">
        <v>635</v>
      </c>
      <c r="C331">
        <f>VLOOKUP($A331,'2011-12 Pres-by-CD'!$A$2:$H$448,4,FALSE)</f>
        <v>47</v>
      </c>
      <c r="D331">
        <f>VLOOKUP($A331,'2011-12 Pres-by-CD'!$A$2:$H$448,5,FALSE)</f>
        <v>51</v>
      </c>
      <c r="E331" s="37">
        <f t="shared" si="15"/>
        <v>47.959183673469383</v>
      </c>
      <c r="F331" s="37">
        <f t="shared" si="16"/>
        <v>52.040816326530617</v>
      </c>
      <c r="G331" s="37">
        <f t="shared" si="17"/>
        <v>11.381632653061235</v>
      </c>
    </row>
    <row r="332" spans="1:7" x14ac:dyDescent="0.25">
      <c r="A332" s="4" t="s">
        <v>637</v>
      </c>
      <c r="B332" t="s">
        <v>637</v>
      </c>
      <c r="C332">
        <f>VLOOKUP($A332,'2011-12 Pres-by-CD'!$A$2:$H$448,4,FALSE)</f>
        <v>53</v>
      </c>
      <c r="D332">
        <f>VLOOKUP($A332,'2011-12 Pres-by-CD'!$A$2:$H$448,5,FALSE)</f>
        <v>46</v>
      </c>
      <c r="E332" s="37">
        <f t="shared" si="15"/>
        <v>53.535353535353536</v>
      </c>
      <c r="F332" s="37">
        <f t="shared" si="16"/>
        <v>46.464646464646464</v>
      </c>
      <c r="G332" s="37">
        <f t="shared" si="17"/>
        <v>0.22929292929292711</v>
      </c>
    </row>
    <row r="333" spans="1:7" x14ac:dyDescent="0.25">
      <c r="A333" s="4" t="s">
        <v>639</v>
      </c>
      <c r="B333" t="s">
        <v>639</v>
      </c>
      <c r="C333">
        <f>VLOOKUP($A333,'2011-12 Pres-by-CD'!$A$2:$H$448,4,FALSE)</f>
        <v>51</v>
      </c>
      <c r="D333">
        <f>VLOOKUP($A333,'2011-12 Pres-by-CD'!$A$2:$H$448,5,FALSE)</f>
        <v>48</v>
      </c>
      <c r="E333" s="37">
        <f t="shared" si="15"/>
        <v>51.515151515151516</v>
      </c>
      <c r="F333" s="37">
        <f t="shared" si="16"/>
        <v>48.484848484848484</v>
      </c>
      <c r="G333" s="37">
        <f t="shared" si="17"/>
        <v>4.2696969696969687</v>
      </c>
    </row>
    <row r="334" spans="1:7" x14ac:dyDescent="0.25">
      <c r="A334" s="4" t="s">
        <v>641</v>
      </c>
      <c r="B334" t="s">
        <v>641</v>
      </c>
      <c r="C334">
        <f>VLOOKUP($A334,'2011-12 Pres-by-CD'!$A$2:$H$448,4,FALSE)</f>
        <v>53</v>
      </c>
      <c r="D334">
        <f>VLOOKUP($A334,'2011-12 Pres-by-CD'!$A$2:$H$448,5,FALSE)</f>
        <v>46</v>
      </c>
      <c r="E334" s="37">
        <f t="shared" si="15"/>
        <v>53.535353535353536</v>
      </c>
      <c r="F334" s="37">
        <f t="shared" si="16"/>
        <v>46.464646464646464</v>
      </c>
      <c r="G334" s="37">
        <f t="shared" si="17"/>
        <v>0.22929292929292711</v>
      </c>
    </row>
    <row r="335" spans="1:7" x14ac:dyDescent="0.25">
      <c r="A335" s="4" t="s">
        <v>643</v>
      </c>
      <c r="B335" t="s">
        <v>643</v>
      </c>
      <c r="C335">
        <f>VLOOKUP($A335,'2011-12 Pres-by-CD'!$A$2:$H$448,4,FALSE)</f>
        <v>41</v>
      </c>
      <c r="D335">
        <f>VLOOKUP($A335,'2011-12 Pres-by-CD'!$A$2:$H$448,5,FALSE)</f>
        <v>58</v>
      </c>
      <c r="E335" s="37">
        <f t="shared" si="15"/>
        <v>41.414141414141412</v>
      </c>
      <c r="F335" s="37">
        <f t="shared" si="16"/>
        <v>58.585858585858588</v>
      </c>
      <c r="G335" s="37">
        <f t="shared" si="17"/>
        <v>24.471717171717177</v>
      </c>
    </row>
    <row r="336" spans="1:7" x14ac:dyDescent="0.25">
      <c r="A336" s="4" t="s">
        <v>645</v>
      </c>
      <c r="B336" t="s">
        <v>645</v>
      </c>
      <c r="C336">
        <f>VLOOKUP($A336,'2011-12 Pres-by-CD'!$A$2:$H$448,4,FALSE)</f>
        <v>42</v>
      </c>
      <c r="D336">
        <f>VLOOKUP($A336,'2011-12 Pres-by-CD'!$A$2:$H$448,5,FALSE)</f>
        <v>56</v>
      </c>
      <c r="E336" s="37">
        <f t="shared" si="15"/>
        <v>42.857142857142854</v>
      </c>
      <c r="F336" s="37">
        <f t="shared" si="16"/>
        <v>57.142857142857139</v>
      </c>
      <c r="G336" s="37">
        <f t="shared" si="17"/>
        <v>21.585714285714285</v>
      </c>
    </row>
    <row r="337" spans="1:7" x14ac:dyDescent="0.25">
      <c r="A337" s="4" t="s">
        <v>647</v>
      </c>
      <c r="B337" t="s">
        <v>647</v>
      </c>
      <c r="C337">
        <f>VLOOKUP($A337,'2011-12 Pres-by-CD'!$A$2:$H$448,4,FALSE)</f>
        <v>47</v>
      </c>
      <c r="D337">
        <f>VLOOKUP($A337,'2011-12 Pres-by-CD'!$A$2:$H$448,5,FALSE)</f>
        <v>52</v>
      </c>
      <c r="E337" s="37">
        <f t="shared" si="15"/>
        <v>47.474747474747474</v>
      </c>
      <c r="F337" s="37">
        <f t="shared" si="16"/>
        <v>52.525252525252533</v>
      </c>
      <c r="G337" s="37">
        <f t="shared" si="17"/>
        <v>12.35050505050506</v>
      </c>
    </row>
    <row r="338" spans="1:7" x14ac:dyDescent="0.25">
      <c r="A338" s="4" t="s">
        <v>649</v>
      </c>
      <c r="B338" t="s">
        <v>649</v>
      </c>
      <c r="C338">
        <f>VLOOKUP($A338,'2011-12 Pres-by-CD'!$A$2:$H$448,4,FALSE)</f>
        <v>45</v>
      </c>
      <c r="D338">
        <f>VLOOKUP($A338,'2011-12 Pres-by-CD'!$A$2:$H$448,5,FALSE)</f>
        <v>54</v>
      </c>
      <c r="E338" s="37">
        <f t="shared" si="15"/>
        <v>45.454545454545453</v>
      </c>
      <c r="F338" s="37">
        <f t="shared" si="16"/>
        <v>54.54545454545454</v>
      </c>
      <c r="G338" s="37">
        <f t="shared" si="17"/>
        <v>16.390909090909087</v>
      </c>
    </row>
    <row r="339" spans="1:7" x14ac:dyDescent="0.25">
      <c r="A339" s="4" t="s">
        <v>651</v>
      </c>
      <c r="B339" t="s">
        <v>651</v>
      </c>
      <c r="C339">
        <f>VLOOKUP($A339,'2011-12 Pres-by-CD'!$A$2:$H$448,4,FALSE)</f>
        <v>65</v>
      </c>
      <c r="D339">
        <f>VLOOKUP($A339,'2011-12 Pres-by-CD'!$A$2:$H$448,5,FALSE)</f>
        <v>34</v>
      </c>
      <c r="E339" s="37">
        <f t="shared" si="15"/>
        <v>65.656565656565661</v>
      </c>
      <c r="F339" s="37">
        <f t="shared" si="16"/>
        <v>34.343434343434339</v>
      </c>
      <c r="G339" s="37">
        <f t="shared" si="17"/>
        <v>-24.013131313131321</v>
      </c>
    </row>
    <row r="340" spans="1:7" x14ac:dyDescent="0.25">
      <c r="A340" s="4" t="s">
        <v>653</v>
      </c>
      <c r="B340" t="s">
        <v>653</v>
      </c>
      <c r="C340">
        <f>VLOOKUP($A340,'2011-12 Pres-by-CD'!$A$2:$H$448,4,FALSE)</f>
        <v>67</v>
      </c>
      <c r="D340">
        <f>VLOOKUP($A340,'2011-12 Pres-by-CD'!$A$2:$H$448,5,FALSE)</f>
        <v>32</v>
      </c>
      <c r="E340" s="37">
        <f t="shared" si="15"/>
        <v>67.676767676767682</v>
      </c>
      <c r="F340" s="37">
        <f t="shared" si="16"/>
        <v>32.323232323232325</v>
      </c>
      <c r="G340" s="37">
        <f t="shared" si="17"/>
        <v>-28.053535353535356</v>
      </c>
    </row>
    <row r="341" spans="1:7" x14ac:dyDescent="0.25">
      <c r="A341" s="4" t="s">
        <v>655</v>
      </c>
      <c r="B341" t="s">
        <v>655</v>
      </c>
      <c r="C341">
        <f>VLOOKUP($A341,'2011-12 Pres-by-CD'!$A$2:$H$448,4,FALSE)</f>
        <v>52</v>
      </c>
      <c r="D341">
        <f>VLOOKUP($A341,'2011-12 Pres-by-CD'!$A$2:$H$448,5,FALSE)</f>
        <v>47</v>
      </c>
      <c r="E341" s="37">
        <f t="shared" si="15"/>
        <v>52.525252525252533</v>
      </c>
      <c r="F341" s="37">
        <f t="shared" si="16"/>
        <v>47.474747474747474</v>
      </c>
      <c r="G341" s="37">
        <f t="shared" si="17"/>
        <v>2.2494949494949408</v>
      </c>
    </row>
    <row r="342" spans="1:7" x14ac:dyDescent="0.25">
      <c r="A342" s="4" t="s">
        <v>657</v>
      </c>
      <c r="B342" t="s">
        <v>657</v>
      </c>
      <c r="C342">
        <f>VLOOKUP($A342,'2011-12 Pres-by-CD'!$A$2:$H$448,4,FALSE)</f>
        <v>50</v>
      </c>
      <c r="D342">
        <f>VLOOKUP($A342,'2011-12 Pres-by-CD'!$A$2:$H$448,5,FALSE)</f>
        <v>49</v>
      </c>
      <c r="E342" s="37">
        <f t="shared" si="15"/>
        <v>50.505050505050505</v>
      </c>
      <c r="F342" s="37">
        <f t="shared" si="16"/>
        <v>49.494949494949495</v>
      </c>
      <c r="G342" s="37">
        <f t="shared" si="17"/>
        <v>6.2898989898989894</v>
      </c>
    </row>
    <row r="343" spans="1:7" x14ac:dyDescent="0.25">
      <c r="A343" s="4" t="s">
        <v>659</v>
      </c>
      <c r="B343" t="s">
        <v>659</v>
      </c>
      <c r="C343">
        <f>VLOOKUP($A343,'2011-12 Pres-by-CD'!$A$2:$H$448,4,FALSE)</f>
        <v>57</v>
      </c>
      <c r="D343">
        <f>VLOOKUP($A343,'2011-12 Pres-by-CD'!$A$2:$H$448,5,FALSE)</f>
        <v>42</v>
      </c>
      <c r="E343" s="37">
        <f t="shared" si="15"/>
        <v>57.575757575757578</v>
      </c>
      <c r="F343" s="37">
        <f t="shared" si="16"/>
        <v>42.424242424242422</v>
      </c>
      <c r="G343" s="37">
        <f t="shared" si="17"/>
        <v>-7.851515151515156</v>
      </c>
    </row>
    <row r="344" spans="1:7" x14ac:dyDescent="0.25">
      <c r="A344" s="4" t="s">
        <v>660</v>
      </c>
      <c r="B344" t="s">
        <v>660</v>
      </c>
      <c r="C344">
        <f>VLOOKUP($A344,'2011-12 Pres-by-CD'!$A$2:$H$448,4,FALSE)</f>
        <v>44</v>
      </c>
      <c r="D344">
        <f>VLOOKUP($A344,'2011-12 Pres-by-CD'!$A$2:$H$448,5,FALSE)</f>
        <v>55</v>
      </c>
      <c r="E344" s="37">
        <f t="shared" si="15"/>
        <v>44.444444444444443</v>
      </c>
      <c r="F344" s="37">
        <f t="shared" si="16"/>
        <v>55.555555555555557</v>
      </c>
      <c r="G344" s="37">
        <f t="shared" si="17"/>
        <v>18.411111111111115</v>
      </c>
    </row>
    <row r="345" spans="1:7" x14ac:dyDescent="0.25">
      <c r="A345" s="4" t="s">
        <v>662</v>
      </c>
      <c r="B345" t="s">
        <v>662</v>
      </c>
      <c r="C345">
        <f>VLOOKUP($A345,'2011-12 Pres-by-CD'!$A$2:$H$448,4,FALSE)</f>
        <v>67</v>
      </c>
      <c r="D345">
        <f>VLOOKUP($A345,'2011-12 Pres-by-CD'!$A$2:$H$448,5,FALSE)</f>
        <v>32</v>
      </c>
      <c r="E345" s="37">
        <f t="shared" si="15"/>
        <v>67.676767676767682</v>
      </c>
      <c r="F345" s="37">
        <f t="shared" si="16"/>
        <v>32.323232323232325</v>
      </c>
      <c r="G345" s="37">
        <f t="shared" si="17"/>
        <v>-28.053535353535356</v>
      </c>
    </row>
    <row r="346" spans="1:7" x14ac:dyDescent="0.25">
      <c r="A346" s="4" t="s">
        <v>664</v>
      </c>
      <c r="B346" t="s">
        <v>664</v>
      </c>
      <c r="C346">
        <f>VLOOKUP($A346,'2011-12 Pres-by-CD'!$A$2:$H$448,4,FALSE)</f>
        <v>60</v>
      </c>
      <c r="D346">
        <f>VLOOKUP($A346,'2011-12 Pres-by-CD'!$A$2:$H$448,5,FALSE)</f>
        <v>38</v>
      </c>
      <c r="E346" s="37">
        <f t="shared" si="15"/>
        <v>61.224489795918366</v>
      </c>
      <c r="F346" s="37">
        <f t="shared" si="16"/>
        <v>38.775510204081634</v>
      </c>
      <c r="G346" s="37">
        <f t="shared" si="17"/>
        <v>-15.148979591836731</v>
      </c>
    </row>
    <row r="347" spans="1:7" x14ac:dyDescent="0.25">
      <c r="A347" s="4" t="s">
        <v>666</v>
      </c>
      <c r="B347" t="s">
        <v>666</v>
      </c>
      <c r="C347">
        <f>VLOOKUP($A347,'2011-12 Pres-by-CD'!$A$2:$H$448,4,FALSE)</f>
        <v>43</v>
      </c>
      <c r="D347">
        <f>VLOOKUP($A347,'2011-12 Pres-by-CD'!$A$2:$H$448,5,FALSE)</f>
        <v>56</v>
      </c>
      <c r="E347" s="37">
        <f t="shared" si="15"/>
        <v>43.43434343434344</v>
      </c>
      <c r="F347" s="37">
        <f t="shared" si="16"/>
        <v>56.56565656565656</v>
      </c>
      <c r="G347" s="37">
        <f t="shared" si="17"/>
        <v>20.431313131313122</v>
      </c>
    </row>
    <row r="348" spans="1:7" x14ac:dyDescent="0.25">
      <c r="A348" s="4" t="s">
        <v>668</v>
      </c>
      <c r="B348" t="s">
        <v>668</v>
      </c>
      <c r="C348">
        <f>VLOOKUP($A348,'2011-12 Pres-by-CD'!$A$2:$H$448,4,FALSE)</f>
        <v>39</v>
      </c>
      <c r="D348">
        <f>VLOOKUP($A348,'2011-12 Pres-by-CD'!$A$2:$H$448,5,FALSE)</f>
        <v>60</v>
      </c>
      <c r="E348" s="37">
        <f t="shared" si="15"/>
        <v>39.393939393939391</v>
      </c>
      <c r="F348" s="37">
        <f t="shared" si="16"/>
        <v>60.606060606060609</v>
      </c>
      <c r="G348" s="37">
        <f t="shared" si="17"/>
        <v>28.512121212121219</v>
      </c>
    </row>
    <row r="349" spans="1:7" x14ac:dyDescent="0.25">
      <c r="A349" s="4" t="s">
        <v>670</v>
      </c>
      <c r="B349" t="s">
        <v>670</v>
      </c>
      <c r="C349">
        <f>VLOOKUP($A349,'2011-12 Pres-by-CD'!$A$2:$H$448,4,FALSE)</f>
        <v>35</v>
      </c>
      <c r="D349">
        <f>VLOOKUP($A349,'2011-12 Pres-by-CD'!$A$2:$H$448,5,FALSE)</f>
        <v>63</v>
      </c>
      <c r="E349" s="37">
        <f t="shared" si="15"/>
        <v>35.714285714285715</v>
      </c>
      <c r="F349" s="37">
        <f t="shared" si="16"/>
        <v>64.285714285714292</v>
      </c>
      <c r="G349" s="37">
        <f t="shared" si="17"/>
        <v>35.871428571428574</v>
      </c>
    </row>
    <row r="350" spans="1:7" x14ac:dyDescent="0.25">
      <c r="A350" s="4" t="s">
        <v>672</v>
      </c>
      <c r="B350" t="s">
        <v>672</v>
      </c>
      <c r="C350">
        <f>VLOOKUP($A350,'2011-12 Pres-by-CD'!$A$2:$H$448,4,FALSE)</f>
        <v>38</v>
      </c>
      <c r="D350">
        <f>VLOOKUP($A350,'2011-12 Pres-by-CD'!$A$2:$H$448,5,FALSE)</f>
        <v>61</v>
      </c>
      <c r="E350" s="37">
        <f t="shared" si="15"/>
        <v>38.383838383838381</v>
      </c>
      <c r="F350" s="37">
        <f t="shared" si="16"/>
        <v>61.616161616161612</v>
      </c>
      <c r="G350" s="37">
        <f t="shared" si="17"/>
        <v>30.532323232323233</v>
      </c>
    </row>
    <row r="351" spans="1:7" x14ac:dyDescent="0.25">
      <c r="A351" s="4" t="s">
        <v>674</v>
      </c>
      <c r="B351" t="s">
        <v>674</v>
      </c>
      <c r="C351">
        <f>VLOOKUP($A351,'2011-12 Pres-by-CD'!$A$2:$H$448,4,FALSE)</f>
        <v>44</v>
      </c>
      <c r="D351">
        <f>VLOOKUP($A351,'2011-12 Pres-by-CD'!$A$2:$H$448,5,FALSE)</f>
        <v>55</v>
      </c>
      <c r="E351" s="37">
        <f t="shared" si="15"/>
        <v>44.444444444444443</v>
      </c>
      <c r="F351" s="37">
        <f t="shared" si="16"/>
        <v>55.555555555555557</v>
      </c>
      <c r="G351" s="37">
        <f t="shared" si="17"/>
        <v>18.411111111111115</v>
      </c>
    </row>
    <row r="352" spans="1:7" x14ac:dyDescent="0.25">
      <c r="A352" s="4" t="s">
        <v>676</v>
      </c>
      <c r="B352" t="s">
        <v>676</v>
      </c>
      <c r="C352">
        <f>VLOOKUP($A352,'2011-12 Pres-by-CD'!$A$2:$H$448,4,FALSE)</f>
        <v>70</v>
      </c>
      <c r="D352">
        <f>VLOOKUP($A352,'2011-12 Pres-by-CD'!$A$2:$H$448,5,FALSE)</f>
        <v>29</v>
      </c>
      <c r="E352" s="37">
        <f t="shared" si="15"/>
        <v>70.707070707070713</v>
      </c>
      <c r="F352" s="37">
        <f t="shared" si="16"/>
        <v>29.292929292929294</v>
      </c>
      <c r="G352" s="37">
        <f t="shared" si="17"/>
        <v>-34.114141414141422</v>
      </c>
    </row>
    <row r="353" spans="1:7" x14ac:dyDescent="0.25">
      <c r="A353" s="4" t="s">
        <v>678</v>
      </c>
      <c r="B353" t="s">
        <v>678</v>
      </c>
      <c r="C353">
        <f>VLOOKUP($A353,'2011-12 Pres-by-CD'!$A$2:$H$448,4,FALSE)</f>
        <v>45</v>
      </c>
      <c r="D353">
        <f>VLOOKUP($A353,'2011-12 Pres-by-CD'!$A$2:$H$448,5,FALSE)</f>
        <v>54</v>
      </c>
      <c r="E353" s="37">
        <f t="shared" si="15"/>
        <v>45.454545454545453</v>
      </c>
      <c r="F353" s="37">
        <f t="shared" si="16"/>
        <v>54.54545454545454</v>
      </c>
      <c r="G353" s="37">
        <f t="shared" si="17"/>
        <v>16.390909090909087</v>
      </c>
    </row>
    <row r="354" spans="1:7" x14ac:dyDescent="0.25">
      <c r="A354" s="4" t="s">
        <v>679</v>
      </c>
      <c r="B354" t="s">
        <v>892</v>
      </c>
      <c r="C354">
        <f>VLOOKUP($A354,'2011-12 Pres-by-CD'!$A$2:$H$448,4,FALSE)</f>
        <v>45</v>
      </c>
      <c r="D354">
        <f>VLOOKUP($A354,'2011-12 Pres-by-CD'!$A$2:$H$448,5,FALSE)</f>
        <v>53</v>
      </c>
      <c r="E354" s="37">
        <f t="shared" si="15"/>
        <v>45.91836734693878</v>
      </c>
      <c r="F354" s="37">
        <f t="shared" si="16"/>
        <v>54.081632653061227</v>
      </c>
      <c r="G354" s="37">
        <f t="shared" si="17"/>
        <v>15.463265306122448</v>
      </c>
    </row>
    <row r="355" spans="1:7" x14ac:dyDescent="0.25">
      <c r="A355" s="4" t="s">
        <v>681</v>
      </c>
      <c r="B355" t="s">
        <v>681</v>
      </c>
      <c r="C355">
        <f>VLOOKUP($A355,'2011-12 Pres-by-CD'!$A$2:$H$448,4,FALSE)</f>
        <v>29</v>
      </c>
      <c r="D355">
        <f>VLOOKUP($A355,'2011-12 Pres-by-CD'!$A$2:$H$448,5,FALSE)</f>
        <v>70</v>
      </c>
      <c r="E355" s="37">
        <f t="shared" si="15"/>
        <v>29.292929292929294</v>
      </c>
      <c r="F355" s="37">
        <f t="shared" si="16"/>
        <v>70.707070707070713</v>
      </c>
      <c r="G355" s="37">
        <f t="shared" si="17"/>
        <v>48.714141414141416</v>
      </c>
    </row>
    <row r="356" spans="1:7" x14ac:dyDescent="0.25">
      <c r="A356" s="4" t="s">
        <v>683</v>
      </c>
      <c r="B356" t="s">
        <v>683</v>
      </c>
      <c r="C356">
        <f>VLOOKUP($A356,'2011-12 Pres-by-CD'!$A$2:$H$448,4,FALSE)</f>
        <v>35</v>
      </c>
      <c r="D356">
        <f>VLOOKUP($A356,'2011-12 Pres-by-CD'!$A$2:$H$448,5,FALSE)</f>
        <v>64</v>
      </c>
      <c r="E356" s="37">
        <f t="shared" si="15"/>
        <v>35.353535353535356</v>
      </c>
      <c r="F356" s="37">
        <f t="shared" si="16"/>
        <v>64.646464646464651</v>
      </c>
      <c r="G356" s="37">
        <f t="shared" si="17"/>
        <v>36.592929292929291</v>
      </c>
    </row>
    <row r="357" spans="1:7" x14ac:dyDescent="0.25">
      <c r="A357" s="4" t="s">
        <v>685</v>
      </c>
      <c r="B357" t="s">
        <v>685</v>
      </c>
      <c r="C357">
        <f>VLOOKUP($A357,'2011-12 Pres-by-CD'!$A$2:$H$448,4,FALSE)</f>
        <v>37</v>
      </c>
      <c r="D357">
        <f>VLOOKUP($A357,'2011-12 Pres-by-CD'!$A$2:$H$448,5,FALSE)</f>
        <v>61</v>
      </c>
      <c r="E357" s="37">
        <f t="shared" si="15"/>
        <v>37.755102040816325</v>
      </c>
      <c r="F357" s="37">
        <f t="shared" si="16"/>
        <v>62.244897959183675</v>
      </c>
      <c r="G357" s="37">
        <f t="shared" si="17"/>
        <v>31.78979591836735</v>
      </c>
    </row>
    <row r="358" spans="1:7" x14ac:dyDescent="0.25">
      <c r="A358" s="4" t="s">
        <v>687</v>
      </c>
      <c r="B358" t="s">
        <v>687</v>
      </c>
      <c r="C358">
        <f>VLOOKUP($A358,'2011-12 Pres-by-CD'!$A$2:$H$448,4,FALSE)</f>
        <v>36</v>
      </c>
      <c r="D358">
        <f>VLOOKUP($A358,'2011-12 Pres-by-CD'!$A$2:$H$448,5,FALSE)</f>
        <v>63</v>
      </c>
      <c r="E358" s="37">
        <f t="shared" si="15"/>
        <v>36.363636363636367</v>
      </c>
      <c r="F358" s="37">
        <f t="shared" si="16"/>
        <v>63.636363636363633</v>
      </c>
      <c r="G358" s="37">
        <f t="shared" si="17"/>
        <v>34.572727272727263</v>
      </c>
    </row>
    <row r="359" spans="1:7" x14ac:dyDescent="0.25">
      <c r="A359" s="4" t="s">
        <v>689</v>
      </c>
      <c r="B359" t="s">
        <v>689</v>
      </c>
      <c r="C359">
        <f>VLOOKUP($A359,'2011-12 Pres-by-CD'!$A$2:$H$448,4,FALSE)</f>
        <v>57</v>
      </c>
      <c r="D359">
        <f>VLOOKUP($A359,'2011-12 Pres-by-CD'!$A$2:$H$448,5,FALSE)</f>
        <v>41</v>
      </c>
      <c r="E359" s="37">
        <f t="shared" si="15"/>
        <v>58.163265306122447</v>
      </c>
      <c r="F359" s="37">
        <f t="shared" si="16"/>
        <v>41.836734693877553</v>
      </c>
      <c r="G359" s="37">
        <f t="shared" si="17"/>
        <v>-9.0265306122448941</v>
      </c>
    </row>
    <row r="360" spans="1:7" x14ac:dyDescent="0.25">
      <c r="A360" s="4" t="s">
        <v>691</v>
      </c>
      <c r="B360" t="s">
        <v>691</v>
      </c>
      <c r="C360">
        <f>VLOOKUP($A360,'2011-12 Pres-by-CD'!$A$2:$H$448,4,FALSE)</f>
        <v>33</v>
      </c>
      <c r="D360">
        <f>VLOOKUP($A360,'2011-12 Pres-by-CD'!$A$2:$H$448,5,FALSE)</f>
        <v>65</v>
      </c>
      <c r="E360" s="37">
        <f t="shared" si="15"/>
        <v>33.673469387755098</v>
      </c>
      <c r="F360" s="37">
        <f t="shared" si="16"/>
        <v>66.326530612244895</v>
      </c>
      <c r="G360" s="37">
        <f t="shared" si="17"/>
        <v>39.953061224489794</v>
      </c>
    </row>
    <row r="361" spans="1:7" x14ac:dyDescent="0.25">
      <c r="A361" s="4" t="s">
        <v>693</v>
      </c>
      <c r="B361" t="s">
        <v>693</v>
      </c>
      <c r="C361">
        <f>VLOOKUP($A361,'2011-12 Pres-by-CD'!$A$2:$H$448,4,FALSE)</f>
        <v>36</v>
      </c>
      <c r="D361">
        <f>VLOOKUP($A361,'2011-12 Pres-by-CD'!$A$2:$H$448,5,FALSE)</f>
        <v>62</v>
      </c>
      <c r="E361" s="37">
        <f t="shared" si="15"/>
        <v>36.734693877551024</v>
      </c>
      <c r="F361" s="37">
        <f t="shared" si="16"/>
        <v>63.265306122448983</v>
      </c>
      <c r="G361" s="37">
        <f t="shared" si="17"/>
        <v>33.830612244897956</v>
      </c>
    </row>
    <row r="362" spans="1:7" x14ac:dyDescent="0.25">
      <c r="A362" s="4" t="s">
        <v>695</v>
      </c>
      <c r="B362" t="s">
        <v>695</v>
      </c>
      <c r="C362">
        <f>VLOOKUP($A362,'2011-12 Pres-by-CD'!$A$2:$H$448,4,FALSE)</f>
        <v>35</v>
      </c>
      <c r="D362">
        <f>VLOOKUP($A362,'2011-12 Pres-by-CD'!$A$2:$H$448,5,FALSE)</f>
        <v>64</v>
      </c>
      <c r="E362" s="37">
        <f t="shared" si="15"/>
        <v>35.353535353535356</v>
      </c>
      <c r="F362" s="37">
        <f t="shared" si="16"/>
        <v>64.646464646464651</v>
      </c>
      <c r="G362" s="37">
        <f t="shared" si="17"/>
        <v>36.592929292929291</v>
      </c>
    </row>
    <row r="363" spans="1:7" x14ac:dyDescent="0.25">
      <c r="A363" s="4" t="s">
        <v>697</v>
      </c>
      <c r="B363" t="s">
        <v>697</v>
      </c>
      <c r="C363">
        <f>VLOOKUP($A363,'2011-12 Pres-by-CD'!$A$2:$H$448,4,FALSE)</f>
        <v>77</v>
      </c>
      <c r="D363">
        <f>VLOOKUP($A363,'2011-12 Pres-by-CD'!$A$2:$H$448,5,FALSE)</f>
        <v>22</v>
      </c>
      <c r="E363" s="37">
        <f t="shared" si="15"/>
        <v>77.777777777777786</v>
      </c>
      <c r="F363" s="37">
        <f t="shared" si="16"/>
        <v>22.222222222222221</v>
      </c>
      <c r="G363" s="37">
        <f t="shared" si="17"/>
        <v>-48.255555555555567</v>
      </c>
    </row>
    <row r="364" spans="1:7" x14ac:dyDescent="0.25">
      <c r="A364" s="4" t="s">
        <v>699</v>
      </c>
      <c r="B364" t="s">
        <v>699</v>
      </c>
      <c r="C364">
        <f>VLOOKUP($A364,'2011-12 Pres-by-CD'!$A$2:$H$448,4,FALSE)</f>
        <v>30</v>
      </c>
      <c r="D364">
        <f>VLOOKUP($A364,'2011-12 Pres-by-CD'!$A$2:$H$448,5,FALSE)</f>
        <v>69</v>
      </c>
      <c r="E364" s="37">
        <f t="shared" si="15"/>
        <v>30.303030303030305</v>
      </c>
      <c r="F364" s="37">
        <f t="shared" si="16"/>
        <v>69.696969696969703</v>
      </c>
      <c r="G364" s="37">
        <f t="shared" si="17"/>
        <v>46.693939393939395</v>
      </c>
    </row>
    <row r="365" spans="1:7" x14ac:dyDescent="0.25">
      <c r="A365" s="4" t="s">
        <v>701</v>
      </c>
      <c r="B365" t="s">
        <v>701</v>
      </c>
      <c r="C365">
        <f>VLOOKUP($A365,'2011-12 Pres-by-CD'!$A$2:$H$448,4,FALSE)</f>
        <v>37</v>
      </c>
      <c r="D365">
        <f>VLOOKUP($A365,'2011-12 Pres-by-CD'!$A$2:$H$448,5,FALSE)</f>
        <v>62</v>
      </c>
      <c r="E365" s="37">
        <f t="shared" si="15"/>
        <v>37.373737373737377</v>
      </c>
      <c r="F365" s="37">
        <f t="shared" si="16"/>
        <v>62.62626262626263</v>
      </c>
      <c r="G365" s="37">
        <f t="shared" si="17"/>
        <v>32.55252525252525</v>
      </c>
    </row>
    <row r="366" spans="1:7" x14ac:dyDescent="0.25">
      <c r="A366" s="4" t="s">
        <v>703</v>
      </c>
      <c r="B366" t="s">
        <v>703</v>
      </c>
      <c r="C366">
        <f>VLOOKUP($A366,'2011-12 Pres-by-CD'!$A$2:$H$448,4,FALSE)</f>
        <v>37</v>
      </c>
      <c r="D366">
        <f>VLOOKUP($A366,'2011-12 Pres-by-CD'!$A$2:$H$448,5,FALSE)</f>
        <v>61</v>
      </c>
      <c r="E366" s="37">
        <f t="shared" si="15"/>
        <v>37.755102040816325</v>
      </c>
      <c r="F366" s="37">
        <f t="shared" si="16"/>
        <v>62.244897959183675</v>
      </c>
      <c r="G366" s="37">
        <f t="shared" si="17"/>
        <v>31.78979591836735</v>
      </c>
    </row>
    <row r="367" spans="1:7" x14ac:dyDescent="0.25">
      <c r="A367" s="4" t="s">
        <v>705</v>
      </c>
      <c r="B367" t="s">
        <v>705</v>
      </c>
      <c r="C367">
        <f>VLOOKUP($A367,'2011-12 Pres-by-CD'!$A$2:$H$448,4,FALSE)</f>
        <v>29</v>
      </c>
      <c r="D367">
        <f>VLOOKUP($A367,'2011-12 Pres-by-CD'!$A$2:$H$448,5,FALSE)</f>
        <v>70</v>
      </c>
      <c r="E367" s="37">
        <f t="shared" si="15"/>
        <v>29.292929292929294</v>
      </c>
      <c r="F367" s="37">
        <f t="shared" si="16"/>
        <v>70.707070707070713</v>
      </c>
      <c r="G367" s="37">
        <f t="shared" si="17"/>
        <v>48.714141414141416</v>
      </c>
    </row>
    <row r="368" spans="1:7" x14ac:dyDescent="0.25">
      <c r="A368" s="4" t="s">
        <v>707</v>
      </c>
      <c r="B368" t="s">
        <v>707</v>
      </c>
      <c r="C368">
        <f>VLOOKUP($A368,'2011-12 Pres-by-CD'!$A$2:$H$448,4,FALSE)</f>
        <v>37</v>
      </c>
      <c r="D368">
        <f>VLOOKUP($A368,'2011-12 Pres-by-CD'!$A$2:$H$448,5,FALSE)</f>
        <v>62</v>
      </c>
      <c r="E368" s="37">
        <f t="shared" si="15"/>
        <v>37.373737373737377</v>
      </c>
      <c r="F368" s="37">
        <f t="shared" si="16"/>
        <v>62.62626262626263</v>
      </c>
      <c r="G368" s="37">
        <f t="shared" si="17"/>
        <v>32.55252525252525</v>
      </c>
    </row>
    <row r="369" spans="1:7" x14ac:dyDescent="0.25">
      <c r="A369" s="4" t="s">
        <v>709</v>
      </c>
      <c r="B369" t="s">
        <v>709</v>
      </c>
      <c r="C369">
        <f>VLOOKUP($A369,'2011-12 Pres-by-CD'!$A$2:$H$448,4,FALSE)</f>
        <v>42</v>
      </c>
      <c r="D369">
        <f>VLOOKUP($A369,'2011-12 Pres-by-CD'!$A$2:$H$448,5,FALSE)</f>
        <v>57</v>
      </c>
      <c r="E369" s="37">
        <f t="shared" si="15"/>
        <v>42.424242424242422</v>
      </c>
      <c r="F369" s="37">
        <f t="shared" si="16"/>
        <v>57.575757575757578</v>
      </c>
      <c r="G369" s="37">
        <f t="shared" si="17"/>
        <v>22.451515151515157</v>
      </c>
    </row>
    <row r="370" spans="1:7" x14ac:dyDescent="0.25">
      <c r="A370" s="4" t="s">
        <v>711</v>
      </c>
      <c r="B370" t="s">
        <v>711</v>
      </c>
      <c r="C370">
        <f>VLOOKUP($A370,'2011-12 Pres-by-CD'!$A$2:$H$448,4,FALSE)</f>
        <v>40</v>
      </c>
      <c r="D370">
        <f>VLOOKUP($A370,'2011-12 Pres-by-CD'!$A$2:$H$448,5,FALSE)</f>
        <v>59</v>
      </c>
      <c r="E370" s="37">
        <f t="shared" si="15"/>
        <v>40.404040404040401</v>
      </c>
      <c r="F370" s="37">
        <f t="shared" si="16"/>
        <v>59.595959595959592</v>
      </c>
      <c r="G370" s="37">
        <f t="shared" si="17"/>
        <v>26.491919191919191</v>
      </c>
    </row>
    <row r="371" spans="1:7" x14ac:dyDescent="0.25">
      <c r="A371" s="4" t="s">
        <v>713</v>
      </c>
      <c r="B371" t="s">
        <v>713</v>
      </c>
      <c r="C371">
        <f>VLOOKUP($A371,'2011-12 Pres-by-CD'!$A$2:$H$448,4,FALSE)</f>
        <v>26</v>
      </c>
      <c r="D371">
        <f>VLOOKUP($A371,'2011-12 Pres-by-CD'!$A$2:$H$448,5,FALSE)</f>
        <v>73</v>
      </c>
      <c r="E371" s="37">
        <f t="shared" si="15"/>
        <v>26.262626262626267</v>
      </c>
      <c r="F371" s="37">
        <f t="shared" si="16"/>
        <v>73.73737373737373</v>
      </c>
      <c r="G371" s="37">
        <f t="shared" si="17"/>
        <v>54.774747474747457</v>
      </c>
    </row>
    <row r="372" spans="1:7" x14ac:dyDescent="0.25">
      <c r="A372" s="4" t="s">
        <v>715</v>
      </c>
      <c r="B372" t="s">
        <v>715</v>
      </c>
      <c r="C372">
        <f>VLOOKUP($A372,'2011-12 Pres-by-CD'!$A$2:$H$448,4,FALSE)</f>
        <v>76</v>
      </c>
      <c r="D372">
        <f>VLOOKUP($A372,'2011-12 Pres-by-CD'!$A$2:$H$448,5,FALSE)</f>
        <v>23</v>
      </c>
      <c r="E372" s="37">
        <f t="shared" si="15"/>
        <v>76.767676767676761</v>
      </c>
      <c r="F372" s="37">
        <f t="shared" si="16"/>
        <v>23.232323232323232</v>
      </c>
      <c r="G372" s="37">
        <f t="shared" si="17"/>
        <v>-46.235353535353532</v>
      </c>
    </row>
    <row r="373" spans="1:7" x14ac:dyDescent="0.25">
      <c r="A373" s="4" t="s">
        <v>717</v>
      </c>
      <c r="B373" t="s">
        <v>717</v>
      </c>
      <c r="C373">
        <f>VLOOKUP($A373,'2011-12 Pres-by-CD'!$A$2:$H$448,4,FALSE)</f>
        <v>43</v>
      </c>
      <c r="D373">
        <f>VLOOKUP($A373,'2011-12 Pres-by-CD'!$A$2:$H$448,5,FALSE)</f>
        <v>56</v>
      </c>
      <c r="E373" s="37">
        <f t="shared" si="15"/>
        <v>43.43434343434344</v>
      </c>
      <c r="F373" s="37">
        <f t="shared" si="16"/>
        <v>56.56565656565656</v>
      </c>
      <c r="G373" s="37">
        <f t="shared" si="17"/>
        <v>20.431313131313122</v>
      </c>
    </row>
    <row r="374" spans="1:7" x14ac:dyDescent="0.25">
      <c r="A374" s="4" t="s">
        <v>719</v>
      </c>
      <c r="B374" t="s">
        <v>719</v>
      </c>
      <c r="C374">
        <f>VLOOKUP($A374,'2011-12 Pres-by-CD'!$A$2:$H$448,4,FALSE)</f>
        <v>23</v>
      </c>
      <c r="D374">
        <f>VLOOKUP($A374,'2011-12 Pres-by-CD'!$A$2:$H$448,5,FALSE)</f>
        <v>76</v>
      </c>
      <c r="E374" s="37">
        <f t="shared" si="15"/>
        <v>23.232323232323232</v>
      </c>
      <c r="F374" s="37">
        <f t="shared" si="16"/>
        <v>76.767676767676761</v>
      </c>
      <c r="G374" s="37">
        <f t="shared" si="17"/>
        <v>60.835353535353526</v>
      </c>
    </row>
    <row r="375" spans="1:7" x14ac:dyDescent="0.25">
      <c r="A375" s="4" t="s">
        <v>721</v>
      </c>
      <c r="B375" t="s">
        <v>721</v>
      </c>
      <c r="C375">
        <f>VLOOKUP($A375,'2011-12 Pres-by-CD'!$A$2:$H$448,4,FALSE)</f>
        <v>35</v>
      </c>
      <c r="D375">
        <f>VLOOKUP($A375,'2011-12 Pres-by-CD'!$A$2:$H$448,5,FALSE)</f>
        <v>64</v>
      </c>
      <c r="E375" s="37">
        <f t="shared" si="15"/>
        <v>35.353535353535356</v>
      </c>
      <c r="F375" s="37">
        <f t="shared" si="16"/>
        <v>64.646464646464651</v>
      </c>
      <c r="G375" s="37">
        <f t="shared" si="17"/>
        <v>36.592929292929291</v>
      </c>
    </row>
    <row r="376" spans="1:7" x14ac:dyDescent="0.25">
      <c r="A376" s="4" t="s">
        <v>723</v>
      </c>
      <c r="B376" t="s">
        <v>723</v>
      </c>
      <c r="C376">
        <f>VLOOKUP($A376,'2011-12 Pres-by-CD'!$A$2:$H$448,4,FALSE)</f>
        <v>22</v>
      </c>
      <c r="D376">
        <f>VLOOKUP($A376,'2011-12 Pres-by-CD'!$A$2:$H$448,5,FALSE)</f>
        <v>77</v>
      </c>
      <c r="E376" s="37">
        <f t="shared" si="15"/>
        <v>22.222222222222221</v>
      </c>
      <c r="F376" s="37">
        <f t="shared" si="16"/>
        <v>77.777777777777786</v>
      </c>
      <c r="G376" s="37">
        <f t="shared" si="17"/>
        <v>62.855555555555561</v>
      </c>
    </row>
    <row r="377" spans="1:7" x14ac:dyDescent="0.25">
      <c r="A377" s="4" t="s">
        <v>725</v>
      </c>
      <c r="B377" t="s">
        <v>725</v>
      </c>
      <c r="C377">
        <f>VLOOKUP($A377,'2011-12 Pres-by-CD'!$A$2:$H$448,4,FALSE)</f>
        <v>42</v>
      </c>
      <c r="D377">
        <f>VLOOKUP($A377,'2011-12 Pres-by-CD'!$A$2:$H$448,5,FALSE)</f>
        <v>57</v>
      </c>
      <c r="E377" s="37">
        <f t="shared" si="15"/>
        <v>42.424242424242422</v>
      </c>
      <c r="F377" s="37">
        <f t="shared" si="16"/>
        <v>57.575757575757578</v>
      </c>
      <c r="G377" s="37">
        <f t="shared" si="17"/>
        <v>22.451515151515157</v>
      </c>
    </row>
    <row r="378" spans="1:7" x14ac:dyDescent="0.25">
      <c r="A378" s="4" t="s">
        <v>726</v>
      </c>
      <c r="B378" t="s">
        <v>726</v>
      </c>
      <c r="C378">
        <f>VLOOKUP($A378,'2011-12 Pres-by-CD'!$A$2:$H$448,4,FALSE)</f>
        <v>57</v>
      </c>
      <c r="D378">
        <f>VLOOKUP($A378,'2011-12 Pres-by-CD'!$A$2:$H$448,5,FALSE)</f>
        <v>42</v>
      </c>
      <c r="E378" s="37">
        <f t="shared" si="15"/>
        <v>57.575757575757578</v>
      </c>
      <c r="F378" s="37">
        <f t="shared" si="16"/>
        <v>42.424242424242422</v>
      </c>
      <c r="G378" s="37">
        <f t="shared" si="17"/>
        <v>-7.851515151515156</v>
      </c>
    </row>
    <row r="379" spans="1:7" x14ac:dyDescent="0.25">
      <c r="A379" s="4" t="s">
        <v>728</v>
      </c>
      <c r="B379" t="s">
        <v>728</v>
      </c>
      <c r="C379">
        <f>VLOOKUP($A379,'2011-12 Pres-by-CD'!$A$2:$H$448,4,FALSE)</f>
        <v>64</v>
      </c>
      <c r="D379">
        <f>VLOOKUP($A379,'2011-12 Pres-by-CD'!$A$2:$H$448,5,FALSE)</f>
        <v>35</v>
      </c>
      <c r="E379" s="37">
        <f t="shared" si="15"/>
        <v>64.646464646464651</v>
      </c>
      <c r="F379" s="37">
        <f t="shared" si="16"/>
        <v>35.353535353535356</v>
      </c>
      <c r="G379" s="37">
        <f t="shared" si="17"/>
        <v>-21.992929292929293</v>
      </c>
    </row>
    <row r="380" spans="1:7" x14ac:dyDescent="0.25">
      <c r="A380" s="4" t="s">
        <v>729</v>
      </c>
      <c r="B380" t="s">
        <v>729</v>
      </c>
      <c r="C380">
        <f>VLOOKUP($A380,'2011-12 Pres-by-CD'!$A$2:$H$448,4,FALSE)</f>
        <v>41</v>
      </c>
      <c r="D380">
        <f>VLOOKUP($A380,'2011-12 Pres-by-CD'!$A$2:$H$448,5,FALSE)</f>
        <v>58</v>
      </c>
      <c r="E380" s="37">
        <f t="shared" si="15"/>
        <v>41.414141414141412</v>
      </c>
      <c r="F380" s="37">
        <f t="shared" si="16"/>
        <v>58.585858585858588</v>
      </c>
      <c r="G380" s="37">
        <f t="shared" si="17"/>
        <v>24.471717171717177</v>
      </c>
    </row>
    <row r="381" spans="1:7" x14ac:dyDescent="0.25">
      <c r="A381" s="4" t="s">
        <v>731</v>
      </c>
      <c r="B381" t="s">
        <v>731</v>
      </c>
      <c r="C381">
        <f>VLOOKUP($A381,'2011-12 Pres-by-CD'!$A$2:$H$448,4,FALSE)</f>
        <v>77</v>
      </c>
      <c r="D381">
        <f>VLOOKUP($A381,'2011-12 Pres-by-CD'!$A$2:$H$448,5,FALSE)</f>
        <v>23</v>
      </c>
      <c r="E381" s="37">
        <f t="shared" si="15"/>
        <v>77</v>
      </c>
      <c r="F381" s="37">
        <f t="shared" si="16"/>
        <v>23</v>
      </c>
      <c r="G381" s="37">
        <f t="shared" si="17"/>
        <v>-46.7</v>
      </c>
    </row>
    <row r="382" spans="1:7" x14ac:dyDescent="0.25">
      <c r="A382" s="4" t="s">
        <v>733</v>
      </c>
      <c r="B382" t="s">
        <v>733</v>
      </c>
      <c r="C382">
        <f>VLOOKUP($A382,'2011-12 Pres-by-CD'!$A$2:$H$448,4,FALSE)</f>
        <v>28</v>
      </c>
      <c r="D382">
        <f>VLOOKUP($A382,'2011-12 Pres-by-CD'!$A$2:$H$448,5,FALSE)</f>
        <v>71</v>
      </c>
      <c r="E382" s="37">
        <f t="shared" si="15"/>
        <v>28.28282828282828</v>
      </c>
      <c r="F382" s="37">
        <f t="shared" si="16"/>
        <v>71.717171717171709</v>
      </c>
      <c r="G382" s="37">
        <f t="shared" si="17"/>
        <v>50.73434343434343</v>
      </c>
    </row>
    <row r="383" spans="1:7" x14ac:dyDescent="0.25">
      <c r="A383" s="4" t="s">
        <v>735</v>
      </c>
      <c r="B383" t="s">
        <v>735</v>
      </c>
      <c r="C383">
        <f>VLOOKUP($A383,'2011-12 Pres-by-CD'!$A$2:$H$448,4,FALSE)</f>
        <v>58</v>
      </c>
      <c r="D383">
        <f>VLOOKUP($A383,'2011-12 Pres-by-CD'!$A$2:$H$448,5,FALSE)</f>
        <v>41</v>
      </c>
      <c r="E383" s="37">
        <f t="shared" si="15"/>
        <v>58.585858585858588</v>
      </c>
      <c r="F383" s="37">
        <f t="shared" si="16"/>
        <v>41.414141414141412</v>
      </c>
      <c r="G383" s="37">
        <f t="shared" si="17"/>
        <v>-9.8717171717171759</v>
      </c>
    </row>
    <row r="384" spans="1:7" x14ac:dyDescent="0.25">
      <c r="A384" s="4" t="s">
        <v>736</v>
      </c>
      <c r="B384" t="s">
        <v>736</v>
      </c>
      <c r="C384">
        <f>VLOOKUP($A384,'2011-12 Pres-by-CD'!$A$2:$H$448,4,FALSE)</f>
        <v>42</v>
      </c>
      <c r="D384">
        <f>VLOOKUP($A384,'2011-12 Pres-by-CD'!$A$2:$H$448,5,FALSE)</f>
        <v>56</v>
      </c>
      <c r="E384" s="37">
        <f t="shared" si="15"/>
        <v>42.857142857142854</v>
      </c>
      <c r="F384" s="37">
        <f t="shared" si="16"/>
        <v>57.142857142857139</v>
      </c>
      <c r="G384" s="37">
        <f t="shared" si="17"/>
        <v>21.585714285714285</v>
      </c>
    </row>
    <row r="385" spans="1:7" x14ac:dyDescent="0.25">
      <c r="A385" s="4" t="s">
        <v>738</v>
      </c>
      <c r="B385" t="s">
        <v>738</v>
      </c>
      <c r="C385">
        <f>VLOOKUP($A385,'2011-12 Pres-by-CD'!$A$2:$H$448,4,FALSE)</f>
        <v>39</v>
      </c>
      <c r="D385">
        <f>VLOOKUP($A385,'2011-12 Pres-by-CD'!$A$2:$H$448,5,FALSE)</f>
        <v>60</v>
      </c>
      <c r="E385" s="37">
        <f t="shared" si="15"/>
        <v>39.393939393939391</v>
      </c>
      <c r="F385" s="37">
        <f t="shared" si="16"/>
        <v>60.606060606060609</v>
      </c>
      <c r="G385" s="37">
        <f t="shared" si="17"/>
        <v>28.512121212121219</v>
      </c>
    </row>
    <row r="386" spans="1:7" x14ac:dyDescent="0.25">
      <c r="A386" s="4" t="s">
        <v>740</v>
      </c>
      <c r="B386" t="s">
        <v>740</v>
      </c>
      <c r="C386">
        <f>VLOOKUP($A386,'2011-12 Pres-by-CD'!$A$2:$H$448,4,FALSE)</f>
        <v>50</v>
      </c>
      <c r="D386">
        <f>VLOOKUP($A386,'2011-12 Pres-by-CD'!$A$2:$H$448,5,FALSE)</f>
        <v>49</v>
      </c>
      <c r="E386" s="37">
        <f t="shared" si="15"/>
        <v>50.505050505050505</v>
      </c>
      <c r="F386" s="37">
        <f t="shared" si="16"/>
        <v>49.494949494949495</v>
      </c>
      <c r="G386" s="37">
        <f t="shared" si="17"/>
        <v>6.2898989898989894</v>
      </c>
    </row>
    <row r="387" spans="1:7" x14ac:dyDescent="0.25">
      <c r="A387" s="4" t="s">
        <v>742</v>
      </c>
      <c r="B387" t="s">
        <v>742</v>
      </c>
      <c r="C387">
        <f>VLOOKUP($A387,'2011-12 Pres-by-CD'!$A$2:$H$448,4,FALSE)</f>
        <v>41</v>
      </c>
      <c r="D387">
        <f>VLOOKUP($A387,'2011-12 Pres-by-CD'!$A$2:$H$448,5,FALSE)</f>
        <v>58</v>
      </c>
      <c r="E387" s="37">
        <f t="shared" si="15"/>
        <v>41.414141414141412</v>
      </c>
      <c r="F387" s="37">
        <f t="shared" si="16"/>
        <v>58.585858585858588</v>
      </c>
      <c r="G387" s="37">
        <f t="shared" si="17"/>
        <v>24.471717171717177</v>
      </c>
    </row>
    <row r="388" spans="1:7" x14ac:dyDescent="0.25">
      <c r="A388" s="4" t="s">
        <v>744</v>
      </c>
      <c r="B388" t="s">
        <v>744</v>
      </c>
      <c r="C388">
        <f>VLOOKUP($A388,'2011-12 Pres-by-CD'!$A$2:$H$448,4,FALSE)</f>
        <v>43</v>
      </c>
      <c r="D388">
        <f>VLOOKUP($A388,'2011-12 Pres-by-CD'!$A$2:$H$448,5,FALSE)</f>
        <v>56</v>
      </c>
      <c r="E388" s="37">
        <f t="shared" ref="E388:E437" si="18">C388/SUM(C388:D388)*100</f>
        <v>43.43434343434344</v>
      </c>
      <c r="F388" s="37">
        <f t="shared" ref="F388:F437" si="19">D388/SUM(C388:D388)*100</f>
        <v>56.56565656565656</v>
      </c>
      <c r="G388" s="37">
        <f t="shared" ref="G388:G437" si="20">F388-E388+7.3</f>
        <v>20.431313131313122</v>
      </c>
    </row>
    <row r="389" spans="1:7" x14ac:dyDescent="0.25">
      <c r="A389" s="4" t="s">
        <v>745</v>
      </c>
      <c r="B389" t="s">
        <v>745</v>
      </c>
      <c r="C389">
        <f>VLOOKUP($A389,'2011-12 Pres-by-CD'!$A$2:$H$448,4,FALSE)</f>
        <v>35</v>
      </c>
      <c r="D389">
        <f>VLOOKUP($A389,'2011-12 Pres-by-CD'!$A$2:$H$448,5,FALSE)</f>
        <v>64</v>
      </c>
      <c r="E389" s="37">
        <f t="shared" si="18"/>
        <v>35.353535353535356</v>
      </c>
      <c r="F389" s="37">
        <f t="shared" si="19"/>
        <v>64.646464646464651</v>
      </c>
      <c r="G389" s="37">
        <f t="shared" si="20"/>
        <v>36.592929292929291</v>
      </c>
    </row>
    <row r="390" spans="1:7" x14ac:dyDescent="0.25">
      <c r="A390" s="4" t="s">
        <v>747</v>
      </c>
      <c r="B390" t="s">
        <v>747</v>
      </c>
      <c r="C390">
        <f>VLOOKUP($A390,'2011-12 Pres-by-CD'!$A$2:$H$448,4,FALSE)</f>
        <v>40</v>
      </c>
      <c r="D390">
        <f>VLOOKUP($A390,'2011-12 Pres-by-CD'!$A$2:$H$448,5,FALSE)</f>
        <v>59</v>
      </c>
      <c r="E390" s="37">
        <f t="shared" si="18"/>
        <v>40.404040404040401</v>
      </c>
      <c r="F390" s="37">
        <f t="shared" si="19"/>
        <v>59.595959595959592</v>
      </c>
      <c r="G390" s="37">
        <f t="shared" si="20"/>
        <v>26.491919191919191</v>
      </c>
    </row>
    <row r="391" spans="1:7" x14ac:dyDescent="0.25">
      <c r="A391" s="4" t="s">
        <v>749</v>
      </c>
      <c r="B391" t="s">
        <v>749</v>
      </c>
      <c r="C391">
        <f>VLOOKUP($A391,'2011-12 Pres-by-CD'!$A$2:$H$448,4,FALSE)</f>
        <v>58</v>
      </c>
      <c r="D391">
        <f>VLOOKUP($A391,'2011-12 Pres-by-CD'!$A$2:$H$448,5,FALSE)</f>
        <v>41</v>
      </c>
      <c r="E391" s="37">
        <f t="shared" si="18"/>
        <v>58.585858585858588</v>
      </c>
      <c r="F391" s="37">
        <f t="shared" si="19"/>
        <v>41.414141414141412</v>
      </c>
      <c r="G391" s="37">
        <f t="shared" si="20"/>
        <v>-9.8717171717171759</v>
      </c>
    </row>
    <row r="392" spans="1:7" x14ac:dyDescent="0.25">
      <c r="A392" s="4" t="s">
        <v>751</v>
      </c>
      <c r="B392" t="s">
        <v>751</v>
      </c>
      <c r="C392">
        <f>VLOOKUP($A392,'2011-12 Pres-by-CD'!$A$2:$H$448,4,FALSE)</f>
        <v>62</v>
      </c>
      <c r="D392">
        <f>VLOOKUP($A392,'2011-12 Pres-by-CD'!$A$2:$H$448,5,FALSE)</f>
        <v>37</v>
      </c>
      <c r="E392" s="37">
        <f t="shared" si="18"/>
        <v>62.62626262626263</v>
      </c>
      <c r="F392" s="37">
        <f t="shared" si="19"/>
        <v>37.373737373737377</v>
      </c>
      <c r="G392" s="37">
        <f t="shared" si="20"/>
        <v>-17.952525252525252</v>
      </c>
    </row>
    <row r="393" spans="1:7" x14ac:dyDescent="0.25">
      <c r="A393" s="4" t="s">
        <v>753</v>
      </c>
      <c r="B393" t="s">
        <v>753</v>
      </c>
      <c r="C393">
        <f>VLOOKUP($A393,'2011-12 Pres-by-CD'!$A$2:$H$448,4,FALSE)</f>
        <v>78</v>
      </c>
      <c r="D393">
        <f>VLOOKUP($A393,'2011-12 Pres-by-CD'!$A$2:$H$448,5,FALSE)</f>
        <v>21</v>
      </c>
      <c r="E393" s="37">
        <f t="shared" si="18"/>
        <v>78.787878787878782</v>
      </c>
      <c r="F393" s="37">
        <f t="shared" si="19"/>
        <v>21.212121212121211</v>
      </c>
      <c r="G393" s="37">
        <f t="shared" si="20"/>
        <v>-50.275757575757574</v>
      </c>
    </row>
    <row r="394" spans="1:7" x14ac:dyDescent="0.25">
      <c r="A394" s="4" t="s">
        <v>755</v>
      </c>
      <c r="B394" t="s">
        <v>755</v>
      </c>
      <c r="C394">
        <f>VLOOKUP($A394,'2011-12 Pres-by-CD'!$A$2:$H$448,4,FALSE)</f>
        <v>43</v>
      </c>
      <c r="D394">
        <f>VLOOKUP($A394,'2011-12 Pres-by-CD'!$A$2:$H$448,5,FALSE)</f>
        <v>56</v>
      </c>
      <c r="E394" s="37">
        <f t="shared" si="18"/>
        <v>43.43434343434344</v>
      </c>
      <c r="F394" s="37">
        <f t="shared" si="19"/>
        <v>56.56565656565656</v>
      </c>
      <c r="G394" s="37">
        <f t="shared" si="20"/>
        <v>20.431313131313122</v>
      </c>
    </row>
    <row r="395" spans="1:7" x14ac:dyDescent="0.25">
      <c r="A395" s="4" t="s">
        <v>757</v>
      </c>
      <c r="B395" t="s">
        <v>757</v>
      </c>
      <c r="C395">
        <f>VLOOKUP($A395,'2011-12 Pres-by-CD'!$A$2:$H$448,4,FALSE)</f>
        <v>44</v>
      </c>
      <c r="D395">
        <f>VLOOKUP($A395,'2011-12 Pres-by-CD'!$A$2:$H$448,5,FALSE)</f>
        <v>55</v>
      </c>
      <c r="E395" s="37">
        <f t="shared" si="18"/>
        <v>44.444444444444443</v>
      </c>
      <c r="F395" s="37">
        <f t="shared" si="19"/>
        <v>55.555555555555557</v>
      </c>
      <c r="G395" s="37">
        <f t="shared" si="20"/>
        <v>18.411111111111115</v>
      </c>
    </row>
    <row r="396" spans="1:7" x14ac:dyDescent="0.25">
      <c r="A396" s="4" t="s">
        <v>759</v>
      </c>
      <c r="B396" t="s">
        <v>759</v>
      </c>
      <c r="C396">
        <f>VLOOKUP($A396,'2011-12 Pres-by-CD'!$A$2:$H$448,4,FALSE)</f>
        <v>69</v>
      </c>
      <c r="D396">
        <f>VLOOKUP($A396,'2011-12 Pres-by-CD'!$A$2:$H$448,5,FALSE)</f>
        <v>31</v>
      </c>
      <c r="E396" s="37">
        <f t="shared" si="18"/>
        <v>69</v>
      </c>
      <c r="F396" s="37">
        <f t="shared" si="19"/>
        <v>31</v>
      </c>
      <c r="G396" s="37">
        <f t="shared" si="20"/>
        <v>-30.7</v>
      </c>
    </row>
    <row r="397" spans="1:7" x14ac:dyDescent="0.25">
      <c r="A397" s="4" t="s">
        <v>760</v>
      </c>
      <c r="B397" t="s">
        <v>760</v>
      </c>
      <c r="C397">
        <f>VLOOKUP($A397,'2011-12 Pres-by-CD'!$A$2:$H$448,4,FALSE)</f>
        <v>60</v>
      </c>
      <c r="D397">
        <f>VLOOKUP($A397,'2011-12 Pres-by-CD'!$A$2:$H$448,5,FALSE)</f>
        <v>39</v>
      </c>
      <c r="E397" s="37">
        <f t="shared" si="18"/>
        <v>60.606060606060609</v>
      </c>
      <c r="F397" s="37">
        <f t="shared" si="19"/>
        <v>39.393939393939391</v>
      </c>
      <c r="G397" s="37">
        <f t="shared" si="20"/>
        <v>-13.912121212121217</v>
      </c>
    </row>
    <row r="398" spans="1:7" x14ac:dyDescent="0.25">
      <c r="A398" s="4" t="s">
        <v>761</v>
      </c>
      <c r="B398" t="s">
        <v>761</v>
      </c>
      <c r="C398">
        <f>VLOOKUP($A398,'2011-12 Pres-by-CD'!$A$2:$H$448,4,FALSE)</f>
        <v>63</v>
      </c>
      <c r="D398">
        <f>VLOOKUP($A398,'2011-12 Pres-by-CD'!$A$2:$H$448,5,FALSE)</f>
        <v>35</v>
      </c>
      <c r="E398" s="37">
        <f t="shared" si="18"/>
        <v>64.285714285714292</v>
      </c>
      <c r="F398" s="37">
        <f t="shared" si="19"/>
        <v>35.714285714285715</v>
      </c>
      <c r="G398" s="37">
        <f t="shared" si="20"/>
        <v>-21.271428571428576</v>
      </c>
    </row>
    <row r="399" spans="1:7" x14ac:dyDescent="0.25">
      <c r="A399" s="4" t="s">
        <v>763</v>
      </c>
      <c r="B399" t="s">
        <v>763</v>
      </c>
      <c r="C399">
        <f>VLOOKUP($A399,'2011-12 Pres-by-CD'!$A$2:$H$448,4,FALSE)</f>
        <v>30</v>
      </c>
      <c r="D399">
        <f>VLOOKUP($A399,'2011-12 Pres-by-CD'!$A$2:$H$448,5,FALSE)</f>
        <v>69</v>
      </c>
      <c r="E399" s="37">
        <f t="shared" si="18"/>
        <v>30.303030303030305</v>
      </c>
      <c r="F399" s="37">
        <f t="shared" si="19"/>
        <v>69.696969696969703</v>
      </c>
      <c r="G399" s="37">
        <f t="shared" si="20"/>
        <v>46.693939393939395</v>
      </c>
    </row>
    <row r="400" spans="1:7" x14ac:dyDescent="0.25">
      <c r="A400" s="4" t="s">
        <v>764</v>
      </c>
      <c r="B400" t="s">
        <v>764</v>
      </c>
      <c r="C400">
        <f>VLOOKUP($A400,'2011-12 Pres-by-CD'!$A$2:$H$448,4,FALSE)</f>
        <v>29</v>
      </c>
      <c r="D400">
        <f>VLOOKUP($A400,'2011-12 Pres-by-CD'!$A$2:$H$448,5,FALSE)</f>
        <v>68</v>
      </c>
      <c r="E400" s="37">
        <f t="shared" si="18"/>
        <v>29.896907216494846</v>
      </c>
      <c r="F400" s="37">
        <f t="shared" si="19"/>
        <v>70.103092783505147</v>
      </c>
      <c r="G400" s="37">
        <f t="shared" si="20"/>
        <v>47.506185567010299</v>
      </c>
    </row>
    <row r="401" spans="1:7" x14ac:dyDescent="0.25">
      <c r="A401" s="4" t="s">
        <v>766</v>
      </c>
      <c r="B401" t="s">
        <v>766</v>
      </c>
      <c r="C401">
        <f>VLOOKUP($A401,'2011-12 Pres-by-CD'!$A$2:$H$448,4,FALSE)</f>
        <v>38</v>
      </c>
      <c r="D401">
        <f>VLOOKUP($A401,'2011-12 Pres-by-CD'!$A$2:$H$448,5,FALSE)</f>
        <v>59</v>
      </c>
      <c r="E401" s="37">
        <f t="shared" si="18"/>
        <v>39.175257731958766</v>
      </c>
      <c r="F401" s="37">
        <f t="shared" si="19"/>
        <v>60.824742268041234</v>
      </c>
      <c r="G401" s="37">
        <f t="shared" si="20"/>
        <v>28.949484536082469</v>
      </c>
    </row>
    <row r="402" spans="1:7" x14ac:dyDescent="0.25">
      <c r="A402" s="4" t="s">
        <v>767</v>
      </c>
      <c r="B402" t="s">
        <v>767</v>
      </c>
      <c r="C402">
        <f>VLOOKUP($A402,'2011-12 Pres-by-CD'!$A$2:$H$448,4,FALSE)</f>
        <v>30</v>
      </c>
      <c r="D402">
        <f>VLOOKUP($A402,'2011-12 Pres-by-CD'!$A$2:$H$448,5,FALSE)</f>
        <v>68</v>
      </c>
      <c r="E402" s="37">
        <f t="shared" si="18"/>
        <v>30.612244897959183</v>
      </c>
      <c r="F402" s="37">
        <f t="shared" si="19"/>
        <v>69.387755102040813</v>
      </c>
      <c r="G402" s="37">
        <f t="shared" si="20"/>
        <v>46.075510204081624</v>
      </c>
    </row>
    <row r="403" spans="1:7" x14ac:dyDescent="0.25">
      <c r="A403" s="4" t="s">
        <v>769</v>
      </c>
      <c r="B403" t="s">
        <v>769</v>
      </c>
      <c r="C403">
        <f>VLOOKUP($A403,'2011-12 Pres-by-CD'!$A$2:$H$448,4,FALSE)</f>
        <v>41</v>
      </c>
      <c r="D403">
        <f>VLOOKUP($A403,'2011-12 Pres-by-CD'!$A$2:$H$448,5,FALSE)</f>
        <v>56</v>
      </c>
      <c r="E403" s="37">
        <f t="shared" si="18"/>
        <v>42.268041237113401</v>
      </c>
      <c r="F403" s="37">
        <f t="shared" si="19"/>
        <v>57.731958762886592</v>
      </c>
      <c r="G403" s="37">
        <f t="shared" si="20"/>
        <v>22.763917525773191</v>
      </c>
    </row>
    <row r="404" spans="1:7" x14ac:dyDescent="0.25">
      <c r="A404" s="4" t="s">
        <v>771</v>
      </c>
      <c r="B404" t="s">
        <v>771</v>
      </c>
      <c r="C404">
        <f>VLOOKUP($A404,'2011-12 Pres-by-CD'!$A$2:$H$448,4,FALSE)</f>
        <v>47</v>
      </c>
      <c r="D404">
        <f>VLOOKUP($A404,'2011-12 Pres-by-CD'!$A$2:$H$448,5,FALSE)</f>
        <v>52</v>
      </c>
      <c r="E404" s="37">
        <f t="shared" si="18"/>
        <v>47.474747474747474</v>
      </c>
      <c r="F404" s="37">
        <f t="shared" si="19"/>
        <v>52.525252525252533</v>
      </c>
      <c r="G404" s="37">
        <f t="shared" si="20"/>
        <v>12.35050505050506</v>
      </c>
    </row>
    <row r="405" spans="1:7" x14ac:dyDescent="0.25">
      <c r="A405" s="4" t="s">
        <v>773</v>
      </c>
      <c r="B405" t="s">
        <v>773</v>
      </c>
      <c r="C405">
        <f>VLOOKUP($A405,'2011-12 Pres-by-CD'!$A$2:$H$448,4,FALSE)</f>
        <v>50</v>
      </c>
      <c r="D405">
        <f>VLOOKUP($A405,'2011-12 Pres-by-CD'!$A$2:$H$448,5,FALSE)</f>
        <v>49</v>
      </c>
      <c r="E405" s="37">
        <f t="shared" si="18"/>
        <v>50.505050505050505</v>
      </c>
      <c r="F405" s="37">
        <f t="shared" si="19"/>
        <v>49.494949494949495</v>
      </c>
      <c r="G405" s="37">
        <f t="shared" si="20"/>
        <v>6.2898989898989894</v>
      </c>
    </row>
    <row r="406" spans="1:7" x14ac:dyDescent="0.25">
      <c r="A406" s="4" t="s">
        <v>775</v>
      </c>
      <c r="B406" t="s">
        <v>775</v>
      </c>
      <c r="C406">
        <f>VLOOKUP($A406,'2011-12 Pres-by-CD'!$A$2:$H$448,4,FALSE)</f>
        <v>79</v>
      </c>
      <c r="D406">
        <f>VLOOKUP($A406,'2011-12 Pres-by-CD'!$A$2:$H$448,5,FALSE)</f>
        <v>21</v>
      </c>
      <c r="E406" s="37">
        <f t="shared" si="18"/>
        <v>79</v>
      </c>
      <c r="F406" s="37">
        <f t="shared" si="19"/>
        <v>21</v>
      </c>
      <c r="G406" s="37">
        <f t="shared" si="20"/>
        <v>-50.7</v>
      </c>
    </row>
    <row r="407" spans="1:7" x14ac:dyDescent="0.25">
      <c r="A407" s="4" t="s">
        <v>777</v>
      </c>
      <c r="B407" t="s">
        <v>777</v>
      </c>
      <c r="C407">
        <f>VLOOKUP($A407,'2011-12 Pres-by-CD'!$A$2:$H$448,4,FALSE)</f>
        <v>49</v>
      </c>
      <c r="D407">
        <f>VLOOKUP($A407,'2011-12 Pres-by-CD'!$A$2:$H$448,5,FALSE)</f>
        <v>50</v>
      </c>
      <c r="E407" s="37">
        <f t="shared" si="18"/>
        <v>49.494949494949495</v>
      </c>
      <c r="F407" s="37">
        <f t="shared" si="19"/>
        <v>50.505050505050505</v>
      </c>
      <c r="G407" s="37">
        <f t="shared" si="20"/>
        <v>8.3101010101010111</v>
      </c>
    </row>
    <row r="408" spans="1:7" x14ac:dyDescent="0.25">
      <c r="A408" s="4" t="s">
        <v>779</v>
      </c>
      <c r="B408" t="s">
        <v>779</v>
      </c>
      <c r="C408">
        <f>VLOOKUP($A408,'2011-12 Pres-by-CD'!$A$2:$H$448,4,FALSE)</f>
        <v>48</v>
      </c>
      <c r="D408">
        <f>VLOOKUP($A408,'2011-12 Pres-by-CD'!$A$2:$H$448,5,FALSE)</f>
        <v>51</v>
      </c>
      <c r="E408" s="37">
        <f t="shared" si="18"/>
        <v>48.484848484848484</v>
      </c>
      <c r="F408" s="37">
        <f t="shared" si="19"/>
        <v>51.515151515151516</v>
      </c>
      <c r="G408" s="37">
        <f t="shared" si="20"/>
        <v>10.330303030303032</v>
      </c>
    </row>
    <row r="409" spans="1:7" x14ac:dyDescent="0.25">
      <c r="A409" s="4" t="s">
        <v>781</v>
      </c>
      <c r="B409" t="s">
        <v>781</v>
      </c>
      <c r="C409">
        <f>VLOOKUP($A409,'2011-12 Pres-by-CD'!$A$2:$H$448,4,FALSE)</f>
        <v>42</v>
      </c>
      <c r="D409">
        <f>VLOOKUP($A409,'2011-12 Pres-by-CD'!$A$2:$H$448,5,FALSE)</f>
        <v>57</v>
      </c>
      <c r="E409" s="37">
        <f t="shared" si="18"/>
        <v>42.424242424242422</v>
      </c>
      <c r="F409" s="37">
        <f t="shared" si="19"/>
        <v>57.575757575757578</v>
      </c>
      <c r="G409" s="37">
        <f t="shared" si="20"/>
        <v>22.451515151515157</v>
      </c>
    </row>
    <row r="410" spans="1:7" x14ac:dyDescent="0.25">
      <c r="A410" s="4" t="s">
        <v>783</v>
      </c>
      <c r="B410" t="s">
        <v>783</v>
      </c>
      <c r="C410">
        <f>VLOOKUP($A410,'2011-12 Pres-by-CD'!$A$2:$H$448,4,FALSE)</f>
        <v>44</v>
      </c>
      <c r="D410">
        <f>VLOOKUP($A410,'2011-12 Pres-by-CD'!$A$2:$H$448,5,FALSE)</f>
        <v>56</v>
      </c>
      <c r="E410" s="37">
        <f t="shared" si="18"/>
        <v>44</v>
      </c>
      <c r="F410" s="37">
        <f t="shared" si="19"/>
        <v>56.000000000000007</v>
      </c>
      <c r="G410" s="37">
        <f t="shared" si="20"/>
        <v>19.300000000000008</v>
      </c>
    </row>
    <row r="411" spans="1:7" x14ac:dyDescent="0.25">
      <c r="A411" s="4" t="s">
        <v>785</v>
      </c>
      <c r="B411" t="s">
        <v>785</v>
      </c>
      <c r="C411">
        <f>VLOOKUP($A411,'2011-12 Pres-by-CD'!$A$2:$H$448,4,FALSE)</f>
        <v>69</v>
      </c>
      <c r="D411">
        <f>VLOOKUP($A411,'2011-12 Pres-by-CD'!$A$2:$H$448,5,FALSE)</f>
        <v>31</v>
      </c>
      <c r="E411" s="37">
        <f t="shared" si="18"/>
        <v>69</v>
      </c>
      <c r="F411" s="37">
        <f t="shared" si="19"/>
        <v>31</v>
      </c>
      <c r="G411" s="37">
        <f t="shared" si="20"/>
        <v>-30.7</v>
      </c>
    </row>
    <row r="412" spans="1:7" x14ac:dyDescent="0.25">
      <c r="A412" s="4" t="s">
        <v>787</v>
      </c>
      <c r="B412" t="s">
        <v>787</v>
      </c>
      <c r="C412">
        <f>VLOOKUP($A412,'2011-12 Pres-by-CD'!$A$2:$H$448,4,FALSE)</f>
        <v>40</v>
      </c>
      <c r="D412">
        <f>VLOOKUP($A412,'2011-12 Pres-by-CD'!$A$2:$H$448,5,FALSE)</f>
        <v>58</v>
      </c>
      <c r="E412" s="37">
        <f t="shared" si="18"/>
        <v>40.816326530612244</v>
      </c>
      <c r="F412" s="37">
        <f t="shared" si="19"/>
        <v>59.183673469387756</v>
      </c>
      <c r="G412" s="37">
        <f t="shared" si="20"/>
        <v>25.667346938775513</v>
      </c>
    </row>
    <row r="413" spans="1:7" x14ac:dyDescent="0.25">
      <c r="A413" s="4" t="s">
        <v>789</v>
      </c>
      <c r="B413" t="s">
        <v>789</v>
      </c>
      <c r="C413">
        <f>VLOOKUP($A413,'2011-12 Pres-by-CD'!$A$2:$H$448,4,FALSE)</f>
        <v>51</v>
      </c>
      <c r="D413">
        <f>VLOOKUP($A413,'2011-12 Pres-by-CD'!$A$2:$H$448,5,FALSE)</f>
        <v>48</v>
      </c>
      <c r="E413" s="37">
        <f t="shared" si="18"/>
        <v>51.515151515151516</v>
      </c>
      <c r="F413" s="37">
        <f t="shared" si="19"/>
        <v>48.484848484848484</v>
      </c>
      <c r="G413" s="37">
        <f t="shared" si="20"/>
        <v>4.2696969696969687</v>
      </c>
    </row>
    <row r="414" spans="1:7" x14ac:dyDescent="0.25">
      <c r="A414" s="4" t="s">
        <v>791</v>
      </c>
      <c r="B414" t="s">
        <v>791</v>
      </c>
      <c r="C414">
        <f>VLOOKUP($A414,'2011-12 Pres-by-CD'!$A$2:$H$448,4,FALSE)</f>
        <v>62</v>
      </c>
      <c r="D414">
        <f>VLOOKUP($A414,'2011-12 Pres-by-CD'!$A$2:$H$448,5,FALSE)</f>
        <v>37</v>
      </c>
      <c r="E414" s="37">
        <f t="shared" si="18"/>
        <v>62.62626262626263</v>
      </c>
      <c r="F414" s="37">
        <f t="shared" si="19"/>
        <v>37.373737373737377</v>
      </c>
      <c r="G414" s="37">
        <f t="shared" si="20"/>
        <v>-17.952525252525252</v>
      </c>
    </row>
    <row r="415" spans="1:7" x14ac:dyDescent="0.25">
      <c r="A415" s="4" t="s">
        <v>793</v>
      </c>
      <c r="B415" t="s">
        <v>893</v>
      </c>
      <c r="C415">
        <f>VLOOKUP($A415,'2011-12 Pres-by-CD'!$A$2:$H$448,4,FALSE)</f>
        <v>68</v>
      </c>
      <c r="D415">
        <f>VLOOKUP($A415,'2011-12 Pres-by-CD'!$A$2:$H$448,5,FALSE)</f>
        <v>31</v>
      </c>
      <c r="E415" s="37">
        <f t="shared" si="18"/>
        <v>68.686868686868678</v>
      </c>
      <c r="F415" s="37">
        <f t="shared" si="19"/>
        <v>31.313131313131315</v>
      </c>
      <c r="G415" s="37">
        <f t="shared" si="20"/>
        <v>-30.073737373737362</v>
      </c>
    </row>
    <row r="416" spans="1:7" x14ac:dyDescent="0.25">
      <c r="A416" s="4" t="s">
        <v>795</v>
      </c>
      <c r="B416" t="s">
        <v>795</v>
      </c>
      <c r="C416">
        <f>VLOOKUP($A416,'2011-12 Pres-by-CD'!$A$2:$H$448,4,FALSE)</f>
        <v>56</v>
      </c>
      <c r="D416">
        <f>VLOOKUP($A416,'2011-12 Pres-by-CD'!$A$2:$H$448,5,FALSE)</f>
        <v>42</v>
      </c>
      <c r="E416" s="37">
        <f t="shared" si="18"/>
        <v>57.142857142857139</v>
      </c>
      <c r="F416" s="37">
        <f t="shared" si="19"/>
        <v>42.857142857142854</v>
      </c>
      <c r="G416" s="37">
        <f t="shared" si="20"/>
        <v>-6.9857142857142849</v>
      </c>
    </row>
    <row r="417" spans="1:7" x14ac:dyDescent="0.25">
      <c r="A417" s="4" t="s">
        <v>796</v>
      </c>
      <c r="B417" t="s">
        <v>796</v>
      </c>
      <c r="C417">
        <f>VLOOKUP($A417,'2011-12 Pres-by-CD'!$A$2:$H$448,4,FALSE)</f>
        <v>60</v>
      </c>
      <c r="D417">
        <f>VLOOKUP($A417,'2011-12 Pres-by-CD'!$A$2:$H$448,5,FALSE)</f>
        <v>38</v>
      </c>
      <c r="E417" s="37">
        <f t="shared" si="18"/>
        <v>61.224489795918366</v>
      </c>
      <c r="F417" s="37">
        <f t="shared" si="19"/>
        <v>38.775510204081634</v>
      </c>
      <c r="G417" s="37">
        <f t="shared" si="20"/>
        <v>-15.148979591836731</v>
      </c>
    </row>
    <row r="418" spans="1:7" x14ac:dyDescent="0.25">
      <c r="A418" s="4" t="s">
        <v>798</v>
      </c>
      <c r="B418" t="s">
        <v>798</v>
      </c>
      <c r="C418">
        <f>VLOOKUP($A418,'2011-12 Pres-by-CD'!$A$2:$H$448,4,FALSE)</f>
        <v>51</v>
      </c>
      <c r="D418">
        <f>VLOOKUP($A418,'2011-12 Pres-by-CD'!$A$2:$H$448,5,FALSE)</f>
        <v>47</v>
      </c>
      <c r="E418" s="37">
        <f t="shared" si="18"/>
        <v>52.040816326530617</v>
      </c>
      <c r="F418" s="37">
        <f t="shared" si="19"/>
        <v>47.959183673469383</v>
      </c>
      <c r="G418" s="37">
        <f t="shared" si="20"/>
        <v>3.2183673469387655</v>
      </c>
    </row>
    <row r="419" spans="1:7" x14ac:dyDescent="0.25">
      <c r="A419" s="4" t="s">
        <v>800</v>
      </c>
      <c r="B419" t="s">
        <v>800</v>
      </c>
      <c r="C419">
        <f>VLOOKUP($A419,'2011-12 Pres-by-CD'!$A$2:$H$448,4,FALSE)</f>
        <v>39</v>
      </c>
      <c r="D419">
        <f>VLOOKUP($A419,'2011-12 Pres-by-CD'!$A$2:$H$448,5,FALSE)</f>
        <v>59</v>
      </c>
      <c r="E419" s="37">
        <f t="shared" si="18"/>
        <v>39.795918367346935</v>
      </c>
      <c r="F419" s="37">
        <f t="shared" si="19"/>
        <v>60.204081632653065</v>
      </c>
      <c r="G419" s="37">
        <f t="shared" si="20"/>
        <v>27.70816326530613</v>
      </c>
    </row>
    <row r="420" spans="1:7" x14ac:dyDescent="0.25">
      <c r="A420" s="4" t="s">
        <v>802</v>
      </c>
      <c r="B420" t="s">
        <v>802</v>
      </c>
      <c r="C420">
        <f>VLOOKUP($A420,'2011-12 Pres-by-CD'!$A$2:$H$448,4,FALSE)</f>
        <v>46</v>
      </c>
      <c r="D420">
        <f>VLOOKUP($A420,'2011-12 Pres-by-CD'!$A$2:$H$448,5,FALSE)</f>
        <v>51</v>
      </c>
      <c r="E420" s="37">
        <f t="shared" si="18"/>
        <v>47.422680412371129</v>
      </c>
      <c r="F420" s="37">
        <f t="shared" si="19"/>
        <v>52.577319587628871</v>
      </c>
      <c r="G420" s="37">
        <f t="shared" si="20"/>
        <v>12.454639175257743</v>
      </c>
    </row>
    <row r="421" spans="1:7" x14ac:dyDescent="0.25">
      <c r="A421" s="4" t="s">
        <v>804</v>
      </c>
      <c r="B421" t="s">
        <v>804</v>
      </c>
      <c r="C421">
        <f>VLOOKUP($A421,'2011-12 Pres-by-CD'!$A$2:$H$448,4,FALSE)</f>
        <v>57</v>
      </c>
      <c r="D421">
        <f>VLOOKUP($A421,'2011-12 Pres-by-CD'!$A$2:$H$448,5,FALSE)</f>
        <v>41</v>
      </c>
      <c r="E421" s="37">
        <f t="shared" si="18"/>
        <v>58.163265306122447</v>
      </c>
      <c r="F421" s="37">
        <f t="shared" si="19"/>
        <v>41.836734693877553</v>
      </c>
      <c r="G421" s="37">
        <f t="shared" si="20"/>
        <v>-9.0265306122448941</v>
      </c>
    </row>
    <row r="422" spans="1:7" x14ac:dyDescent="0.25">
      <c r="A422" s="4" t="s">
        <v>805</v>
      </c>
      <c r="B422" t="s">
        <v>805</v>
      </c>
      <c r="C422">
        <f>VLOOKUP($A422,'2011-12 Pres-by-CD'!$A$2:$H$448,4,FALSE)</f>
        <v>80</v>
      </c>
      <c r="D422">
        <f>VLOOKUP($A422,'2011-12 Pres-by-CD'!$A$2:$H$448,5,FALSE)</f>
        <v>18</v>
      </c>
      <c r="E422" s="37">
        <f t="shared" si="18"/>
        <v>81.632653061224488</v>
      </c>
      <c r="F422" s="37">
        <f t="shared" si="19"/>
        <v>18.367346938775512</v>
      </c>
      <c r="G422" s="37">
        <f t="shared" si="20"/>
        <v>-55.965306122448979</v>
      </c>
    </row>
    <row r="423" spans="1:7" x14ac:dyDescent="0.25">
      <c r="A423" s="4" t="s">
        <v>807</v>
      </c>
      <c r="B423" t="s">
        <v>807</v>
      </c>
      <c r="C423">
        <f>VLOOKUP($A423,'2011-12 Pres-by-CD'!$A$2:$H$448,4,FALSE)</f>
        <v>51</v>
      </c>
      <c r="D423">
        <f>VLOOKUP($A423,'2011-12 Pres-by-CD'!$A$2:$H$448,5,FALSE)</f>
        <v>47</v>
      </c>
      <c r="E423" s="37">
        <f t="shared" si="18"/>
        <v>52.040816326530617</v>
      </c>
      <c r="F423" s="37">
        <f t="shared" si="19"/>
        <v>47.959183673469383</v>
      </c>
      <c r="G423" s="37">
        <f t="shared" si="20"/>
        <v>3.2183673469387655</v>
      </c>
    </row>
    <row r="424" spans="1:7" x14ac:dyDescent="0.25">
      <c r="A424" s="4" t="s">
        <v>809</v>
      </c>
      <c r="B424" t="s">
        <v>809</v>
      </c>
      <c r="C424">
        <f>VLOOKUP($A424,'2011-12 Pres-by-CD'!$A$2:$H$448,4,FALSE)</f>
        <v>69</v>
      </c>
      <c r="D424">
        <f>VLOOKUP($A424,'2011-12 Pres-by-CD'!$A$2:$H$448,5,FALSE)</f>
        <v>30</v>
      </c>
      <c r="E424" s="37">
        <f t="shared" si="18"/>
        <v>69.696969696969703</v>
      </c>
      <c r="F424" s="37">
        <f t="shared" si="19"/>
        <v>30.303030303030305</v>
      </c>
      <c r="G424" s="37">
        <f t="shared" si="20"/>
        <v>-32.093939393939401</v>
      </c>
    </row>
    <row r="425" spans="1:7" x14ac:dyDescent="0.25">
      <c r="A425" s="4" t="s">
        <v>811</v>
      </c>
      <c r="B425" t="s">
        <v>811</v>
      </c>
      <c r="C425">
        <f>VLOOKUP($A425,'2011-12 Pres-by-CD'!$A$2:$H$448,4,FALSE)</f>
        <v>57</v>
      </c>
      <c r="D425">
        <f>VLOOKUP($A425,'2011-12 Pres-by-CD'!$A$2:$H$448,5,FALSE)</f>
        <v>41</v>
      </c>
      <c r="E425" s="37">
        <f t="shared" si="18"/>
        <v>58.163265306122447</v>
      </c>
      <c r="F425" s="37">
        <f t="shared" si="19"/>
        <v>41.836734693877553</v>
      </c>
      <c r="G425" s="37">
        <f t="shared" si="20"/>
        <v>-9.0265306122448941</v>
      </c>
    </row>
    <row r="426" spans="1:7" x14ac:dyDescent="0.25">
      <c r="A426" s="4" t="s">
        <v>812</v>
      </c>
      <c r="B426" t="s">
        <v>812</v>
      </c>
      <c r="C426">
        <f>VLOOKUP($A426,'2011-12 Pres-by-CD'!$A$2:$H$448,4,FALSE)</f>
        <v>51</v>
      </c>
      <c r="D426">
        <f>VLOOKUP($A426,'2011-12 Pres-by-CD'!$A$2:$H$448,5,FALSE)</f>
        <v>48</v>
      </c>
      <c r="E426" s="37">
        <f t="shared" si="18"/>
        <v>51.515151515151516</v>
      </c>
      <c r="F426" s="37">
        <f t="shared" si="19"/>
        <v>48.484848484848484</v>
      </c>
      <c r="G426" s="37">
        <f t="shared" si="20"/>
        <v>4.2696969696969687</v>
      </c>
    </row>
    <row r="427" spans="1:7" x14ac:dyDescent="0.25">
      <c r="A427" s="4" t="s">
        <v>814</v>
      </c>
      <c r="B427" t="s">
        <v>814</v>
      </c>
      <c r="C427">
        <f>VLOOKUP($A427,'2011-12 Pres-by-CD'!$A$2:$H$448,4,FALSE)</f>
        <v>70</v>
      </c>
      <c r="D427">
        <f>VLOOKUP($A427,'2011-12 Pres-by-CD'!$A$2:$H$448,5,FALSE)</f>
        <v>29</v>
      </c>
      <c r="E427" s="37">
        <f t="shared" si="18"/>
        <v>70.707070707070713</v>
      </c>
      <c r="F427" s="37">
        <f t="shared" si="19"/>
        <v>29.292929292929294</v>
      </c>
      <c r="G427" s="37">
        <f t="shared" si="20"/>
        <v>-34.114141414141422</v>
      </c>
    </row>
    <row r="428" spans="1:7" x14ac:dyDescent="0.25">
      <c r="A428" s="4" t="s">
        <v>815</v>
      </c>
      <c r="B428" t="s">
        <v>815</v>
      </c>
      <c r="C428">
        <f>VLOOKUP($A428,'2011-12 Pres-by-CD'!$A$2:$H$448,4,FALSE)</f>
        <v>59</v>
      </c>
      <c r="D428">
        <f>VLOOKUP($A428,'2011-12 Pres-by-CD'!$A$2:$H$448,5,FALSE)</f>
        <v>39</v>
      </c>
      <c r="E428" s="37">
        <f t="shared" si="18"/>
        <v>60.204081632653065</v>
      </c>
      <c r="F428" s="37">
        <f t="shared" si="19"/>
        <v>39.795918367346935</v>
      </c>
      <c r="G428" s="37">
        <f t="shared" si="20"/>
        <v>-13.108163265306128</v>
      </c>
    </row>
    <row r="429" spans="1:7" x14ac:dyDescent="0.25">
      <c r="A429" s="4" t="s">
        <v>817</v>
      </c>
      <c r="B429" t="s">
        <v>817</v>
      </c>
      <c r="C429">
        <f>VLOOKUP($A429,'2011-12 Pres-by-CD'!$A$2:$H$448,4,FALSE)</f>
        <v>74</v>
      </c>
      <c r="D429">
        <f>VLOOKUP($A429,'2011-12 Pres-by-CD'!$A$2:$H$448,5,FALSE)</f>
        <v>25</v>
      </c>
      <c r="E429" s="37">
        <f t="shared" si="18"/>
        <v>74.747474747474755</v>
      </c>
      <c r="F429" s="37">
        <f t="shared" si="19"/>
        <v>25.252525252525253</v>
      </c>
      <c r="G429" s="37">
        <f t="shared" si="20"/>
        <v>-42.194949494949505</v>
      </c>
    </row>
    <row r="430" spans="1:7" x14ac:dyDescent="0.25">
      <c r="A430" s="4" t="s">
        <v>819</v>
      </c>
      <c r="B430" t="s">
        <v>819</v>
      </c>
      <c r="C430">
        <f>VLOOKUP($A430,'2011-12 Pres-by-CD'!$A$2:$H$448,4,FALSE)</f>
        <v>42</v>
      </c>
      <c r="D430">
        <f>VLOOKUP($A430,'2011-12 Pres-by-CD'!$A$2:$H$448,5,FALSE)</f>
        <v>57</v>
      </c>
      <c r="E430" s="37">
        <f t="shared" si="18"/>
        <v>42.424242424242422</v>
      </c>
      <c r="F430" s="37">
        <f t="shared" si="19"/>
        <v>57.575757575757578</v>
      </c>
      <c r="G430" s="37">
        <f t="shared" si="20"/>
        <v>22.451515151515157</v>
      </c>
    </row>
    <row r="431" spans="1:7" x14ac:dyDescent="0.25">
      <c r="A431" s="4" t="s">
        <v>821</v>
      </c>
      <c r="B431" t="s">
        <v>821</v>
      </c>
      <c r="C431">
        <f>VLOOKUP($A431,'2011-12 Pres-by-CD'!$A$2:$H$448,4,FALSE)</f>
        <v>49</v>
      </c>
      <c r="D431">
        <f>VLOOKUP($A431,'2011-12 Pres-by-CD'!$A$2:$H$448,5,FALSE)</f>
        <v>49</v>
      </c>
      <c r="E431" s="37">
        <f t="shared" si="18"/>
        <v>50</v>
      </c>
      <c r="F431" s="37">
        <f t="shared" si="19"/>
        <v>50</v>
      </c>
      <c r="G431" s="37">
        <f t="shared" si="20"/>
        <v>7.3</v>
      </c>
    </row>
    <row r="432" spans="1:7" x14ac:dyDescent="0.25">
      <c r="A432" s="4" t="s">
        <v>823</v>
      </c>
      <c r="B432" t="s">
        <v>823</v>
      </c>
      <c r="C432">
        <f>VLOOKUP($A432,'2011-12 Pres-by-CD'!$A$2:$H$448,4,FALSE)</f>
        <v>53</v>
      </c>
      <c r="D432">
        <f>VLOOKUP($A432,'2011-12 Pres-by-CD'!$A$2:$H$448,5,FALSE)</f>
        <v>45</v>
      </c>
      <c r="E432" s="37">
        <f t="shared" si="18"/>
        <v>54.081632653061227</v>
      </c>
      <c r="F432" s="37">
        <f t="shared" si="19"/>
        <v>45.91836734693878</v>
      </c>
      <c r="G432" s="37">
        <f t="shared" si="20"/>
        <v>-0.86326530612244756</v>
      </c>
    </row>
    <row r="433" spans="1:7" x14ac:dyDescent="0.25">
      <c r="A433" s="4" t="s">
        <v>825</v>
      </c>
      <c r="B433" t="s">
        <v>825</v>
      </c>
      <c r="C433">
        <f>VLOOKUP($A433,'2011-12 Pres-by-CD'!$A$2:$H$448,4,FALSE)</f>
        <v>54</v>
      </c>
      <c r="D433">
        <f>VLOOKUP($A433,'2011-12 Pres-by-CD'!$A$2:$H$448,5,FALSE)</f>
        <v>45</v>
      </c>
      <c r="E433" s="37">
        <f t="shared" si="18"/>
        <v>54.54545454545454</v>
      </c>
      <c r="F433" s="37">
        <f t="shared" si="19"/>
        <v>45.454545454545453</v>
      </c>
      <c r="G433" s="37">
        <f t="shared" si="20"/>
        <v>-1.7909090909090866</v>
      </c>
    </row>
    <row r="434" spans="1:7" x14ac:dyDescent="0.25">
      <c r="A434" s="4" t="s">
        <v>827</v>
      </c>
      <c r="B434" t="s">
        <v>827</v>
      </c>
      <c r="C434">
        <f>VLOOKUP($A434,'2011-12 Pres-by-CD'!$A$2:$H$448,4,FALSE)</f>
        <v>42</v>
      </c>
      <c r="D434">
        <f>VLOOKUP($A434,'2011-12 Pres-by-CD'!$A$2:$H$448,5,FALSE)</f>
        <v>57</v>
      </c>
      <c r="E434" s="37">
        <f t="shared" si="18"/>
        <v>42.424242424242422</v>
      </c>
      <c r="F434" s="37">
        <f t="shared" si="19"/>
        <v>57.575757575757578</v>
      </c>
      <c r="G434" s="37">
        <f t="shared" si="20"/>
        <v>22.451515151515157</v>
      </c>
    </row>
    <row r="435" spans="1:7" x14ac:dyDescent="0.25">
      <c r="A435" s="4" t="s">
        <v>829</v>
      </c>
      <c r="B435" t="s">
        <v>829</v>
      </c>
      <c r="C435">
        <f>VLOOKUP($A435,'2011-12 Pres-by-CD'!$A$2:$H$448,4,FALSE)</f>
        <v>44</v>
      </c>
      <c r="D435">
        <f>VLOOKUP($A435,'2011-12 Pres-by-CD'!$A$2:$H$448,5,FALSE)</f>
        <v>55</v>
      </c>
      <c r="E435" s="37">
        <f t="shared" si="18"/>
        <v>44.444444444444443</v>
      </c>
      <c r="F435" s="37">
        <f t="shared" si="19"/>
        <v>55.555555555555557</v>
      </c>
      <c r="G435" s="37">
        <f t="shared" si="20"/>
        <v>18.411111111111115</v>
      </c>
    </row>
    <row r="436" spans="1:7" x14ac:dyDescent="0.25">
      <c r="A436" s="4" t="s">
        <v>831</v>
      </c>
      <c r="B436" t="s">
        <v>831</v>
      </c>
      <c r="C436">
        <f>VLOOKUP($A436,'2011-12 Pres-by-CD'!$A$2:$H$448,4,FALSE)</f>
        <v>42</v>
      </c>
      <c r="D436">
        <f>VLOOKUP($A436,'2011-12 Pres-by-CD'!$A$2:$H$448,5,FALSE)</f>
        <v>56</v>
      </c>
      <c r="E436" s="37">
        <f t="shared" si="18"/>
        <v>42.857142857142854</v>
      </c>
      <c r="F436" s="37">
        <f t="shared" si="19"/>
        <v>57.142857142857139</v>
      </c>
      <c r="G436" s="37">
        <f t="shared" si="20"/>
        <v>21.585714285714285</v>
      </c>
    </row>
    <row r="437" spans="1:7" x14ac:dyDescent="0.25">
      <c r="A437" s="4" t="s">
        <v>833</v>
      </c>
      <c r="B437" t="s">
        <v>894</v>
      </c>
      <c r="C437">
        <f>VLOOKUP($A437,'2011-12 Pres-by-CD'!$A$2:$H$448,4,FALSE)</f>
        <v>33</v>
      </c>
      <c r="D437">
        <f>VLOOKUP($A437,'2011-12 Pres-by-CD'!$A$2:$H$448,5,FALSE)</f>
        <v>65</v>
      </c>
      <c r="E437" s="37">
        <f t="shared" si="18"/>
        <v>33.673469387755098</v>
      </c>
      <c r="F437" s="37">
        <f t="shared" si="19"/>
        <v>66.326530612244895</v>
      </c>
      <c r="G437" s="37">
        <f t="shared" si="20"/>
        <v>39.953061224489794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"/>
  <sheetViews>
    <sheetView workbookViewId="0"/>
  </sheetViews>
  <sheetFormatPr defaultColWidth="12.6328125" defaultRowHeight="12.75" customHeight="1" x14ac:dyDescent="0.25"/>
  <cols>
    <col min="1" max="1" width="6.08984375" customWidth="1"/>
    <col min="2" max="2" width="16.08984375" customWidth="1"/>
    <col min="3" max="3" width="5.7265625" customWidth="1"/>
    <col min="4" max="4" width="7.26953125" customWidth="1"/>
    <col min="5" max="5" width="7.08984375" customWidth="1"/>
    <col min="6" max="6" width="7.26953125" customWidth="1"/>
    <col min="7" max="7" width="7.08984375" customWidth="1"/>
    <col min="8" max="8" width="6.08984375" customWidth="1"/>
  </cols>
  <sheetData>
    <row r="1" spans="1:8" ht="12" customHeight="1" x14ac:dyDescent="0.3">
      <c r="A1" s="27" t="s">
        <v>0</v>
      </c>
      <c r="B1" s="27" t="s">
        <v>835</v>
      </c>
      <c r="C1" s="27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</row>
  </sheetData>
  <conditionalFormatting sqref="C1">
    <cfRule type="cellIs" dxfId="1" priority="1" operator="equal">
      <formula>"(R)"</formula>
    </cfRule>
  </conditionalFormatting>
  <conditionalFormatting sqref="C1">
    <cfRule type="cellIs" dxfId="0" priority="2" operator="equal">
      <formula>"(D)"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" width="13.36328125" customWidth="1"/>
    <col min="2" max="2" width="11.7265625" customWidth="1"/>
  </cols>
  <sheetData>
    <row r="1" spans="1:2" ht="12.75" customHeight="1" x14ac:dyDescent="0.3">
      <c r="A1" s="30" t="s">
        <v>836</v>
      </c>
      <c r="B1" s="30" t="s">
        <v>837</v>
      </c>
    </row>
    <row r="2" spans="1:2" ht="12.75" customHeight="1" x14ac:dyDescent="0.25">
      <c r="A2" s="31" t="s">
        <v>838</v>
      </c>
      <c r="B2" s="32" t="str">
        <f>HYPERLINK("https://docs.google.com/spreadsheet/ccc?key=0Av8O-dN2giY6dEcwN3pQMEt5Y3J2VTFpeE41UnJkUXc#gid=0","Calculations")</f>
        <v>Calculations</v>
      </c>
    </row>
    <row r="3" spans="1:2" ht="12.75" customHeight="1" x14ac:dyDescent="0.25">
      <c r="A3" s="9" t="s">
        <v>839</v>
      </c>
      <c r="B3" s="33" t="str">
        <f>HYPERLINK("https://docs.google.com/open?id=0B99k6QrlThx6YzEyYTYwZTgtMmE0OC00MjdjLThlNDgtMzFiNTk1MTZhOTM2","Calculations")</f>
        <v>Calculations</v>
      </c>
    </row>
    <row r="4" spans="1:2" ht="12.75" customHeight="1" x14ac:dyDescent="0.25">
      <c r="A4" s="9" t="s">
        <v>840</v>
      </c>
      <c r="B4" s="34" t="str">
        <f>HYPERLINK("https://docs.google.com/spreadsheet/ccc?key=0Av8O-dN2giY6dFNkNV8zdG4zXzZGQ0piUnc2eGRXUnc#gid=0","Calculations")</f>
        <v>Calculations</v>
      </c>
    </row>
    <row r="5" spans="1:2" ht="12.75" customHeight="1" x14ac:dyDescent="0.25">
      <c r="A5" s="9" t="s">
        <v>841</v>
      </c>
      <c r="B5" s="33" t="str">
        <f>HYPERLINK("https://spreadsheets.google.com/ccc?key=0Av8O-dN2giY6dGdaUWFISUVKUDloY2VYWFB5ekhzcUE&amp;hl=en#gid=0","Calculations")</f>
        <v>Calculations</v>
      </c>
    </row>
    <row r="6" spans="1:2" ht="12.75" customHeight="1" x14ac:dyDescent="0.25">
      <c r="A6" s="9" t="s">
        <v>842</v>
      </c>
      <c r="B6" s="33" t="str">
        <f>HYPERLINK("https://docs.google.com/spreadsheet/ccc?key=0At9k6QrlThx6dFZLM25ZSE5kNkhzRERIWHMyeG5zb1E","Calculations")</f>
        <v>Calculations</v>
      </c>
    </row>
    <row r="7" spans="1:2" ht="12.75" customHeight="1" x14ac:dyDescent="0.25">
      <c r="A7" s="9" t="s">
        <v>843</v>
      </c>
      <c r="B7" s="33" t="str">
        <f>HYPERLINK("https://docs.google.com/spreadsheet/ccc?key=0Av8O-dN2giY6dHJ0S0JaNE01RW5KblpnR2s5TkxHZnc","Calculations")</f>
        <v>Calculations</v>
      </c>
    </row>
    <row r="8" spans="1:2" ht="12.75" customHeight="1" x14ac:dyDescent="0.25">
      <c r="A8" s="9" t="s">
        <v>844</v>
      </c>
      <c r="B8" s="34" t="str">
        <f>HYPERLINK("https://docs.google.com/spreadsheet/ccc?key=0Av8O-dN2giY6dHVobHp2eHVzSThkbzdyOWZGcGZTOUE#gid=0","Calculations")</f>
        <v>Calculations</v>
      </c>
    </row>
    <row r="9" spans="1:2" ht="12.75" customHeight="1" x14ac:dyDescent="0.25">
      <c r="A9" s="9" t="s">
        <v>845</v>
      </c>
      <c r="B9" s="33" t="str">
        <f>HYPERLINK("https://docs.google.com/viewer?a=v&amp;pid=explorer&amp;chrome=true&amp;srcid=0B99k6QrlThx6NWE3OGU4ODgtODgyZC00MDc4LTg1NjItZmE4OGZhZDI3YjU2&amp;hl=en","Calculations")</f>
        <v>Calculations</v>
      </c>
    </row>
    <row r="10" spans="1:2" ht="12.75" customHeight="1" x14ac:dyDescent="0.25">
      <c r="A10" s="9" t="s">
        <v>846</v>
      </c>
      <c r="B10" s="34" t="str">
        <f>HYPERLINK("https://docs.google.com/spreadsheet/ccc?key=0At9k6QrlThx6dEdtN1lyNXplekx2Nzhjc3cwTThNVGc#gid=0","Calculations")</f>
        <v>Calculations</v>
      </c>
    </row>
    <row r="11" spans="1:2" ht="12.75" customHeight="1" x14ac:dyDescent="0.25">
      <c r="A11" s="9" t="s">
        <v>847</v>
      </c>
      <c r="B11" s="33" t="str">
        <f>HYPERLINK("https://docs.google.com/spreadsheet/ccc?key=0Av8O-dN2giY6dERDTzdKX2NKTGhGWU9IY3RDOF9GdVE&amp;hl=en#gid=0","Calculations")</f>
        <v>Calculations</v>
      </c>
    </row>
    <row r="12" spans="1:2" ht="12.75" customHeight="1" x14ac:dyDescent="0.25">
      <c r="A12" s="9" t="s">
        <v>848</v>
      </c>
      <c r="B12" s="33" t="str">
        <f>HYPERLINK("https://docs.google.com/spreadsheet/pub?hl=en_US&amp;hl=en_US&amp;key=0Av8O-dN2giY6dDBIekVVbnhJZnJna201T0JOVGlnSUE&amp;output=html","Calculations")</f>
        <v>Calculations</v>
      </c>
    </row>
    <row r="13" spans="1:2" ht="12.75" customHeight="1" x14ac:dyDescent="0.25">
      <c r="A13" s="9" t="s">
        <v>849</v>
      </c>
      <c r="B13" s="33" t="str">
        <f>HYPERLINK("https://docs.google.com/spreadsheet/pub?hl=en_US&amp;hl=en_US&amp;key=0Av8O-dN2giY6dDhvVjg1aURybU1JNmdxc1gyZjlKVmc&amp;single=true&amp;output=html","Calculations")</f>
        <v>Calculations</v>
      </c>
    </row>
    <row r="14" spans="1:2" ht="12.75" customHeight="1" x14ac:dyDescent="0.25">
      <c r="A14" s="9" t="s">
        <v>850</v>
      </c>
      <c r="B14" s="33" t="str">
        <f>HYPERLINK("http://www.dailykos.com/story/2011/05/31/980570/-Illinois-Redistricting:-Election-results-by-new-congressional-districts","Calculations")</f>
        <v>Calculations</v>
      </c>
    </row>
    <row r="15" spans="1:2" ht="12.75" customHeight="1" x14ac:dyDescent="0.25">
      <c r="A15" s="9" t="s">
        <v>851</v>
      </c>
      <c r="B15" s="33" t="str">
        <f>HYPERLINK("https://spreadsheets0.google.com/spreadsheet/ccc?hl=en&amp;key=tC0dPy2hS-dtRy7RVw7IIkA&amp;hl=en#gid=0","Calculations")</f>
        <v>Calculations</v>
      </c>
    </row>
    <row r="16" spans="1:2" ht="12.75" customHeight="1" x14ac:dyDescent="0.25">
      <c r="A16" s="9" t="s">
        <v>852</v>
      </c>
      <c r="B16" s="33" t="str">
        <f>HYPERLINK("https://docs.google.com/spreadsheet/ccc?key=0At9k6QrlThx6dFUzNktYYW9EbmF1Rk5DNUpvbFlySlE","Calculations")</f>
        <v>Calculations</v>
      </c>
    </row>
    <row r="17" spans="1:2" ht="12.75" customHeight="1" x14ac:dyDescent="0.25">
      <c r="A17" s="9" t="s">
        <v>853</v>
      </c>
      <c r="B17" s="34" t="str">
        <f>HYPERLINK("https://docs.google.com/spreadsheet/ccc?key=0Av8O-dN2giY6dE9Hck42MnZfNUlucmZWSnFKcmpFV0E#gid=0","Calculations")</f>
        <v>Calculations</v>
      </c>
    </row>
    <row r="18" spans="1:2" ht="12.75" customHeight="1" x14ac:dyDescent="0.25">
      <c r="A18" s="9" t="s">
        <v>854</v>
      </c>
      <c r="B18" s="34" t="str">
        <f>HYPERLINK("https://docs.google.com/spreadsheet/ccc?key=0Av8O-dN2giY6dHFsTjR4dWc2b2EwZEJvMUdSdk50UkE#gid=0","Calculations")</f>
        <v>Calculations</v>
      </c>
    </row>
    <row r="19" spans="1:2" ht="12.75" customHeight="1" x14ac:dyDescent="0.25">
      <c r="A19" s="9" t="s">
        <v>855</v>
      </c>
      <c r="B19" s="33" t="str">
        <f>HYPERLINK("https://spreadsheets.google.com/ccc?key=0Av8O-dN2giY6dGJaNlF4Mk9pbXFwRGFwZ0NmaEhhbGc&amp;hl=en#gid=0","Calculations")</f>
        <v>Calculations</v>
      </c>
    </row>
    <row r="20" spans="1:2" ht="12.75" customHeight="1" x14ac:dyDescent="0.25">
      <c r="A20" s="9" t="s">
        <v>856</v>
      </c>
      <c r="B20" s="33" t="str">
        <f>HYPERLINK("https://docs.google.com/spreadsheet/ccc?key=0At9k6QrlThx6dEdiNHVhR1A2cUZ6bkI2RTBKODRTNkE","Calculations")</f>
        <v>Calculations</v>
      </c>
    </row>
    <row r="21" spans="1:2" ht="12.75" customHeight="1" x14ac:dyDescent="0.25">
      <c r="A21" s="9" t="s">
        <v>857</v>
      </c>
      <c r="B21" s="33" t="str">
        <f>HYPERLINK("https://docs.google.com/spreadsheet/pub?hl=en_US&amp;hl=en_US&amp;key=0Av8O-dN2giY6dDMxVFhhS0x0Sks5eFBlYXItRVBCcXc&amp;output=html","Calculations")</f>
        <v>Calculations</v>
      </c>
    </row>
    <row r="22" spans="1:2" ht="12.75" customHeight="1" x14ac:dyDescent="0.25">
      <c r="A22" s="9" t="s">
        <v>858</v>
      </c>
      <c r="B22" s="33" t="str">
        <f>HYPERLINK("https://docs.google.com/spreadsheet/ccc?key=0Av8O-dN2giY6dHE0YmdRY3pucURyR3VCNWhEZ0hWb1E#gid=0","Calculations")</f>
        <v>Calculations</v>
      </c>
    </row>
    <row r="23" spans="1:2" ht="12.75" customHeight="1" x14ac:dyDescent="0.25">
      <c r="A23" s="9" t="s">
        <v>859</v>
      </c>
      <c r="B23" s="33" t="str">
        <f>HYPERLINK("https://docs.google.com/spreadsheet/pub?hl=en_US&amp;hl=en_US&amp;key=0Av8O-dN2giY6dDVCUUZLR3c1VF9GZW9PTGozQ3N1NkE&amp;output=html","Calculations")</f>
        <v>Calculations</v>
      </c>
    </row>
    <row r="24" spans="1:2" ht="12.75" customHeight="1" x14ac:dyDescent="0.25">
      <c r="A24" s="9" t="s">
        <v>860</v>
      </c>
      <c r="B24" s="34" t="str">
        <f>HYPERLINK("https://docs.google.com/spreadsheet/ccc?key=0Av8O-dN2giY6dFlJWjVCN1dTd21zbUE4cTBLeEZoV0E#gid=0","Calculations")</f>
        <v>Calculations</v>
      </c>
    </row>
    <row r="25" spans="1:2" ht="12.75" customHeight="1" x14ac:dyDescent="0.25">
      <c r="A25" s="9" t="s">
        <v>861</v>
      </c>
      <c r="B25" s="33" t="str">
        <f>HYPERLINK("https://docs.google.com/spreadsheet/ccc?key=0Av8O-dN2giY6dEVuVHdfNE1nWnh1RVk2WHZwYklQNkE#gid=0","Calculations")</f>
        <v>Calculations</v>
      </c>
    </row>
    <row r="26" spans="1:2" ht="12.75" customHeight="1" x14ac:dyDescent="0.25">
      <c r="A26" s="9" t="s">
        <v>862</v>
      </c>
      <c r="B26" s="33" t="str">
        <f>HYPERLINK("https://spreadsheets1.google.com/spreadsheet/ccc?hl=en_US&amp;key=tDlDB8ZwEWXquRQypymw9Qg&amp;hl=en_US#gid=0","Calculations")</f>
        <v>Calculations</v>
      </c>
    </row>
    <row r="27" spans="1:2" ht="12.75" customHeight="1" x14ac:dyDescent="0.25">
      <c r="A27" s="9" t="s">
        <v>863</v>
      </c>
      <c r="B27" s="33" t="str">
        <f>HYPERLINK("https://docs.google.com/viewer?a=v&amp;pid=explorer&amp;chrome=true&amp;srcid=0B99k6QrlThx6ZjgzMmQ1NDgtNjM1Yy00MWMzLWI4NTAtYTRhMDIyMGM3NjM3&amp;hl=en","Calculations")</f>
        <v>Calculations</v>
      </c>
    </row>
    <row r="28" spans="1:2" ht="12.75" customHeight="1" x14ac:dyDescent="0.25">
      <c r="A28" s="9" t="s">
        <v>864</v>
      </c>
      <c r="B28" s="33" t="str">
        <f>HYPERLINK("https://spreadsheets1.google.com/spreadsheet/ccc?hl=en_US&amp;key=tFcGjxTIQfictiCnJW-0QBg&amp;hl=en_US#gid=1","Calculations")</f>
        <v>Calculations</v>
      </c>
    </row>
    <row r="29" spans="1:2" ht="12.75" customHeight="1" x14ac:dyDescent="0.25">
      <c r="A29" s="9" t="s">
        <v>865</v>
      </c>
      <c r="B29" s="33" t="str">
        <f>HYPERLINK("https://docs.google.com/spreadsheet/ccc?key=0Av8O-dN2giY6dDBOMTBPVzZ6aHY2U29OaG04RDVLSWc#gid=0","Calculations")</f>
        <v>Calculations</v>
      </c>
    </row>
    <row r="30" spans="1:2" ht="12.75" customHeight="1" x14ac:dyDescent="0.25">
      <c r="A30" s="9" t="s">
        <v>866</v>
      </c>
      <c r="B30" s="34" t="str">
        <f>HYPERLINK("https://docs.google.com/spreadsheet/ccc?key=0Av8O-dN2giY6dGxscWp4SFQ4QUhaU3VTWUZzZ0ZtcXc#gid=0","Calculations")</f>
        <v>Calculations</v>
      </c>
    </row>
    <row r="31" spans="1:2" ht="12.75" customHeight="1" x14ac:dyDescent="0.25">
      <c r="A31" s="9" t="s">
        <v>867</v>
      </c>
      <c r="B31" s="33" t="str">
        <f>HYPERLINK("https://docs.google.com/spreadsheet/ccc?key=0Av8O-dN2giY6dGtYTV8xS2hHcXJnX0pOZkdCU2V1N2c#gid=0","Calculations")</f>
        <v>Calculations</v>
      </c>
    </row>
    <row r="32" spans="1:2" ht="12.75" customHeight="1" x14ac:dyDescent="0.25">
      <c r="A32" s="9" t="s">
        <v>868</v>
      </c>
      <c r="B32" s="34" t="str">
        <f>HYPERLINK("https://docs.google.com/spreadsheet/ccc?key=0Av8O-dN2giY6dG1WaEx0VDdCNDNLbnE2UUpzZ0tydEE","Calculations")</f>
        <v>Calculations</v>
      </c>
    </row>
    <row r="33" spans="1:2" ht="12.75" customHeight="1" x14ac:dyDescent="0.25">
      <c r="A33" s="9" t="s">
        <v>869</v>
      </c>
      <c r="B33" s="34" t="str">
        <f>HYPERLINK("https://docs.google.com/spreadsheet/ccc?key=0Av8O-dN2giY6dGlFemVqU2ZRZXB3ZUhha200Mk1aVkE#gid=0","Calculations")</f>
        <v>Calculations</v>
      </c>
    </row>
    <row r="34" spans="1:2" ht="12.75" customHeight="1" x14ac:dyDescent="0.25">
      <c r="A34" s="9" t="s">
        <v>870</v>
      </c>
      <c r="B34" s="33" t="str">
        <f>HYPERLINK("https://spreadsheets.google.com/spreadsheet/ccc?key=0At9k6QrlThx6dHVaek5TX01iYU5oY1NvekRBVlNxYXc&amp;hl=en_US","Calculations")</f>
        <v>Calculations</v>
      </c>
    </row>
    <row r="35" spans="1:2" ht="12.75" customHeight="1" x14ac:dyDescent="0.25">
      <c r="A35" s="9" t="s">
        <v>871</v>
      </c>
      <c r="B35" s="33" t="str">
        <f>HYPERLINK("https://docs.google.com/viewer?a=v&amp;pid=explorer&amp;chrome=true&amp;srcid=0B99k6QrlThx6ZjllYjQxZmYtYmU2ZC00NjY1LTkyOTItZGNmZjIwYjVkN2Yz&amp;hl=en","Calculations")</f>
        <v>Calculations</v>
      </c>
    </row>
    <row r="36" spans="1:2" ht="12.75" customHeight="1" x14ac:dyDescent="0.25">
      <c r="A36" s="9" t="s">
        <v>872</v>
      </c>
      <c r="B36" s="33" t="str">
        <f>HYPERLINK("https://docs.google.com/spreadsheet/ccc?key=0Av8O-dN2giY6dFBJR2RrSmhHVGs4cEpmenc2bHRrcEE#gid=0","Calculations")</f>
        <v>Calculations</v>
      </c>
    </row>
    <row r="37" spans="1:2" ht="12.75" customHeight="1" x14ac:dyDescent="0.25">
      <c r="A37" s="9" t="s">
        <v>873</v>
      </c>
      <c r="B37" s="33" t="str">
        <f>HYPERLINK("https://spreadsheets1.google.com/spreadsheet/ccc?hl=en&amp;hl=en&amp;key=txkZkX_xuMKVbcC741q5qug&amp;authkey=CMf59ucH#gid=0","Calculations")</f>
        <v>Calculations</v>
      </c>
    </row>
    <row r="38" spans="1:2" ht="12.75" customHeight="1" x14ac:dyDescent="0.25">
      <c r="A38" s="9" t="s">
        <v>874</v>
      </c>
      <c r="B38" s="33" t="str">
        <f>HYPERLINK("https://docs.google.com/spreadsheet/ccc?key=0Av8O-dN2giY6dDlPaHBEVnV3OEVxOXV3M2dhYURENUE#gid=0","Calculations")</f>
        <v>Calculations</v>
      </c>
    </row>
    <row r="39" spans="1:2" ht="12.75" customHeight="1" x14ac:dyDescent="0.25">
      <c r="A39" s="9" t="s">
        <v>875</v>
      </c>
      <c r="B39" s="33" t="str">
        <f>HYPERLINK("https://docs.google.com/spreadsheet/ccc?key=0Av8O-dN2giY6dGpmY0tiZV9tT3kzOTI0RmJXM1BZMkE&amp;hl=en_US#gid=0","Calculations")</f>
        <v>Calculations</v>
      </c>
    </row>
    <row r="40" spans="1:2" ht="12.75" customHeight="1" x14ac:dyDescent="0.25">
      <c r="A40" s="9" t="s">
        <v>876</v>
      </c>
      <c r="B40" s="34" t="str">
        <f>HYPERLINK("https://docs.google.com/spreadsheet/ccc?key=0Av8O-dN2giY6dEVuMUlEZ2dqcVFkb3U3LUlBNElSbEE#gid=0","Calculations")</f>
        <v>Calculations</v>
      </c>
    </row>
    <row r="41" spans="1:2" ht="12.75" customHeight="1" x14ac:dyDescent="0.25">
      <c r="A41" s="9" t="s">
        <v>877</v>
      </c>
      <c r="B41" s="34" t="str">
        <f>HYPERLINK("https://docs.google.com/spreadsheet/ccc?key=0Av8O-dN2giY6dG9oXzFiTXRaRWlBdkk5TDVsNnEzOGc#gid=0","Calculations")</f>
        <v>Calculations</v>
      </c>
    </row>
    <row r="42" spans="1:2" ht="12.5" x14ac:dyDescent="0.25">
      <c r="A42" s="9" t="s">
        <v>878</v>
      </c>
      <c r="B42" s="33" t="str">
        <f>HYPERLINK("https://docs.google.com/viewer?a=v&amp;pid=explorer&amp;chrome=true&amp;srcid=0B99k6QrlThx6ODI1MDc3YmUtODEzZi00MzNmLWEzODYtZWI2NDliMmMxZTY0&amp;hl=en","Calculations")</f>
        <v>Calculations</v>
      </c>
    </row>
    <row r="43" spans="1:2" ht="12.5" x14ac:dyDescent="0.25">
      <c r="A43" s="9" t="s">
        <v>879</v>
      </c>
      <c r="B43" s="34" t="str">
        <f>HYPERLINK("https://docs.google.com/spreadsheet/ccc?key=0Av8O-dN2giY6dC1OZENYQ1dNbEdYbmpQT1I4V3AzT2c#gid=0","Calculations")</f>
        <v>Calculations</v>
      </c>
    </row>
    <row r="44" spans="1:2" ht="12.5" x14ac:dyDescent="0.25">
      <c r="A44" s="9" t="s">
        <v>880</v>
      </c>
      <c r="B44" s="34" t="str">
        <f>HYPERLINK("https://docs.google.com/spreadsheet/ccc?key=0Av8O-dN2giY6dEoxOWlZUF8zRzZJNGRHRVZYelV2YVE#gid=1","Calculations")</f>
        <v>Calculations</v>
      </c>
    </row>
    <row r="45" spans="1:2" ht="12.5" x14ac:dyDescent="0.25">
      <c r="A45" s="9" t="s">
        <v>881</v>
      </c>
      <c r="B45" s="34" t="str">
        <f>HYPERLINK("https://docs.google.com/spreadsheet/ccc?key=0Av8O-dN2giY6dEFmR3BQYjUtSndEYmNkeUpHcGdzVnc#gid=0","Calculations")</f>
        <v>Calculations</v>
      </c>
    </row>
    <row r="46" spans="1:2" ht="12.5" x14ac:dyDescent="0.25">
      <c r="A46" s="9" t="s">
        <v>882</v>
      </c>
      <c r="B46" s="33" t="str">
        <f>HYPERLINK("https://docs.google.com/viewer?a=v&amp;pid=explorer&amp;chrome=true&amp;srcid=0B99k6QrlThx6ZTY5OWQyZDgtYzhhYi00ZjgzLWI4N2UtMTBmZDExNDNhNmMz&amp;hl=en","Calculations")</f>
        <v>Calculations</v>
      </c>
    </row>
    <row r="47" spans="1:2" ht="12.5" x14ac:dyDescent="0.25">
      <c r="A47" s="9" t="s">
        <v>883</v>
      </c>
      <c r="B47" s="34" t="str">
        <f>HYPERLINK("https://docs.google.com/spreadsheet/ccc?key=0Av8O-dN2giY6dFp0Zk4zNkE3Rmp6SFpkd2lwb2VrOVE#gid=0","Calculations")</f>
        <v>Calculations</v>
      </c>
    </row>
    <row r="48" spans="1:2" ht="12.5" x14ac:dyDescent="0.25">
      <c r="A48" s="9" t="s">
        <v>884</v>
      </c>
      <c r="B48" s="34" t="str">
        <f>HYPERLINK("https://docs.google.com/spreadsheet/ccc?key=0Av8O-dN2giY6dFB0U0J1dFVMNWRUbG00M1hXOWFJLUE#gid=0","Calculations")</f>
        <v>Calculations</v>
      </c>
    </row>
    <row r="49" spans="1:2" ht="12.5" x14ac:dyDescent="0.25">
      <c r="A49" s="9" t="s">
        <v>885</v>
      </c>
      <c r="B49" s="34" t="str">
        <f>HYPERLINK("https://docs.google.com/spreadsheet/ccc?key=0At9k6QrlThx6dGRocGItd01RZXhpX0ZFb2lrQkV6N1E#gid=0","Calculations")</f>
        <v>Calculations</v>
      </c>
    </row>
    <row r="50" spans="1:2" ht="12.5" x14ac:dyDescent="0.25">
      <c r="A50" s="9" t="s">
        <v>886</v>
      </c>
      <c r="B50" s="34" t="str">
        <f>HYPERLINK("https://docs.google.com/spreadsheet/ccc?key=0Av8O-dN2giY6dEY5czhEc1g4R3FDZUF5c05SbTFRUUE#gid=0","Calculations")</f>
        <v>Calculations</v>
      </c>
    </row>
    <row r="51" spans="1:2" ht="12.5" x14ac:dyDescent="0.25">
      <c r="A51" s="9" t="s">
        <v>887</v>
      </c>
      <c r="B51" s="33" t="str">
        <f>HYPERLINK("https://docs.google.com/viewer?a=v&amp;pid=explorer&amp;chrome=true&amp;srcid=0B99k6QrlThx6NzgwMGRhMjItNGIxNS00YTQ2LWFkZjMtZDI3ZWFlYTI1YWZj&amp;hl=en","Calculations")</f>
        <v>Calculations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2011-12 Pres-by-CD</vt:lpstr>
      <vt:lpstr>Build</vt:lpstr>
      <vt:lpstr>Header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2022-09-27T13:01:48Z</dcterms:created>
  <dcterms:modified xsi:type="dcterms:W3CDTF">2022-09-27T13:10:44Z</dcterms:modified>
</cp:coreProperties>
</file>