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6"/>
  <workbookPr/>
  <mc:AlternateContent xmlns:mc="http://schemas.openxmlformats.org/markup-compatibility/2006">
    <mc:Choice Requires="x15">
      <x15ac:absPath xmlns:x15ac="http://schemas.microsoft.com/office/spreadsheetml/2010/11/ac" url="C:\Users\Juan\Documents\forocoches\post\"/>
    </mc:Choice>
  </mc:AlternateContent>
  <xr:revisionPtr revIDLastSave="43" documentId="11_55237705025F7833AE7BFB5801DC8A6AD9EB25B2" xr6:coauthVersionLast="47" xr6:coauthVersionMax="47" xr10:uidLastSave="{EB2EEBAD-C317-4F58-A745-F7074049EA1B}"/>
  <bookViews>
    <workbookView xWindow="0" yWindow="0" windowWidth="19155" windowHeight="6960" xr2:uid="{00000000-000D-0000-FFFF-FFFF00000000}"/>
  </bookViews>
  <sheets>
    <sheet name="Comparador" sheetId="1" r:id="rId1"/>
  </sheets>
  <definedNames>
    <definedName name="_xlnm.Print_Area" localSheetId="0">Comparador!$A$1:$AB$113</definedName>
    <definedName name="CELDA_MAG">Comparador!#REF!</definedName>
    <definedName name="contadordia">Comparador!$C$50</definedName>
    <definedName name="diasfct">Comparador!$C$26</definedName>
    <definedName name="Ellano">Comparador!$C$31</definedName>
    <definedName name="Epunta">Comparador!$C$30</definedName>
    <definedName name="Evalle">Comparador!$C$32</definedName>
    <definedName name="finbonsoc">Comparador!$C$48</definedName>
    <definedName name="IEact">Comparador!$C$49</definedName>
    <definedName name="IVAact">Comparador!$C$53</definedName>
    <definedName name="MAG">Comparador!#REF!</definedName>
    <definedName name="PPdia">Comparador!$C$27</definedName>
    <definedName name="ppuntaboe">Comparador!$W$27</definedName>
    <definedName name="pvalleboe">Comparador!$W$28</definedName>
    <definedName name="PVdia">Comparador!$C$28</definedName>
    <definedName name="WEKIWI_opcion3">Comparador!$E$63:$G$63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 r="E8" i="1"/>
  <c r="F8" i="1"/>
  <c r="J8" i="1"/>
  <c r="M8" i="1"/>
  <c r="N8" i="1"/>
  <c r="O8" i="1"/>
  <c r="Q8" i="1"/>
  <c r="E9" i="1"/>
  <c r="F9" i="1"/>
  <c r="G9" i="1"/>
  <c r="J9" i="1"/>
  <c r="M9" i="1"/>
  <c r="N9" i="1"/>
  <c r="O9" i="1"/>
  <c r="Q9" i="1"/>
  <c r="D10" i="1"/>
  <c r="E10" i="1"/>
  <c r="F10" i="1"/>
  <c r="G10" i="1"/>
  <c r="H10" i="1"/>
  <c r="I10" i="1"/>
  <c r="J10" i="1"/>
  <c r="K10" i="1"/>
  <c r="L10" i="1"/>
  <c r="M10" i="1"/>
  <c r="N10" i="1"/>
  <c r="O10" i="1"/>
  <c r="P10" i="1"/>
  <c r="Q10" i="1"/>
  <c r="D11" i="1"/>
  <c r="E11" i="1"/>
  <c r="F11" i="1"/>
  <c r="G11" i="1"/>
  <c r="H11" i="1"/>
  <c r="I11" i="1"/>
  <c r="J11" i="1"/>
  <c r="K11" i="1"/>
  <c r="L11" i="1"/>
  <c r="M11" i="1"/>
  <c r="N11" i="1"/>
  <c r="O11" i="1"/>
  <c r="P11" i="1"/>
  <c r="Q11" i="1"/>
  <c r="M13" i="1"/>
  <c r="Q13" i="1"/>
  <c r="E14" i="1"/>
  <c r="M14" i="1"/>
  <c r="N14" i="1"/>
  <c r="Q14" i="1"/>
  <c r="E15" i="1"/>
  <c r="M15" i="1"/>
  <c r="N15" i="1"/>
  <c r="Q15" i="1"/>
  <c r="I18" i="1"/>
  <c r="N18" i="1"/>
  <c r="D25" i="1"/>
  <c r="E25" i="1"/>
  <c r="F25" i="1"/>
  <c r="G25" i="1"/>
  <c r="H25" i="1"/>
  <c r="I25" i="1"/>
  <c r="J25" i="1"/>
  <c r="K25" i="1"/>
  <c r="L25" i="1"/>
  <c r="M25" i="1"/>
  <c r="N25" i="1"/>
  <c r="O25" i="1"/>
  <c r="P25" i="1"/>
  <c r="Q25" i="1"/>
  <c r="R25" i="1"/>
  <c r="D27" i="1"/>
  <c r="E27" i="1"/>
  <c r="F27" i="1"/>
  <c r="G27" i="1"/>
  <c r="H27" i="1"/>
  <c r="I27" i="1"/>
  <c r="J27" i="1"/>
  <c r="K27" i="1"/>
  <c r="L27" i="1"/>
  <c r="M27" i="1"/>
  <c r="N27" i="1"/>
  <c r="O27" i="1"/>
  <c r="P27" i="1"/>
  <c r="Q27" i="1"/>
  <c r="D28" i="1"/>
  <c r="E28" i="1"/>
  <c r="F28" i="1"/>
  <c r="G28" i="1"/>
  <c r="H28" i="1"/>
  <c r="I28" i="1"/>
  <c r="J28" i="1"/>
  <c r="K28" i="1"/>
  <c r="L28" i="1"/>
  <c r="M28" i="1"/>
  <c r="N28" i="1"/>
  <c r="O28" i="1"/>
  <c r="P28" i="1"/>
  <c r="Q28" i="1"/>
  <c r="D30" i="1"/>
  <c r="E30" i="1"/>
  <c r="F30" i="1"/>
  <c r="G30" i="1"/>
  <c r="H30" i="1"/>
  <c r="I30" i="1"/>
  <c r="J30" i="1"/>
  <c r="K30" i="1"/>
  <c r="L30" i="1"/>
  <c r="M30" i="1"/>
  <c r="N30" i="1"/>
  <c r="O30" i="1"/>
  <c r="P30" i="1"/>
  <c r="Q30" i="1"/>
  <c r="D31" i="1"/>
  <c r="E31" i="1"/>
  <c r="F31" i="1"/>
  <c r="G31" i="1"/>
  <c r="H31" i="1"/>
  <c r="I31" i="1"/>
  <c r="J31" i="1"/>
  <c r="K31" i="1"/>
  <c r="L31" i="1"/>
  <c r="M31" i="1"/>
  <c r="N31" i="1"/>
  <c r="O31" i="1"/>
  <c r="P31" i="1"/>
  <c r="Q31" i="1"/>
  <c r="D32" i="1"/>
  <c r="E32" i="1"/>
  <c r="F32" i="1"/>
  <c r="G32" i="1"/>
  <c r="H32" i="1"/>
  <c r="I32" i="1"/>
  <c r="J32" i="1"/>
  <c r="K32" i="1"/>
  <c r="L32" i="1"/>
  <c r="M32" i="1"/>
  <c r="N32" i="1"/>
  <c r="O32" i="1"/>
  <c r="P32" i="1"/>
  <c r="Q32" i="1"/>
  <c r="D34" i="1"/>
  <c r="E34" i="1"/>
  <c r="F34" i="1"/>
  <c r="G34" i="1"/>
  <c r="H34" i="1"/>
  <c r="I34" i="1"/>
  <c r="J34" i="1"/>
  <c r="K34" i="1"/>
  <c r="L34" i="1"/>
  <c r="M34" i="1"/>
  <c r="N34" i="1"/>
  <c r="O34" i="1"/>
  <c r="P34" i="1"/>
  <c r="Q34" i="1"/>
  <c r="D35" i="1"/>
  <c r="E35" i="1"/>
  <c r="F35" i="1"/>
  <c r="G35" i="1"/>
  <c r="H35" i="1"/>
  <c r="I35" i="1"/>
  <c r="J35" i="1"/>
  <c r="K35" i="1"/>
  <c r="L35" i="1"/>
  <c r="M35" i="1"/>
  <c r="N35" i="1"/>
  <c r="O35" i="1"/>
  <c r="P35" i="1"/>
  <c r="Q35" i="1"/>
  <c r="R35" i="1"/>
  <c r="D36" i="1"/>
  <c r="E36" i="1"/>
  <c r="F36" i="1"/>
  <c r="G36" i="1"/>
  <c r="H36" i="1"/>
  <c r="I36" i="1"/>
  <c r="J36" i="1"/>
  <c r="K36" i="1"/>
  <c r="L36" i="1"/>
  <c r="M36" i="1"/>
  <c r="N36" i="1"/>
  <c r="O36" i="1"/>
  <c r="P36" i="1"/>
  <c r="Q36" i="1"/>
  <c r="R36" i="1"/>
  <c r="D37" i="1"/>
  <c r="E37" i="1"/>
  <c r="F37" i="1"/>
  <c r="G37" i="1"/>
  <c r="H37" i="1"/>
  <c r="I37" i="1"/>
  <c r="J37" i="1"/>
  <c r="K37" i="1"/>
  <c r="L37" i="1"/>
  <c r="M37" i="1"/>
  <c r="N37" i="1"/>
  <c r="O37" i="1"/>
  <c r="P37" i="1"/>
  <c r="Q37" i="1"/>
  <c r="R37" i="1"/>
  <c r="D38" i="1"/>
  <c r="E38" i="1"/>
  <c r="F38" i="1"/>
  <c r="G38" i="1"/>
  <c r="H38" i="1"/>
  <c r="I38" i="1"/>
  <c r="J38" i="1"/>
  <c r="K38" i="1"/>
  <c r="L38" i="1"/>
  <c r="M38" i="1"/>
  <c r="N38" i="1"/>
  <c r="O38" i="1"/>
  <c r="P38" i="1"/>
  <c r="Q38" i="1"/>
  <c r="R38" i="1"/>
  <c r="D39" i="1"/>
  <c r="E39" i="1"/>
  <c r="F39" i="1"/>
  <c r="G39" i="1"/>
  <c r="H39" i="1"/>
  <c r="I39" i="1"/>
  <c r="J39" i="1"/>
  <c r="K39" i="1"/>
  <c r="L39" i="1"/>
  <c r="M39" i="1"/>
  <c r="N39" i="1"/>
  <c r="O39" i="1"/>
  <c r="P39" i="1"/>
  <c r="Q39" i="1"/>
  <c r="R39" i="1"/>
  <c r="D40" i="1"/>
  <c r="E40" i="1"/>
  <c r="F40" i="1"/>
  <c r="G40" i="1"/>
  <c r="H40" i="1"/>
  <c r="I40" i="1"/>
  <c r="J40" i="1"/>
  <c r="K40" i="1"/>
  <c r="L40" i="1"/>
  <c r="M40" i="1"/>
  <c r="N40" i="1"/>
  <c r="O40" i="1"/>
  <c r="P40" i="1"/>
  <c r="Q40" i="1"/>
  <c r="R40" i="1"/>
  <c r="D41" i="1"/>
  <c r="E41" i="1"/>
  <c r="F41" i="1"/>
  <c r="G41" i="1"/>
  <c r="H41" i="1"/>
  <c r="I41" i="1"/>
  <c r="J41" i="1"/>
  <c r="K41" i="1"/>
  <c r="L41" i="1"/>
  <c r="M41" i="1"/>
  <c r="N41" i="1"/>
  <c r="O41" i="1"/>
  <c r="P41" i="1"/>
  <c r="Q41" i="1"/>
  <c r="R41" i="1"/>
  <c r="D42" i="1"/>
  <c r="E42" i="1"/>
  <c r="F42" i="1"/>
  <c r="G42" i="1"/>
  <c r="H42" i="1"/>
  <c r="I42" i="1"/>
  <c r="J42" i="1"/>
  <c r="K42" i="1"/>
  <c r="L42" i="1"/>
  <c r="M42" i="1"/>
  <c r="N42" i="1"/>
  <c r="O42" i="1"/>
  <c r="P42" i="1"/>
  <c r="Q42" i="1"/>
  <c r="R42" i="1"/>
  <c r="D43" i="1"/>
  <c r="E43" i="1"/>
  <c r="F43" i="1"/>
  <c r="G43" i="1"/>
  <c r="H43" i="1"/>
  <c r="I43" i="1"/>
  <c r="J43" i="1"/>
  <c r="K43" i="1"/>
  <c r="L43" i="1"/>
  <c r="M43" i="1"/>
  <c r="N43" i="1"/>
  <c r="O43" i="1"/>
  <c r="P43" i="1"/>
  <c r="Q43" i="1"/>
  <c r="D44" i="1"/>
  <c r="E44" i="1"/>
  <c r="F44" i="1"/>
  <c r="G44" i="1"/>
  <c r="H44" i="1"/>
  <c r="I44" i="1"/>
  <c r="J44" i="1"/>
  <c r="K44" i="1"/>
  <c r="L44" i="1"/>
  <c r="M44" i="1"/>
  <c r="N44" i="1"/>
  <c r="O44" i="1"/>
  <c r="P44" i="1"/>
  <c r="Q44" i="1"/>
  <c r="D45" i="1"/>
  <c r="E45" i="1"/>
  <c r="F45" i="1"/>
  <c r="G45" i="1"/>
  <c r="H45" i="1"/>
  <c r="I45" i="1"/>
  <c r="J45" i="1"/>
  <c r="K45" i="1"/>
  <c r="L45" i="1"/>
  <c r="M45" i="1"/>
  <c r="N45" i="1"/>
  <c r="O45" i="1"/>
  <c r="P45" i="1"/>
  <c r="Q45" i="1"/>
  <c r="R48" i="1"/>
  <c r="R49" i="1"/>
  <c r="R50" i="1"/>
  <c r="D51" i="1"/>
  <c r="E51" i="1"/>
  <c r="F51" i="1"/>
  <c r="G51" i="1"/>
  <c r="H51" i="1"/>
  <c r="I51" i="1"/>
  <c r="J51" i="1"/>
  <c r="K51" i="1"/>
  <c r="L51" i="1"/>
  <c r="M51" i="1"/>
  <c r="N51" i="1"/>
  <c r="O51" i="1"/>
  <c r="P51" i="1"/>
  <c r="Q51" i="1"/>
  <c r="R51" i="1"/>
  <c r="R52" i="1"/>
  <c r="R53" i="1"/>
  <c r="R54" i="1"/>
  <c r="D55" i="1"/>
  <c r="R55" i="1"/>
  <c r="R56" i="1"/>
  <c r="D57" i="1"/>
  <c r="E57" i="1"/>
  <c r="F57" i="1"/>
  <c r="G57" i="1"/>
  <c r="H57" i="1"/>
  <c r="I57" i="1"/>
  <c r="J57" i="1"/>
  <c r="K57" i="1"/>
  <c r="L57" i="1"/>
  <c r="M57" i="1"/>
  <c r="N57" i="1"/>
  <c r="O57" i="1"/>
  <c r="P57" i="1"/>
  <c r="Q57" i="1"/>
  <c r="R57" i="1"/>
  <c r="D58" i="1"/>
  <c r="I58" i="1"/>
  <c r="N58" i="1"/>
  <c r="R58" i="1"/>
  <c r="D59" i="1"/>
  <c r="R59" i="1"/>
  <c r="D61" i="1"/>
  <c r="E61" i="1"/>
  <c r="F61" i="1"/>
  <c r="G61" i="1"/>
  <c r="H61" i="1"/>
  <c r="I61" i="1"/>
  <c r="J61" i="1"/>
  <c r="K61" i="1"/>
  <c r="L61" i="1"/>
  <c r="M61" i="1"/>
  <c r="N61" i="1"/>
  <c r="O61" i="1"/>
  <c r="P61" i="1"/>
  <c r="Q61" i="1"/>
  <c r="E62" i="1"/>
  <c r="F62" i="1"/>
  <c r="G62" i="1"/>
  <c r="H62" i="1"/>
  <c r="I62" i="1"/>
  <c r="J62" i="1"/>
  <c r="K62" i="1"/>
  <c r="L62" i="1"/>
  <c r="M62" i="1"/>
  <c r="N62" i="1"/>
  <c r="O62" i="1"/>
  <c r="P62" i="1"/>
  <c r="Q62" i="1"/>
  <c r="B1" i="1" l="1"/>
  <c r="C50" i="1" l="1"/>
  <c r="D50" i="1" l="1"/>
  <c r="E50" i="1"/>
  <c r="F50" i="1"/>
  <c r="G50" i="1"/>
  <c r="H50" i="1"/>
  <c r="I50" i="1"/>
  <c r="J50" i="1"/>
  <c r="K50" i="1"/>
  <c r="L50" i="1"/>
  <c r="M50" i="1"/>
  <c r="N50" i="1"/>
  <c r="O50" i="1"/>
  <c r="P50" i="1"/>
  <c r="Q50" i="1"/>
  <c r="C48" i="1"/>
  <c r="D48" i="1" l="1"/>
  <c r="E48" i="1"/>
  <c r="F48" i="1"/>
  <c r="G48" i="1"/>
  <c r="H48" i="1"/>
  <c r="I48" i="1"/>
  <c r="J48" i="1"/>
  <c r="K48" i="1"/>
  <c r="L48" i="1"/>
  <c r="M48" i="1"/>
  <c r="N48" i="1"/>
  <c r="O48" i="1"/>
  <c r="P48" i="1"/>
  <c r="Q48" i="1"/>
  <c r="Y45" i="1"/>
  <c r="B15" i="1" l="1"/>
  <c r="B14" i="1"/>
  <c r="B13" i="1"/>
  <c r="B9" i="1" l="1"/>
  <c r="U49" i="1" l="1"/>
  <c r="B24" i="1"/>
  <c r="U31" i="1"/>
  <c r="X31" i="1" s="1"/>
  <c r="U32" i="1"/>
  <c r="X32" i="1" s="1"/>
  <c r="U28" i="1"/>
  <c r="U30" i="1"/>
  <c r="U27" i="1"/>
  <c r="U26" i="1"/>
  <c r="Y33" i="1"/>
  <c r="B66" i="1"/>
  <c r="C33" i="1"/>
  <c r="D33" i="1" l="1"/>
  <c r="D46" i="1"/>
  <c r="E46" i="1"/>
  <c r="F46" i="1"/>
  <c r="G46" i="1"/>
  <c r="H46" i="1"/>
  <c r="I46" i="1"/>
  <c r="J46" i="1"/>
  <c r="K46" i="1"/>
  <c r="L46" i="1"/>
  <c r="M46" i="1"/>
  <c r="N46" i="1"/>
  <c r="O46" i="1"/>
  <c r="P46" i="1"/>
  <c r="Q46" i="1"/>
  <c r="D49" i="1"/>
  <c r="D52" i="1" s="1"/>
  <c r="D53" i="1" s="1"/>
  <c r="E49" i="1"/>
  <c r="E52" i="1" s="1"/>
  <c r="F49" i="1"/>
  <c r="F52" i="1" s="1"/>
  <c r="G49" i="1"/>
  <c r="G52" i="1" s="1"/>
  <c r="H49" i="1"/>
  <c r="H52" i="1" s="1"/>
  <c r="I49" i="1"/>
  <c r="I52" i="1" s="1"/>
  <c r="J49" i="1"/>
  <c r="J52" i="1" s="1"/>
  <c r="K49" i="1"/>
  <c r="K52" i="1" s="1"/>
  <c r="L49" i="1"/>
  <c r="L52" i="1" s="1"/>
  <c r="M49" i="1"/>
  <c r="M52" i="1" s="1"/>
  <c r="N49" i="1"/>
  <c r="N52" i="1" s="1"/>
  <c r="O49" i="1"/>
  <c r="O52" i="1" s="1"/>
  <c r="P49" i="1"/>
  <c r="P52" i="1" s="1"/>
  <c r="Q49" i="1"/>
  <c r="Q52" i="1" s="1"/>
  <c r="R60" i="1"/>
  <c r="X28" i="1"/>
  <c r="X27" i="1"/>
  <c r="U29" i="1"/>
  <c r="Y29" i="1" s="1"/>
  <c r="Y27" i="1"/>
  <c r="X30" i="1"/>
  <c r="Y30" i="1"/>
  <c r="Y28" i="1"/>
  <c r="Y32" i="1"/>
  <c r="Y31" i="1"/>
  <c r="Z30" i="1"/>
  <c r="Z32" i="1"/>
  <c r="Z31" i="1"/>
  <c r="Y44" i="1"/>
  <c r="Q53" i="1" l="1"/>
  <c r="Q55" i="1"/>
  <c r="P53" i="1"/>
  <c r="P55" i="1"/>
  <c r="O53" i="1"/>
  <c r="O55" i="1"/>
  <c r="N53" i="1"/>
  <c r="N55" i="1"/>
  <c r="N59" i="1" s="1"/>
  <c r="M53" i="1"/>
  <c r="M55" i="1"/>
  <c r="L53" i="1"/>
  <c r="L55" i="1"/>
  <c r="K53" i="1"/>
  <c r="K55" i="1"/>
  <c r="J53" i="1"/>
  <c r="J55" i="1"/>
  <c r="I53" i="1"/>
  <c r="I55" i="1"/>
  <c r="I59" i="1" s="1"/>
  <c r="H53" i="1"/>
  <c r="H55" i="1"/>
  <c r="G53" i="1"/>
  <c r="G55" i="1"/>
  <c r="F53" i="1"/>
  <c r="F55" i="1"/>
  <c r="E53" i="1"/>
  <c r="E55" i="1"/>
  <c r="X29" i="1"/>
  <c r="Y34" i="1"/>
  <c r="Y35" i="1"/>
  <c r="Z34" i="1" s="1"/>
  <c r="E58" i="1" l="1"/>
  <c r="E59" i="1"/>
  <c r="F58" i="1"/>
  <c r="F59" i="1"/>
  <c r="G58" i="1"/>
  <c r="G59" i="1"/>
  <c r="H58" i="1"/>
  <c r="H59" i="1"/>
  <c r="J59" i="1"/>
  <c r="J58" i="1"/>
  <c r="K58" i="1"/>
  <c r="K59" i="1"/>
  <c r="L58" i="1"/>
  <c r="L59" i="1"/>
  <c r="M58" i="1"/>
  <c r="M59" i="1"/>
  <c r="O58" i="1"/>
  <c r="O59" i="1"/>
  <c r="P58" i="1"/>
  <c r="P59" i="1"/>
  <c r="Q58" i="1"/>
  <c r="Q60" i="1" s="1"/>
  <c r="Q59" i="1"/>
  <c r="Y43" i="1"/>
  <c r="Y47" i="1" s="1"/>
  <c r="P60" i="1" l="1"/>
  <c r="O60" i="1"/>
  <c r="M60" i="1"/>
  <c r="L60" i="1"/>
  <c r="K60" i="1"/>
  <c r="J60" i="1"/>
  <c r="H60" i="1"/>
  <c r="G60" i="1"/>
  <c r="F60" i="1"/>
  <c r="D60" i="1"/>
  <c r="E60" i="1"/>
  <c r="I60" i="1"/>
  <c r="N60" i="1"/>
  <c r="Y49" i="1"/>
  <c r="Y50" i="1" s="1"/>
  <c r="B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Javier Diaz</author>
    <author>I</author>
  </authors>
  <commentList>
    <comment ref="B1" authorId="0" shapeId="0" xr:uid="{00000000-0006-0000-0000-000001000000}">
      <text>
        <r>
          <rPr>
            <sz val="10"/>
            <color rgb="FF000000"/>
            <rFont val="Arial"/>
            <scheme val="minor"/>
          </rPr>
          <t>Sigue el enlace para comprobar si tienes la última versión del Excel</t>
        </r>
      </text>
    </comment>
    <comment ref="D8" authorId="1" shapeId="0" xr:uid="{00000000-0006-0000-0000-000002000000}">
      <text>
        <r>
          <rPr>
            <b/>
            <sz val="9"/>
            <color indexed="81"/>
            <rFont val="Tahoma"/>
            <family val="2"/>
          </rPr>
          <t xml:space="preserve">I:
</t>
        </r>
        <r>
          <rPr>
            <sz val="9"/>
            <color indexed="81"/>
            <rFont val="Tahoma"/>
            <family val="2"/>
          </rPr>
          <t>-</t>
        </r>
        <r>
          <rPr>
            <sz val="11"/>
            <color indexed="81"/>
            <rFont val="Tahoma"/>
            <family val="2"/>
          </rPr>
          <t xml:space="preserve">Esta columna solo debería rellenarse para introducir el precios de una tarifa de una </t>
        </r>
        <r>
          <rPr>
            <b/>
            <sz val="11"/>
            <color indexed="81"/>
            <rFont val="Tahoma"/>
            <family val="2"/>
          </rPr>
          <t>oferta personalizada</t>
        </r>
        <r>
          <rPr>
            <sz val="11"/>
            <color indexed="81"/>
            <rFont val="Tahoma"/>
            <family val="2"/>
          </rPr>
          <t xml:space="preserve"> que te hayan realizado por captación, renovación, etc. y que no esté en el resto de columnas.
Comparar con tu factura actual no hace falta, ya sabes lo que pagas, por lo que solo lo hagas si quieres hacer alguna comprobación.</t>
        </r>
      </text>
    </comment>
    <comment ref="D9" authorId="1" shapeId="0" xr:uid="{00000000-0006-0000-0000-000003000000}">
      <text>
        <r>
          <rPr>
            <b/>
            <sz val="11"/>
            <color indexed="81"/>
            <rFont val="Tahoma"/>
            <family val="2"/>
          </rPr>
          <t>I:</t>
        </r>
        <r>
          <rPr>
            <sz val="11"/>
            <color indexed="81"/>
            <rFont val="Tahoma"/>
            <family val="2"/>
          </rPr>
          <t xml:space="preserve">
TotalEnergies suele dar un único valor para el precio de la potencia(0,136€/kW día), por lo que el valor de esta casilla debería ser cero en ese caso.
 </t>
        </r>
        <r>
          <rPr>
            <u/>
            <sz val="11"/>
            <color indexed="81"/>
            <rFont val="Tahoma"/>
            <family val="2"/>
          </rPr>
          <t xml:space="preserve">Es la única comercializadora que hace eso.
</t>
        </r>
        <r>
          <rPr>
            <sz val="11"/>
            <color indexed="81"/>
            <rFont val="Tahoma"/>
            <family val="2"/>
          </rPr>
          <t>Si tuvieras 2 potencias, divide el valor que te ha dado a la mitad en cada uno de los periodos, que es lo que hacen cuando tienes 2 potencias diferentes.</t>
        </r>
      </text>
    </comment>
    <comment ref="Q13" authorId="1" shapeId="0" xr:uid="{00000000-0006-0000-0000-000004000000}">
      <text>
        <r>
          <rPr>
            <b/>
            <sz val="9"/>
            <color indexed="81"/>
            <rFont val="Tahoma"/>
            <family val="2"/>
          </rPr>
          <t>I:</t>
        </r>
        <r>
          <rPr>
            <sz val="9"/>
            <color indexed="81"/>
            <rFont val="Tahoma"/>
            <family val="2"/>
          </rPr>
          <t xml:space="preserve">
Estos son unos valores medios, pero podrías personalizarlos si crees que en tu caso podrías obtener otros precios en PVPC.</t>
        </r>
      </text>
    </comment>
    <comment ref="B23" authorId="1" shapeId="0" xr:uid="{00000000-0006-0000-0000-000005000000}">
      <text>
        <r>
          <rPr>
            <b/>
            <sz val="9"/>
            <color indexed="81"/>
            <rFont val="Tahoma"/>
            <family val="2"/>
          </rPr>
          <t>I:</t>
        </r>
        <r>
          <rPr>
            <sz val="9"/>
            <color indexed="81"/>
            <rFont val="Tahoma"/>
            <family val="2"/>
          </rPr>
          <t xml:space="preserve">
Los referidos está prohibido pedirlos u ofrecerlos en la plataforma, pero hay subforo específico en Forocoches y otros sitios donde puedes conseguirlos. Un familiar o amigo estará agradecido (o no), pero os beneficiais mutuamente
</t>
        </r>
      </text>
    </comment>
    <comment ref="C26" authorId="1" shapeId="0" xr:uid="{00000000-0006-0000-0000-000006000000}">
      <text>
        <r>
          <rPr>
            <b/>
            <sz val="11"/>
            <color indexed="81"/>
            <rFont val="Tahoma"/>
            <family val="2"/>
          </rPr>
          <t>I:</t>
        </r>
        <r>
          <rPr>
            <sz val="11"/>
            <color indexed="81"/>
            <rFont val="Tahoma"/>
            <family val="2"/>
          </rPr>
          <t xml:space="preserve">
Valora tambien clacular para 365 días, no solo una factura.</t>
        </r>
      </text>
    </comment>
    <comment ref="C28" authorId="1" shapeId="0" xr:uid="{00000000-0006-0000-0000-000007000000}">
      <text>
        <r>
          <rPr>
            <b/>
            <sz val="9"/>
            <color indexed="81"/>
            <rFont val="Tahoma"/>
            <family val="2"/>
          </rPr>
          <t>I:</t>
        </r>
        <r>
          <rPr>
            <sz val="9"/>
            <color indexed="81"/>
            <rFont val="Tahoma"/>
            <family val="2"/>
          </rPr>
          <t xml:space="preserve">
En todos los suministros de menos de 15kW(2.0TD) hay dos potencias, anque sean del mismo valor</t>
        </r>
      </text>
    </comment>
    <comment ref="C30" authorId="1" shapeId="0" xr:uid="{00000000-0006-0000-0000-000008000000}">
      <text>
        <r>
          <rPr>
            <b/>
            <sz val="9"/>
            <color indexed="81"/>
            <rFont val="Tahoma"/>
            <family val="2"/>
          </rPr>
          <t>I:</t>
        </r>
        <r>
          <rPr>
            <sz val="9"/>
            <color indexed="81"/>
            <rFont val="Tahoma"/>
            <family val="2"/>
          </rPr>
          <t xml:space="preserve">
Mira las lecturas en el apartado de lecturas de 
tu factura. </t>
        </r>
        <r>
          <rPr>
            <u/>
            <sz val="9"/>
            <color indexed="81"/>
            <rFont val="Tahoma"/>
            <family val="2"/>
          </rPr>
          <t xml:space="preserve">Horario punta.
</t>
        </r>
        <r>
          <rPr>
            <sz val="9"/>
            <color indexed="81"/>
            <rFont val="Tahoma"/>
            <family val="2"/>
          </rPr>
          <t xml:space="preserve">
· Si no tienes lecturas (domicilio nuevo, fallos en la distribuidora), puedes dejarlos por defecto.
· No confundas hora punta-llano-valle con horas promocionadas o no promocionadas que hay en algunas compañías
</t>
        </r>
      </text>
    </comment>
    <comment ref="C31" authorId="1" shapeId="0" xr:uid="{00000000-0006-0000-0000-000009000000}">
      <text>
        <r>
          <rPr>
            <b/>
            <sz val="9"/>
            <color indexed="81"/>
            <rFont val="Tahoma"/>
            <family val="2"/>
          </rPr>
          <t>I:</t>
        </r>
        <r>
          <rPr>
            <sz val="9"/>
            <color indexed="81"/>
            <rFont val="Tahoma"/>
            <family val="2"/>
          </rPr>
          <t xml:space="preserve">
Mira las lecturas en el apartado de lecturas de 
tu factura. </t>
        </r>
        <r>
          <rPr>
            <u/>
            <sz val="9"/>
            <color indexed="81"/>
            <rFont val="Tahoma"/>
            <family val="2"/>
          </rPr>
          <t xml:space="preserve">Horario llano.
</t>
        </r>
        <r>
          <rPr>
            <sz val="9"/>
            <color indexed="81"/>
            <rFont val="Tahoma"/>
            <family val="2"/>
          </rPr>
          <t xml:space="preserve">
· Si no tienes lecturas (domicilio nuevo, fallos en la distribuidora), puedes dejarlos por defecto.
</t>
        </r>
      </text>
    </comment>
    <comment ref="C32" authorId="1" shapeId="0" xr:uid="{00000000-0006-0000-0000-00000A000000}">
      <text>
        <r>
          <rPr>
            <b/>
            <sz val="9"/>
            <color indexed="81"/>
            <rFont val="Tahoma"/>
            <family val="2"/>
          </rPr>
          <t>I:</t>
        </r>
        <r>
          <rPr>
            <sz val="9"/>
            <color indexed="81"/>
            <rFont val="Tahoma"/>
            <family val="2"/>
          </rPr>
          <t xml:space="preserve">
Mira las lecturas en el apartado de lecturas de 
tu factura. </t>
        </r>
        <r>
          <rPr>
            <u/>
            <sz val="9"/>
            <color indexed="81"/>
            <rFont val="Tahoma"/>
            <family val="2"/>
          </rPr>
          <t>Horario valle.</t>
        </r>
        <r>
          <rPr>
            <sz val="9"/>
            <color indexed="81"/>
            <rFont val="Tahoma"/>
            <family val="2"/>
          </rPr>
          <t xml:space="preserve">
·Si no tienes lecturas (domicilio nuevo, fallos en la distribuidora), puedes dejarlos por defecto.
 · No confundas hora punta-llano-valle con horas promocionadas o no promocionadas que hay en algunas compañías
</t>
        </r>
      </text>
    </comment>
    <comment ref="B43" authorId="1" shapeId="0" xr:uid="{00000000-0006-0000-0000-00000B000000}">
      <text>
        <r>
          <rPr>
            <b/>
            <sz val="9"/>
            <color indexed="81"/>
            <rFont val="Tahoma"/>
            <family val="2"/>
          </rPr>
          <t>I:</t>
        </r>
        <r>
          <rPr>
            <sz val="9"/>
            <color indexed="81"/>
            <rFont val="Tahoma"/>
            <family val="2"/>
          </rPr>
          <t xml:space="preserve">
Cuantas más rayitas, más caro. Lo que importa es la factura total, pero con este indicador puedes ver visualmente si la potencio y/o la energía son relativamente caras o baratas</t>
        </r>
      </text>
    </comment>
    <comment ref="B53" authorId="1" shapeId="0" xr:uid="{00000000-0006-0000-0000-00000C000000}">
      <text>
        <r>
          <rPr>
            <b/>
            <sz val="9"/>
            <color indexed="81"/>
            <rFont val="Tahoma"/>
            <family val="2"/>
          </rPr>
          <t>I:</t>
        </r>
        <r>
          <rPr>
            <sz val="9"/>
            <color indexed="81"/>
            <rFont val="Tahoma"/>
            <family val="2"/>
          </rPr>
          <t xml:space="preserve">
21% Excepto Canarias(IGIC), Ceuta y Melilla,(IPSI) que tiene un impuesto equivalente. Comprueba tu caso
</t>
        </r>
      </text>
    </comment>
  </commentList>
</comments>
</file>

<file path=xl/sharedStrings.xml><?xml version="1.0" encoding="utf-8"?>
<sst xmlns="http://schemas.openxmlformats.org/spreadsheetml/2006/main" count="236" uniqueCount="170">
  <si>
    <t>Actualizado</t>
  </si>
  <si>
    <t>resumen de tarifas</t>
  </si>
  <si>
    <t xml:space="preserve">Precios sin impuestos SIEMPRE </t>
  </si>
  <si>
    <t>PERSONALIZADA</t>
  </si>
  <si>
    <t>OCTOPUS</t>
  </si>
  <si>
    <t>Doméstica-Visalia</t>
  </si>
  <si>
    <t>REPSOL</t>
  </si>
  <si>
    <t>Energía NUFRI</t>
  </si>
  <si>
    <t>Iberdrola</t>
  </si>
  <si>
    <t>Naturgy</t>
  </si>
  <si>
    <t>Endesa</t>
  </si>
  <si>
    <t>Total Energies</t>
  </si>
  <si>
    <t>CHC energía</t>
  </si>
  <si>
    <t>COMERCIALIZADORAS DE REFERENCIA</t>
  </si>
  <si>
    <t>Comercializadora --&gt;</t>
  </si>
  <si>
    <r>
      <rPr>
        <b/>
        <i/>
        <sz val="9"/>
        <color theme="1"/>
        <rFont val="Calibri"/>
        <family val="2"/>
      </rPr>
      <t>OJO</t>
    </r>
    <r>
      <rPr>
        <b/>
        <sz val="9"/>
        <color theme="1"/>
        <rFont val="Calibri"/>
        <family val="2"/>
      </rPr>
      <t xml:space="preserve">
· Tarifas actuales. Tarifas pasada, otros precios.
· Atención a los enlaces. Algunas tienen link especial</t>
    </r>
  </si>
  <si>
    <t>Tarifas contratadas hace tiempo o que no estén</t>
  </si>
  <si>
    <t>Relax</t>
  </si>
  <si>
    <t>Especial Fijo 24h (enlace especial)</t>
  </si>
  <si>
    <t>Ahorro Plus</t>
  </si>
  <si>
    <t>Solar con batería virtual</t>
  </si>
  <si>
    <t>OPAL TRIO - CN023</t>
  </si>
  <si>
    <t>Plan Online 3 periodos</t>
  </si>
  <si>
    <t>Noche</t>
  </si>
  <si>
    <t>One Luz 12 meses</t>
  </si>
  <si>
    <t>Solar Simply</t>
  </si>
  <si>
    <t>A tu aire Ahorro*</t>
  </si>
  <si>
    <t>PLAN VEHICULO ELECTRICO</t>
  </si>
  <si>
    <t>PVPC-REGULADO (semiindexada horaria)</t>
  </si>
  <si>
    <r>
      <rPr>
        <b/>
        <i/>
        <sz val="10"/>
        <color theme="1"/>
        <rFont val="Calibri"/>
        <family val="2"/>
      </rPr>
      <t>Precios sin impuestos</t>
    </r>
    <r>
      <rPr>
        <b/>
        <sz val="10"/>
        <color theme="1"/>
        <rFont val="Calibri"/>
        <family val="2"/>
      </rPr>
      <t xml:space="preserve"> - Tarifas</t>
    </r>
  </si>
  <si>
    <t>PERMANENCIA</t>
  </si>
  <si>
    <t>NO</t>
  </si>
  <si>
    <t>PUEDE</t>
  </si>
  <si>
    <t>&lt;10kW NO</t>
  </si>
  <si>
    <t>SI</t>
  </si>
  <si>
    <t>Permanencia</t>
  </si>
  <si>
    <t>Potencia máxima a contratar</t>
  </si>
  <si>
    <t>15kW</t>
  </si>
  <si>
    <t>Mantenimiento precios</t>
  </si>
  <si>
    <t>12 meses</t>
  </si>
  <si>
    <t>indexado horario</t>
  </si>
  <si>
    <t xml:space="preserve">Mantenimiento precios </t>
  </si>
  <si>
    <t>Vale para Empresas / Comunidades?</t>
  </si>
  <si>
    <t>si</t>
  </si>
  <si>
    <t>SI*</t>
  </si>
  <si>
    <t>Válida para Empresas / Comunidades</t>
  </si>
  <si>
    <t>Potencia punta (€/kW y día)</t>
  </si>
  <si>
    <t>Potencia valle (€/kW y día)</t>
  </si>
  <si>
    <t>Suma potencias</t>
  </si>
  <si>
    <t>POTENCIA PUNTA+VALLE (€/kW y AÑO)</t>
  </si>
  <si>
    <t>Periodos</t>
  </si>
  <si>
    <t>Energía punta €/kWh MEDIO</t>
  </si>
  <si>
    <t>Energía llano €/kWh MEDIO</t>
  </si>
  <si>
    <t>Energía valle €/kWh MEDIO</t>
  </si>
  <si>
    <t xml:space="preserve"> Compensación de excedentes</t>
  </si>
  <si>
    <t>Excedentes €/kWh Medio</t>
  </si>
  <si>
    <r>
      <t xml:space="preserve">· </t>
    </r>
    <r>
      <rPr>
        <b/>
        <sz val="9"/>
        <color rgb="FF000000"/>
        <rFont val="Calibri"/>
        <family val="2"/>
      </rPr>
      <t xml:space="preserve">nocomp: </t>
    </r>
    <r>
      <rPr>
        <sz val="9"/>
        <color rgb="FF000000"/>
        <rFont val="Calibri"/>
        <family val="2"/>
      </rPr>
      <t xml:space="preserve">no compensa de excedentes
· </t>
    </r>
    <r>
      <rPr>
        <b/>
        <sz val="9"/>
        <color rgb="FF000000"/>
        <rFont val="Calibri"/>
        <family val="2"/>
      </rPr>
      <t>legal</t>
    </r>
    <r>
      <rPr>
        <sz val="9"/>
        <color rgb="FF000000"/>
        <rFont val="Calibri"/>
        <family val="2"/>
      </rPr>
      <t xml:space="preserve">: pagas peajes de energía
· </t>
    </r>
    <r>
      <rPr>
        <b/>
        <sz val="9"/>
        <color rgb="FF000000"/>
        <rFont val="Calibri"/>
        <family val="2"/>
      </rPr>
      <t>energía</t>
    </r>
    <r>
      <rPr>
        <sz val="9"/>
        <color rgb="FF000000"/>
        <rFont val="Calibri"/>
        <family val="2"/>
      </rPr>
      <t xml:space="preserve">. Hasta 0€ en energía
· </t>
    </r>
    <r>
      <rPr>
        <b/>
        <sz val="9"/>
        <color rgb="FF000000"/>
        <rFont val="Calibri"/>
        <family val="2"/>
      </rPr>
      <t>zerofactura</t>
    </r>
    <r>
      <rPr>
        <sz val="9"/>
        <color rgb="FF000000"/>
        <rFont val="Calibri"/>
        <family val="2"/>
      </rPr>
      <t>: Hasta 0€ en factura</t>
    </r>
  </si>
  <si>
    <t>nocomp</t>
  </si>
  <si>
    <t>zerofactura</t>
  </si>
  <si>
    <t>energía</t>
  </si>
  <si>
    <t>legal</t>
  </si>
  <si>
    <t>Batería virtual, (NO o coste €/día)</t>
  </si>
  <si>
    <t>no</t>
  </si>
  <si>
    <t xml:space="preserve">Último cambio observado. </t>
  </si>
  <si>
    <t>Puedes comprobar como sería tu factura PVPC en:</t>
  </si>
  <si>
    <t>Nota importante</t>
  </si>
  <si>
    <t>Cubre hasta aquí esta columna si quieres comprobar alguna tarifa que no esté en el excel</t>
  </si>
  <si>
    <t>Alguno consigue a 0,1099€/kWh llamando</t>
  </si>
  <si>
    <t>Nuevos clientes</t>
  </si>
  <si>
    <t>Excedentes a 0,07€kWh con Solar Cloud</t>
  </si>
  <si>
    <t>excedentes en todas las tarifas</t>
  </si>
  <si>
    <r>
      <rPr>
        <b/>
        <sz val="8"/>
        <color theme="1"/>
        <rFont val="Calibri"/>
        <family val="2"/>
      </rPr>
      <t xml:space="preserve">· </t>
    </r>
    <r>
      <rPr>
        <sz val="8"/>
        <color theme="1"/>
        <rFont val="Calibri"/>
        <family val="2"/>
      </rPr>
      <t>La permanencia es un 5% de la facturacion estimada pendiente</t>
    </r>
  </si>
  <si>
    <t>· solo si tienes placas. 
·</t>
  </si>
  <si>
    <t>Interesante si mucho consumo en valle</t>
  </si>
  <si>
    <t>https://comparador.cnmc.gob.es/facturaluz/inicio</t>
  </si>
  <si>
    <r>
      <rPr>
        <sz val="14"/>
        <color theme="1" tint="0.499984740745262"/>
        <rFont val="Arial"/>
        <family val="2"/>
      </rPr>
      <t xml:space="preserve">Cuadro sólo para los que estén actualmente en PVPC, y puedan comprobar a cuanto pagan realmente el kWh.
</t>
    </r>
    <r>
      <rPr>
        <sz val="10"/>
        <color theme="1" tint="0.499984740745262"/>
        <rFont val="Arial"/>
        <family val="2"/>
      </rPr>
      <t xml:space="preserve">
Los datos se toman de la columna C. </t>
    </r>
    <r>
      <rPr>
        <u/>
        <sz val="10"/>
        <color theme="1" tint="0.499984740745262"/>
        <rFont val="Arial"/>
        <family val="2"/>
      </rPr>
      <t>solo necesitas poner la cifra del Coste de la energía en euros que parece en tus facturas de PVPC</t>
    </r>
    <r>
      <rPr>
        <sz val="10"/>
        <color theme="1" tint="0.499984740745262"/>
        <rFont val="Arial"/>
        <family val="2"/>
      </rPr>
      <t xml:space="preserve">, y al final te da el precio el kWh que te sale (tanto por periodos como una media general)
</t>
    </r>
  </si>
  <si>
    <t>Nota</t>
  </si>
  <si>
    <t>Exdecentes a precio indexado-OMIE</t>
  </si>
  <si>
    <t>incluye el 10% de los PowerDays</t>
  </si>
  <si>
    <t>no hace falta coche eléctrico</t>
  </si>
  <si>
    <t>observaciones</t>
  </si>
  <si>
    <t>No hacen falta placas</t>
  </si>
  <si>
    <t>Saldo Waylet para compensar en facturas</t>
  </si>
  <si>
    <t>Código especial CN023</t>
  </si>
  <si>
    <t>Pot&gt;10kW permanencia</t>
  </si>
  <si>
    <t>¿permite referidos/planes amigo?</t>
  </si>
  <si>
    <t>sí</t>
  </si>
  <si>
    <t>SÍ</t>
  </si>
  <si>
    <t>cálculos</t>
  </si>
  <si>
    <r>
      <rPr>
        <b/>
        <sz val="8"/>
        <color theme="1"/>
        <rFont val="Calibri"/>
        <family val="2"/>
      </rPr>
      <t xml:space="preserve">CALCULA TU SUMINISTRO. </t>
    </r>
    <r>
      <rPr>
        <sz val="8"/>
        <color theme="1"/>
        <rFont val="Calibri"/>
        <family val="2"/>
      </rPr>
      <t xml:space="preserve">
Si no sabes consumos, deja por defecto,son una media nacional
Si domicilios cerrados, consumo 0</t>
    </r>
  </si>
  <si>
    <t>datos</t>
  </si>
  <si>
    <t>AYUDA PARA CALCULAR PRECIOS MEDIOS DE ENERGÍA SI ESTAS ACTUALMENTE EN PVPC-REGULADO</t>
  </si>
  <si>
    <t>RESULTADOS</t>
  </si>
  <si>
    <t>Días facturados</t>
  </si>
  <si>
    <t>PRECIOS</t>
  </si>
  <si>
    <t>DETALLE como aparece en factura</t>
  </si>
  <si>
    <t>IMPORTES</t>
  </si>
  <si>
    <t>precios medios por periodo</t>
  </si>
  <si>
    <t>Potencia Punta (kW) P1</t>
  </si>
  <si>
    <t>Potencia Llano &amp; Punta (kW) P1</t>
  </si>
  <si>
    <t>Potencia punta P1</t>
  </si>
  <si>
    <t>Potencia Valle (kW) P2</t>
  </si>
  <si>
    <t>Potencia Valle P2</t>
  </si>
  <si>
    <r>
      <t xml:space="preserve">Revisa las </t>
    </r>
    <r>
      <rPr>
        <b/>
        <i/>
        <sz val="8"/>
        <color theme="1"/>
        <rFont val="Calibri"/>
        <family val="2"/>
      </rPr>
      <t>lecturas</t>
    </r>
    <r>
      <rPr>
        <i/>
        <sz val="8"/>
        <color theme="1"/>
        <rFont val="Calibri"/>
        <family val="2"/>
      </rPr>
      <t xml:space="preserve"> en apartado de tu factura</t>
    </r>
  </si>
  <si>
    <t>Potencia Margen Comercial</t>
  </si>
  <si>
    <t>Energía Punta (kWh) P1</t>
  </si>
  <si>
    <t xml:space="preserve">Energía Punta (kWh) P1 </t>
  </si>
  <si>
    <t>Energía P1 punta</t>
  </si>
  <si>
    <r>
      <rPr>
        <b/>
        <sz val="10"/>
        <color theme="1"/>
        <rFont val="Arial"/>
        <family val="2"/>
      </rPr>
      <t>Peaje</t>
    </r>
    <r>
      <rPr>
        <sz val="10"/>
        <color theme="1"/>
        <rFont val="Arial"/>
        <family val="2"/>
      </rPr>
      <t xml:space="preserve"> Energía P1 punta</t>
    </r>
  </si>
  <si>
    <t>media punta</t>
  </si>
  <si>
    <t>Energía Llano (kWh) P2</t>
  </si>
  <si>
    <t xml:space="preserve"> Energía P2 llano</t>
  </si>
  <si>
    <r>
      <rPr>
        <b/>
        <sz val="10"/>
        <color theme="1"/>
        <rFont val="Arial"/>
        <family val="2"/>
      </rPr>
      <t>Peaje</t>
    </r>
    <r>
      <rPr>
        <sz val="10"/>
        <color theme="1"/>
        <rFont val="Arial"/>
        <family val="2"/>
      </rPr>
      <t xml:space="preserve"> Energía P2 llano</t>
    </r>
  </si>
  <si>
    <t>media llano</t>
  </si>
  <si>
    <t>Energía Valle (kWh) P3</t>
  </si>
  <si>
    <t>Energía Valle(kWh) P3</t>
  </si>
  <si>
    <t>Energía P3 valle</t>
  </si>
  <si>
    <r>
      <rPr>
        <b/>
        <sz val="10"/>
        <color theme="1"/>
        <rFont val="Arial"/>
        <family val="2"/>
      </rPr>
      <t>Peaje</t>
    </r>
    <r>
      <rPr>
        <sz val="10"/>
        <color theme="1"/>
        <rFont val="Arial"/>
        <family val="2"/>
      </rPr>
      <t xml:space="preserve"> Energía P3 valle</t>
    </r>
  </si>
  <si>
    <t>media valle</t>
  </si>
  <si>
    <t>Consumo Total</t>
  </si>
  <si>
    <t>Coste de la energía (en €)</t>
  </si>
  <si>
    <t>Cubre el importe del "coste de la energía que aparece en tu factura de PVPC</t>
  </si>
  <si>
    <t>Excedentes FV (kWh)</t>
  </si>
  <si>
    <t>Subtotal Potencia</t>
  </si>
  <si>
    <t>valor medio</t>
  </si>
  <si>
    <t xml:space="preserve">n   </t>
  </si>
  <si>
    <t>Subtotal Energía</t>
  </si>
  <si>
    <t>Peajes de la energía</t>
  </si>
  <si>
    <t>energía compensable(energía-peajes)</t>
  </si>
  <si>
    <t>subtotal energia compensada</t>
  </si>
  <si>
    <t>subtotal no compensado</t>
  </si>
  <si>
    <t>subtotal legal</t>
  </si>
  <si>
    <t>sbtotal energía</t>
  </si>
  <si>
    <t>subtotal sobra excedente</t>
  </si>
  <si>
    <t>Subtotal Potencia (P1+P2)</t>
  </si>
  <si>
    <t>IMPUESTO ELECTRICO</t>
  </si>
  <si>
    <t>Subtotal Energía definitivo</t>
  </si>
  <si>
    <t>Subtotal energia definitivo</t>
  </si>
  <si>
    <t>ALQUILER CONTADOR POR DÍA</t>
  </si>
  <si>
    <t>Excedentes FV sobrantes</t>
  </si>
  <si>
    <t>excedente sobrante</t>
  </si>
  <si>
    <t>Financiación bono social</t>
  </si>
  <si>
    <t>Media precio energía resultante</t>
  </si>
  <si>
    <t>Media precio energía</t>
  </si>
  <si>
    <t>TOTAL BRUTO</t>
  </si>
  <si>
    <t>Financ. Bono Social (€/día)</t>
  </si>
  <si>
    <t>Impuesto Eléctrico (5,11%)</t>
  </si>
  <si>
    <t>IVA</t>
  </si>
  <si>
    <t>Alquiler contador (por día)</t>
  </si>
  <si>
    <t>TOTAL NETO  DE TU FACTURA PVPC</t>
  </si>
  <si>
    <t>coste batería virtual</t>
  </si>
  <si>
    <t>Total Bruto</t>
  </si>
  <si>
    <t>IVA (21%)</t>
  </si>
  <si>
    <t>según condiciones BOE</t>
  </si>
  <si>
    <t>TOTAL NETO provisional</t>
  </si>
  <si>
    <t>excendente pendiente por compensar</t>
  </si>
  <si>
    <t>TOTAL FACTURA</t>
  </si>
  <si>
    <t>acumula en batería</t>
  </si>
  <si>
    <t>€ respecto a la más barata de tarifa libres. (ranking)</t>
  </si>
  <si>
    <t>LAS 3 MAS BARATAS SEGÚN LOS DATOS QUE HAS PUESTO</t>
  </si>
  <si>
    <r>
      <t xml:space="preserve">Este sería el precio de tu factura PVPC tomando la media de los últimos 12 meses. Pero ojo, los meses más caros tambien suele consumirse mas (o por calor o por frío, y son los más caros
</t>
    </r>
    <r>
      <rPr>
        <b/>
        <sz val="9"/>
        <color theme="0"/>
        <rFont val="Calibri"/>
        <family val="2"/>
      </rPr>
      <t>¿Es momento de pasar a PVPC?</t>
    </r>
    <r>
      <rPr>
        <sz val="9"/>
        <color theme="0"/>
        <rFont val="Calibri"/>
        <family val="2"/>
      </rPr>
      <t xml:space="preserve">  sigue siendo apuesta personal, lleva un tiempo con precio bastante estable, con su fluctuación, meses de viento y lluvia, temperaturas suaves es barato, como cualquier indexada indexada. A PVPC le penaliza ahora que para darle menos fluctuación, parte del precio se hace con futuros, que suelen encarecer respecto a indexada pura. </t>
    </r>
    <r>
      <rPr>
        <b/>
        <sz val="9"/>
        <color theme="0"/>
        <rFont val="Calibri"/>
        <family val="2"/>
      </rPr>
      <t>PVPC con Bono Social, recomendable sin duda</t>
    </r>
  </si>
  <si>
    <t>enlaces directos. Revisa la web</t>
  </si>
  <si>
    <t>octopus</t>
  </si>
  <si>
    <t>Especial 24h</t>
  </si>
  <si>
    <t>Repsol Ahorro plus</t>
  </si>
  <si>
    <t>Solar</t>
  </si>
  <si>
    <t>energia nufri</t>
  </si>
  <si>
    <t>plan online</t>
  </si>
  <si>
    <t>naturgy noche</t>
  </si>
  <si>
    <t>chc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</si>
</sst>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4" formatCode="_-* #,##0.00\ &quot;€&quot;_-;\-* #,##0.00\ &quot;€&quot;_-;_-* &quot;-&quot;??\ &quot;€&quot;_-;_-@_-"/>
    <numFmt numFmtId="164" formatCode="_-* #,##0.00\ &quot;€&quot;_-;\-* #,##0.00\ &quot;€&quot;_-;_-* &quot;-&quot;??\ &quot;€&quot;_-;_-@"/>
    <numFmt numFmtId="165" formatCode="#,##0.0000\ [$€-1]"/>
    <numFmt numFmtId="166" formatCode="0.00000"/>
    <numFmt numFmtId="167" formatCode="#,##0.00\ [$€-1]"/>
    <numFmt numFmtId="168" formatCode="_-* #,##0.0000\ &quot;€&quot;_-;\-* #,##0.0000\ &quot;€&quot;_-;_-* &quot;-&quot;??\ &quot;€&quot;_-;_-@"/>
    <numFmt numFmtId="169" formatCode="d/m/yyyy"/>
    <numFmt numFmtId="170" formatCode="#,##0.000000\ &quot;€&quot;"/>
    <numFmt numFmtId="171" formatCode="0.000&quot; €/kWh&quot;"/>
    <numFmt numFmtId="172" formatCode="0.000\ &quot;€/kWh&quot;"/>
    <numFmt numFmtId="173" formatCode="_-* #,##0.0000\ &quot;€&quot;_-;\-* #,##0.0000\ &quot;€&quot;_-;_-* &quot;-&quot;??\ &quot;€&quot;_-;_-@_-"/>
    <numFmt numFmtId="174" formatCode="_-* #,##0.000000\ &quot;€&quot;_-;\-* #,##0.000000\ &quot;€&quot;_-;_-* &quot;-&quot;??\ &quot;€&quot;_-;_-@"/>
    <numFmt numFmtId="175" formatCode="0.000;\-0.000;&quot;necesario&quot;;&quot;necesario&quot;"/>
    <numFmt numFmtId="176" formatCode="#,##0.0000\ &quot;€&quot;"/>
    <numFmt numFmtId="177" formatCode="#0.00\ &quot;kW&quot;"/>
    <numFmt numFmtId="178" formatCode="#,##0&quot; kWh&quot;"/>
    <numFmt numFmtId="179" formatCode="[$-C0A]d\-mmm;@"/>
    <numFmt numFmtId="180" formatCode="0.000;\-0.000;&quot; opcional&quot;;@"/>
    <numFmt numFmtId="181" formatCode="0.000;\-0.000;&quot; sin coste&quot;;@"/>
    <numFmt numFmtId="182" formatCode="00\ &quot;kW&quot;"/>
    <numFmt numFmtId="183" formatCode="##\ &quot;meses&quot;"/>
    <numFmt numFmtId="184" formatCode="0.0000;\-0.0000;&quot;&quot;;&quot;&quot;"/>
    <numFmt numFmtId="185" formatCode="0.0000;\-0.0000;&quot;necesario&quot;;&quot;necesario&quot;"/>
    <numFmt numFmtId="186" formatCode="&quot;Media PVPC 30 días &quot;0.0000&quot; €/kWh&quot;"/>
    <numFmt numFmtId="187" formatCode="&quot;Media PVPC 12meses &quot;0.000&quot; €/kWh&quot;"/>
    <numFmt numFmtId="188" formatCode="_-* #,##0.00000\ &quot;€&quot;_-;\-* #,##0.00000\ &quot;€&quot;_-;_-* &quot;-&quot;??\ &quot;€&quot;_-;_-@"/>
    <numFmt numFmtId="189" formatCode="_-* #,##0.00000\ &quot;€&quot;_-;\-* #,##0.00000\ &quot;€&quot;_-;_-* &quot;-&quot;??\ &quot;€&quot;_-;_-@_-"/>
    <numFmt numFmtId="190" formatCode="_-* #,##0.000\ &quot;€&quot;_-;\-* #,##0.000\ &quot;€&quot;_-;_-* &quot;-&quot;??\ &quot;€&quot;_-;_-@"/>
    <numFmt numFmtId="191" formatCode="#,##0.000"/>
    <numFmt numFmtId="192" formatCode="_-* #,##0.000000\ &quot;€&quot;_-;\-* #,##0.000000\ &quot;€&quot;_-;_-* &quot;-&quot;??\ &quot;€&quot;_-;_-@_-"/>
    <numFmt numFmtId="193" formatCode="#,##0.00000\ &quot;€&quot;"/>
    <numFmt numFmtId="194" formatCode="##\ &quot;kW&quot;"/>
    <numFmt numFmtId="195" formatCode="#,##0.000\ &quot;€&quot;"/>
    <numFmt numFmtId="196" formatCode="[$-F800]dddd\,\ mmmm\ dd\,\ yyyy"/>
    <numFmt numFmtId="197" formatCode="_-* #,##0.000\ &quot;€&quot;_-;\-* #,##0.000\ &quot;€&quot;_-;_-* &quot;-&quot;??\ &quot;€&quot;_-;_-@_-"/>
  </numFmts>
  <fonts count="76">
    <font>
      <sz val="10"/>
      <color rgb="FF000000"/>
      <name val="Arial"/>
      <scheme val="minor"/>
    </font>
    <font>
      <sz val="10"/>
      <color rgb="FF000000"/>
      <name val="Arial"/>
      <family val="2"/>
    </font>
    <font>
      <b/>
      <sz val="10"/>
      <color theme="1"/>
      <name val="Arial"/>
      <family val="2"/>
    </font>
    <font>
      <sz val="10"/>
      <color theme="1"/>
      <name val="Arial"/>
      <family val="2"/>
    </font>
    <font>
      <i/>
      <sz val="10"/>
      <color theme="1"/>
      <name val="Arial"/>
      <family val="2"/>
    </font>
    <font>
      <sz val="9"/>
      <color theme="1"/>
      <name val="Arial"/>
      <family val="2"/>
    </font>
    <font>
      <sz val="11"/>
      <color rgb="FF000000"/>
      <name val="Arial"/>
      <family val="2"/>
    </font>
    <font>
      <sz val="11"/>
      <color theme="1"/>
      <name val="Arial"/>
      <family val="2"/>
    </font>
    <font>
      <sz val="10"/>
      <color theme="0"/>
      <name val="Arial"/>
      <family val="2"/>
    </font>
    <font>
      <sz val="8"/>
      <color theme="1"/>
      <name val="Arial"/>
      <family val="2"/>
    </font>
    <font>
      <sz val="11"/>
      <color rgb="FF006100"/>
      <name val="Arial"/>
      <family val="2"/>
      <scheme val="minor"/>
    </font>
    <font>
      <sz val="10"/>
      <color rgb="FF000000"/>
      <name val="Arial"/>
      <family val="2"/>
      <scheme val="minor"/>
    </font>
    <font>
      <sz val="10"/>
      <color rgb="FF000000"/>
      <name val="Arial"/>
      <family val="2"/>
      <scheme val="minor"/>
    </font>
    <font>
      <sz val="8"/>
      <color rgb="FF000000"/>
      <name val="Arial"/>
      <family val="2"/>
    </font>
    <font>
      <sz val="10"/>
      <color rgb="FF000000"/>
      <name val="Arial"/>
      <family val="2"/>
      <scheme val="minor"/>
    </font>
    <font>
      <b/>
      <sz val="10"/>
      <color theme="5" tint="-0.249977111117893"/>
      <name val="Arial"/>
      <family val="2"/>
      <scheme val="minor"/>
    </font>
    <font>
      <b/>
      <sz val="11"/>
      <color theme="3"/>
      <name val="Arial"/>
      <family val="2"/>
      <scheme val="minor"/>
    </font>
    <font>
      <u/>
      <sz val="10"/>
      <color theme="10"/>
      <name val="Arial"/>
      <family val="2"/>
      <scheme val="minor"/>
    </font>
    <font>
      <u/>
      <sz val="10"/>
      <color theme="10"/>
      <name val="Arial"/>
      <family val="2"/>
      <scheme val="minor"/>
    </font>
    <font>
      <sz val="14"/>
      <color rgb="FF000000"/>
      <name val="Arial"/>
      <family val="2"/>
    </font>
    <font>
      <sz val="9"/>
      <color indexed="81"/>
      <name val="Tahoma"/>
      <family val="2"/>
    </font>
    <font>
      <b/>
      <sz val="9"/>
      <color indexed="81"/>
      <name val="Tahoma"/>
      <family val="2"/>
    </font>
    <font>
      <sz val="10"/>
      <color rgb="FF000000"/>
      <name val="Calibri"/>
      <family val="2"/>
    </font>
    <font>
      <sz val="28"/>
      <color rgb="FF000000"/>
      <name val="Calibri"/>
      <family val="2"/>
    </font>
    <font>
      <b/>
      <sz val="10"/>
      <color theme="1"/>
      <name val="Calibri"/>
      <family val="2"/>
    </font>
    <font>
      <b/>
      <sz val="8"/>
      <color theme="1"/>
      <name val="Calibri"/>
      <family val="2"/>
    </font>
    <font>
      <b/>
      <i/>
      <sz val="10"/>
      <color theme="1"/>
      <name val="Calibri"/>
      <family val="2"/>
    </font>
    <font>
      <sz val="10"/>
      <color theme="1"/>
      <name val="Calibri"/>
      <family val="2"/>
    </font>
    <font>
      <b/>
      <sz val="10"/>
      <color rgb="FF000000"/>
      <name val="Calibri"/>
      <family val="2"/>
    </font>
    <font>
      <i/>
      <sz val="10"/>
      <color rgb="FF7030A0"/>
      <name val="Calibri"/>
      <family val="2"/>
    </font>
    <font>
      <i/>
      <sz val="10"/>
      <color theme="1"/>
      <name val="Calibri"/>
      <family val="2"/>
    </font>
    <font>
      <sz val="9"/>
      <color rgb="FF000000"/>
      <name val="Calibri"/>
      <family val="2"/>
    </font>
    <font>
      <sz val="9"/>
      <color theme="1"/>
      <name val="Calibri"/>
      <family val="2"/>
    </font>
    <font>
      <b/>
      <sz val="9"/>
      <color rgb="FF000000"/>
      <name val="Calibri"/>
      <family val="2"/>
    </font>
    <font>
      <u/>
      <sz val="10"/>
      <color theme="10"/>
      <name val="Calibri"/>
      <family val="2"/>
    </font>
    <font>
      <sz val="48"/>
      <color rgb="FF000000"/>
      <name val="Calibri"/>
      <family val="2"/>
    </font>
    <font>
      <sz val="8"/>
      <color theme="1"/>
      <name val="Calibri"/>
      <family val="2"/>
    </font>
    <font>
      <i/>
      <sz val="8"/>
      <color theme="1"/>
      <name val="Calibri"/>
      <family val="2"/>
    </font>
    <font>
      <b/>
      <i/>
      <sz val="8"/>
      <color theme="1"/>
      <name val="Calibri"/>
      <family val="2"/>
    </font>
    <font>
      <b/>
      <sz val="11"/>
      <color theme="1"/>
      <name val="Calibri"/>
      <family val="2"/>
    </font>
    <font>
      <sz val="11"/>
      <color indexed="81"/>
      <name val="Tahoma"/>
      <family val="2"/>
    </font>
    <font>
      <b/>
      <sz val="11"/>
      <color indexed="81"/>
      <name val="Tahoma"/>
      <family val="2"/>
    </font>
    <font>
      <u/>
      <sz val="11"/>
      <color indexed="81"/>
      <name val="Tahoma"/>
      <family val="2"/>
    </font>
    <font>
      <u/>
      <sz val="9"/>
      <color indexed="81"/>
      <name val="Tahoma"/>
      <family val="2"/>
    </font>
    <font>
      <sz val="11"/>
      <color rgb="FF000000"/>
      <name val="Calibri"/>
      <family val="2"/>
    </font>
    <font>
      <b/>
      <sz val="12"/>
      <color theme="1"/>
      <name val="Calibri"/>
      <family val="2"/>
    </font>
    <font>
      <b/>
      <sz val="14"/>
      <color rgb="FFFF0000"/>
      <name val="Calibri"/>
      <family val="2"/>
    </font>
    <font>
      <b/>
      <sz val="12"/>
      <color rgb="FF000000"/>
      <name val="Calibri"/>
      <family val="2"/>
    </font>
    <font>
      <sz val="10"/>
      <color theme="0"/>
      <name val="Calibri"/>
      <family val="2"/>
    </font>
    <font>
      <b/>
      <sz val="7"/>
      <color theme="1"/>
      <name val="Calibri"/>
      <family val="2"/>
    </font>
    <font>
      <sz val="12"/>
      <color theme="1"/>
      <name val="Calibri"/>
      <family val="2"/>
    </font>
    <font>
      <b/>
      <sz val="10"/>
      <color theme="0"/>
      <name val="Calibri"/>
      <family val="2"/>
    </font>
    <font>
      <sz val="9"/>
      <color theme="0"/>
      <name val="Calibri"/>
      <family val="2"/>
    </font>
    <font>
      <b/>
      <sz val="9"/>
      <color theme="0"/>
      <name val="Calibri"/>
      <family val="2"/>
    </font>
    <font>
      <sz val="12"/>
      <color rgb="FF000000"/>
      <name val="Calibri"/>
      <family val="2"/>
    </font>
    <font>
      <b/>
      <sz val="9"/>
      <color theme="1"/>
      <name val="Calibri"/>
      <family val="2"/>
    </font>
    <font>
      <b/>
      <i/>
      <sz val="9"/>
      <color theme="1"/>
      <name val="Calibri"/>
      <family val="2"/>
    </font>
    <font>
      <sz val="10"/>
      <color theme="0" tint="-0.499984740745262"/>
      <name val="Arial"/>
      <family val="2"/>
    </font>
    <font>
      <b/>
      <sz val="10"/>
      <color theme="0" tint="-0.499984740745262"/>
      <name val="Arial"/>
      <family val="2"/>
    </font>
    <font>
      <i/>
      <sz val="9"/>
      <color rgb="FF7030A0"/>
      <name val="Calibri"/>
      <family val="2"/>
    </font>
    <font>
      <b/>
      <i/>
      <sz val="10"/>
      <color rgb="FF7030A0"/>
      <name val="Calibri"/>
      <family val="2"/>
    </font>
    <font>
      <sz val="10"/>
      <color theme="1" tint="0.499984740745262"/>
      <name val="Arial"/>
      <family val="2"/>
    </font>
    <font>
      <sz val="14"/>
      <color theme="1" tint="0.499984740745262"/>
      <name val="Arial"/>
      <family val="2"/>
    </font>
    <font>
      <u/>
      <sz val="10"/>
      <color theme="1" tint="0.499984740745262"/>
      <name val="Arial"/>
      <family val="2"/>
    </font>
    <font>
      <b/>
      <sz val="10"/>
      <color theme="1" tint="0.499984740745262"/>
      <name val="Arial"/>
      <family val="2"/>
    </font>
    <font>
      <b/>
      <i/>
      <sz val="12"/>
      <color rgb="FF000000"/>
      <name val="Calibri"/>
      <family val="2"/>
    </font>
    <font>
      <b/>
      <sz val="10"/>
      <color theme="8" tint="-0.499984740745262"/>
      <name val="Calibri"/>
      <family val="2"/>
    </font>
    <font>
      <b/>
      <sz val="10"/>
      <color theme="6" tint="-0.249977111117893"/>
      <name val="Calibri"/>
      <family val="2"/>
    </font>
    <font>
      <b/>
      <sz val="9"/>
      <color rgb="FFD60000"/>
      <name val="Calibri"/>
      <family val="2"/>
    </font>
    <font>
      <sz val="8"/>
      <color rgb="FFFF0000"/>
      <name val="Calibri"/>
      <family val="2"/>
    </font>
    <font>
      <sz val="8"/>
      <color rgb="FF000000"/>
      <name val="Calibri"/>
      <family val="2"/>
    </font>
    <font>
      <b/>
      <sz val="8"/>
      <color rgb="FF000000"/>
      <name val="Calibri"/>
      <family val="2"/>
    </font>
    <font>
      <b/>
      <sz val="14"/>
      <color theme="1"/>
      <name val="Calibri"/>
      <family val="2"/>
    </font>
    <font>
      <u/>
      <sz val="10"/>
      <color theme="1" tint="4.9989318521683403E-2"/>
      <name val="Calibri"/>
      <family val="2"/>
    </font>
    <font>
      <sz val="8"/>
      <color rgb="FF006100"/>
      <name val="Calibri"/>
      <family val="2"/>
    </font>
    <font>
      <sz val="14"/>
      <color theme="4" tint="-0.499984740745262"/>
      <name val="Calibri"/>
      <family val="2"/>
    </font>
  </fonts>
  <fills count="69">
    <fill>
      <patternFill patternType="none"/>
    </fill>
    <fill>
      <patternFill patternType="gray125"/>
    </fill>
    <fill>
      <patternFill patternType="solid">
        <fgColor rgb="FFA6E3B6"/>
        <bgColor rgb="FFA6E3B6"/>
      </patternFill>
    </fill>
    <fill>
      <patternFill patternType="solid">
        <fgColor rgb="FFD2F1DA"/>
        <bgColor rgb="FFD2F1DA"/>
      </patternFill>
    </fill>
    <fill>
      <patternFill patternType="solid">
        <fgColor rgb="FFC6EFCE"/>
      </patternFill>
    </fill>
    <fill>
      <patternFill patternType="solid">
        <fgColor rgb="FFFFC000"/>
        <bgColor rgb="FFA6E3B6"/>
      </patternFill>
    </fill>
    <fill>
      <patternFill patternType="solid">
        <fgColor theme="0" tint="-0.14999847407452621"/>
        <bgColor rgb="FFD8D8D8"/>
      </patternFill>
    </fill>
    <fill>
      <patternFill patternType="solid">
        <fgColor theme="0" tint="-0.14999847407452621"/>
        <bgColor rgb="FFA6E3B6"/>
      </patternFill>
    </fill>
    <fill>
      <patternFill patternType="solid">
        <fgColor theme="0" tint="-0.14999847407452621"/>
        <bgColor indexed="64"/>
      </patternFill>
    </fill>
    <fill>
      <patternFill patternType="solid">
        <fgColor rgb="FFFFCC0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C000"/>
        <bgColor rgb="FFBFBFBF"/>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rgb="FF00B0F0"/>
      </patternFill>
    </fill>
    <fill>
      <patternFill patternType="solid">
        <fgColor theme="0" tint="-4.9989318521683403E-2"/>
        <bgColor rgb="FFBFBFBF"/>
      </patternFill>
    </fill>
    <fill>
      <patternFill patternType="solid">
        <fgColor theme="0" tint="-0.249977111117893"/>
        <bgColor rgb="FFBFBFBF"/>
      </patternFill>
    </fill>
    <fill>
      <patternFill patternType="solid">
        <fgColor theme="5" tint="0.79998168889431442"/>
        <bgColor indexed="64"/>
      </patternFill>
    </fill>
    <fill>
      <patternFill patternType="solid">
        <fgColor rgb="FFF6FDB1"/>
        <bgColor indexed="64"/>
      </patternFill>
    </fill>
    <fill>
      <patternFill patternType="solid">
        <fgColor theme="2" tint="-4.9989318521683403E-2"/>
        <bgColor indexed="64"/>
      </patternFill>
    </fill>
    <fill>
      <patternFill patternType="solid">
        <fgColor theme="2" tint="-4.9989318521683403E-2"/>
        <bgColor rgb="FF00B0F0"/>
      </patternFill>
    </fill>
    <fill>
      <patternFill patternType="solid">
        <fgColor theme="0" tint="-0.14999847407452621"/>
        <bgColor rgb="FFBFBFBF"/>
      </patternFill>
    </fill>
    <fill>
      <patternFill patternType="solid">
        <fgColor rgb="FFFFFF00"/>
        <bgColor indexed="64"/>
      </patternFill>
    </fill>
    <fill>
      <patternFill patternType="solid">
        <fgColor theme="9" tint="0.39997558519241921"/>
        <bgColor rgb="FFA6E3B6"/>
      </patternFill>
    </fill>
    <fill>
      <patternFill patternType="solid">
        <fgColor theme="9" tint="-0.249977111117893"/>
        <bgColor indexed="64"/>
      </patternFill>
    </fill>
    <fill>
      <patternFill patternType="solid">
        <fgColor theme="7" tint="0.59999389629810485"/>
        <bgColor rgb="FFA6E3B6"/>
      </patternFill>
    </fill>
    <fill>
      <patternFill patternType="solid">
        <fgColor theme="7" tint="0.39997558519241921"/>
        <bgColor rgb="FFA6E3B6"/>
      </patternFill>
    </fill>
    <fill>
      <patternFill patternType="solid">
        <fgColor rgb="FFEBF9EF"/>
        <bgColor rgb="FFFFC000"/>
      </patternFill>
    </fill>
    <fill>
      <patternFill patternType="solid">
        <fgColor rgb="FFE5F7EA"/>
        <bgColor rgb="FFA6E3B6"/>
      </patternFill>
    </fill>
    <fill>
      <patternFill patternType="solid">
        <fgColor rgb="FFE5F7EA"/>
        <bgColor rgb="FFFFC000"/>
      </patternFill>
    </fill>
    <fill>
      <patternFill patternType="solid">
        <fgColor theme="0"/>
        <bgColor rgb="FFBFBFBF"/>
      </patternFill>
    </fill>
    <fill>
      <patternFill patternType="solid">
        <fgColor rgb="FFFFE593"/>
        <bgColor indexed="64"/>
      </patternFill>
    </fill>
    <fill>
      <patternFill patternType="solid">
        <fgColor rgb="FFF0F0F0"/>
        <bgColor indexed="64"/>
      </patternFill>
    </fill>
    <fill>
      <patternFill patternType="solid">
        <fgColor rgb="FFDCF4E3"/>
        <bgColor rgb="FFA5A5A5"/>
      </patternFill>
    </fill>
    <fill>
      <patternFill patternType="solid">
        <fgColor rgb="FFDCF4E3"/>
        <bgColor rgb="FFA6E3B6"/>
      </patternFill>
    </fill>
    <fill>
      <patternFill patternType="solid">
        <fgColor rgb="FFDCF4E3"/>
        <bgColor rgb="FFD8D8D8"/>
      </patternFill>
    </fill>
    <fill>
      <patternFill patternType="solid">
        <fgColor rgb="FFDCF4E3"/>
        <bgColor rgb="FFD2F1DA"/>
      </patternFill>
    </fill>
    <fill>
      <patternFill patternType="solid">
        <fgColor rgb="FF00B0F0"/>
        <bgColor rgb="FF00B0F0"/>
      </patternFill>
    </fill>
    <fill>
      <patternFill patternType="solid">
        <fgColor theme="7" tint="0.39997558519241921"/>
        <bgColor rgb="FFBFBFBF"/>
      </patternFill>
    </fill>
    <fill>
      <patternFill patternType="solid">
        <fgColor theme="7" tint="0.39997558519241921"/>
        <bgColor indexed="64"/>
      </patternFill>
    </fill>
    <fill>
      <patternFill patternType="solid">
        <fgColor theme="7" tint="0.39997558519241921"/>
        <bgColor rgb="FFD8D8D8"/>
      </patternFill>
    </fill>
    <fill>
      <patternFill patternType="solid">
        <fgColor theme="7" tint="0.39997558519241921"/>
        <bgColor rgb="FFD2F1DA"/>
      </patternFill>
    </fill>
    <fill>
      <patternFill patternType="solid">
        <fgColor theme="7" tint="0.39997558519241921"/>
        <bgColor rgb="FFA5A5A5"/>
      </patternFill>
    </fill>
    <fill>
      <patternFill patternType="solid">
        <fgColor rgb="FF00B0F0"/>
        <bgColor indexed="64"/>
      </patternFill>
    </fill>
    <fill>
      <patternFill patternType="solid">
        <fgColor rgb="FF00B0F0"/>
        <bgColor rgb="FFD8D8D8"/>
      </patternFill>
    </fill>
    <fill>
      <patternFill patternType="solid">
        <fgColor theme="6" tint="0.39997558519241921"/>
        <bgColor rgb="FFFFC000"/>
      </patternFill>
    </fill>
    <fill>
      <patternFill patternType="solid">
        <fgColor theme="6" tint="0.39997558519241921"/>
        <bgColor indexed="64"/>
      </patternFill>
    </fill>
    <fill>
      <patternFill patternType="solid">
        <fgColor theme="7" tint="0.79998168889431442"/>
        <bgColor indexed="64"/>
      </patternFill>
    </fill>
    <fill>
      <patternFill patternType="solid">
        <fgColor theme="7" tint="0.79998168889431442"/>
        <bgColor rgb="FFD8D8D8"/>
      </patternFill>
    </fill>
    <fill>
      <patternFill patternType="solid">
        <fgColor theme="7" tint="0.79998168889431442"/>
        <bgColor rgb="FFD2F1DA"/>
      </patternFill>
    </fill>
    <fill>
      <patternFill patternType="solid">
        <fgColor theme="7" tint="0.59999389629810485"/>
        <bgColor rgb="FFD2F1DA"/>
      </patternFill>
    </fill>
    <fill>
      <patternFill patternType="solid">
        <fgColor rgb="FF7FCAFD"/>
        <bgColor rgb="FF00B0F0"/>
      </patternFill>
    </fill>
    <fill>
      <patternFill patternType="solid">
        <fgColor theme="7" tint="0.79998168889431442"/>
        <bgColor rgb="FFA6E3B6"/>
      </patternFill>
    </fill>
    <fill>
      <patternFill patternType="solid">
        <fgColor theme="7" tint="0.79998168889431442"/>
        <bgColor rgb="FFBFBFBF"/>
      </patternFill>
    </fill>
    <fill>
      <patternFill patternType="solid">
        <fgColor theme="7" tint="0.79998168889431442"/>
        <bgColor indexed="65"/>
      </patternFill>
    </fill>
    <fill>
      <patternFill patternType="solid">
        <fgColor rgb="FF00B0F0"/>
        <bgColor rgb="FFA6E3B6"/>
      </patternFill>
    </fill>
    <fill>
      <patternFill patternType="solid">
        <fgColor theme="5" tint="0.39997558519241921"/>
        <bgColor rgb="FFBFBFBF"/>
      </patternFill>
    </fill>
    <fill>
      <patternFill patternType="solid">
        <fgColor theme="5" tint="0.39997558519241921"/>
        <bgColor indexed="64"/>
      </patternFill>
    </fill>
    <fill>
      <patternFill patternType="solid">
        <fgColor theme="7" tint="0.39997558519241921"/>
        <bgColor rgb="FF7AD592"/>
      </patternFill>
    </fill>
    <fill>
      <patternFill patternType="solid">
        <fgColor theme="7" tint="0.59999389629810485"/>
        <bgColor rgb="FF7AD592"/>
      </patternFill>
    </fill>
    <fill>
      <patternFill patternType="solid">
        <fgColor theme="7" tint="0.79998168889431442"/>
        <bgColor rgb="FFA5A5A5"/>
      </patternFill>
    </fill>
    <fill>
      <patternFill patternType="solid">
        <fgColor theme="0" tint="-0.499984740745262"/>
        <bgColor indexed="64"/>
      </patternFill>
    </fill>
    <fill>
      <patternFill patternType="solid">
        <fgColor theme="5" tint="0.59999389629810485"/>
        <bgColor rgb="FF00B0F0"/>
      </patternFill>
    </fill>
    <fill>
      <patternFill patternType="solid">
        <fgColor rgb="FFFFFF9F"/>
        <bgColor indexed="64"/>
      </patternFill>
    </fill>
    <fill>
      <patternFill patternType="solid">
        <fgColor rgb="FFFFFF9F"/>
        <bgColor rgb="FF00B0F0"/>
      </patternFill>
    </fill>
    <fill>
      <gradientFill degree="90">
        <stop position="0">
          <color rgb="FF00FFFF"/>
        </stop>
        <stop position="1">
          <color theme="7" tint="0.40000610370189521"/>
        </stop>
      </gradientFill>
    </fill>
    <fill>
      <patternFill patternType="solid">
        <fgColor theme="4"/>
        <bgColor indexed="64"/>
      </patternFill>
    </fill>
    <fill>
      <patternFill patternType="solid">
        <fgColor theme="4" tint="0.39997558519241921"/>
        <bgColor indexed="64"/>
      </patternFill>
    </fill>
  </fills>
  <borders count="14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diagonal/>
    </border>
    <border>
      <left/>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dotted">
        <color rgb="FF000000"/>
      </bottom>
      <diagonal/>
    </border>
    <border>
      <left/>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rgb="FF000000"/>
      </right>
      <top style="thin">
        <color indexed="64"/>
      </top>
      <bottom/>
      <diagonal/>
    </border>
    <border>
      <left style="medium">
        <color rgb="FF000000"/>
      </left>
      <right/>
      <top style="medium">
        <color rgb="FF000000"/>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double">
        <color indexed="64"/>
      </left>
      <right style="double">
        <color indexed="64"/>
      </right>
      <top/>
      <bottom style="thin">
        <color rgb="FF000000"/>
      </bottom>
      <diagonal/>
    </border>
    <border>
      <left style="double">
        <color indexed="64"/>
      </left>
      <right style="double">
        <color indexed="64"/>
      </right>
      <top style="thin">
        <color rgb="FF000000"/>
      </top>
      <bottom style="thin">
        <color rgb="FF000000"/>
      </bottom>
      <diagonal/>
    </border>
    <border>
      <left style="double">
        <color indexed="64"/>
      </left>
      <right style="double">
        <color indexed="64"/>
      </right>
      <top style="thin">
        <color rgb="FF000000"/>
      </top>
      <bottom style="dotted">
        <color rgb="FF000000"/>
      </bottom>
      <diagonal/>
    </border>
    <border>
      <left style="double">
        <color indexed="64"/>
      </left>
      <right style="double">
        <color indexed="64"/>
      </right>
      <top/>
      <bottom style="double">
        <color indexed="64"/>
      </bottom>
      <diagonal/>
    </border>
    <border>
      <left/>
      <right style="thin">
        <color indexed="64"/>
      </right>
      <top/>
      <bottom/>
      <diagonal/>
    </border>
    <border>
      <left/>
      <right/>
      <top/>
      <bottom style="thin">
        <color rgb="FF000000"/>
      </bottom>
      <diagonal/>
    </border>
    <border>
      <left/>
      <right/>
      <top style="thin">
        <color rgb="FF000000"/>
      </top>
      <bottom/>
      <diagonal/>
    </border>
    <border>
      <left style="medium">
        <color rgb="FF000000"/>
      </left>
      <right style="medium">
        <color rgb="FF000000"/>
      </right>
      <top/>
      <bottom/>
      <diagonal/>
    </border>
    <border>
      <left style="double">
        <color indexed="64"/>
      </left>
      <right style="medium">
        <color rgb="FF000000"/>
      </right>
      <top/>
      <bottom style="thin">
        <color rgb="FF000000"/>
      </bottom>
      <diagonal/>
    </border>
    <border>
      <left style="double">
        <color indexed="64"/>
      </left>
      <right style="medium">
        <color rgb="FF000000"/>
      </right>
      <top style="thin">
        <color rgb="FF000000"/>
      </top>
      <bottom style="thin">
        <color rgb="FF000000"/>
      </bottom>
      <diagonal/>
    </border>
    <border>
      <left style="double">
        <color indexed="64"/>
      </left>
      <right style="medium">
        <color rgb="FF000000"/>
      </right>
      <top style="thin">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style="thin">
        <color indexed="64"/>
      </top>
      <bottom/>
      <diagonal/>
    </border>
    <border>
      <left/>
      <right style="thin">
        <color rgb="FF000000"/>
      </right>
      <top style="thin">
        <color indexed="64"/>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right style="thin">
        <color rgb="FF000000"/>
      </right>
      <top style="thin">
        <color indexed="64"/>
      </top>
      <bottom style="thin">
        <color theme="0" tint="-0.249977111117893"/>
      </bottom>
      <diagonal/>
    </border>
    <border>
      <left/>
      <right style="thin">
        <color rgb="FF000000"/>
      </right>
      <top style="thin">
        <color theme="0" tint="-0.249977111117893"/>
      </top>
      <bottom style="thin">
        <color theme="0" tint="-0.249977111117893"/>
      </bottom>
      <diagonal/>
    </border>
    <border>
      <left/>
      <right style="thin">
        <color rgb="FF000000"/>
      </right>
      <top/>
      <bottom style="thin">
        <color theme="0" tint="-0.249977111117893"/>
      </bottom>
      <diagonal/>
    </border>
    <border>
      <left/>
      <right style="thin">
        <color theme="1"/>
      </right>
      <top style="thin">
        <color theme="0" tint="-0.249977111117893"/>
      </top>
      <bottom/>
      <diagonal/>
    </border>
    <border>
      <left style="thin">
        <color theme="0" tint="-0.249977111117893"/>
      </left>
      <right style="thin">
        <color theme="1"/>
      </right>
      <top style="thin">
        <color theme="0" tint="-0.249977111117893"/>
      </top>
      <bottom style="thin">
        <color theme="0" tint="-0.249977111117893"/>
      </bottom>
      <diagonal/>
    </border>
    <border>
      <left/>
      <right style="thin">
        <color indexed="64"/>
      </right>
      <top/>
      <bottom style="thin">
        <color theme="1"/>
      </bottom>
      <diagonal/>
    </border>
    <border>
      <left style="thin">
        <color indexed="64"/>
      </left>
      <right style="thin">
        <color indexed="64"/>
      </right>
      <top/>
      <bottom style="thin">
        <color theme="1"/>
      </bottom>
      <diagonal/>
    </border>
    <border>
      <left style="thin">
        <color theme="0" tint="-0.249977111117893"/>
      </left>
      <right style="thin">
        <color theme="1"/>
      </right>
      <top style="thin">
        <color theme="1"/>
      </top>
      <bottom style="thin">
        <color theme="0" tint="-0.249977111117893"/>
      </bottom>
      <diagonal/>
    </border>
    <border>
      <left style="thin">
        <color theme="0" tint="-0.249977111117893"/>
      </left>
      <right style="thin">
        <color theme="1"/>
      </right>
      <top/>
      <bottom/>
      <diagonal/>
    </border>
    <border>
      <left style="thin">
        <color theme="1"/>
      </left>
      <right/>
      <top/>
      <bottom style="thin">
        <color indexed="64"/>
      </bottom>
      <diagonal/>
    </border>
    <border>
      <left style="thin">
        <color theme="0" tint="-0.249977111117893"/>
      </left>
      <right style="thin">
        <color theme="1"/>
      </right>
      <top style="thin">
        <color theme="0" tint="-0.249977111117893"/>
      </top>
      <bottom style="thin">
        <color indexed="64"/>
      </bottom>
      <diagonal/>
    </border>
    <border>
      <left style="thin">
        <color theme="0" tint="-0.249977111117893"/>
      </left>
      <right style="thin">
        <color indexed="64"/>
      </right>
      <top style="thin">
        <color indexed="64"/>
      </top>
      <bottom/>
      <diagonal/>
    </border>
    <border>
      <left style="medium">
        <color rgb="FF000000"/>
      </left>
      <right/>
      <top style="thin">
        <color rgb="FF000000"/>
      </top>
      <bottom/>
      <diagonal/>
    </border>
    <border>
      <left/>
      <right style="thin">
        <color rgb="FF000000"/>
      </right>
      <top/>
      <bottom style="medium">
        <color rgb="FF000000"/>
      </bottom>
      <diagonal/>
    </border>
    <border>
      <left/>
      <right style="double">
        <color indexed="64"/>
      </right>
      <top/>
      <bottom style="thin">
        <color rgb="FF000000"/>
      </bottom>
      <diagonal/>
    </border>
    <border>
      <left/>
      <right style="double">
        <color indexed="64"/>
      </right>
      <top style="thin">
        <color rgb="FF000000"/>
      </top>
      <bottom style="thin">
        <color rgb="FF000000"/>
      </bottom>
      <diagonal/>
    </border>
    <border>
      <left/>
      <right style="double">
        <color indexed="64"/>
      </right>
      <top style="thin">
        <color indexed="64"/>
      </top>
      <bottom style="double">
        <color indexed="64"/>
      </bottom>
      <diagonal/>
    </border>
    <border>
      <left/>
      <right style="double">
        <color indexed="64"/>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style="medium">
        <color rgb="FF000000"/>
      </right>
      <top style="medium">
        <color rgb="FF000000"/>
      </top>
      <bottom/>
      <diagonal/>
    </border>
    <border>
      <left/>
      <right/>
      <top style="thin">
        <color indexed="64"/>
      </top>
      <bottom style="thin">
        <color rgb="FF000000"/>
      </bottom>
      <diagonal/>
    </border>
    <border>
      <left/>
      <right/>
      <top/>
      <bottom style="thin">
        <color theme="1"/>
      </bottom>
      <diagonal/>
    </border>
    <border>
      <left/>
      <right style="thin">
        <color theme="0" tint="-0.249977111117893"/>
      </right>
      <top/>
      <bottom/>
      <diagonal/>
    </border>
    <border>
      <left/>
      <right style="thin">
        <color theme="0" tint="-0.249977111117893"/>
      </right>
      <top style="thin">
        <color theme="1"/>
      </top>
      <bottom/>
      <diagonal/>
    </border>
    <border>
      <left/>
      <right/>
      <top style="thin">
        <color theme="1"/>
      </top>
      <bottom/>
      <diagonal/>
    </border>
    <border>
      <left/>
      <right style="thin">
        <color indexed="64"/>
      </right>
      <top style="thin">
        <color rgb="FF000000"/>
      </top>
      <bottom style="thin">
        <color indexed="64"/>
      </bottom>
      <diagonal/>
    </border>
    <border>
      <left/>
      <right style="thin">
        <color theme="1"/>
      </right>
      <top style="thin">
        <color theme="1"/>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medium">
        <color rgb="FF000000"/>
      </left>
      <right style="thin">
        <color theme="1"/>
      </right>
      <top style="medium">
        <color rgb="FF000000"/>
      </top>
      <bottom/>
      <diagonal/>
    </border>
    <border>
      <left style="medium">
        <color rgb="FF000000"/>
      </left>
      <right style="thin">
        <color theme="1"/>
      </right>
      <top/>
      <bottom/>
      <diagonal/>
    </border>
    <border>
      <left style="thin">
        <color theme="1"/>
      </left>
      <right/>
      <top style="thin">
        <color theme="1"/>
      </top>
      <bottom style="medium">
        <color theme="1"/>
      </bottom>
      <diagonal/>
    </border>
    <border>
      <left/>
      <right style="thin">
        <color theme="1"/>
      </right>
      <top/>
      <bottom style="thin">
        <color theme="1"/>
      </bottom>
      <diagonal/>
    </border>
    <border>
      <left style="thin">
        <color theme="1"/>
      </left>
      <right style="thin">
        <color theme="1"/>
      </right>
      <top style="medium">
        <color theme="1"/>
      </top>
      <bottom style="thin">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right style="thick">
        <color theme="1"/>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theme="1"/>
      </top>
      <bottom style="thin">
        <color theme="1"/>
      </bottom>
      <diagonal/>
    </border>
    <border>
      <left style="medium">
        <color rgb="FF000000"/>
      </left>
      <right style="medium">
        <color rgb="FF000000"/>
      </right>
      <top style="thin">
        <color theme="1"/>
      </top>
      <bottom style="medium">
        <color rgb="FF000000"/>
      </bottom>
      <diagonal/>
    </border>
    <border>
      <left style="medium">
        <color rgb="FF000000"/>
      </left>
      <right/>
      <top style="thin">
        <color indexed="64"/>
      </top>
      <bottom style="thin">
        <color indexed="64"/>
      </bottom>
      <diagonal/>
    </border>
    <border>
      <left style="medium">
        <color rgb="FF000000"/>
      </left>
      <right/>
      <top style="thin">
        <color indexed="64"/>
      </top>
      <bottom/>
      <diagonal/>
    </border>
    <border>
      <left/>
      <right/>
      <top style="thin">
        <color rgb="FF000000"/>
      </top>
      <bottom style="dotted">
        <color rgb="FF000000"/>
      </bottom>
      <diagonal/>
    </border>
    <border>
      <left/>
      <right/>
      <top style="thin">
        <color theme="1"/>
      </top>
      <bottom style="thin">
        <color theme="1"/>
      </bottom>
      <diagonal/>
    </border>
    <border>
      <left style="medium">
        <color rgb="FF000000"/>
      </left>
      <right/>
      <top style="medium">
        <color rgb="FF000000"/>
      </top>
      <bottom style="medium">
        <color rgb="FF000000"/>
      </bottom>
      <diagonal/>
    </border>
    <border>
      <left style="medium">
        <color rgb="FF000000"/>
      </left>
      <right/>
      <top style="thin">
        <color rgb="FF000000"/>
      </top>
      <bottom style="dotted">
        <color rgb="FF000000"/>
      </bottom>
      <diagonal/>
    </border>
    <border>
      <left style="medium">
        <color rgb="FF000000"/>
      </left>
      <right/>
      <top style="thin">
        <color theme="1"/>
      </top>
      <bottom style="thin">
        <color theme="1"/>
      </bottom>
      <diagonal/>
    </border>
    <border>
      <left style="medium">
        <color rgb="FF000000"/>
      </left>
      <right/>
      <top style="thin">
        <color theme="1"/>
      </top>
      <bottom style="medium">
        <color rgb="FF000000"/>
      </bottom>
      <diagonal/>
    </border>
    <border>
      <left style="medium">
        <color rgb="FF000000"/>
      </left>
      <right style="thin">
        <color theme="1"/>
      </right>
      <top style="thin">
        <color theme="1"/>
      </top>
      <bottom style="medium">
        <color rgb="FF000000"/>
      </bottom>
      <diagonal/>
    </border>
    <border>
      <left/>
      <right/>
      <top style="thin">
        <color theme="1"/>
      </top>
      <bottom style="medium">
        <color rgb="FF000000"/>
      </bottom>
      <diagonal/>
    </border>
    <border>
      <left style="medium">
        <color rgb="FF000000"/>
      </left>
      <right style="medium">
        <color rgb="FF000000"/>
      </right>
      <top style="thin">
        <color theme="1"/>
      </top>
      <bottom style="thin">
        <color rgb="FF000000"/>
      </bottom>
      <diagonal/>
    </border>
    <border>
      <left style="thin">
        <color rgb="FF000000"/>
      </left>
      <right/>
      <top style="thin">
        <color indexed="64"/>
      </top>
      <bottom style="medium">
        <color indexed="64"/>
      </bottom>
      <diagonal/>
    </border>
    <border>
      <left style="medium">
        <color rgb="FF000000"/>
      </left>
      <right style="double">
        <color indexed="64"/>
      </right>
      <top style="thin">
        <color indexed="64"/>
      </top>
      <bottom/>
      <diagonal/>
    </border>
    <border>
      <left style="medium">
        <color rgb="FF000000"/>
      </left>
      <right style="double">
        <color indexed="64"/>
      </right>
      <top/>
      <bottom/>
      <diagonal/>
    </border>
    <border>
      <left style="medium">
        <color rgb="FF000000"/>
      </left>
      <right style="double">
        <color indexed="64"/>
      </right>
      <top/>
      <bottom style="double">
        <color indexed="64"/>
      </bottom>
      <diagonal/>
    </border>
    <border>
      <left style="medium">
        <color rgb="FF000000"/>
      </left>
      <right style="medium">
        <color rgb="FF000000"/>
      </right>
      <top/>
      <bottom style="thin">
        <color indexed="64"/>
      </bottom>
      <diagonal/>
    </border>
    <border>
      <left style="medium">
        <color rgb="FF000000"/>
      </left>
      <right style="medium">
        <color rgb="FF000000"/>
      </right>
      <top style="thin">
        <color indexed="64"/>
      </top>
      <bottom style="medium">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thin">
        <color indexed="64"/>
      </left>
      <right/>
      <top style="thin">
        <color indexed="64"/>
      </top>
      <bottom style="medium">
        <color indexed="64"/>
      </bottom>
      <diagonal/>
    </border>
    <border>
      <left style="thin">
        <color theme="1"/>
      </left>
      <right/>
      <top style="thin">
        <color theme="1"/>
      </top>
      <bottom style="thin">
        <color theme="1"/>
      </bottom>
      <diagonal/>
    </border>
    <border>
      <left/>
      <right style="medium">
        <color rgb="FF000000"/>
      </right>
      <top style="thin">
        <color rgb="FF000000"/>
      </top>
      <bottom style="dotted">
        <color rgb="FF000000"/>
      </bottom>
      <diagonal/>
    </border>
    <border>
      <left/>
      <right style="medium">
        <color rgb="FF000000"/>
      </right>
      <top style="thin">
        <color rgb="FF000000"/>
      </top>
      <bottom/>
      <diagonal/>
    </border>
    <border>
      <left/>
      <right style="medium">
        <color rgb="FF000000"/>
      </right>
      <top style="thin">
        <color theme="1"/>
      </top>
      <bottom style="thin">
        <color theme="1"/>
      </bottom>
      <diagonal/>
    </border>
    <border>
      <left/>
      <right style="medium">
        <color rgb="FF000000"/>
      </right>
      <top style="thin">
        <color theme="1"/>
      </top>
      <bottom style="medium">
        <color rgb="FF000000"/>
      </bottom>
      <diagonal/>
    </border>
    <border>
      <left/>
      <right style="medium">
        <color rgb="FF000000"/>
      </right>
      <top style="thin">
        <color indexed="64"/>
      </top>
      <bottom/>
      <diagonal/>
    </border>
    <border>
      <left style="thin">
        <color theme="1"/>
      </left>
      <right/>
      <top style="thin">
        <color theme="1"/>
      </top>
      <bottom style="medium">
        <color rgb="FF000000"/>
      </bottom>
      <diagonal/>
    </border>
    <border>
      <left/>
      <right style="medium">
        <color rgb="FF000000"/>
      </right>
      <top/>
      <bottom style="double">
        <color indexed="64"/>
      </bottom>
      <diagonal/>
    </border>
  </borders>
  <cellStyleXfs count="10">
    <xf numFmtId="0" fontId="0" fillId="0" borderId="0"/>
    <xf numFmtId="0" fontId="10" fillId="4" borderId="0" applyNumberFormat="0" applyBorder="0" applyAlignment="0" applyProtection="0"/>
    <xf numFmtId="0" fontId="11" fillId="0" borderId="4"/>
    <xf numFmtId="9" fontId="11" fillId="0" borderId="4" applyFont="0" applyFill="0" applyBorder="0" applyAlignment="0" applyProtection="0"/>
    <xf numFmtId="44" fontId="11" fillId="0" borderId="4" applyFont="0" applyFill="0" applyBorder="0" applyAlignment="0" applyProtection="0"/>
    <xf numFmtId="44" fontId="12" fillId="0" borderId="0" applyFont="0" applyFill="0" applyBorder="0" applyAlignment="0" applyProtection="0"/>
    <xf numFmtId="9" fontId="14"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34">
    <xf numFmtId="0" fontId="0" fillId="0" borderId="0" xfId="0" applyFont="1" applyAlignment="1"/>
    <xf numFmtId="0" fontId="1" fillId="0" borderId="0" xfId="0" applyFont="1"/>
    <xf numFmtId="0" fontId="3" fillId="0" borderId="0" xfId="0" applyFont="1"/>
    <xf numFmtId="167" fontId="3" fillId="0" borderId="0" xfId="0" applyNumberFormat="1" applyFont="1"/>
    <xf numFmtId="0" fontId="5" fillId="0" borderId="0" xfId="0" applyFont="1"/>
    <xf numFmtId="0" fontId="7" fillId="0" borderId="0" xfId="0" applyFont="1"/>
    <xf numFmtId="0" fontId="6" fillId="0" borderId="0" xfId="0" applyFont="1"/>
    <xf numFmtId="0" fontId="8" fillId="0" borderId="0" xfId="0" applyFont="1"/>
    <xf numFmtId="0" fontId="2" fillId="0" borderId="0" xfId="0" applyFont="1"/>
    <xf numFmtId="164" fontId="3" fillId="0" borderId="3" xfId="0" applyNumberFormat="1" applyFont="1" applyBorder="1"/>
    <xf numFmtId="167" fontId="3" fillId="0" borderId="4" xfId="0" applyNumberFormat="1" applyFont="1" applyBorder="1"/>
    <xf numFmtId="0" fontId="1" fillId="0" borderId="4" xfId="0" applyFont="1" applyBorder="1"/>
    <xf numFmtId="164" fontId="3" fillId="0" borderId="4" xfId="0" applyNumberFormat="1" applyFont="1" applyBorder="1"/>
    <xf numFmtId="0" fontId="3" fillId="0" borderId="4" xfId="0" applyFont="1" applyBorder="1"/>
    <xf numFmtId="167" fontId="8" fillId="0" borderId="4" xfId="0" applyNumberFormat="1" applyFont="1" applyBorder="1"/>
    <xf numFmtId="0" fontId="0" fillId="0" borderId="0" xfId="0" applyFont="1" applyAlignment="1"/>
    <xf numFmtId="0" fontId="1" fillId="0" borderId="4" xfId="0" applyFont="1" applyBorder="1" applyAlignment="1">
      <alignment horizontal="left"/>
    </xf>
    <xf numFmtId="0" fontId="0" fillId="0" borderId="0" xfId="0" applyFont="1" applyAlignment="1"/>
    <xf numFmtId="0" fontId="8" fillId="0" borderId="4" xfId="0" applyNumberFormat="1" applyFont="1" applyBorder="1"/>
    <xf numFmtId="0" fontId="0" fillId="0" borderId="0" xfId="0" applyFont="1" applyAlignment="1"/>
    <xf numFmtId="0" fontId="0" fillId="0" borderId="0" xfId="0" applyFont="1" applyAlignment="1"/>
    <xf numFmtId="0" fontId="11" fillId="0" borderId="0" xfId="0" applyFont="1" applyAlignment="1"/>
    <xf numFmtId="0" fontId="0" fillId="0" borderId="0" xfId="0" applyFont="1" applyAlignment="1"/>
    <xf numFmtId="0" fontId="0" fillId="0" borderId="4" xfId="0" applyFont="1" applyBorder="1" applyAlignment="1"/>
    <xf numFmtId="0" fontId="0" fillId="0" borderId="0" xfId="0" applyFont="1" applyAlignment="1"/>
    <xf numFmtId="44" fontId="1" fillId="10" borderId="37" xfId="5" applyFont="1" applyFill="1" applyBorder="1"/>
    <xf numFmtId="44" fontId="1" fillId="14" borderId="37" xfId="5" applyFont="1" applyFill="1" applyBorder="1"/>
    <xf numFmtId="44" fontId="0" fillId="14" borderId="4" xfId="0" applyNumberFormat="1" applyFont="1" applyFill="1" applyBorder="1" applyAlignment="1"/>
    <xf numFmtId="0" fontId="11" fillId="13" borderId="45" xfId="0" applyFont="1" applyFill="1" applyBorder="1" applyAlignment="1"/>
    <xf numFmtId="0" fontId="3" fillId="16" borderId="46" xfId="0" applyFont="1" applyFill="1" applyBorder="1" applyAlignment="1">
      <alignment horizontal="left"/>
    </xf>
    <xf numFmtId="0" fontId="3" fillId="17" borderId="46" xfId="0" applyFont="1" applyFill="1" applyBorder="1" applyAlignment="1">
      <alignment horizontal="left"/>
    </xf>
    <xf numFmtId="0" fontId="1" fillId="0" borderId="48" xfId="0" applyFont="1" applyBorder="1"/>
    <xf numFmtId="0" fontId="1" fillId="0" borderId="39" xfId="0" applyFont="1" applyBorder="1"/>
    <xf numFmtId="0" fontId="1" fillId="0" borderId="40" xfId="0" applyFont="1" applyBorder="1"/>
    <xf numFmtId="164" fontId="3" fillId="0" borderId="49" xfId="0" applyNumberFormat="1" applyFont="1" applyBorder="1"/>
    <xf numFmtId="0" fontId="0" fillId="0" borderId="34" xfId="0" applyFont="1" applyBorder="1" applyAlignment="1"/>
    <xf numFmtId="164" fontId="3" fillId="0" borderId="35" xfId="0" applyNumberFormat="1" applyFont="1" applyBorder="1"/>
    <xf numFmtId="167" fontId="3" fillId="0" borderId="35" xfId="0" applyNumberFormat="1" applyFont="1" applyBorder="1"/>
    <xf numFmtId="164" fontId="3" fillId="0" borderId="36" xfId="0" applyNumberFormat="1" applyFont="1" applyBorder="1"/>
    <xf numFmtId="164" fontId="3" fillId="0" borderId="50" xfId="0" applyNumberFormat="1" applyFont="1" applyBorder="1"/>
    <xf numFmtId="0" fontId="0" fillId="0" borderId="38" xfId="0" applyFont="1" applyBorder="1" applyAlignment="1"/>
    <xf numFmtId="0" fontId="3" fillId="15" borderId="46" xfId="0" applyFont="1" applyFill="1" applyBorder="1" applyAlignment="1">
      <alignment horizontal="left" vertical="center" wrapText="1"/>
    </xf>
    <xf numFmtId="0" fontId="3" fillId="10" borderId="46" xfId="0" applyFont="1" applyFill="1" applyBorder="1" applyAlignment="1">
      <alignment horizontal="left"/>
    </xf>
    <xf numFmtId="0" fontId="2" fillId="10" borderId="31" xfId="0" applyFont="1" applyFill="1" applyBorder="1" applyAlignment="1">
      <alignment horizontal="center"/>
    </xf>
    <xf numFmtId="0" fontId="0" fillId="10" borderId="31" xfId="0" applyFont="1" applyFill="1" applyBorder="1" applyAlignment="1">
      <alignment horizontal="right"/>
    </xf>
    <xf numFmtId="0" fontId="0" fillId="8" borderId="31" xfId="0" applyFont="1" applyFill="1" applyBorder="1" applyAlignment="1">
      <alignment horizontal="right"/>
    </xf>
    <xf numFmtId="0" fontId="1" fillId="18" borderId="48" xfId="0" applyFont="1" applyFill="1" applyBorder="1"/>
    <xf numFmtId="0" fontId="1" fillId="11" borderId="48" xfId="0" applyFont="1" applyFill="1" applyBorder="1"/>
    <xf numFmtId="0" fontId="1" fillId="8" borderId="48" xfId="0" applyFont="1" applyFill="1" applyBorder="1"/>
    <xf numFmtId="0" fontId="1" fillId="0" borderId="47" xfId="0" applyFont="1" applyBorder="1"/>
    <xf numFmtId="172" fontId="0" fillId="18" borderId="47" xfId="0" applyNumberFormat="1" applyFont="1" applyFill="1" applyBorder="1" applyAlignment="1"/>
    <xf numFmtId="172" fontId="0" fillId="11" borderId="47" xfId="0" applyNumberFormat="1" applyFont="1" applyFill="1" applyBorder="1" applyAlignment="1"/>
    <xf numFmtId="172" fontId="0" fillId="19" borderId="47" xfId="0" applyNumberFormat="1" applyFont="1" applyFill="1" applyBorder="1" applyAlignment="1"/>
    <xf numFmtId="0" fontId="1" fillId="19" borderId="48" xfId="0" applyFont="1" applyFill="1" applyBorder="1"/>
    <xf numFmtId="0" fontId="2" fillId="0" borderId="4" xfId="0" applyFont="1" applyBorder="1"/>
    <xf numFmtId="164" fontId="9" fillId="0" borderId="35" xfId="0" applyNumberFormat="1" applyFont="1" applyBorder="1"/>
    <xf numFmtId="0" fontId="3" fillId="0" borderId="52" xfId="0" applyFont="1" applyBorder="1"/>
    <xf numFmtId="0" fontId="0" fillId="20" borderId="31" xfId="0" applyFont="1" applyFill="1" applyBorder="1" applyAlignment="1">
      <alignment horizontal="center"/>
    </xf>
    <xf numFmtId="177" fontId="2" fillId="21" borderId="31" xfId="0" applyNumberFormat="1" applyFont="1" applyFill="1" applyBorder="1" applyAlignment="1">
      <alignment horizontal="center" vertical="center" wrapText="1"/>
    </xf>
    <xf numFmtId="178" fontId="11" fillId="14" borderId="31" xfId="0" applyNumberFormat="1" applyFont="1" applyFill="1" applyBorder="1" applyAlignment="1">
      <alignment horizontal="center"/>
    </xf>
    <xf numFmtId="0" fontId="2" fillId="0" borderId="31" xfId="0" applyFont="1" applyFill="1" applyBorder="1" applyAlignment="1">
      <alignment horizontal="center" vertical="center" wrapText="1"/>
    </xf>
    <xf numFmtId="0" fontId="3" fillId="0" borderId="31" xfId="0" applyFont="1" applyFill="1" applyBorder="1" applyAlignment="1">
      <alignment horizontal="center"/>
    </xf>
    <xf numFmtId="0" fontId="0" fillId="8" borderId="37" xfId="0" applyFont="1" applyFill="1" applyBorder="1" applyAlignment="1"/>
    <xf numFmtId="44" fontId="0" fillId="8" borderId="43" xfId="0" applyNumberFormat="1" applyFont="1" applyFill="1" applyBorder="1" applyAlignment="1">
      <alignment horizontal="left" vertical="center"/>
    </xf>
    <xf numFmtId="0" fontId="1" fillId="0" borderId="31" xfId="0" applyFont="1" applyFill="1" applyBorder="1" applyAlignment="1">
      <alignment horizontal="right"/>
    </xf>
    <xf numFmtId="0" fontId="0" fillId="0" borderId="31" xfId="0" applyFont="1" applyFill="1" applyBorder="1" applyAlignment="1">
      <alignment horizontal="center"/>
    </xf>
    <xf numFmtId="0" fontId="1" fillId="0" borderId="37" xfId="0" applyFont="1" applyFill="1" applyBorder="1" applyAlignment="1">
      <alignment horizontal="right"/>
    </xf>
    <xf numFmtId="171" fontId="4" fillId="6" borderId="4" xfId="0" applyNumberFormat="1" applyFont="1" applyFill="1" applyBorder="1"/>
    <xf numFmtId="164" fontId="3" fillId="0" borderId="52" xfId="0" applyNumberFormat="1" applyFont="1" applyBorder="1"/>
    <xf numFmtId="164" fontId="9" fillId="0" borderId="52" xfId="0" applyNumberFormat="1" applyFont="1" applyBorder="1"/>
    <xf numFmtId="167" fontId="3" fillId="0" borderId="52" xfId="0" applyNumberFormat="1" applyFont="1" applyBorder="1"/>
    <xf numFmtId="164" fontId="3" fillId="0" borderId="54" xfId="0" applyNumberFormat="1" applyFont="1" applyBorder="1"/>
    <xf numFmtId="164" fontId="3" fillId="0" borderId="34" xfId="0" applyNumberFormat="1" applyFont="1" applyBorder="1"/>
    <xf numFmtId="164" fontId="9" fillId="0" borderId="4" xfId="0" applyNumberFormat="1" applyFont="1" applyBorder="1"/>
    <xf numFmtId="9" fontId="3" fillId="0" borderId="38" xfId="6" applyFont="1" applyBorder="1"/>
    <xf numFmtId="164" fontId="3" fillId="0" borderId="51" xfId="0" applyNumberFormat="1" applyFont="1" applyBorder="1"/>
    <xf numFmtId="9" fontId="3" fillId="0" borderId="54" xfId="6" applyFont="1" applyBorder="1"/>
    <xf numFmtId="164" fontId="1" fillId="0" borderId="47" xfId="0" applyNumberFormat="1" applyFont="1" applyBorder="1"/>
    <xf numFmtId="167" fontId="3" fillId="0" borderId="4" xfId="0" applyNumberFormat="1" applyFont="1" applyBorder="1" applyAlignment="1">
      <alignment vertical="center" wrapText="1"/>
    </xf>
    <xf numFmtId="164" fontId="2" fillId="24" borderId="47" xfId="0" applyNumberFormat="1" applyFont="1" applyFill="1" applyBorder="1"/>
    <xf numFmtId="164" fontId="3" fillId="24" borderId="3" xfId="0" applyNumberFormat="1" applyFont="1" applyFill="1" applyBorder="1"/>
    <xf numFmtId="164" fontId="3" fillId="24" borderId="51" xfId="0" applyNumberFormat="1" applyFont="1" applyFill="1" applyBorder="1"/>
    <xf numFmtId="164" fontId="3" fillId="24" borderId="54" xfId="0" applyNumberFormat="1" applyFont="1" applyFill="1" applyBorder="1"/>
    <xf numFmtId="164" fontId="3" fillId="25" borderId="37" xfId="0" applyNumberFormat="1" applyFont="1" applyFill="1" applyBorder="1" applyAlignment="1"/>
    <xf numFmtId="164" fontId="3" fillId="25" borderId="33" xfId="0" applyNumberFormat="1" applyFont="1" applyFill="1" applyBorder="1" applyAlignment="1"/>
    <xf numFmtId="0" fontId="0" fillId="25" borderId="33" xfId="0" applyFont="1" applyFill="1" applyBorder="1" applyAlignment="1"/>
    <xf numFmtId="0" fontId="3" fillId="22" borderId="43" xfId="0" applyFont="1" applyFill="1" applyBorder="1" applyAlignment="1">
      <alignment horizontal="left"/>
    </xf>
    <xf numFmtId="171" fontId="13" fillId="0" borderId="0" xfId="0" applyNumberFormat="1" applyFont="1"/>
    <xf numFmtId="172" fontId="9" fillId="0" borderId="0" xfId="0" applyNumberFormat="1" applyFont="1"/>
    <xf numFmtId="171" fontId="9" fillId="0" borderId="0" xfId="0" applyNumberFormat="1" applyFont="1"/>
    <xf numFmtId="0" fontId="17" fillId="8" borderId="29" xfId="8" applyFill="1" applyBorder="1" applyAlignment="1">
      <alignment horizontal="center"/>
    </xf>
    <xf numFmtId="0" fontId="17" fillId="8" borderId="4" xfId="8" applyFill="1" applyBorder="1" applyAlignment="1">
      <alignment horizontal="center"/>
    </xf>
    <xf numFmtId="0" fontId="17" fillId="8" borderId="4" xfId="8" applyFill="1" applyBorder="1" applyAlignment="1">
      <alignment horizontal="center" wrapText="1"/>
    </xf>
    <xf numFmtId="0" fontId="19" fillId="12" borderId="31" xfId="0" applyFont="1" applyFill="1" applyBorder="1" applyAlignment="1">
      <alignment horizontal="left"/>
    </xf>
    <xf numFmtId="0" fontId="17" fillId="8" borderId="3" xfId="8" applyFill="1" applyBorder="1" applyAlignment="1">
      <alignment horizontal="center"/>
    </xf>
    <xf numFmtId="0" fontId="0" fillId="0" borderId="12" xfId="0" applyFont="1" applyBorder="1" applyAlignment="1"/>
    <xf numFmtId="0" fontId="0" fillId="0" borderId="0" xfId="0" applyFont="1" applyAlignment="1">
      <alignment vertical="center"/>
    </xf>
    <xf numFmtId="0" fontId="1" fillId="0" borderId="0" xfId="0" applyFont="1" applyAlignment="1">
      <alignment vertical="center"/>
    </xf>
    <xf numFmtId="164" fontId="2" fillId="24" borderId="4" xfId="0" applyNumberFormat="1" applyFont="1" applyFill="1" applyBorder="1"/>
    <xf numFmtId="0" fontId="24" fillId="0" borderId="1" xfId="0" applyFont="1" applyBorder="1" applyAlignment="1">
      <alignment horizontal="right"/>
    </xf>
    <xf numFmtId="0" fontId="24" fillId="0" borderId="72" xfId="0" applyFont="1" applyBorder="1" applyAlignment="1">
      <alignment horizontal="right"/>
    </xf>
    <xf numFmtId="0" fontId="24" fillId="0" borderId="21" xfId="0" applyFont="1" applyBorder="1" applyAlignment="1">
      <alignment horizontal="right"/>
    </xf>
    <xf numFmtId="0" fontId="22" fillId="0" borderId="31" xfId="0" applyFont="1" applyBorder="1"/>
    <xf numFmtId="0" fontId="22" fillId="0" borderId="31" xfId="0" applyFont="1" applyBorder="1" applyAlignment="1"/>
    <xf numFmtId="164" fontId="27" fillId="0" borderId="3" xfId="0" applyNumberFormat="1" applyFont="1" applyBorder="1" applyAlignment="1">
      <alignment horizontal="right"/>
    </xf>
    <xf numFmtId="164" fontId="27" fillId="0" borderId="52" xfId="0" applyNumberFormat="1" applyFont="1" applyBorder="1" applyAlignment="1">
      <alignment horizontal="right"/>
    </xf>
    <xf numFmtId="164" fontId="27" fillId="0" borderId="51" xfId="0" applyNumberFormat="1" applyFont="1" applyBorder="1" applyAlignment="1">
      <alignment horizontal="right"/>
    </xf>
    <xf numFmtId="164" fontId="27" fillId="0" borderId="4" xfId="0" applyNumberFormat="1" applyFont="1" applyBorder="1" applyAlignment="1">
      <alignment horizontal="right"/>
    </xf>
    <xf numFmtId="0" fontId="27" fillId="0" borderId="52" xfId="0" applyFont="1" applyBorder="1"/>
    <xf numFmtId="164" fontId="27" fillId="0" borderId="5" xfId="0" applyNumberFormat="1" applyFont="1" applyBorder="1" applyAlignment="1">
      <alignment horizontal="right"/>
    </xf>
    <xf numFmtId="164" fontId="27" fillId="0" borderId="82" xfId="0" applyNumberFormat="1" applyFont="1" applyBorder="1" applyAlignment="1">
      <alignment horizontal="right"/>
    </xf>
    <xf numFmtId="164" fontId="27" fillId="0" borderId="50" xfId="0" applyNumberFormat="1" applyFont="1" applyBorder="1" applyAlignment="1">
      <alignment horizontal="right"/>
    </xf>
    <xf numFmtId="164" fontId="27" fillId="0" borderId="54" xfId="0" applyNumberFormat="1" applyFont="1" applyBorder="1" applyAlignment="1">
      <alignment horizontal="right"/>
    </xf>
    <xf numFmtId="164" fontId="27" fillId="0" borderId="44" xfId="0" applyNumberFormat="1" applyFont="1" applyBorder="1" applyAlignment="1">
      <alignment horizontal="right"/>
    </xf>
    <xf numFmtId="164" fontId="27" fillId="0" borderId="5" xfId="0" applyNumberFormat="1" applyFont="1" applyFill="1" applyBorder="1"/>
    <xf numFmtId="164" fontId="27" fillId="0" borderId="11" xfId="0" applyNumberFormat="1" applyFont="1" applyFill="1" applyBorder="1"/>
    <xf numFmtId="164" fontId="27" fillId="0" borderId="52" xfId="0" applyNumberFormat="1" applyFont="1" applyFill="1" applyBorder="1"/>
    <xf numFmtId="165" fontId="26" fillId="0" borderId="59" xfId="0" applyNumberFormat="1" applyFont="1" applyFill="1" applyBorder="1"/>
    <xf numFmtId="44" fontId="27" fillId="7" borderId="11" xfId="5" applyFont="1" applyFill="1" applyBorder="1"/>
    <xf numFmtId="44" fontId="27" fillId="7" borderId="52" xfId="5" applyFont="1" applyFill="1" applyBorder="1"/>
    <xf numFmtId="44" fontId="27" fillId="26" borderId="51" xfId="5" applyFont="1" applyFill="1" applyBorder="1"/>
    <xf numFmtId="44" fontId="27" fillId="26" borderId="52" xfId="5" applyFont="1" applyFill="1" applyBorder="1"/>
    <xf numFmtId="165" fontId="26" fillId="26" borderId="59" xfId="0" applyNumberFormat="1" applyFont="1" applyFill="1" applyBorder="1"/>
    <xf numFmtId="171" fontId="37" fillId="0" borderId="54" xfId="0" applyNumberFormat="1" applyFont="1" applyFill="1" applyBorder="1"/>
    <xf numFmtId="171" fontId="37" fillId="0" borderId="79" xfId="0" applyNumberFormat="1" applyFont="1" applyFill="1" applyBorder="1"/>
    <xf numFmtId="165" fontId="30" fillId="0" borderId="78" xfId="0" applyNumberFormat="1" applyFont="1" applyFill="1" applyBorder="1"/>
    <xf numFmtId="164" fontId="27" fillId="0" borderId="71" xfId="0" applyNumberFormat="1" applyFont="1" applyBorder="1"/>
    <xf numFmtId="164" fontId="27" fillId="0" borderId="52" xfId="0" applyNumberFormat="1" applyFont="1" applyBorder="1"/>
    <xf numFmtId="0" fontId="36" fillId="0" borderId="59" xfId="0" applyFont="1" applyBorder="1"/>
    <xf numFmtId="164" fontId="27" fillId="0" borderId="59" xfId="0" applyNumberFormat="1" applyFont="1" applyBorder="1"/>
    <xf numFmtId="0" fontId="27" fillId="0" borderId="59" xfId="0" applyFont="1" applyBorder="1"/>
    <xf numFmtId="44" fontId="27" fillId="0" borderId="59" xfId="5" applyFont="1" applyBorder="1"/>
    <xf numFmtId="44" fontId="27" fillId="0" borderId="52" xfId="5" applyFont="1" applyBorder="1"/>
    <xf numFmtId="0" fontId="24" fillId="0" borderId="59" xfId="0" applyFont="1" applyBorder="1"/>
    <xf numFmtId="9" fontId="27" fillId="0" borderId="4" xfId="0" applyNumberFormat="1" applyFont="1" applyFill="1" applyBorder="1"/>
    <xf numFmtId="164" fontId="27" fillId="0" borderId="54" xfId="0" applyNumberFormat="1" applyFont="1" applyBorder="1"/>
    <xf numFmtId="9" fontId="27" fillId="0" borderId="43" xfId="0" applyNumberFormat="1" applyFont="1" applyFill="1" applyBorder="1"/>
    <xf numFmtId="167" fontId="27" fillId="0" borderId="31" xfId="0" applyNumberFormat="1" applyFont="1" applyFill="1" applyBorder="1" applyAlignment="1">
      <alignment horizontal="center"/>
    </xf>
    <xf numFmtId="0" fontId="27" fillId="0" borderId="31" xfId="0" applyFont="1" applyBorder="1"/>
    <xf numFmtId="0" fontId="39" fillId="27" borderId="4" xfId="0" applyFont="1" applyFill="1" applyBorder="1"/>
    <xf numFmtId="0" fontId="27" fillId="8" borderId="4" xfId="0" applyFont="1" applyFill="1" applyBorder="1" applyAlignment="1">
      <alignment vertical="center"/>
    </xf>
    <xf numFmtId="167" fontId="27" fillId="7" borderId="41" xfId="0" applyNumberFormat="1" applyFont="1" applyFill="1" applyBorder="1" applyAlignment="1">
      <alignment horizontal="center" vertical="center"/>
    </xf>
    <xf numFmtId="166" fontId="27" fillId="0" borderId="77" xfId="0" applyNumberFormat="1" applyFont="1" applyBorder="1" applyProtection="1">
      <protection locked="0"/>
    </xf>
    <xf numFmtId="0" fontId="27" fillId="0" borderId="81" xfId="0" applyFont="1" applyBorder="1" applyProtection="1">
      <protection locked="0"/>
    </xf>
    <xf numFmtId="9" fontId="27" fillId="0" borderId="77" xfId="0" applyNumberFormat="1" applyFont="1" applyBorder="1" applyProtection="1">
      <protection locked="0"/>
    </xf>
    <xf numFmtId="9" fontId="27" fillId="9" borderId="77" xfId="0" applyNumberFormat="1" applyFont="1" applyFill="1" applyBorder="1" applyProtection="1">
      <protection locked="0"/>
    </xf>
    <xf numFmtId="9" fontId="27" fillId="0" borderId="4" xfId="0" applyNumberFormat="1" applyFont="1" applyFill="1" applyBorder="1" applyProtection="1">
      <protection locked="0"/>
    </xf>
    <xf numFmtId="175" fontId="1" fillId="5" borderId="2" xfId="0" applyNumberFormat="1" applyFont="1" applyFill="1" applyBorder="1" applyAlignment="1" applyProtection="1">
      <alignment horizontal="left"/>
      <protection locked="0"/>
    </xf>
    <xf numFmtId="0" fontId="29" fillId="3" borderId="55" xfId="0" applyFont="1" applyFill="1" applyBorder="1" applyAlignment="1" applyProtection="1">
      <alignment horizontal="left" vertical="center"/>
      <protection locked="0"/>
    </xf>
    <xf numFmtId="0" fontId="22" fillId="3" borderId="22" xfId="0" applyNumberFormat="1" applyFont="1" applyFill="1" applyBorder="1" applyAlignment="1" applyProtection="1">
      <alignment horizontal="center" vertical="center"/>
      <protection locked="0"/>
    </xf>
    <xf numFmtId="0" fontId="22" fillId="3" borderId="61" xfId="0" applyNumberFormat="1" applyFont="1" applyFill="1" applyBorder="1" applyAlignment="1" applyProtection="1">
      <alignment horizontal="center" vertical="center"/>
      <protection locked="0"/>
    </xf>
    <xf numFmtId="22" fontId="11" fillId="0" borderId="0" xfId="0" applyNumberFormat="1" applyFont="1" applyAlignment="1"/>
    <xf numFmtId="44" fontId="0" fillId="0" borderId="51" xfId="5" applyFont="1" applyBorder="1" applyAlignment="1"/>
    <xf numFmtId="44" fontId="0" fillId="0" borderId="52" xfId="5" applyFont="1" applyBorder="1" applyAlignment="1"/>
    <xf numFmtId="174" fontId="0" fillId="0" borderId="0" xfId="0" applyNumberFormat="1" applyFont="1" applyAlignment="1"/>
    <xf numFmtId="10" fontId="27" fillId="9" borderId="80" xfId="0" applyNumberFormat="1" applyFont="1" applyFill="1" applyBorder="1" applyProtection="1">
      <protection locked="0"/>
    </xf>
    <xf numFmtId="0" fontId="22" fillId="3" borderId="43" xfId="0" applyNumberFormat="1" applyFont="1" applyFill="1" applyBorder="1" applyAlignment="1" applyProtection="1">
      <alignment horizontal="center" vertical="center"/>
      <protection locked="0"/>
    </xf>
    <xf numFmtId="0" fontId="22" fillId="3" borderId="85" xfId="0" applyNumberFormat="1" applyFont="1" applyFill="1" applyBorder="1" applyAlignment="1" applyProtection="1">
      <alignment horizontal="center" vertical="center"/>
      <protection locked="0"/>
    </xf>
    <xf numFmtId="0" fontId="27" fillId="31" borderId="18" xfId="0" applyFont="1" applyFill="1" applyBorder="1" applyAlignment="1" applyProtection="1">
      <alignment horizontal="center" vertical="center"/>
      <protection locked="0"/>
    </xf>
    <xf numFmtId="0" fontId="27" fillId="31" borderId="60" xfId="0" applyFont="1" applyFill="1" applyBorder="1" applyAlignment="1" applyProtection="1">
      <alignment horizontal="center" vertical="center"/>
      <protection locked="0"/>
    </xf>
    <xf numFmtId="0" fontId="27" fillId="31" borderId="26" xfId="0" applyFont="1" applyFill="1" applyBorder="1" applyAlignment="1" applyProtection="1">
      <alignment horizontal="center" vertical="center"/>
      <protection locked="0"/>
    </xf>
    <xf numFmtId="0" fontId="37" fillId="33" borderId="4" xfId="0" applyFont="1" applyFill="1" applyBorder="1" applyProtection="1">
      <protection locked="0"/>
    </xf>
    <xf numFmtId="178" fontId="26" fillId="33" borderId="84" xfId="0" applyNumberFormat="1" applyFont="1" applyFill="1" applyBorder="1" applyAlignment="1">
      <alignment horizontal="left" vertical="center"/>
    </xf>
    <xf numFmtId="164" fontId="27" fillId="33" borderId="4" xfId="0" applyNumberFormat="1" applyFont="1" applyFill="1" applyBorder="1" applyAlignment="1">
      <alignment horizontal="left" vertical="center"/>
    </xf>
    <xf numFmtId="164" fontId="27" fillId="33" borderId="5" xfId="0" applyNumberFormat="1" applyFont="1" applyFill="1" applyBorder="1" applyAlignment="1">
      <alignment horizontal="right"/>
    </xf>
    <xf numFmtId="164" fontId="27" fillId="33" borderId="52" xfId="0" applyNumberFormat="1" applyFont="1" applyFill="1" applyBorder="1" applyAlignment="1">
      <alignment horizontal="right"/>
    </xf>
    <xf numFmtId="164" fontId="27" fillId="33" borderId="59" xfId="0" applyNumberFormat="1" applyFont="1" applyFill="1" applyBorder="1" applyAlignment="1">
      <alignment horizontal="right"/>
    </xf>
    <xf numFmtId="0" fontId="30" fillId="33" borderId="31" xfId="0" applyFont="1" applyFill="1" applyBorder="1" applyAlignment="1">
      <alignment horizontal="right"/>
    </xf>
    <xf numFmtId="0" fontId="22" fillId="0" borderId="64" xfId="0" applyFont="1" applyFill="1" applyBorder="1" applyAlignment="1" applyProtection="1">
      <alignment horizontal="left" vertical="center"/>
      <protection locked="0"/>
    </xf>
    <xf numFmtId="0" fontId="22" fillId="36" borderId="65" xfId="0" applyFont="1" applyFill="1" applyBorder="1" applyAlignment="1" applyProtection="1">
      <alignment horizontal="left" vertical="center"/>
      <protection locked="0"/>
    </xf>
    <xf numFmtId="0" fontId="22" fillId="34" borderId="87" xfId="0" applyFont="1" applyFill="1" applyBorder="1" applyAlignment="1" applyProtection="1">
      <alignment horizontal="center" vertical="center"/>
      <protection locked="0"/>
    </xf>
    <xf numFmtId="176" fontId="27" fillId="35" borderId="7" xfId="0" applyNumberFormat="1" applyFont="1" applyFill="1" applyBorder="1" applyAlignment="1" applyProtection="1">
      <alignment horizontal="center" vertical="center"/>
      <protection locked="0"/>
    </xf>
    <xf numFmtId="176" fontId="29" fillId="37" borderId="18" xfId="0" applyNumberFormat="1" applyFont="1" applyFill="1" applyBorder="1" applyAlignment="1" applyProtection="1">
      <alignment horizontal="right" vertical="center"/>
      <protection locked="0"/>
    </xf>
    <xf numFmtId="176" fontId="29" fillId="37" borderId="60" xfId="0" applyNumberFormat="1" applyFont="1" applyFill="1" applyBorder="1" applyAlignment="1" applyProtection="1">
      <alignment horizontal="right" vertical="center"/>
      <protection locked="0"/>
    </xf>
    <xf numFmtId="0" fontId="24" fillId="38" borderId="62" xfId="0" applyFont="1" applyFill="1" applyBorder="1" applyAlignment="1" applyProtection="1">
      <alignment horizontal="center" vertical="center" wrapText="1"/>
      <protection locked="0"/>
    </xf>
    <xf numFmtId="0" fontId="24" fillId="38" borderId="14" xfId="0" applyFont="1" applyFill="1" applyBorder="1" applyAlignment="1" applyProtection="1">
      <alignment horizontal="center" vertical="center" wrapText="1"/>
      <protection locked="0"/>
    </xf>
    <xf numFmtId="0" fontId="24" fillId="38" borderId="9" xfId="0" applyFont="1" applyFill="1" applyBorder="1" applyAlignment="1" applyProtection="1">
      <alignment horizontal="center" vertical="center" wrapText="1"/>
      <protection locked="0"/>
    </xf>
    <xf numFmtId="183" fontId="27" fillId="41" borderId="8" xfId="0" applyNumberFormat="1" applyFont="1" applyFill="1" applyBorder="1" applyAlignment="1" applyProtection="1">
      <alignment horizontal="center" vertical="center"/>
      <protection locked="0"/>
    </xf>
    <xf numFmtId="183" fontId="27" fillId="41" borderId="19" xfId="0" applyNumberFormat="1" applyFont="1" applyFill="1" applyBorder="1" applyAlignment="1" applyProtection="1">
      <alignment horizontal="center" vertical="center"/>
      <protection locked="0"/>
    </xf>
    <xf numFmtId="0" fontId="22" fillId="42" borderId="33" xfId="0" applyFont="1" applyFill="1" applyBorder="1" applyAlignment="1" applyProtection="1">
      <protection locked="0"/>
    </xf>
    <xf numFmtId="0" fontId="22" fillId="44" borderId="43" xfId="0" applyFont="1" applyFill="1" applyBorder="1" applyAlignment="1">
      <alignment horizontal="center" vertical="center"/>
    </xf>
    <xf numFmtId="0" fontId="25" fillId="45" borderId="1" xfId="0" applyFont="1" applyFill="1" applyBorder="1" applyAlignment="1">
      <alignment horizontal="center" vertical="center" wrapText="1"/>
    </xf>
    <xf numFmtId="0" fontId="25" fillId="45" borderId="21" xfId="0" applyFont="1" applyFill="1" applyBorder="1" applyAlignment="1">
      <alignment horizontal="center" vertical="center" wrapText="1"/>
    </xf>
    <xf numFmtId="0" fontId="27" fillId="46" borderId="69" xfId="0" applyFont="1" applyFill="1" applyBorder="1" applyAlignment="1" applyProtection="1">
      <alignment horizontal="right"/>
      <protection locked="0"/>
    </xf>
    <xf numFmtId="0" fontId="27" fillId="46" borderId="73" xfId="0" applyFont="1" applyFill="1" applyBorder="1" applyAlignment="1" applyProtection="1">
      <alignment horizontal="right"/>
      <protection locked="0"/>
    </xf>
    <xf numFmtId="0" fontId="27" fillId="46" borderId="74" xfId="0" applyFont="1" applyFill="1" applyBorder="1" applyAlignment="1" applyProtection="1">
      <alignment horizontal="right"/>
      <protection locked="0"/>
    </xf>
    <xf numFmtId="2" fontId="27" fillId="46" borderId="75" xfId="0" applyNumberFormat="1" applyFont="1" applyFill="1" applyBorder="1" applyAlignment="1" applyProtection="1">
      <alignment horizontal="right"/>
      <protection locked="0"/>
    </xf>
    <xf numFmtId="2" fontId="27" fillId="46" borderId="76" xfId="0" applyNumberFormat="1" applyFont="1" applyFill="1" applyBorder="1" applyAlignment="1" applyProtection="1">
      <alignment horizontal="right"/>
      <protection locked="0"/>
    </xf>
    <xf numFmtId="2" fontId="27" fillId="46" borderId="83" xfId="0" applyNumberFormat="1" applyFont="1" applyFill="1" applyBorder="1" applyAlignment="1" applyProtection="1">
      <alignment horizontal="right"/>
      <protection locked="0"/>
    </xf>
    <xf numFmtId="44" fontId="27" fillId="27" borderId="69" xfId="5" applyFont="1" applyFill="1" applyBorder="1"/>
    <xf numFmtId="44" fontId="27" fillId="27" borderId="31" xfId="5" applyFont="1" applyFill="1" applyBorder="1"/>
    <xf numFmtId="165" fontId="26" fillId="27" borderId="43" xfId="0" applyNumberFormat="1" applyFont="1" applyFill="1" applyBorder="1"/>
    <xf numFmtId="0" fontId="24" fillId="38" borderId="63" xfId="0" applyFont="1" applyFill="1" applyBorder="1" applyAlignment="1" applyProtection="1">
      <alignment horizontal="center" vertical="center"/>
      <protection locked="0"/>
    </xf>
    <xf numFmtId="0" fontId="24" fillId="52" borderId="86" xfId="0" applyFont="1" applyFill="1" applyBorder="1" applyAlignment="1" applyProtection="1">
      <alignment horizontal="center" vertical="center" wrapText="1"/>
      <protection locked="0"/>
    </xf>
    <xf numFmtId="0" fontId="30" fillId="43" borderId="57" xfId="0" applyFont="1" applyFill="1" applyBorder="1" applyAlignment="1" applyProtection="1">
      <alignment horizontal="left" vertical="center" wrapText="1"/>
      <protection locked="0"/>
    </xf>
    <xf numFmtId="173" fontId="27" fillId="43" borderId="28" xfId="5" applyNumberFormat="1" applyFont="1" applyFill="1" applyBorder="1" applyAlignment="1" applyProtection="1">
      <alignment horizontal="right" vertical="center"/>
      <protection locked="0"/>
    </xf>
    <xf numFmtId="168" fontId="22" fillId="42" borderId="22" xfId="0" applyNumberFormat="1" applyFont="1" applyFill="1" applyBorder="1" applyProtection="1">
      <protection locked="0"/>
    </xf>
    <xf numFmtId="168" fontId="22" fillId="42" borderId="61" xfId="0" applyNumberFormat="1" applyFont="1" applyFill="1" applyBorder="1" applyProtection="1">
      <protection locked="0"/>
    </xf>
    <xf numFmtId="168" fontId="22" fillId="42" borderId="85" xfId="0" applyNumberFormat="1" applyFont="1" applyFill="1" applyBorder="1" applyProtection="1">
      <protection locked="0"/>
    </xf>
    <xf numFmtId="168" fontId="22" fillId="42" borderId="43" xfId="0" applyNumberFormat="1" applyFont="1" applyFill="1" applyBorder="1" applyProtection="1">
      <protection locked="0"/>
    </xf>
    <xf numFmtId="171" fontId="30" fillId="41" borderId="31" xfId="0" applyNumberFormat="1" applyFont="1" applyFill="1" applyBorder="1" applyAlignment="1">
      <alignment horizontal="right" vertical="center"/>
    </xf>
    <xf numFmtId="165" fontId="30" fillId="41" borderId="43" xfId="0" applyNumberFormat="1" applyFont="1" applyFill="1" applyBorder="1" applyAlignment="1">
      <alignment horizontal="right" vertical="center"/>
    </xf>
    <xf numFmtId="170" fontId="29" fillId="50" borderId="87" xfId="0" applyNumberFormat="1" applyFont="1" applyFill="1" applyBorder="1" applyAlignment="1" applyProtection="1">
      <alignment horizontal="right" vertical="center"/>
      <protection locked="0"/>
    </xf>
    <xf numFmtId="1" fontId="22" fillId="54" borderId="87" xfId="0" applyNumberFormat="1" applyFont="1" applyFill="1" applyBorder="1" applyAlignment="1" applyProtection="1">
      <alignment horizontal="center" vertical="center"/>
      <protection locked="0"/>
    </xf>
    <xf numFmtId="14" fontId="44" fillId="40" borderId="89" xfId="0" applyNumberFormat="1" applyFont="1" applyFill="1" applyBorder="1" applyAlignment="1" applyProtection="1">
      <alignment horizontal="center" vertical="center" wrapText="1"/>
      <protection locked="0"/>
    </xf>
    <xf numFmtId="0" fontId="34" fillId="40" borderId="58" xfId="8" applyFont="1" applyFill="1" applyBorder="1" applyAlignment="1" applyProtection="1">
      <alignment horizontal="center" vertical="center"/>
      <protection locked="0"/>
    </xf>
    <xf numFmtId="0" fontId="22" fillId="11" borderId="64" xfId="0" applyFont="1" applyFill="1" applyBorder="1" applyAlignment="1" applyProtection="1">
      <alignment horizontal="left" vertical="center"/>
      <protection locked="0"/>
    </xf>
    <xf numFmtId="167" fontId="25" fillId="56" borderId="53" xfId="0" applyNumberFormat="1" applyFont="1" applyFill="1" applyBorder="1" applyAlignment="1">
      <alignment horizontal="center" vertical="center" wrapText="1"/>
    </xf>
    <xf numFmtId="167" fontId="49" fillId="56" borderId="53" xfId="0" applyNumberFormat="1" applyFont="1" applyFill="1" applyBorder="1" applyAlignment="1">
      <alignment horizontal="center" vertical="center" wrapText="1"/>
    </xf>
    <xf numFmtId="0" fontId="27" fillId="57" borderId="7" xfId="0" applyFont="1" applyFill="1" applyBorder="1" applyAlignment="1" applyProtection="1">
      <alignment horizontal="center" vertical="center"/>
      <protection locked="0"/>
    </xf>
    <xf numFmtId="0" fontId="27" fillId="57" borderId="16" xfId="0" applyFont="1" applyFill="1" applyBorder="1" applyAlignment="1" applyProtection="1">
      <alignment horizontal="center" vertical="center"/>
      <protection locked="0"/>
    </xf>
    <xf numFmtId="0" fontId="27" fillId="57" borderId="6" xfId="0" applyFont="1" applyFill="1" applyBorder="1" applyAlignment="1" applyProtection="1">
      <alignment horizontal="center" vertical="center"/>
      <protection locked="0"/>
    </xf>
    <xf numFmtId="0" fontId="27" fillId="58" borderId="62" xfId="0" applyFont="1" applyFill="1" applyBorder="1" applyAlignment="1" applyProtection="1">
      <alignment horizontal="center" vertical="center"/>
      <protection locked="0"/>
    </xf>
    <xf numFmtId="0" fontId="27" fillId="58" borderId="4" xfId="0" applyFont="1" applyFill="1" applyBorder="1" applyAlignment="1" applyProtection="1">
      <alignment horizontal="center" vertical="center"/>
      <protection locked="0"/>
    </xf>
    <xf numFmtId="0" fontId="27" fillId="58" borderId="30" xfId="0" applyFont="1" applyFill="1" applyBorder="1" applyAlignment="1" applyProtection="1">
      <alignment horizontal="center" vertical="center"/>
      <protection locked="0"/>
    </xf>
    <xf numFmtId="0" fontId="27" fillId="59" borderId="90" xfId="0" applyFont="1" applyFill="1" applyBorder="1" applyAlignment="1" applyProtection="1">
      <alignment horizontal="center" vertical="center"/>
      <protection locked="0"/>
    </xf>
    <xf numFmtId="179" fontId="32" fillId="60" borderId="32" xfId="0" applyNumberFormat="1" applyFont="1" applyFill="1" applyBorder="1" applyAlignment="1" applyProtection="1">
      <alignment horizontal="center" vertical="center"/>
      <protection locked="0"/>
    </xf>
    <xf numFmtId="173" fontId="27" fillId="61" borderId="70" xfId="5" applyNumberFormat="1" applyFont="1" applyFill="1" applyBorder="1" applyAlignment="1" applyProtection="1">
      <alignment horizontal="left" vertical="center"/>
      <protection locked="0"/>
    </xf>
    <xf numFmtId="168" fontId="22" fillId="50" borderId="70" xfId="0" applyNumberFormat="1" applyFont="1" applyFill="1" applyBorder="1" applyProtection="1">
      <protection locked="0"/>
    </xf>
    <xf numFmtId="0" fontId="22" fillId="61" borderId="87" xfId="0" applyFont="1" applyFill="1" applyBorder="1" applyAlignment="1" applyProtection="1">
      <alignment horizontal="center" vertical="center"/>
      <protection locked="0"/>
    </xf>
    <xf numFmtId="182" fontId="27" fillId="48" borderId="20" xfId="0" applyNumberFormat="1" applyFont="1" applyFill="1" applyBorder="1" applyAlignment="1" applyProtection="1">
      <alignment horizontal="center" vertical="center"/>
      <protection locked="0"/>
    </xf>
    <xf numFmtId="0" fontId="34" fillId="11" borderId="58" xfId="8" applyFont="1" applyFill="1" applyBorder="1" applyAlignment="1" applyProtection="1">
      <alignment vertical="top"/>
      <protection locked="0"/>
    </xf>
    <xf numFmtId="179" fontId="45" fillId="60" borderId="32" xfId="0" applyNumberFormat="1" applyFont="1" applyFill="1" applyBorder="1" applyAlignment="1" applyProtection="1">
      <alignment horizontal="center" vertical="center" wrapText="1"/>
      <protection locked="0"/>
    </xf>
    <xf numFmtId="0" fontId="22" fillId="39" borderId="56" xfId="0" applyFont="1" applyFill="1" applyBorder="1" applyAlignment="1" applyProtection="1">
      <alignment horizontal="left" vertical="center"/>
      <protection locked="0"/>
    </xf>
    <xf numFmtId="0" fontId="22" fillId="42" borderId="38" xfId="0" applyFont="1" applyFill="1" applyBorder="1" applyAlignment="1" applyProtection="1">
      <alignment vertical="center"/>
      <protection locked="0"/>
    </xf>
    <xf numFmtId="178" fontId="30" fillId="47" borderId="92" xfId="0" applyNumberFormat="1" applyFont="1" applyFill="1" applyBorder="1" applyAlignment="1" applyProtection="1">
      <alignment horizontal="left"/>
      <protection locked="0"/>
    </xf>
    <xf numFmtId="164" fontId="27" fillId="0" borderId="91" xfId="0" applyNumberFormat="1" applyFont="1" applyFill="1" applyBorder="1" applyAlignment="1">
      <alignment horizontal="left"/>
    </xf>
    <xf numFmtId="0" fontId="30" fillId="0" borderId="91" xfId="0" applyFont="1" applyFill="1" applyBorder="1" applyAlignment="1">
      <alignment horizontal="right"/>
    </xf>
    <xf numFmtId="176" fontId="59" fillId="37" borderId="27" xfId="0" applyNumberFormat="1" applyFont="1" applyFill="1" applyBorder="1" applyAlignment="1" applyProtection="1">
      <alignment horizontal="right" vertical="center"/>
      <protection locked="0"/>
    </xf>
    <xf numFmtId="0" fontId="58" fillId="65" borderId="4" xfId="0" applyFont="1" applyFill="1" applyBorder="1" applyAlignment="1">
      <alignment horizontal="center" vertical="center"/>
    </xf>
    <xf numFmtId="0" fontId="57" fillId="64" borderId="4" xfId="0" applyFont="1" applyFill="1" applyBorder="1"/>
    <xf numFmtId="0" fontId="1" fillId="64" borderId="4" xfId="0" applyFont="1" applyFill="1" applyBorder="1"/>
    <xf numFmtId="0" fontId="64" fillId="65" borderId="47" xfId="0" applyFont="1" applyFill="1" applyBorder="1" applyAlignment="1">
      <alignment horizontal="left" vertical="center"/>
    </xf>
    <xf numFmtId="167" fontId="0" fillId="25" borderId="43" xfId="5" applyNumberFormat="1" applyFont="1" applyFill="1" applyBorder="1" applyAlignment="1"/>
    <xf numFmtId="0" fontId="22" fillId="0" borderId="4" xfId="0" applyFont="1" applyBorder="1" applyAlignment="1"/>
    <xf numFmtId="44" fontId="36" fillId="44" borderId="43" xfId="7" applyNumberFormat="1" applyFont="1" applyFill="1" applyBorder="1" applyAlignment="1">
      <alignment horizontal="center" vertical="center" wrapText="1"/>
    </xf>
    <xf numFmtId="0" fontId="24" fillId="0" borderId="94" xfId="0" applyFont="1" applyBorder="1"/>
    <xf numFmtId="0" fontId="27" fillId="0" borderId="4" xfId="0" applyFont="1" applyBorder="1"/>
    <xf numFmtId="0" fontId="37" fillId="33" borderId="4" xfId="0" applyFont="1" applyFill="1" applyBorder="1"/>
    <xf numFmtId="0" fontId="27" fillId="0" borderId="38" xfId="0" applyFont="1" applyBorder="1"/>
    <xf numFmtId="0" fontId="27" fillId="33" borderId="34" xfId="0" applyFont="1" applyFill="1" applyBorder="1" applyAlignment="1">
      <alignment horizontal="left" vertical="center"/>
    </xf>
    <xf numFmtId="0" fontId="27" fillId="0" borderId="96" xfId="0" applyFont="1" applyBorder="1"/>
    <xf numFmtId="0" fontId="27" fillId="0" borderId="97" xfId="0" applyFont="1" applyBorder="1"/>
    <xf numFmtId="0" fontId="24" fillId="0" borderId="96" xfId="0" applyFont="1" applyBorder="1"/>
    <xf numFmtId="0" fontId="27" fillId="0" borderId="33" xfId="0" applyFont="1" applyBorder="1"/>
    <xf numFmtId="0" fontId="24" fillId="8" borderId="98" xfId="0" applyFont="1" applyFill="1" applyBorder="1" applyAlignment="1">
      <alignment vertical="center"/>
    </xf>
    <xf numFmtId="0" fontId="39" fillId="2" borderId="99" xfId="0" applyFont="1" applyFill="1" applyBorder="1"/>
    <xf numFmtId="9" fontId="27" fillId="0" borderId="100" xfId="0" applyNumberFormat="1" applyFont="1" applyFill="1" applyBorder="1"/>
    <xf numFmtId="167" fontId="27" fillId="0" borderId="71" xfId="0" applyNumberFormat="1" applyFont="1" applyFill="1" applyBorder="1" applyAlignment="1">
      <alignment horizontal="center"/>
    </xf>
    <xf numFmtId="167" fontId="27" fillId="0" borderId="51" xfId="0" applyNumberFormat="1" applyFont="1" applyFill="1" applyBorder="1" applyAlignment="1">
      <alignment horizontal="center"/>
    </xf>
    <xf numFmtId="0" fontId="27" fillId="0" borderId="51" xfId="0" applyFont="1" applyBorder="1"/>
    <xf numFmtId="176" fontId="27" fillId="53" borderId="17" xfId="0" applyNumberFormat="1" applyFont="1" applyFill="1" applyBorder="1" applyAlignment="1" applyProtection="1">
      <alignment horizontal="center" vertical="center"/>
      <protection locked="0"/>
    </xf>
    <xf numFmtId="176" fontId="27" fillId="53" borderId="25" xfId="0" applyNumberFormat="1" applyFont="1" applyFill="1" applyBorder="1" applyAlignment="1" applyProtection="1">
      <alignment horizontal="center" vertical="center"/>
      <protection locked="0"/>
    </xf>
    <xf numFmtId="0" fontId="28" fillId="27" borderId="17" xfId="0" applyFont="1" applyFill="1" applyBorder="1" applyAlignment="1" applyProtection="1">
      <alignment horizontal="left" vertical="center"/>
      <protection locked="0"/>
    </xf>
    <xf numFmtId="0" fontId="28" fillId="27" borderId="25" xfId="0" applyFont="1" applyFill="1" applyBorder="1" applyAlignment="1" applyProtection="1">
      <alignment horizontal="left" vertical="center"/>
      <protection locked="0"/>
    </xf>
    <xf numFmtId="176" fontId="27" fillId="35" borderId="9" xfId="0" applyNumberFormat="1" applyFont="1" applyFill="1" applyBorder="1" applyAlignment="1" applyProtection="1">
      <alignment horizontal="center" vertical="center"/>
      <protection locked="0"/>
    </xf>
    <xf numFmtId="0" fontId="18" fillId="8" borderId="4" xfId="9" applyFill="1" applyBorder="1" applyAlignment="1">
      <alignment horizontal="center"/>
    </xf>
    <xf numFmtId="0" fontId="18" fillId="8" borderId="29" xfId="9" applyFill="1" applyBorder="1" applyAlignment="1">
      <alignment horizontal="center"/>
    </xf>
    <xf numFmtId="0" fontId="39" fillId="35" borderId="95" xfId="0" applyFont="1" applyFill="1" applyBorder="1"/>
    <xf numFmtId="0" fontId="27" fillId="35" borderId="78" xfId="0" applyFont="1" applyFill="1" applyBorder="1"/>
    <xf numFmtId="167" fontId="27" fillId="35" borderId="54" xfId="0" applyNumberFormat="1" applyFont="1" applyFill="1" applyBorder="1" applyAlignment="1">
      <alignment horizontal="center"/>
    </xf>
    <xf numFmtId="186" fontId="47" fillId="32" borderId="55" xfId="0" applyNumberFormat="1" applyFont="1" applyFill="1" applyBorder="1" applyAlignment="1" applyProtection="1">
      <alignment horizontal="left" vertical="center" wrapText="1"/>
      <protection locked="0"/>
    </xf>
    <xf numFmtId="187" fontId="65" fillId="32" borderId="55" xfId="0" applyNumberFormat="1" applyFont="1" applyFill="1" applyBorder="1" applyAlignment="1" applyProtection="1">
      <alignment horizontal="left" vertical="center" wrapText="1"/>
      <protection locked="0"/>
    </xf>
    <xf numFmtId="0" fontId="32" fillId="44" borderId="31" xfId="0" applyNumberFormat="1" applyFont="1" applyFill="1" applyBorder="1" applyAlignment="1">
      <alignment horizontal="left" vertical="top" wrapText="1"/>
    </xf>
    <xf numFmtId="164" fontId="22" fillId="51" borderId="8" xfId="0" applyNumberFormat="1" applyFont="1" applyFill="1" applyBorder="1" applyProtection="1">
      <protection locked="0"/>
    </xf>
    <xf numFmtId="191" fontId="27" fillId="0" borderId="81" xfId="0" applyNumberFormat="1" applyFont="1" applyBorder="1" applyAlignment="1" applyProtection="1">
      <alignment horizontal="right"/>
      <protection locked="0"/>
    </xf>
    <xf numFmtId="0" fontId="68" fillId="0" borderId="38" xfId="1" applyFont="1" applyFill="1" applyBorder="1" applyAlignment="1">
      <alignment vertical="center"/>
    </xf>
    <xf numFmtId="0" fontId="69" fillId="0" borderId="11" xfId="0" applyFont="1" applyFill="1" applyBorder="1"/>
    <xf numFmtId="0" fontId="22" fillId="0" borderId="4" xfId="0" applyFont="1" applyFill="1" applyBorder="1" applyAlignment="1"/>
    <xf numFmtId="0" fontId="22" fillId="0" borderId="4" xfId="0" applyFont="1" applyBorder="1"/>
    <xf numFmtId="0" fontId="22" fillId="0" borderId="0" xfId="0" applyFont="1" applyAlignment="1"/>
    <xf numFmtId="0" fontId="27" fillId="35" borderId="101" xfId="0" applyFont="1" applyFill="1" applyBorder="1"/>
    <xf numFmtId="167" fontId="27" fillId="35" borderId="101" xfId="0" applyNumberFormat="1" applyFont="1" applyFill="1" applyBorder="1" applyAlignment="1">
      <alignment horizontal="center"/>
    </xf>
    <xf numFmtId="0" fontId="39" fillId="35" borderId="106" xfId="0" applyFont="1" applyFill="1" applyBorder="1"/>
    <xf numFmtId="0" fontId="27" fillId="0" borderId="105" xfId="0" applyFont="1" applyBorder="1"/>
    <xf numFmtId="167" fontId="27" fillId="35" borderId="107" xfId="0" applyNumberFormat="1" applyFont="1" applyFill="1" applyBorder="1" applyAlignment="1">
      <alignment horizontal="center"/>
    </xf>
    <xf numFmtId="170" fontId="27" fillId="35" borderId="7" xfId="0" applyNumberFormat="1" applyFont="1" applyFill="1" applyBorder="1" applyAlignment="1" applyProtection="1">
      <alignment horizontal="center" vertical="center"/>
      <protection locked="0"/>
    </xf>
    <xf numFmtId="170" fontId="27" fillId="35" borderId="9" xfId="0" applyNumberFormat="1" applyFont="1" applyFill="1" applyBorder="1" applyAlignment="1" applyProtection="1">
      <alignment horizontal="center" vertical="center"/>
      <protection locked="0"/>
    </xf>
    <xf numFmtId="188" fontId="3" fillId="10" borderId="31" xfId="0" applyNumberFormat="1" applyFont="1" applyFill="1" applyBorder="1"/>
    <xf numFmtId="188" fontId="3" fillId="8" borderId="31" xfId="0" applyNumberFormat="1" applyFont="1" applyFill="1" applyBorder="1"/>
    <xf numFmtId="189" fontId="27" fillId="43" borderId="28" xfId="5" applyNumberFormat="1" applyFont="1" applyFill="1" applyBorder="1" applyAlignment="1" applyProtection="1">
      <alignment horizontal="right" vertical="center"/>
      <protection locked="0"/>
    </xf>
    <xf numFmtId="0" fontId="35" fillId="0" borderId="110" xfId="0" applyFont="1" applyFill="1" applyBorder="1" applyAlignment="1">
      <alignment horizontal="center" vertical="center" textRotation="90"/>
    </xf>
    <xf numFmtId="194" fontId="27" fillId="11" borderId="8" xfId="0" applyNumberFormat="1" applyFont="1" applyFill="1" applyBorder="1" applyAlignment="1" applyProtection="1">
      <alignment horizontal="center" vertical="center"/>
      <protection locked="0"/>
    </xf>
    <xf numFmtId="0" fontId="24" fillId="38" borderId="111" xfId="0" applyFont="1" applyFill="1" applyBorder="1" applyAlignment="1" applyProtection="1">
      <alignment horizontal="center" vertical="center"/>
      <protection locked="0"/>
    </xf>
    <xf numFmtId="16" fontId="27" fillId="57" borderId="7" xfId="0" applyNumberFormat="1" applyFont="1" applyFill="1" applyBorder="1" applyAlignment="1" applyProtection="1">
      <alignment horizontal="center" vertical="center"/>
      <protection locked="0"/>
    </xf>
    <xf numFmtId="176" fontId="59" fillId="37" borderId="18" xfId="0" applyNumberFormat="1" applyFont="1" applyFill="1" applyBorder="1" applyAlignment="1" applyProtection="1">
      <alignment horizontal="right" vertical="center"/>
      <protection locked="0"/>
    </xf>
    <xf numFmtId="179" fontId="32" fillId="60" borderId="22" xfId="0" applyNumberFormat="1" applyFont="1" applyFill="1" applyBorder="1" applyAlignment="1" applyProtection="1">
      <alignment horizontal="center" vertical="center"/>
      <protection locked="0"/>
    </xf>
    <xf numFmtId="14" fontId="70" fillId="11" borderId="112" xfId="0" applyNumberFormat="1" applyFont="1" applyFill="1" applyBorder="1" applyAlignment="1" applyProtection="1">
      <alignment horizontal="left" vertical="top" wrapText="1"/>
      <protection locked="0"/>
    </xf>
    <xf numFmtId="14" fontId="31" fillId="11" borderId="112" xfId="0" applyNumberFormat="1" applyFont="1" applyFill="1" applyBorder="1" applyAlignment="1" applyProtection="1">
      <alignment horizontal="left" vertical="top" wrapText="1"/>
      <protection locked="0"/>
    </xf>
    <xf numFmtId="0" fontId="24" fillId="38" borderId="30" xfId="0" applyFont="1" applyFill="1" applyBorder="1" applyAlignment="1" applyProtection="1">
      <alignment horizontal="center" vertical="center" wrapText="1"/>
      <protection locked="0"/>
    </xf>
    <xf numFmtId="0" fontId="22" fillId="54" borderId="6" xfId="0" applyFont="1" applyFill="1" applyBorder="1" applyProtection="1">
      <protection locked="0"/>
    </xf>
    <xf numFmtId="0" fontId="22" fillId="48" borderId="19" xfId="0" applyFont="1" applyFill="1" applyBorder="1" applyProtection="1">
      <protection locked="0"/>
    </xf>
    <xf numFmtId="0" fontId="22" fillId="49" borderId="19" xfId="0" applyFont="1" applyFill="1" applyBorder="1" applyProtection="1">
      <protection locked="0"/>
    </xf>
    <xf numFmtId="0" fontId="48" fillId="49" borderId="85" xfId="0" applyFont="1" applyFill="1" applyBorder="1" applyProtection="1">
      <protection locked="0"/>
    </xf>
    <xf numFmtId="185" fontId="27" fillId="35" borderId="6" xfId="0" applyNumberFormat="1" applyFont="1" applyFill="1" applyBorder="1" applyAlignment="1" applyProtection="1">
      <alignment horizontal="left"/>
      <protection locked="0"/>
    </xf>
    <xf numFmtId="184" fontId="50" fillId="35" borderId="67" xfId="0" applyNumberFormat="1" applyFont="1" applyFill="1" applyBorder="1" applyAlignment="1" applyProtection="1">
      <alignment horizontal="left"/>
      <protection locked="0"/>
    </xf>
    <xf numFmtId="176" fontId="59" fillId="37" borderId="60" xfId="0" applyNumberFormat="1" applyFont="1" applyFill="1" applyBorder="1" applyAlignment="1" applyProtection="1">
      <alignment horizontal="right" vertical="center"/>
      <protection locked="0"/>
    </xf>
    <xf numFmtId="0" fontId="22" fillId="31" borderId="19" xfId="0" applyFont="1" applyFill="1" applyBorder="1" applyProtection="1">
      <protection locked="0"/>
    </xf>
    <xf numFmtId="185" fontId="22" fillId="29" borderId="26" xfId="0" applyNumberFormat="1" applyFont="1" applyFill="1" applyBorder="1" applyAlignment="1" applyProtection="1">
      <alignment horizontal="left" vertical="center"/>
      <protection locked="0"/>
    </xf>
    <xf numFmtId="180" fontId="22" fillId="30" borderId="30" xfId="0" applyNumberFormat="1" applyFont="1" applyFill="1" applyBorder="1" applyAlignment="1" applyProtection="1">
      <alignment horizontal="left"/>
      <protection locked="0"/>
    </xf>
    <xf numFmtId="0" fontId="22" fillId="28" borderId="114" xfId="0" applyNumberFormat="1" applyFont="1" applyFill="1" applyBorder="1" applyAlignment="1" applyProtection="1">
      <alignment horizontal="center" vertical="center"/>
      <protection locked="0"/>
    </xf>
    <xf numFmtId="181" fontId="22" fillId="28" borderId="30" xfId="0" applyNumberFormat="1" applyFont="1" applyFill="1" applyBorder="1" applyAlignment="1" applyProtection="1">
      <protection locked="0"/>
    </xf>
    <xf numFmtId="0" fontId="32" fillId="48" borderId="115" xfId="0" applyFont="1" applyFill="1" applyBorder="1" applyAlignment="1" applyProtection="1">
      <protection locked="0"/>
    </xf>
    <xf numFmtId="0" fontId="24" fillId="38" borderId="93" xfId="0" applyFont="1" applyFill="1" applyBorder="1" applyAlignment="1" applyProtection="1">
      <alignment horizontal="center" vertical="center" wrapText="1"/>
      <protection locked="0"/>
    </xf>
    <xf numFmtId="14" fontId="44" fillId="40" borderId="113" xfId="0" applyNumberFormat="1" applyFont="1" applyFill="1" applyBorder="1" applyAlignment="1" applyProtection="1">
      <alignment horizontal="center" vertical="center" wrapText="1"/>
      <protection locked="0"/>
    </xf>
    <xf numFmtId="0" fontId="24" fillId="38" borderId="4" xfId="0" applyFont="1" applyFill="1" applyBorder="1" applyAlignment="1" applyProtection="1">
      <alignment horizontal="center" vertical="center" wrapText="1"/>
      <protection locked="0"/>
    </xf>
    <xf numFmtId="16" fontId="27" fillId="57" borderId="16" xfId="0" applyNumberFormat="1" applyFont="1" applyFill="1" applyBorder="1" applyAlignment="1" applyProtection="1">
      <alignment horizontal="center" vertical="center"/>
      <protection locked="0"/>
    </xf>
    <xf numFmtId="194" fontId="27" fillId="11" borderId="10" xfId="0" applyNumberFormat="1" applyFont="1" applyFill="1" applyBorder="1" applyAlignment="1" applyProtection="1">
      <alignment horizontal="center" vertical="center"/>
      <protection locked="0"/>
    </xf>
    <xf numFmtId="183" fontId="27" fillId="41" borderId="10" xfId="0" applyNumberFormat="1" applyFont="1" applyFill="1" applyBorder="1" applyAlignment="1" applyProtection="1">
      <alignment horizontal="center" vertical="center"/>
      <protection locked="0"/>
    </xf>
    <xf numFmtId="176" fontId="27" fillId="35" borderId="16" xfId="0" applyNumberFormat="1" applyFont="1" applyFill="1" applyBorder="1" applyAlignment="1" applyProtection="1">
      <alignment horizontal="center" vertical="center"/>
      <protection locked="0"/>
    </xf>
    <xf numFmtId="176" fontId="27" fillId="35" borderId="14" xfId="0" applyNumberFormat="1" applyFont="1" applyFill="1" applyBorder="1" applyAlignment="1" applyProtection="1">
      <alignment horizontal="center" vertical="center"/>
      <protection locked="0"/>
    </xf>
    <xf numFmtId="173" fontId="27" fillId="43" borderId="116" xfId="5" applyNumberFormat="1" applyFont="1" applyFill="1" applyBorder="1" applyAlignment="1" applyProtection="1">
      <alignment horizontal="right" vertical="center"/>
      <protection locked="0"/>
    </xf>
    <xf numFmtId="164" fontId="22" fillId="51" borderId="10" xfId="0" applyNumberFormat="1" applyFont="1" applyFill="1" applyBorder="1" applyProtection="1">
      <protection locked="0"/>
    </xf>
    <xf numFmtId="179" fontId="32" fillId="60" borderId="61" xfId="0" applyNumberFormat="1" applyFont="1" applyFill="1" applyBorder="1" applyAlignment="1" applyProtection="1">
      <alignment horizontal="center" vertical="center"/>
      <protection locked="0"/>
    </xf>
    <xf numFmtId="14" fontId="70" fillId="11" borderId="117" xfId="0" applyNumberFormat="1" applyFont="1" applyFill="1" applyBorder="1" applyAlignment="1" applyProtection="1">
      <alignment horizontal="left" vertical="top" wrapText="1"/>
      <protection locked="0"/>
    </xf>
    <xf numFmtId="14" fontId="31" fillId="11" borderId="117" xfId="0" applyNumberFormat="1" applyFont="1" applyFill="1" applyBorder="1" applyAlignment="1" applyProtection="1">
      <alignment horizontal="left" vertical="top" wrapText="1"/>
      <protection locked="0"/>
    </xf>
    <xf numFmtId="193" fontId="27" fillId="35" borderId="7" xfId="0" applyNumberFormat="1" applyFont="1" applyFill="1" applyBorder="1" applyAlignment="1" applyProtection="1">
      <alignment horizontal="center" vertical="center"/>
      <protection locked="0"/>
    </xf>
    <xf numFmtId="193" fontId="27" fillId="35" borderId="9" xfId="0" applyNumberFormat="1" applyFont="1" applyFill="1" applyBorder="1" applyAlignment="1" applyProtection="1">
      <alignment horizontal="center" vertical="center"/>
      <protection locked="0"/>
    </xf>
    <xf numFmtId="168" fontId="22" fillId="51" borderId="8" xfId="0" applyNumberFormat="1" applyFont="1" applyFill="1" applyBorder="1" applyProtection="1">
      <protection locked="0"/>
    </xf>
    <xf numFmtId="14" fontId="44" fillId="40" borderId="9" xfId="0" applyNumberFormat="1" applyFont="1" applyFill="1" applyBorder="1" applyAlignment="1" applyProtection="1">
      <alignment horizontal="center" vertical="center" wrapText="1"/>
      <protection locked="0"/>
    </xf>
    <xf numFmtId="168" fontId="22" fillId="51" borderId="10" xfId="0" applyNumberFormat="1" applyFont="1" applyFill="1" applyBorder="1" applyProtection="1">
      <protection locked="0"/>
    </xf>
    <xf numFmtId="190" fontId="22" fillId="51" borderId="8" xfId="0" applyNumberFormat="1" applyFont="1" applyFill="1" applyBorder="1" applyProtection="1">
      <protection locked="0"/>
    </xf>
    <xf numFmtId="0" fontId="70" fillId="11" borderId="112" xfId="0" applyFont="1" applyFill="1" applyBorder="1" applyAlignment="1" applyProtection="1">
      <alignment horizontal="left" vertical="top" wrapText="1"/>
      <protection locked="0"/>
    </xf>
    <xf numFmtId="0" fontId="31" fillId="11" borderId="112" xfId="0" applyFont="1" applyFill="1" applyBorder="1" applyAlignment="1" applyProtection="1">
      <alignment horizontal="left" vertical="top" wrapText="1"/>
      <protection locked="0"/>
    </xf>
    <xf numFmtId="0" fontId="24" fillId="38" borderId="111" xfId="0" applyFont="1" applyFill="1" applyBorder="1" applyAlignment="1" applyProtection="1">
      <alignment horizontal="center" vertical="center" wrapText="1"/>
      <protection locked="0"/>
    </xf>
    <xf numFmtId="0" fontId="27" fillId="58" borderId="22" xfId="0" applyFont="1" applyFill="1" applyBorder="1" applyAlignment="1" applyProtection="1">
      <alignment horizontal="center" vertical="center"/>
      <protection locked="0"/>
    </xf>
    <xf numFmtId="0" fontId="27" fillId="31" borderId="8" xfId="0" applyFont="1" applyFill="1" applyBorder="1" applyAlignment="1" applyProtection="1">
      <alignment horizontal="center" vertical="center"/>
      <protection locked="0"/>
    </xf>
    <xf numFmtId="168" fontId="22" fillId="42" borderId="8" xfId="0" applyNumberFormat="1" applyFont="1" applyFill="1" applyBorder="1" applyProtection="1">
      <protection locked="0"/>
    </xf>
    <xf numFmtId="0" fontId="27" fillId="58" borderId="4" xfId="0" applyFont="1" applyFill="1" applyBorder="1" applyAlignment="1" applyProtection="1">
      <alignment horizontal="center" vertical="center" wrapText="1"/>
      <protection locked="0"/>
    </xf>
    <xf numFmtId="170" fontId="27" fillId="35" borderId="16" xfId="0" applyNumberFormat="1" applyFont="1" applyFill="1" applyBorder="1" applyAlignment="1" applyProtection="1">
      <alignment horizontal="center" vertical="center"/>
      <protection locked="0"/>
    </xf>
    <xf numFmtId="170" fontId="27" fillId="35" borderId="14" xfId="0" applyNumberFormat="1" applyFont="1" applyFill="1" applyBorder="1" applyAlignment="1" applyProtection="1">
      <alignment horizontal="center" vertical="center"/>
      <protection locked="0"/>
    </xf>
    <xf numFmtId="192" fontId="27" fillId="43" borderId="116" xfId="5" applyNumberFormat="1" applyFont="1" applyFill="1" applyBorder="1" applyAlignment="1" applyProtection="1">
      <alignment horizontal="right" vertical="center"/>
      <protection locked="0"/>
    </xf>
    <xf numFmtId="182" fontId="27" fillId="11" borderId="8" xfId="0" applyNumberFormat="1" applyFont="1" applyFill="1" applyBorder="1" applyAlignment="1" applyProtection="1">
      <alignment horizontal="center" vertical="center"/>
      <protection locked="0"/>
    </xf>
    <xf numFmtId="0" fontId="27" fillId="58" borderId="61" xfId="0" applyFont="1" applyFill="1" applyBorder="1" applyAlignment="1" applyProtection="1">
      <alignment horizontal="center" vertical="center"/>
      <protection locked="0"/>
    </xf>
    <xf numFmtId="193" fontId="27" fillId="35" borderId="16" xfId="0" applyNumberFormat="1" applyFont="1" applyFill="1" applyBorder="1" applyAlignment="1" applyProtection="1">
      <alignment horizontal="center" vertical="center"/>
      <protection locked="0"/>
    </xf>
    <xf numFmtId="193" fontId="27" fillId="35" borderId="14" xfId="0" applyNumberFormat="1" applyFont="1" applyFill="1" applyBorder="1" applyAlignment="1" applyProtection="1">
      <alignment horizontal="center" vertical="center"/>
      <protection locked="0"/>
    </xf>
    <xf numFmtId="0" fontId="27" fillId="31" borderId="10" xfId="0" applyFont="1" applyFill="1" applyBorder="1" applyAlignment="1" applyProtection="1">
      <alignment horizontal="center" vertical="center"/>
      <protection locked="0"/>
    </xf>
    <xf numFmtId="168" fontId="22" fillId="42" borderId="10" xfId="0" applyNumberFormat="1" applyFont="1" applyFill="1" applyBorder="1" applyProtection="1">
      <protection locked="0"/>
    </xf>
    <xf numFmtId="14" fontId="36" fillId="11" borderId="117" xfId="0" applyNumberFormat="1" applyFont="1" applyFill="1" applyBorder="1" applyAlignment="1" applyProtection="1">
      <alignment horizontal="left" vertical="top" wrapText="1"/>
      <protection locked="0"/>
    </xf>
    <xf numFmtId="14" fontId="71" fillId="11" borderId="112" xfId="0" applyNumberFormat="1" applyFont="1" applyFill="1" applyBorder="1" applyAlignment="1" applyProtection="1">
      <alignment horizontal="left" vertical="top" wrapText="1"/>
      <protection locked="0"/>
    </xf>
    <xf numFmtId="14" fontId="33" fillId="11" borderId="112" xfId="0" applyNumberFormat="1" applyFont="1" applyFill="1" applyBorder="1" applyAlignment="1" applyProtection="1">
      <alignment horizontal="left" vertical="top" wrapText="1"/>
      <protection locked="0"/>
    </xf>
    <xf numFmtId="0" fontId="24" fillId="38" borderId="118" xfId="0" applyFont="1" applyFill="1" applyBorder="1" applyAlignment="1" applyProtection="1">
      <alignment horizontal="center" vertical="center" wrapText="1"/>
      <protection locked="0"/>
    </xf>
    <xf numFmtId="182" fontId="27" fillId="11" borderId="19" xfId="0" applyNumberFormat="1" applyFont="1" applyFill="1" applyBorder="1" applyAlignment="1" applyProtection="1">
      <alignment horizontal="center" vertical="center"/>
      <protection locked="0"/>
    </xf>
    <xf numFmtId="193" fontId="27" fillId="35" borderId="6" xfId="0" applyNumberFormat="1" applyFont="1" applyFill="1" applyBorder="1" applyAlignment="1" applyProtection="1">
      <alignment horizontal="center" vertical="center"/>
      <protection locked="0"/>
    </xf>
    <xf numFmtId="193" fontId="27" fillId="35" borderId="67" xfId="0" applyNumberFormat="1" applyFont="1" applyFill="1" applyBorder="1" applyAlignment="1" applyProtection="1">
      <alignment horizontal="center" vertical="center"/>
      <protection locked="0"/>
    </xf>
    <xf numFmtId="176" fontId="29" fillId="37" borderId="26" xfId="0" applyNumberFormat="1" applyFont="1" applyFill="1" applyBorder="1" applyAlignment="1" applyProtection="1">
      <alignment horizontal="right" vertical="center"/>
      <protection locked="0"/>
    </xf>
    <xf numFmtId="176" fontId="59" fillId="37" borderId="26" xfId="0" applyNumberFormat="1" applyFont="1" applyFill="1" applyBorder="1" applyAlignment="1" applyProtection="1">
      <alignment horizontal="right" vertical="center"/>
      <protection locked="0"/>
    </xf>
    <xf numFmtId="192" fontId="27" fillId="43" borderId="119" xfId="5" applyNumberFormat="1" applyFont="1" applyFill="1" applyBorder="1" applyAlignment="1" applyProtection="1">
      <alignment horizontal="right" vertical="center"/>
      <protection locked="0"/>
    </xf>
    <xf numFmtId="164" fontId="22" fillId="51" borderId="19" xfId="0" applyNumberFormat="1" applyFont="1" applyFill="1" applyBorder="1" applyProtection="1">
      <protection locked="0"/>
    </xf>
    <xf numFmtId="179" fontId="32" fillId="60" borderId="85" xfId="0" applyNumberFormat="1" applyFont="1" applyFill="1" applyBorder="1" applyAlignment="1" applyProtection="1">
      <alignment horizontal="center" vertical="center"/>
      <protection locked="0"/>
    </xf>
    <xf numFmtId="14" fontId="70" fillId="11" borderId="120" xfId="0" applyNumberFormat="1" applyFont="1" applyFill="1" applyBorder="1" applyAlignment="1" applyProtection="1">
      <alignment horizontal="left" vertical="top" wrapText="1"/>
      <protection locked="0"/>
    </xf>
    <xf numFmtId="14" fontId="31" fillId="11" borderId="120" xfId="0" applyNumberFormat="1" applyFont="1" applyFill="1" applyBorder="1" applyAlignment="1" applyProtection="1">
      <alignment horizontal="left" vertical="top" wrapText="1"/>
      <protection locked="0"/>
    </xf>
    <xf numFmtId="14" fontId="44" fillId="40" borderId="121" xfId="0" applyNumberFormat="1" applyFont="1" applyFill="1" applyBorder="1" applyAlignment="1" applyProtection="1">
      <alignment horizontal="center" vertical="center" wrapText="1"/>
      <protection locked="0"/>
    </xf>
    <xf numFmtId="0" fontId="51" fillId="38" borderId="118" xfId="0" applyFont="1" applyFill="1" applyBorder="1" applyAlignment="1" applyProtection="1">
      <alignment horizontal="center" vertical="center"/>
      <protection locked="0"/>
    </xf>
    <xf numFmtId="0" fontId="24" fillId="38" borderId="66" xfId="0" applyFont="1" applyFill="1" applyBorder="1" applyAlignment="1" applyProtection="1">
      <alignment horizontal="center" vertical="center"/>
      <protection locked="0"/>
    </xf>
    <xf numFmtId="0" fontId="24" fillId="38" borderId="13" xfId="0" applyFont="1" applyFill="1" applyBorder="1" applyAlignment="1" applyProtection="1">
      <alignment horizontal="center" vertical="center"/>
      <protection locked="0"/>
    </xf>
    <xf numFmtId="0" fontId="24" fillId="38" borderId="13" xfId="0" applyFont="1" applyFill="1" applyBorder="1" applyAlignment="1" applyProtection="1">
      <alignment horizontal="center" vertical="center" wrapText="1"/>
      <protection locked="0"/>
    </xf>
    <xf numFmtId="0" fontId="22" fillId="42" borderId="30" xfId="0" applyFont="1" applyFill="1" applyBorder="1" applyAlignment="1" applyProtection="1">
      <alignment vertical="center"/>
      <protection locked="0"/>
    </xf>
    <xf numFmtId="0" fontId="22" fillId="42" borderId="114" xfId="0" applyFont="1" applyFill="1" applyBorder="1" applyAlignment="1" applyProtection="1">
      <protection locked="0"/>
    </xf>
    <xf numFmtId="14" fontId="44" fillId="40" borderId="123" xfId="0" applyNumberFormat="1" applyFont="1" applyFill="1" applyBorder="1" applyAlignment="1" applyProtection="1">
      <alignment horizontal="center" vertical="center" wrapText="1"/>
      <protection locked="0"/>
    </xf>
    <xf numFmtId="14" fontId="31" fillId="11" borderId="124" xfId="0" applyNumberFormat="1" applyFont="1" applyFill="1" applyBorder="1" applyAlignment="1" applyProtection="1">
      <alignment horizontal="left" vertical="top" wrapText="1"/>
      <protection locked="0"/>
    </xf>
    <xf numFmtId="0" fontId="27" fillId="0" borderId="125" xfId="0" applyFont="1" applyFill="1" applyBorder="1" applyAlignment="1">
      <alignment horizontal="left" vertical="center"/>
    </xf>
    <xf numFmtId="166" fontId="74" fillId="55" borderId="88" xfId="1" applyNumberFormat="1" applyFont="1" applyFill="1" applyBorder="1" applyAlignment="1" applyProtection="1">
      <alignment horizontal="center" vertical="center" wrapText="1"/>
      <protection locked="0"/>
    </xf>
    <xf numFmtId="195" fontId="27" fillId="35" borderId="7" xfId="0" applyNumberFormat="1" applyFont="1" applyFill="1" applyBorder="1" applyAlignment="1" applyProtection="1">
      <alignment horizontal="center" vertical="center"/>
      <protection locked="0"/>
    </xf>
    <xf numFmtId="195" fontId="27" fillId="35" borderId="9" xfId="0" applyNumberFormat="1" applyFont="1" applyFill="1" applyBorder="1" applyAlignment="1" applyProtection="1">
      <alignment horizontal="center" vertical="center"/>
      <protection locked="0"/>
    </xf>
    <xf numFmtId="0" fontId="75" fillId="40" borderId="42" xfId="0" applyFont="1" applyFill="1" applyBorder="1" applyAlignment="1">
      <alignment horizontal="right" vertical="center"/>
    </xf>
    <xf numFmtId="192" fontId="27" fillId="43" borderId="28" xfId="5" applyNumberFormat="1" applyFont="1" applyFill="1" applyBorder="1" applyAlignment="1" applyProtection="1">
      <alignment horizontal="right" vertical="center"/>
      <protection locked="0"/>
    </xf>
    <xf numFmtId="167" fontId="53" fillId="67" borderId="68" xfId="0" applyNumberFormat="1" applyFont="1" applyFill="1" applyBorder="1" applyAlignment="1">
      <alignment horizontal="left" vertical="center" wrapText="1"/>
    </xf>
    <xf numFmtId="0" fontId="24" fillId="68" borderId="62" xfId="0" applyFont="1" applyFill="1" applyBorder="1" applyAlignment="1" applyProtection="1">
      <alignment horizontal="center" vertical="center" wrapText="1"/>
      <protection locked="0"/>
    </xf>
    <xf numFmtId="0" fontId="25" fillId="68" borderId="1" xfId="0" applyFont="1" applyFill="1" applyBorder="1" applyAlignment="1">
      <alignment horizontal="center" vertical="center" wrapText="1"/>
    </xf>
    <xf numFmtId="197" fontId="27" fillId="43" borderId="28" xfId="5" applyNumberFormat="1" applyFont="1" applyFill="1" applyBorder="1" applyAlignment="1" applyProtection="1">
      <alignment horizontal="right" vertical="center"/>
      <protection locked="0"/>
    </xf>
    <xf numFmtId="0" fontId="22" fillId="0" borderId="62" xfId="0" applyFont="1" applyFill="1" applyBorder="1" applyAlignment="1"/>
    <xf numFmtId="0" fontId="25" fillId="45" borderId="8" xfId="0" applyFont="1" applyFill="1" applyBorder="1" applyAlignment="1">
      <alignment horizontal="center" vertical="center" wrapText="1"/>
    </xf>
    <xf numFmtId="0" fontId="24" fillId="0" borderId="8" xfId="0" applyFont="1" applyBorder="1" applyAlignment="1">
      <alignment horizontal="right"/>
    </xf>
    <xf numFmtId="164" fontId="27" fillId="0" borderId="62" xfId="0" applyNumberFormat="1" applyFont="1" applyBorder="1" applyAlignment="1">
      <alignment horizontal="right"/>
    </xf>
    <xf numFmtId="164" fontId="27" fillId="0" borderId="129" xfId="0" applyNumberFormat="1" applyFont="1" applyBorder="1" applyAlignment="1">
      <alignment horizontal="right"/>
    </xf>
    <xf numFmtId="164" fontId="27" fillId="33" borderId="62" xfId="0" applyNumberFormat="1" applyFont="1" applyFill="1" applyBorder="1" applyAlignment="1">
      <alignment horizontal="right"/>
    </xf>
    <xf numFmtId="164" fontId="27" fillId="0" borderId="130" xfId="0" applyNumberFormat="1" applyFont="1" applyFill="1" applyBorder="1" applyAlignment="1">
      <alignment horizontal="left"/>
    </xf>
    <xf numFmtId="164" fontId="27" fillId="0" borderId="62" xfId="0" applyNumberFormat="1" applyFont="1" applyFill="1" applyBorder="1"/>
    <xf numFmtId="44" fontId="27" fillId="7" borderId="62" xfId="5" applyFont="1" applyFill="1" applyBorder="1"/>
    <xf numFmtId="44" fontId="27" fillId="27" borderId="131" xfId="5" applyFont="1" applyFill="1" applyBorder="1"/>
    <xf numFmtId="44" fontId="27" fillId="26" borderId="68" xfId="5" applyFont="1" applyFill="1" applyBorder="1"/>
    <xf numFmtId="171" fontId="30" fillId="41" borderId="131" xfId="0" applyNumberFormat="1" applyFont="1" applyFill="1" applyBorder="1" applyAlignment="1">
      <alignment horizontal="right" vertical="center"/>
    </xf>
    <xf numFmtId="171" fontId="37" fillId="0" borderId="129" xfId="0" applyNumberFormat="1" applyFont="1" applyFill="1" applyBorder="1"/>
    <xf numFmtId="164" fontId="27" fillId="0" borderId="62" xfId="0" applyNumberFormat="1" applyFont="1" applyBorder="1"/>
    <xf numFmtId="164" fontId="27" fillId="0" borderId="68" xfId="0" applyNumberFormat="1" applyFont="1" applyBorder="1"/>
    <xf numFmtId="44" fontId="27" fillId="0" borderId="62" xfId="5" applyFont="1" applyBorder="1"/>
    <xf numFmtId="164" fontId="27" fillId="0" borderId="129" xfId="0" applyNumberFormat="1" applyFont="1" applyBorder="1"/>
    <xf numFmtId="167" fontId="27" fillId="0" borderId="131" xfId="0" applyNumberFormat="1" applyFont="1" applyFill="1" applyBorder="1" applyAlignment="1">
      <alignment horizontal="center"/>
    </xf>
    <xf numFmtId="167" fontId="27" fillId="0" borderId="68" xfId="0" applyNumberFormat="1" applyFont="1" applyFill="1" applyBorder="1" applyAlignment="1">
      <alignment horizontal="center"/>
    </xf>
    <xf numFmtId="167" fontId="27" fillId="35" borderId="112" xfId="0" applyNumberFormat="1" applyFont="1" applyFill="1" applyBorder="1" applyAlignment="1">
      <alignment horizontal="center"/>
    </xf>
    <xf numFmtId="167" fontId="27" fillId="35" borderId="129" xfId="0" applyNumberFormat="1" applyFont="1" applyFill="1" applyBorder="1" applyAlignment="1">
      <alignment horizontal="center"/>
    </xf>
    <xf numFmtId="167" fontId="27" fillId="7" borderId="68" xfId="0" applyNumberFormat="1" applyFont="1" applyFill="1" applyBorder="1" applyAlignment="1">
      <alignment horizontal="center" vertical="center"/>
    </xf>
    <xf numFmtId="167" fontId="25" fillId="56" borderId="68" xfId="0" applyNumberFormat="1" applyFont="1" applyFill="1" applyBorder="1" applyAlignment="1">
      <alignment horizontal="center" vertical="center" wrapText="1"/>
    </xf>
    <xf numFmtId="0" fontId="32" fillId="44" borderId="132" xfId="0" applyNumberFormat="1" applyFont="1" applyFill="1" applyBorder="1" applyAlignment="1">
      <alignment horizontal="left" vertical="top" wrapText="1"/>
    </xf>
    <xf numFmtId="0" fontId="24" fillId="0" borderId="10" xfId="0" applyFont="1" applyBorder="1" applyAlignment="1">
      <alignment horizontal="right"/>
    </xf>
    <xf numFmtId="164" fontId="27" fillId="0" borderId="133" xfId="0" applyNumberFormat="1" applyFont="1" applyFill="1" applyBorder="1" applyAlignment="1">
      <alignment horizontal="left"/>
    </xf>
    <xf numFmtId="164" fontId="27" fillId="0" borderId="35" xfId="0" applyNumberFormat="1" applyFont="1" applyFill="1" applyBorder="1"/>
    <xf numFmtId="164" fontId="27" fillId="0" borderId="4" xfId="0" applyNumberFormat="1" applyFont="1" applyFill="1" applyBorder="1"/>
    <xf numFmtId="44" fontId="27" fillId="7" borderId="4" xfId="5" applyFont="1" applyFill="1" applyBorder="1"/>
    <xf numFmtId="44" fontId="27" fillId="27" borderId="33" xfId="5" applyFont="1" applyFill="1" applyBorder="1"/>
    <xf numFmtId="44" fontId="27" fillId="26" borderId="53" xfId="5" applyFont="1" applyFill="1" applyBorder="1"/>
    <xf numFmtId="171" fontId="30" fillId="41" borderId="37" xfId="0" applyNumberFormat="1" applyFont="1" applyFill="1" applyBorder="1" applyAlignment="1">
      <alignment horizontal="right" vertical="center"/>
    </xf>
    <xf numFmtId="171" fontId="37" fillId="0" borderId="36" xfId="0" applyNumberFormat="1" applyFont="1" applyFill="1" applyBorder="1"/>
    <xf numFmtId="164" fontId="27" fillId="0" borderId="4" xfId="0" applyNumberFormat="1" applyFont="1" applyBorder="1"/>
    <xf numFmtId="164" fontId="27" fillId="0" borderId="34" xfId="0" applyNumberFormat="1" applyFont="1" applyBorder="1"/>
    <xf numFmtId="44" fontId="27" fillId="0" borderId="4" xfId="5" applyFont="1" applyBorder="1"/>
    <xf numFmtId="164" fontId="27" fillId="0" borderId="36" xfId="0" applyNumberFormat="1" applyFont="1" applyBorder="1"/>
    <xf numFmtId="167" fontId="27" fillId="0" borderId="37" xfId="0" applyNumberFormat="1" applyFont="1" applyFill="1" applyBorder="1" applyAlignment="1">
      <alignment horizontal="center"/>
    </xf>
    <xf numFmtId="167" fontId="27" fillId="0" borderId="34" xfId="0" applyNumberFormat="1" applyFont="1" applyFill="1" applyBorder="1" applyAlignment="1">
      <alignment horizontal="center"/>
    </xf>
    <xf numFmtId="167" fontId="27" fillId="35" borderId="134" xfId="0" applyNumberFormat="1" applyFont="1" applyFill="1" applyBorder="1" applyAlignment="1">
      <alignment horizontal="center"/>
    </xf>
    <xf numFmtId="167" fontId="27" fillId="35" borderId="36" xfId="0" applyNumberFormat="1" applyFont="1" applyFill="1" applyBorder="1" applyAlignment="1">
      <alignment horizontal="center"/>
    </xf>
    <xf numFmtId="167" fontId="27" fillId="7" borderId="53" xfId="0" applyNumberFormat="1" applyFont="1" applyFill="1" applyBorder="1" applyAlignment="1">
      <alignment horizontal="center" vertical="center"/>
    </xf>
    <xf numFmtId="167" fontId="25" fillId="56" borderId="33" xfId="0" applyNumberFormat="1" applyFont="1" applyFill="1" applyBorder="1" applyAlignment="1">
      <alignment horizontal="center" vertical="center" wrapText="1"/>
    </xf>
    <xf numFmtId="0" fontId="32" fillId="44" borderId="37" xfId="0" applyNumberFormat="1" applyFont="1" applyFill="1" applyBorder="1" applyAlignment="1">
      <alignment horizontal="left" vertical="top" wrapText="1"/>
    </xf>
    <xf numFmtId="0" fontId="24" fillId="38" borderId="66" xfId="0" applyFont="1" applyFill="1" applyBorder="1" applyAlignment="1" applyProtection="1">
      <alignment horizontal="center" vertical="center" wrapText="1"/>
      <protection locked="0"/>
    </xf>
    <xf numFmtId="16" fontId="27" fillId="57" borderId="17" xfId="0" applyNumberFormat="1" applyFont="1" applyFill="1" applyBorder="1" applyAlignment="1" applyProtection="1">
      <alignment horizontal="center" vertical="center"/>
      <protection locked="0"/>
    </xf>
    <xf numFmtId="194" fontId="27" fillId="11" borderId="20" xfId="0" applyNumberFormat="1" applyFont="1" applyFill="1" applyBorder="1" applyAlignment="1" applyProtection="1">
      <alignment horizontal="center" vertical="center"/>
      <protection locked="0"/>
    </xf>
    <xf numFmtId="183" fontId="27" fillId="41" borderId="20" xfId="0" applyNumberFormat="1" applyFont="1" applyFill="1" applyBorder="1" applyAlignment="1" applyProtection="1">
      <alignment horizontal="center" vertical="center"/>
      <protection locked="0"/>
    </xf>
    <xf numFmtId="0" fontId="27" fillId="58" borderId="32" xfId="0" applyFont="1" applyFill="1" applyBorder="1" applyAlignment="1" applyProtection="1">
      <alignment horizontal="center" vertical="center"/>
      <protection locked="0"/>
    </xf>
    <xf numFmtId="195" fontId="27" fillId="35" borderId="17" xfId="0" applyNumberFormat="1" applyFont="1" applyFill="1" applyBorder="1" applyAlignment="1" applyProtection="1">
      <alignment horizontal="center" vertical="center"/>
      <protection locked="0"/>
    </xf>
    <xf numFmtId="195" fontId="27" fillId="35" borderId="15" xfId="0" applyNumberFormat="1" applyFont="1" applyFill="1" applyBorder="1" applyAlignment="1" applyProtection="1">
      <alignment horizontal="center" vertical="center"/>
      <protection locked="0"/>
    </xf>
    <xf numFmtId="176" fontId="29" fillId="37" borderId="27" xfId="0" applyNumberFormat="1" applyFont="1" applyFill="1" applyBorder="1" applyAlignment="1" applyProtection="1">
      <alignment horizontal="right" vertical="center"/>
      <protection locked="0"/>
    </xf>
    <xf numFmtId="0" fontId="27" fillId="31" borderId="27" xfId="0" applyFont="1" applyFill="1" applyBorder="1" applyAlignment="1" applyProtection="1">
      <alignment horizontal="center" vertical="center"/>
      <protection locked="0"/>
    </xf>
    <xf numFmtId="164" fontId="22" fillId="51" borderId="20" xfId="0" applyNumberFormat="1" applyFont="1" applyFill="1" applyBorder="1" applyProtection="1">
      <protection locked="0"/>
    </xf>
    <xf numFmtId="0" fontId="22" fillId="3" borderId="136" xfId="0" applyNumberFormat="1" applyFont="1" applyFill="1" applyBorder="1" applyAlignment="1" applyProtection="1">
      <alignment horizontal="center" vertical="center"/>
      <protection locked="0"/>
    </xf>
    <xf numFmtId="168" fontId="22" fillId="42" borderId="136" xfId="0" applyNumberFormat="1" applyFont="1" applyFill="1" applyBorder="1" applyProtection="1">
      <protection locked="0"/>
    </xf>
    <xf numFmtId="179" fontId="32" fillId="60" borderId="136" xfId="0" applyNumberFormat="1" applyFont="1" applyFill="1" applyBorder="1" applyAlignment="1" applyProtection="1">
      <alignment horizontal="center" vertical="center"/>
      <protection locked="0"/>
    </xf>
    <xf numFmtId="14" fontId="70" fillId="11" borderId="137" xfId="0" applyNumberFormat="1" applyFont="1" applyFill="1" applyBorder="1" applyAlignment="1" applyProtection="1">
      <alignment horizontal="left" vertical="top" wrapText="1"/>
      <protection locked="0"/>
    </xf>
    <xf numFmtId="14" fontId="31" fillId="11" borderId="137" xfId="0" applyNumberFormat="1" applyFont="1" applyFill="1" applyBorder="1" applyAlignment="1" applyProtection="1">
      <alignment horizontal="left" vertical="top" wrapText="1"/>
      <protection locked="0"/>
    </xf>
    <xf numFmtId="14" fontId="44" fillId="40" borderId="138" xfId="0" applyNumberFormat="1" applyFont="1" applyFill="1" applyBorder="1" applyAlignment="1" applyProtection="1">
      <alignment horizontal="center" vertical="center" wrapText="1"/>
      <protection locked="0"/>
    </xf>
    <xf numFmtId="0" fontId="25" fillId="45" borderId="10" xfId="0" applyFont="1" applyFill="1" applyBorder="1" applyAlignment="1">
      <alignment horizontal="center" vertical="center" wrapText="1"/>
    </xf>
    <xf numFmtId="164" fontId="27" fillId="0" borderId="11" xfId="0" applyNumberFormat="1" applyFont="1" applyBorder="1" applyAlignment="1">
      <alignment horizontal="right"/>
    </xf>
    <xf numFmtId="164" fontId="27" fillId="0" borderId="38" xfId="0" applyNumberFormat="1" applyFont="1" applyBorder="1" applyAlignment="1">
      <alignment horizontal="right"/>
    </xf>
    <xf numFmtId="164" fontId="27" fillId="33" borderId="11" xfId="0" applyNumberFormat="1" applyFont="1" applyFill="1" applyBorder="1" applyAlignment="1">
      <alignment horizontal="right"/>
    </xf>
    <xf numFmtId="164" fontId="27" fillId="0" borderId="92" xfId="0" applyNumberFormat="1" applyFont="1" applyFill="1" applyBorder="1" applyAlignment="1">
      <alignment horizontal="left"/>
    </xf>
    <xf numFmtId="44" fontId="27" fillId="26" borderId="71" xfId="5" applyFont="1" applyFill="1" applyBorder="1"/>
    <xf numFmtId="171" fontId="30" fillId="41" borderId="43" xfId="0" applyNumberFormat="1" applyFont="1" applyFill="1" applyBorder="1" applyAlignment="1">
      <alignment horizontal="right" vertical="center"/>
    </xf>
    <xf numFmtId="171" fontId="37" fillId="0" borderId="44" xfId="0" applyNumberFormat="1" applyFont="1" applyFill="1" applyBorder="1"/>
    <xf numFmtId="164" fontId="27" fillId="0" borderId="44" xfId="0" applyNumberFormat="1" applyFont="1" applyBorder="1"/>
    <xf numFmtId="167" fontId="27" fillId="0" borderId="43" xfId="0" applyNumberFormat="1" applyFont="1" applyFill="1" applyBorder="1" applyAlignment="1">
      <alignment horizontal="center"/>
    </xf>
    <xf numFmtId="167" fontId="27" fillId="35" borderId="102" xfId="0" applyNumberFormat="1" applyFont="1" applyFill="1" applyBorder="1" applyAlignment="1">
      <alignment horizontal="center"/>
    </xf>
    <xf numFmtId="167" fontId="27" fillId="35" borderId="44" xfId="0" applyNumberFormat="1" applyFont="1" applyFill="1" applyBorder="1" applyAlignment="1">
      <alignment horizontal="center"/>
    </xf>
    <xf numFmtId="167" fontId="27" fillId="7" borderId="139" xfId="0" applyNumberFormat="1" applyFont="1" applyFill="1" applyBorder="1" applyAlignment="1">
      <alignment horizontal="center" vertical="center"/>
    </xf>
    <xf numFmtId="167" fontId="25" fillId="56" borderId="34" xfId="0" applyNumberFormat="1" applyFont="1" applyFill="1" applyBorder="1" applyAlignment="1">
      <alignment horizontal="center" vertical="center" wrapText="1"/>
    </xf>
    <xf numFmtId="0" fontId="32" fillId="44" borderId="43" xfId="0" applyNumberFormat="1" applyFont="1" applyFill="1" applyBorder="1" applyAlignment="1">
      <alignment horizontal="left" vertical="top" wrapText="1"/>
    </xf>
    <xf numFmtId="197" fontId="27" fillId="43" borderId="135" xfId="5" applyNumberFormat="1" applyFont="1" applyFill="1" applyBorder="1" applyAlignment="1" applyProtection="1">
      <alignment horizontal="right" vertical="center"/>
      <protection locked="0"/>
    </xf>
    <xf numFmtId="0" fontId="11" fillId="8" borderId="34" xfId="0" applyFont="1" applyFill="1" applyBorder="1" applyAlignment="1">
      <alignment horizontal="center" wrapText="1"/>
    </xf>
    <xf numFmtId="165" fontId="30" fillId="13" borderId="3" xfId="0" applyNumberFormat="1" applyFont="1" applyFill="1" applyBorder="1" applyAlignment="1">
      <alignment horizontal="left" vertical="center"/>
    </xf>
    <xf numFmtId="165" fontId="30" fillId="13" borderId="4" xfId="0" applyNumberFormat="1" applyFont="1" applyFill="1" applyBorder="1" applyAlignment="1">
      <alignment horizontal="left" vertical="center"/>
    </xf>
    <xf numFmtId="0" fontId="73" fillId="66" borderId="38" xfId="0" applyFont="1" applyFill="1" applyBorder="1" applyAlignment="1">
      <alignment horizontal="left" vertical="top" wrapText="1"/>
    </xf>
    <xf numFmtId="0" fontId="73" fillId="66" borderId="44" xfId="0" applyFont="1" applyFill="1" applyBorder="1" applyAlignment="1">
      <alignment horizontal="left" vertical="top" wrapText="1"/>
    </xf>
    <xf numFmtId="0" fontId="72" fillId="66" borderId="108" xfId="0" applyNumberFormat="1" applyFont="1" applyFill="1" applyBorder="1" applyAlignment="1">
      <alignment horizontal="center" vertical="center" wrapText="1"/>
    </xf>
    <xf numFmtId="0" fontId="72" fillId="66" borderId="109" xfId="0" applyNumberFormat="1" applyFont="1" applyFill="1" applyBorder="1" applyAlignment="1">
      <alignment horizontal="center" vertical="center" wrapText="1"/>
    </xf>
    <xf numFmtId="169" fontId="46" fillId="0" borderId="29" xfId="0" applyNumberFormat="1" applyFont="1" applyFill="1" applyBorder="1" applyAlignment="1">
      <alignment horizontal="center"/>
    </xf>
    <xf numFmtId="0" fontId="35" fillId="0" borderId="103" xfId="0" applyFont="1" applyFill="1" applyBorder="1" applyAlignment="1">
      <alignment horizontal="center" vertical="center" textRotation="90"/>
    </xf>
    <xf numFmtId="0" fontId="35" fillId="0" borderId="104" xfId="0" applyFont="1" applyFill="1" applyBorder="1" applyAlignment="1">
      <alignment horizontal="center" vertical="center" textRotation="90"/>
    </xf>
    <xf numFmtId="0" fontId="35" fillId="0" borderId="30" xfId="0" applyFont="1" applyFill="1" applyBorder="1" applyAlignment="1">
      <alignment horizontal="center" vertical="center" textRotation="90"/>
    </xf>
    <xf numFmtId="165" fontId="26" fillId="27" borderId="33" xfId="0" applyNumberFormat="1" applyFont="1" applyFill="1" applyBorder="1" applyAlignment="1">
      <alignment horizontal="left" vertical="center"/>
    </xf>
    <xf numFmtId="165" fontId="26" fillId="27" borderId="43" xfId="0" applyNumberFormat="1" applyFont="1" applyFill="1" applyBorder="1" applyAlignment="1">
      <alignment horizontal="left" vertical="center"/>
    </xf>
    <xf numFmtId="165" fontId="26" fillId="7" borderId="38" xfId="0" applyNumberFormat="1" applyFont="1" applyFill="1" applyBorder="1" applyAlignment="1">
      <alignment horizontal="left"/>
    </xf>
    <xf numFmtId="165" fontId="26" fillId="7" borderId="44" xfId="0" applyNumberFormat="1" applyFont="1" applyFill="1" applyBorder="1" applyAlignment="1">
      <alignment horizontal="left"/>
    </xf>
    <xf numFmtId="0" fontId="23" fillId="40" borderId="42" xfId="0" applyFont="1" applyFill="1" applyBorder="1" applyAlignment="1">
      <alignment horizontal="center" textRotation="90"/>
    </xf>
    <xf numFmtId="0" fontId="23" fillId="40" borderId="30" xfId="0" applyFont="1" applyFill="1" applyBorder="1" applyAlignment="1">
      <alignment horizontal="center" textRotation="90"/>
    </xf>
    <xf numFmtId="0" fontId="23" fillId="40" borderId="67" xfId="0" applyFont="1" applyFill="1" applyBorder="1" applyAlignment="1">
      <alignment horizontal="center" textRotation="90"/>
    </xf>
    <xf numFmtId="0" fontId="55" fillId="63" borderId="19" xfId="0" applyFont="1" applyFill="1" applyBorder="1" applyAlignment="1" applyProtection="1">
      <alignment horizontal="left" vertical="top" wrapText="1"/>
      <protection locked="0"/>
    </xf>
    <xf numFmtId="0" fontId="55" fillId="63" borderId="10" xfId="0" applyFont="1" applyFill="1" applyBorder="1" applyAlignment="1" applyProtection="1">
      <alignment horizontal="left" vertical="top" wrapText="1"/>
      <protection locked="0"/>
    </xf>
    <xf numFmtId="0" fontId="67" fillId="48" borderId="93" xfId="0" applyFont="1" applyFill="1" applyBorder="1" applyAlignment="1" applyProtection="1">
      <alignment horizontal="center" vertical="top" wrapText="1"/>
      <protection locked="0"/>
    </xf>
    <xf numFmtId="0" fontId="67" fillId="48" borderId="62" xfId="0" applyFont="1" applyFill="1" applyBorder="1" applyAlignment="1" applyProtection="1">
      <alignment horizontal="center" vertical="top" wrapText="1"/>
      <protection locked="0"/>
    </xf>
    <xf numFmtId="0" fontId="67" fillId="48" borderId="9" xfId="0" applyFont="1" applyFill="1" applyBorder="1" applyAlignment="1" applyProtection="1">
      <alignment horizontal="center" vertical="top" wrapText="1"/>
      <protection locked="0"/>
    </xf>
    <xf numFmtId="14" fontId="31" fillId="11" borderId="126" xfId="0" applyNumberFormat="1" applyFont="1" applyFill="1" applyBorder="1" applyAlignment="1" applyProtection="1">
      <alignment horizontal="center" vertical="top" wrapText="1"/>
      <protection locked="0"/>
    </xf>
    <xf numFmtId="14" fontId="31" fillId="11" borderId="127" xfId="0" applyNumberFormat="1" applyFont="1" applyFill="1" applyBorder="1" applyAlignment="1" applyProtection="1">
      <alignment horizontal="center" vertical="top" wrapText="1"/>
      <protection locked="0"/>
    </xf>
    <xf numFmtId="14" fontId="31" fillId="11" borderId="128" xfId="0" applyNumberFormat="1" applyFont="1" applyFill="1" applyBorder="1" applyAlignment="1" applyProtection="1">
      <alignment horizontal="center" vertical="top" wrapText="1"/>
      <protection locked="0"/>
    </xf>
    <xf numFmtId="0" fontId="28" fillId="11" borderId="120" xfId="0" applyFont="1" applyFill="1" applyBorder="1" applyAlignment="1" applyProtection="1">
      <alignment horizontal="center" vertical="center"/>
      <protection locked="0"/>
    </xf>
    <xf numFmtId="0" fontId="28" fillId="11" borderId="117" xfId="0" applyFont="1" applyFill="1" applyBorder="1" applyAlignment="1" applyProtection="1">
      <alignment horizontal="center" vertical="center"/>
      <protection locked="0"/>
    </xf>
    <xf numFmtId="0" fontId="22" fillId="11" borderId="120" xfId="0" applyFont="1" applyFill="1" applyBorder="1" applyAlignment="1" applyProtection="1">
      <alignment horizontal="center" vertical="center"/>
      <protection locked="0"/>
    </xf>
    <xf numFmtId="0" fontId="22" fillId="11" borderId="117" xfId="0" applyFont="1" applyFill="1" applyBorder="1" applyAlignment="1" applyProtection="1">
      <alignment horizontal="center" vertical="center"/>
      <protection locked="0"/>
    </xf>
    <xf numFmtId="196" fontId="75" fillId="40" borderId="14" xfId="0" applyNumberFormat="1" applyFont="1" applyFill="1" applyBorder="1" applyAlignment="1">
      <alignment horizontal="center" vertical="center"/>
    </xf>
    <xf numFmtId="0" fontId="15" fillId="64" borderId="35" xfId="0" applyFont="1" applyFill="1" applyBorder="1" applyAlignment="1">
      <alignment horizontal="center" vertical="center"/>
    </xf>
    <xf numFmtId="0" fontId="15" fillId="64" borderId="59" xfId="0" applyFont="1" applyFill="1" applyBorder="1" applyAlignment="1">
      <alignment horizontal="center" vertical="center"/>
    </xf>
    <xf numFmtId="0" fontId="15" fillId="23" borderId="36" xfId="0" applyFont="1" applyFill="1" applyBorder="1" applyAlignment="1">
      <alignment horizontal="center" vertical="center"/>
    </xf>
    <xf numFmtId="0" fontId="15" fillId="23" borderId="44" xfId="0" applyFont="1" applyFill="1" applyBorder="1" applyAlignment="1">
      <alignment horizontal="center" vertical="center"/>
    </xf>
    <xf numFmtId="0" fontId="61" fillId="64" borderId="42" xfId="0" applyFont="1" applyFill="1" applyBorder="1" applyAlignment="1">
      <alignment vertical="top" wrapText="1"/>
    </xf>
    <xf numFmtId="0" fontId="61" fillId="64" borderId="29" xfId="0" applyFont="1" applyFill="1" applyBorder="1" applyAlignment="1">
      <alignment vertical="top" wrapText="1"/>
    </xf>
    <xf numFmtId="0" fontId="61" fillId="64" borderId="30" xfId="0" applyFont="1" applyFill="1" applyBorder="1" applyAlignment="1">
      <alignment vertical="top" wrapText="1"/>
    </xf>
    <xf numFmtId="0" fontId="61" fillId="64" borderId="4" xfId="0" applyFont="1" applyFill="1" applyBorder="1" applyAlignment="1">
      <alignment vertical="top" wrapText="1"/>
    </xf>
    <xf numFmtId="0" fontId="61" fillId="64" borderId="67" xfId="0" applyFont="1" applyFill="1" applyBorder="1" applyAlignment="1">
      <alignment vertical="top" wrapText="1"/>
    </xf>
    <xf numFmtId="0" fontId="61" fillId="64" borderId="14" xfId="0" applyFont="1" applyFill="1" applyBorder="1" applyAlignment="1">
      <alignment vertical="top" wrapText="1"/>
    </xf>
    <xf numFmtId="0" fontId="1" fillId="64" borderId="29" xfId="0" applyFont="1" applyFill="1" applyBorder="1" applyAlignment="1">
      <alignment horizontal="center" vertical="center"/>
    </xf>
    <xf numFmtId="0" fontId="1" fillId="64" borderId="66" xfId="0" applyFont="1" applyFill="1" applyBorder="1" applyAlignment="1">
      <alignment horizontal="center" vertical="center"/>
    </xf>
    <xf numFmtId="0" fontId="1" fillId="64" borderId="4" xfId="0" applyFont="1" applyFill="1" applyBorder="1" applyAlignment="1">
      <alignment horizontal="center" vertical="center"/>
    </xf>
    <xf numFmtId="0" fontId="1" fillId="64" borderId="32" xfId="0" applyFont="1" applyFill="1" applyBorder="1" applyAlignment="1">
      <alignment horizontal="center" vertical="center"/>
    </xf>
    <xf numFmtId="0" fontId="1" fillId="64" borderId="14" xfId="0" applyFont="1" applyFill="1" applyBorder="1" applyAlignment="1">
      <alignment horizontal="center" vertical="center"/>
    </xf>
    <xf numFmtId="0" fontId="1" fillId="64" borderId="15" xfId="0" applyFont="1" applyFill="1" applyBorder="1" applyAlignment="1">
      <alignment horizontal="center" vertical="center"/>
    </xf>
    <xf numFmtId="0" fontId="22" fillId="39" borderId="19" xfId="0" applyFont="1" applyFill="1" applyBorder="1" applyAlignment="1" applyProtection="1">
      <alignment horizontal="left" vertical="center"/>
      <protection locked="0"/>
    </xf>
    <xf numFmtId="0" fontId="22" fillId="39" borderId="10" xfId="0" applyFont="1" applyFill="1" applyBorder="1" applyAlignment="1" applyProtection="1">
      <alignment horizontal="left" vertical="center"/>
      <protection locked="0"/>
    </xf>
    <xf numFmtId="0" fontId="22" fillId="11" borderId="19" xfId="0" applyFont="1" applyFill="1" applyBorder="1" applyAlignment="1" applyProtection="1">
      <alignment horizontal="left" vertical="center"/>
      <protection locked="0"/>
    </xf>
    <xf numFmtId="0" fontId="22" fillId="11" borderId="10" xfId="0" applyFont="1" applyFill="1" applyBorder="1" applyAlignment="1" applyProtection="1">
      <alignment horizontal="left" vertical="center"/>
      <protection locked="0"/>
    </xf>
    <xf numFmtId="0" fontId="22" fillId="40" borderId="19" xfId="0" applyFont="1" applyFill="1" applyBorder="1" applyAlignment="1" applyProtection="1">
      <alignment horizontal="left" vertical="center"/>
      <protection locked="0"/>
    </xf>
    <xf numFmtId="0" fontId="22" fillId="40" borderId="10" xfId="0" applyFont="1" applyFill="1" applyBorder="1" applyAlignment="1" applyProtection="1">
      <alignment horizontal="left" vertical="center"/>
      <protection locked="0"/>
    </xf>
    <xf numFmtId="0" fontId="22" fillId="49" borderId="85" xfId="0" applyFont="1" applyFill="1" applyBorder="1" applyAlignment="1" applyProtection="1">
      <alignment horizontal="left" vertical="center"/>
      <protection locked="0"/>
    </xf>
    <xf numFmtId="0" fontId="22" fillId="49" borderId="61" xfId="0" applyFont="1" applyFill="1" applyBorder="1" applyAlignment="1" applyProtection="1">
      <alignment horizontal="left" vertical="center"/>
      <protection locked="0"/>
    </xf>
    <xf numFmtId="0" fontId="28" fillId="27" borderId="6" xfId="0" applyFont="1" applyFill="1" applyBorder="1" applyAlignment="1" applyProtection="1">
      <alignment horizontal="left" vertical="center"/>
      <protection locked="0"/>
    </xf>
    <xf numFmtId="0" fontId="28" fillId="27" borderId="16" xfId="0" applyFont="1" applyFill="1" applyBorder="1" applyAlignment="1" applyProtection="1">
      <alignment horizontal="left" vertical="center"/>
      <protection locked="0"/>
    </xf>
    <xf numFmtId="0" fontId="28" fillId="27" borderId="24" xfId="0" applyFont="1" applyFill="1" applyBorder="1" applyAlignment="1" applyProtection="1">
      <alignment horizontal="left" vertical="center"/>
      <protection locked="0"/>
    </xf>
    <xf numFmtId="0" fontId="28" fillId="27" borderId="23" xfId="0" applyFont="1" applyFill="1" applyBorder="1" applyAlignment="1" applyProtection="1">
      <alignment horizontal="left" vertical="center"/>
      <protection locked="0"/>
    </xf>
    <xf numFmtId="0" fontId="66" fillId="48" borderId="30" xfId="0" applyFont="1" applyFill="1" applyBorder="1" applyAlignment="1" applyProtection="1">
      <alignment horizontal="center" vertical="center"/>
      <protection locked="0"/>
    </xf>
    <xf numFmtId="0" fontId="66" fillId="48" borderId="4" xfId="0" applyFont="1" applyFill="1" applyBorder="1" applyAlignment="1" applyProtection="1">
      <alignment horizontal="center" vertical="center"/>
      <protection locked="0"/>
    </xf>
    <xf numFmtId="0" fontId="54" fillId="40" borderId="122" xfId="0" applyFont="1" applyFill="1" applyBorder="1" applyAlignment="1" applyProtection="1">
      <alignment horizontal="center" vertical="center"/>
      <protection locked="0"/>
    </xf>
    <xf numFmtId="0" fontId="54" fillId="40" borderId="140" xfId="0" applyFont="1" applyFill="1" applyBorder="1" applyAlignment="1" applyProtection="1">
      <alignment horizontal="center" vertical="center"/>
      <protection locked="0"/>
    </xf>
    <xf numFmtId="0" fontId="60" fillId="50" borderId="19" xfId="0" applyFont="1" applyFill="1" applyBorder="1" applyAlignment="1" applyProtection="1">
      <alignment horizontal="center" vertical="center"/>
      <protection locked="0"/>
    </xf>
    <xf numFmtId="0" fontId="60" fillId="50" borderId="20" xfId="0" applyFont="1" applyFill="1" applyBorder="1" applyAlignment="1" applyProtection="1">
      <alignment horizontal="center" vertical="center"/>
      <protection locked="0"/>
    </xf>
    <xf numFmtId="0" fontId="52" fillId="62" borderId="53" xfId="0" applyNumberFormat="1" applyFont="1" applyFill="1" applyBorder="1" applyAlignment="1">
      <alignment horizontal="center" vertical="top" wrapText="1"/>
    </xf>
    <xf numFmtId="0" fontId="52" fillId="62" borderId="35" xfId="0" applyNumberFormat="1" applyFont="1" applyFill="1" applyBorder="1" applyAlignment="1">
      <alignment horizontal="center" vertical="top" wrapText="1"/>
    </xf>
    <xf numFmtId="0" fontId="27" fillId="43" borderId="19" xfId="0" applyFont="1" applyFill="1" applyBorder="1" applyAlignment="1" applyProtection="1">
      <alignment horizontal="center" vertical="center" wrapText="1"/>
      <protection locked="0"/>
    </xf>
    <xf numFmtId="0" fontId="27" fillId="43" borderId="10" xfId="0" applyFont="1" applyFill="1" applyBorder="1" applyAlignment="1" applyProtection="1">
      <alignment horizontal="center" vertical="center" wrapText="1"/>
      <protection locked="0"/>
    </xf>
    <xf numFmtId="0" fontId="26" fillId="63" borderId="6" xfId="0" applyFont="1" applyFill="1" applyBorder="1" applyAlignment="1" applyProtection="1">
      <alignment horizontal="center" wrapText="1"/>
      <protection locked="0"/>
    </xf>
    <xf numFmtId="0" fontId="24" fillId="63" borderId="16" xfId="0" applyFont="1" applyFill="1" applyBorder="1" applyAlignment="1" applyProtection="1">
      <alignment horizontal="center" wrapText="1"/>
      <protection locked="0"/>
    </xf>
    <xf numFmtId="0" fontId="60" fillId="50" borderId="26" xfId="0" applyFont="1" applyFill="1" applyBorder="1" applyAlignment="1" applyProtection="1">
      <alignment horizontal="right" vertical="center"/>
      <protection locked="0"/>
    </xf>
    <xf numFmtId="0" fontId="60" fillId="50" borderId="60" xfId="0" applyFont="1" applyFill="1" applyBorder="1" applyAlignment="1" applyProtection="1">
      <alignment horizontal="right" vertical="center"/>
      <protection locked="0"/>
    </xf>
    <xf numFmtId="0" fontId="27" fillId="40" borderId="19" xfId="0" applyFont="1" applyFill="1" applyBorder="1" applyAlignment="1" applyProtection="1">
      <alignment horizontal="center" vertical="center" wrapText="1"/>
      <protection locked="0"/>
    </xf>
    <xf numFmtId="0" fontId="27" fillId="40" borderId="10" xfId="0" applyFont="1" applyFill="1" applyBorder="1" applyAlignment="1" applyProtection="1">
      <alignment horizontal="center" vertical="center" wrapText="1"/>
      <protection locked="0"/>
    </xf>
    <xf numFmtId="0" fontId="31" fillId="50" borderId="114" xfId="0" applyFont="1" applyFill="1" applyBorder="1" applyAlignment="1" applyProtection="1">
      <alignment horizontal="left" vertical="center" wrapText="1"/>
      <protection locked="0"/>
    </xf>
    <xf numFmtId="0" fontId="31" fillId="50" borderId="33" xfId="0" applyFont="1" applyFill="1" applyBorder="1" applyAlignment="1" applyProtection="1">
      <alignment horizontal="left" vertical="center" wrapText="1"/>
      <protection locked="0"/>
    </xf>
    <xf numFmtId="165" fontId="26" fillId="26" borderId="34" xfId="0" applyNumberFormat="1" applyFont="1" applyFill="1" applyBorder="1" applyAlignment="1">
      <alignment horizontal="left"/>
    </xf>
    <xf numFmtId="165" fontId="26" fillId="26" borderId="71" xfId="0" applyNumberFormat="1" applyFont="1" applyFill="1" applyBorder="1" applyAlignment="1">
      <alignment horizontal="left"/>
    </xf>
    <xf numFmtId="165" fontId="30" fillId="41" borderId="33" xfId="0" applyNumberFormat="1" applyFont="1" applyFill="1" applyBorder="1" applyAlignment="1">
      <alignment horizontal="left" vertical="center"/>
    </xf>
    <xf numFmtId="165" fontId="30" fillId="41" borderId="43" xfId="0" applyNumberFormat="1" applyFont="1" applyFill="1" applyBorder="1" applyAlignment="1">
      <alignment horizontal="left" vertical="center"/>
    </xf>
    <xf numFmtId="165" fontId="30" fillId="0" borderId="95" xfId="0" applyNumberFormat="1" applyFont="1" applyFill="1" applyBorder="1" applyAlignment="1">
      <alignment horizontal="center"/>
    </xf>
    <xf numFmtId="165" fontId="30" fillId="0" borderId="78" xfId="0" applyNumberFormat="1" applyFont="1" applyFill="1" applyBorder="1" applyAlignment="1">
      <alignment horizontal="center"/>
    </xf>
    <xf numFmtId="165" fontId="30" fillId="13" borderId="59" xfId="0" applyNumberFormat="1" applyFont="1" applyFill="1" applyBorder="1" applyAlignment="1">
      <alignment horizontal="left" vertical="center"/>
    </xf>
    <xf numFmtId="0" fontId="24" fillId="52" borderId="111" xfId="0" applyFont="1" applyFill="1" applyBorder="1" applyAlignment="1" applyProtection="1">
      <alignment horizontal="center" vertical="center" wrapText="1"/>
      <protection locked="0"/>
    </xf>
    <xf numFmtId="0" fontId="24" fillId="68" borderId="118" xfId="0" applyFont="1" applyFill="1" applyBorder="1" applyAlignment="1" applyProtection="1">
      <alignment horizontal="center" vertical="center"/>
      <protection locked="0"/>
    </xf>
    <xf numFmtId="0" fontId="24" fillId="38" borderId="141" xfId="0" applyFont="1" applyFill="1" applyBorder="1" applyAlignment="1" applyProtection="1">
      <alignment horizontal="center" vertical="center"/>
      <protection locked="0"/>
    </xf>
  </cellXfs>
  <cellStyles count="10">
    <cellStyle name="Bueno" xfId="1" builtinId="26"/>
    <cellStyle name="Encabezado 4" xfId="7" builtinId="19"/>
    <cellStyle name="Hipervínculo" xfId="8" builtinId="8"/>
    <cellStyle name="Hyperlink" xfId="9" xr:uid="{00000000-0005-0000-0000-000003000000}"/>
    <cellStyle name="Moneda" xfId="5" builtinId="4"/>
    <cellStyle name="Moneda 2" xfId="4" xr:uid="{00000000-0005-0000-0000-000005000000}"/>
    <cellStyle name="Normal" xfId="0" builtinId="0"/>
    <cellStyle name="Normal 2" xfId="2" xr:uid="{00000000-0005-0000-0000-000007000000}"/>
    <cellStyle name="Porcentaje" xfId="6" builtinId="5"/>
    <cellStyle name="Porcentual 2" xfId="3" xr:uid="{00000000-0005-0000-0000-000009000000}"/>
  </cellStyles>
  <dxfs count="20">
    <dxf>
      <fill>
        <gradientFill degree="90">
          <stop position="0">
            <color rgb="FF00FFFF"/>
          </stop>
          <stop position="1">
            <color theme="7" tint="0.40000610370189521"/>
          </stop>
        </gradientFill>
      </fill>
    </dxf>
    <dxf>
      <fill>
        <gradientFill degree="90">
          <stop position="0">
            <color rgb="FF00FFFF"/>
          </stop>
          <stop position="1">
            <color theme="7" tint="0.40000610370189521"/>
          </stop>
        </gradientFill>
      </fill>
    </dxf>
    <dxf>
      <fill>
        <gradientFill degree="90">
          <stop position="0">
            <color rgb="FF00FFFF"/>
          </stop>
          <stop position="1">
            <color theme="7" tint="0.40000610370189521"/>
          </stop>
        </gradientFill>
      </fill>
    </dxf>
    <dxf>
      <fill>
        <gradientFill degree="90">
          <stop position="0">
            <color rgb="FF00FFFF"/>
          </stop>
          <stop position="1">
            <color theme="7" tint="0.40000610370189521"/>
          </stop>
        </gradientFill>
      </fill>
    </dxf>
    <dxf>
      <font>
        <b/>
        <i val="0"/>
        <color theme="5" tint="-0.24994659260841701"/>
      </font>
      <fill>
        <patternFill>
          <bgColor theme="7" tint="0.79998168889431442"/>
        </patternFill>
      </fill>
    </dxf>
    <dxf>
      <font>
        <b/>
        <i val="0"/>
        <color theme="1"/>
      </font>
      <fill>
        <gradientFill degree="270">
          <stop position="0">
            <color rgb="FF00FFFF"/>
          </stop>
          <stop position="1">
            <color theme="7" tint="0.40000610370189521"/>
          </stop>
        </gradientFill>
      </fill>
      <border>
        <left style="thin">
          <color theme="1"/>
        </left>
        <right style="thin">
          <color theme="1"/>
        </right>
        <top style="thin">
          <color theme="1"/>
        </top>
        <bottom style="thin">
          <color theme="1"/>
        </bottom>
      </border>
    </dxf>
    <dxf>
      <font>
        <color theme="0"/>
      </font>
    </dxf>
    <dxf>
      <font>
        <b/>
        <i val="0"/>
      </font>
      <fill>
        <patternFill patternType="solid">
          <fgColor auto="1"/>
          <bgColor theme="5" tint="0.39994506668294322"/>
        </patternFill>
      </fill>
    </dxf>
    <dxf>
      <font>
        <b/>
        <i val="0"/>
      </font>
      <fill>
        <patternFill patternType="solid">
          <fgColor auto="1"/>
          <bgColor theme="5" tint="0.39994506668294322"/>
        </patternFill>
      </fill>
    </dxf>
    <dxf>
      <fill>
        <patternFill>
          <bgColor theme="0"/>
        </patternFill>
      </fill>
    </dxf>
    <dxf>
      <font>
        <color theme="7" tint="0.39994506668294322"/>
      </font>
      <fill>
        <patternFill>
          <bgColor theme="7" tint="0.39994506668294322"/>
        </patternFill>
      </fill>
    </dxf>
    <dxf>
      <fill>
        <patternFill>
          <bgColor theme="7" tint="0.39994506668294322"/>
        </patternFill>
      </fill>
    </dxf>
    <dxf>
      <font>
        <color theme="0"/>
      </font>
      <fill>
        <patternFill patternType="solid">
          <bgColor theme="0"/>
        </patternFill>
      </fill>
      <border>
        <left/>
        <right/>
        <top/>
        <bottom/>
      </border>
    </dxf>
    <dxf>
      <fill>
        <patternFill>
          <bgColor theme="7" tint="0.39994506668294322"/>
        </patternFill>
      </fill>
    </dxf>
    <dxf>
      <font>
        <color theme="0"/>
      </font>
      <fill>
        <patternFill patternType="solid">
          <bgColor theme="0"/>
        </patternFill>
      </fill>
      <border>
        <left style="thin">
          <color auto="1"/>
        </left>
        <right style="thin">
          <color auto="1"/>
        </right>
        <top/>
        <bottom/>
      </border>
    </dxf>
    <dxf>
      <font>
        <color theme="0"/>
      </font>
    </dxf>
    <dxf>
      <fill>
        <patternFill>
          <bgColor theme="5" tint="0.39994506668294322"/>
        </patternFill>
      </fill>
    </dxf>
    <dxf>
      <font>
        <b/>
        <i val="0"/>
        <color theme="1"/>
      </font>
      <fill>
        <patternFill>
          <bgColor rgb="FFFFC7CE"/>
        </patternFill>
      </fill>
    </dxf>
    <dxf>
      <fill>
        <patternFill patternType="solid">
          <fgColor rgb="FF7AD592"/>
          <bgColor theme="7" tint="0.39994506668294322"/>
        </patternFill>
      </fill>
    </dxf>
    <dxf>
      <fill>
        <patternFill patternType="solid">
          <fgColor rgb="FFF6B3AE"/>
          <bgColor theme="5" tint="0.39994506668294322"/>
        </patternFill>
      </fill>
    </dxf>
  </dxfs>
  <tableStyles count="0" defaultTableStyle="TableStyleMedium2" defaultPivotStyle="PivotStyleLight16"/>
  <colors>
    <mruColors>
      <color rgb="FFFFFF9F"/>
      <color rgb="FF00FFFF"/>
      <color rgb="FFD3F1DB"/>
      <color rgb="FF7FCAFD"/>
      <color rgb="FFDCF4E3"/>
      <color rgb="FFFFFFC5"/>
      <color rgb="FFFDEAE9"/>
      <color rgb="FFC9F3FB"/>
      <color rgb="FFFCDEDC"/>
      <color rgb="FFD1F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51288</xdr:colOff>
      <xdr:row>63</xdr:row>
      <xdr:rowOff>79574</xdr:rowOff>
    </xdr:from>
    <xdr:to>
      <xdr:col>9</xdr:col>
      <xdr:colOff>670088</xdr:colOff>
      <xdr:row>85</xdr:row>
      <xdr:rowOff>56621</xdr:rowOff>
    </xdr:to>
    <xdr:sp macro="" textlink="">
      <xdr:nvSpPr>
        <xdr:cNvPr id="18" name="17 Rectángulo redondeado">
          <a:extLst>
            <a:ext uri="{FF2B5EF4-FFF2-40B4-BE49-F238E27FC236}">
              <a16:creationId xmlns:a16="http://schemas.microsoft.com/office/drawing/2014/main" id="{00000000-0008-0000-0000-000012000000}"/>
            </a:ext>
          </a:extLst>
        </xdr:cNvPr>
        <xdr:cNvSpPr/>
      </xdr:nvSpPr>
      <xdr:spPr>
        <a:xfrm>
          <a:off x="51288" y="16286728"/>
          <a:ext cx="12334550" cy="4329239"/>
        </a:xfrm>
        <a:prstGeom prst="roundRect">
          <a:avLst>
            <a:gd name="adj" fmla="val 5048"/>
          </a:avLst>
        </a:prstGeom>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s-ES" sz="1100" b="1">
              <a:latin typeface="Calibri" panose="020F0502020204030204" pitchFamily="34" charset="0"/>
              <a:cs typeface="Calibri" panose="020F0502020204030204" pitchFamily="34" charset="0"/>
            </a:rPr>
            <a:t>INSTRUCCIONES: Ojo, en 2024 el IVA fue</a:t>
          </a:r>
          <a:r>
            <a:rPr lang="es-ES" sz="1100" b="1" baseline="0">
              <a:latin typeface="Calibri" panose="020F0502020204030204" pitchFamily="34" charset="0"/>
              <a:cs typeface="Calibri" panose="020F0502020204030204" pitchFamily="34" charset="0"/>
            </a:rPr>
            <a:t> el 10%, tenlo en cuenta al comparar facturas, ya es el 21%</a:t>
          </a:r>
          <a:endParaRPr lang="es-ES" sz="1100" b="1">
            <a:latin typeface="Calibri" panose="020F0502020204030204" pitchFamily="34" charset="0"/>
            <a:cs typeface="Calibri" panose="020F0502020204030204" pitchFamily="34" charset="0"/>
          </a:endParaRPr>
        </a:p>
        <a:p>
          <a:pPr algn="l"/>
          <a:r>
            <a:rPr lang="es-ES" sz="1100" b="0">
              <a:latin typeface="Calibri" panose="020F0502020204030204" pitchFamily="34" charset="0"/>
              <a:cs typeface="Calibri" panose="020F0502020204030204" pitchFamily="34" charset="0"/>
            </a:rPr>
            <a:t>0. Ten la factura a mano</a:t>
          </a:r>
        </a:p>
        <a:p>
          <a:pPr algn="l"/>
          <a:r>
            <a:rPr lang="es-ES" sz="1100" b="0">
              <a:latin typeface="Calibri" panose="020F0502020204030204" pitchFamily="34" charset="0"/>
              <a:cs typeface="Calibri" panose="020F0502020204030204" pitchFamily="34" charset="0"/>
            </a:rPr>
            <a:t>00. </a:t>
          </a:r>
          <a:r>
            <a:rPr lang="es-ES" sz="1100" b="1">
              <a:latin typeface="Calibri" panose="020F0502020204030204" pitchFamily="34" charset="0"/>
              <a:cs typeface="Calibri" panose="020F0502020204030204" pitchFamily="34" charset="0"/>
            </a:rPr>
            <a:t>Sólo</a:t>
          </a:r>
          <a:r>
            <a:rPr lang="es-ES" sz="1100" b="1" baseline="0">
              <a:latin typeface="Calibri" panose="020F0502020204030204" pitchFamily="34" charset="0"/>
              <a:cs typeface="Calibri" panose="020F0502020204030204" pitchFamily="34" charset="0"/>
            </a:rPr>
            <a:t> deben rellenarse las celdas de color naranja </a:t>
          </a:r>
          <a:r>
            <a:rPr lang="es-ES" sz="1100" b="1">
              <a:latin typeface="Calibri" panose="020F0502020204030204" pitchFamily="34" charset="0"/>
              <a:cs typeface="Calibri" panose="020F0502020204030204" pitchFamily="34" charset="0"/>
            </a:rPr>
            <a:t>zona</a:t>
          </a:r>
          <a:r>
            <a:rPr lang="es-ES" sz="1100" b="1" baseline="0">
              <a:latin typeface="Calibri" panose="020F0502020204030204" pitchFamily="34" charset="0"/>
              <a:cs typeface="Calibri" panose="020F0502020204030204" pitchFamily="34" charset="0"/>
            </a:rPr>
            <a:t> de cálculo</a:t>
          </a:r>
        </a:p>
        <a:p>
          <a:pPr algn="l"/>
          <a:endParaRPr lang="es-ES" sz="1100" b="1">
            <a:latin typeface="Calibri" panose="020F0502020204030204" pitchFamily="34" charset="0"/>
            <a:cs typeface="Calibri" panose="020F0502020204030204" pitchFamily="34" charset="0"/>
          </a:endParaRPr>
        </a:p>
        <a:p>
          <a:pPr algn="l"/>
          <a:r>
            <a:rPr lang="es-ES" sz="1600" b="0">
              <a:latin typeface="Calibri" panose="020F0502020204030204" pitchFamily="34" charset="0"/>
              <a:cs typeface="Calibri" panose="020F0502020204030204" pitchFamily="34" charset="0"/>
            </a:rPr>
            <a:t>1</a:t>
          </a:r>
          <a:r>
            <a:rPr lang="es-ES" sz="1800" b="0">
              <a:latin typeface="Calibri" panose="020F0502020204030204" pitchFamily="34" charset="0"/>
              <a:cs typeface="Calibri" panose="020F0502020204030204" pitchFamily="34" charset="0"/>
            </a:rPr>
            <a:t>.</a:t>
          </a:r>
          <a:r>
            <a:rPr lang="es-ES" sz="1800" b="0" baseline="0">
              <a:latin typeface="Calibri" panose="020F0502020204030204" pitchFamily="34" charset="0"/>
              <a:cs typeface="Calibri" panose="020F0502020204030204" pitchFamily="34" charset="0"/>
            </a:rPr>
            <a:t> </a:t>
          </a:r>
          <a:r>
            <a:rPr lang="es-ES" sz="1600" b="0" baseline="0">
              <a:latin typeface="Calibri" panose="020F0502020204030204" pitchFamily="34" charset="0"/>
              <a:cs typeface="Calibri" panose="020F0502020204030204" pitchFamily="34" charset="0"/>
            </a:rPr>
            <a:t>rellenar </a:t>
          </a:r>
          <a:r>
            <a:rPr lang="es-ES" sz="1600" b="1" baseline="0">
              <a:latin typeface="Calibri" panose="020F0502020204030204" pitchFamily="34" charset="0"/>
              <a:cs typeface="Calibri" panose="020F0502020204030204" pitchFamily="34" charset="0"/>
            </a:rPr>
            <a:t>días facturados</a:t>
          </a:r>
          <a:r>
            <a:rPr lang="es-ES" sz="1600" b="0" baseline="0">
              <a:latin typeface="Calibri" panose="020F0502020204030204" pitchFamily="34" charset="0"/>
              <a:cs typeface="Calibri" panose="020F0502020204030204" pitchFamily="34" charset="0"/>
            </a:rPr>
            <a:t>.</a:t>
          </a:r>
          <a:endParaRPr lang="es-ES" sz="1600" b="1" baseline="0">
            <a:latin typeface="Calibri" panose="020F0502020204030204" pitchFamily="34" charset="0"/>
            <a:cs typeface="Calibri" panose="020F0502020204030204" pitchFamily="34" charset="0"/>
          </a:endParaRPr>
        </a:p>
        <a:p>
          <a:pPr algn="l"/>
          <a:r>
            <a:rPr lang="es-ES" sz="1600" b="0" baseline="0">
              <a:latin typeface="Calibri" panose="020F0502020204030204" pitchFamily="34" charset="0"/>
              <a:cs typeface="Calibri" panose="020F0502020204030204" pitchFamily="34" charset="0"/>
            </a:rPr>
            <a:t>2. datos del suministro. </a:t>
          </a:r>
        </a:p>
        <a:p>
          <a:pPr algn="l"/>
          <a:r>
            <a:rPr lang="es-ES" sz="1600" b="0" baseline="0">
              <a:latin typeface="Calibri" panose="020F0502020204030204" pitchFamily="34" charset="0"/>
              <a:cs typeface="Calibri" panose="020F0502020204030204" pitchFamily="34" charset="0"/>
            </a:rPr>
            <a:t>	·potencia punta </a:t>
          </a:r>
        </a:p>
        <a:p>
          <a:pPr algn="l"/>
          <a:r>
            <a:rPr lang="es-ES" sz="1600" b="0" baseline="0">
              <a:latin typeface="Calibri" panose="020F0502020204030204" pitchFamily="34" charset="0"/>
              <a:cs typeface="Calibri" panose="020F0502020204030204" pitchFamily="34" charset="0"/>
            </a:rPr>
            <a:t>	·potencia valle, </a:t>
          </a:r>
        </a:p>
        <a:p>
          <a:pPr algn="l"/>
          <a:r>
            <a:rPr lang="es-ES" sz="1600" b="0" baseline="0">
              <a:latin typeface="Calibri" panose="020F0502020204030204" pitchFamily="34" charset="0"/>
              <a:cs typeface="Calibri" panose="020F0502020204030204" pitchFamily="34" charset="0"/>
            </a:rPr>
            <a:t>	·Energía por tramos</a:t>
          </a:r>
          <a:r>
            <a:rPr lang="es-ES" sz="1100" b="0" i="0" baseline="0">
              <a:latin typeface="Calibri" panose="020F0502020204030204" pitchFamily="34" charset="0"/>
              <a:cs typeface="Calibri" panose="020F0502020204030204" pitchFamily="34" charset="0"/>
            </a:rPr>
            <a:t>, que puedes encontrarla en tu factura, </a:t>
          </a:r>
          <a:r>
            <a:rPr lang="es-ES" sz="1100" b="1" i="0" baseline="0">
              <a:latin typeface="Calibri" panose="020F0502020204030204" pitchFamily="34" charset="0"/>
              <a:cs typeface="Calibri" panose="020F0502020204030204" pitchFamily="34" charset="0"/>
            </a:rPr>
            <a:t>apartado lecturas del contador</a:t>
          </a:r>
          <a:r>
            <a:rPr lang="es-ES" sz="1100" b="0" i="0" baseline="0">
              <a:latin typeface="Calibri" panose="020F0502020204030204" pitchFamily="34" charset="0"/>
              <a:cs typeface="Calibri" panose="020F0502020204030204" pitchFamily="34" charset="0"/>
            </a:rPr>
            <a:t>.</a:t>
          </a:r>
        </a:p>
        <a:p>
          <a:pPr algn="l"/>
          <a:r>
            <a:rPr lang="es-ES" sz="1100" b="0" i="0" baseline="0">
              <a:latin typeface="Calibri" panose="020F0502020204030204" pitchFamily="34" charset="0"/>
              <a:cs typeface="Calibri" panose="020F0502020204030204" pitchFamily="34" charset="0"/>
            </a:rPr>
            <a:t>·</a:t>
          </a:r>
          <a:r>
            <a:rPr lang="es-ES" sz="2000" b="1" i="0" baseline="0">
              <a:latin typeface="Calibri" panose="020F0502020204030204" pitchFamily="34" charset="0"/>
              <a:cs typeface="Calibri" panose="020F0502020204030204" pitchFamily="34" charset="0"/>
            </a:rPr>
            <a:t>Si no tienes consumos porque entras de nuevas el Excel tambien vale,</a:t>
          </a:r>
          <a:r>
            <a:rPr lang="es-ES" sz="1100" b="0" i="0" baseline="0">
              <a:latin typeface="Calibri" panose="020F0502020204030204" pitchFamily="34" charset="0"/>
              <a:cs typeface="Calibri" panose="020F0502020204030204" pitchFamily="34" charset="0"/>
            </a:rPr>
            <a:t> deja los consumos por defecto,se aproximan a los de un consumidor medio. </a:t>
          </a:r>
        </a:p>
        <a:p>
          <a:pPr algn="l"/>
          <a:r>
            <a:rPr lang="es-ES" sz="1100" b="0" i="0" baseline="0">
              <a:latin typeface="Calibri" panose="020F0502020204030204" pitchFamily="34" charset="0"/>
              <a:cs typeface="Calibri" panose="020F0502020204030204" pitchFamily="34" charset="0"/>
            </a:rPr>
            <a:t>· 3. Viviendas vacías, se recomienda poner consumos a cero, y verás cual es la más barata en fijo (potencia)</a:t>
          </a:r>
        </a:p>
        <a:p>
          <a:pPr algn="l"/>
          <a:endParaRPr lang="es-ES" sz="1100" b="0" i="0" baseline="0">
            <a:latin typeface="Calibri" panose="020F0502020204030204" pitchFamily="34" charset="0"/>
            <a:cs typeface="Calibri" panose="020F0502020204030204" pitchFamily="34" charset="0"/>
          </a:endParaRPr>
        </a:p>
        <a:p>
          <a:pPr algn="l"/>
          <a:endParaRPr lang="es-ES" sz="1100" b="1" baseline="0">
            <a:latin typeface="Calibri" panose="020F0502020204030204" pitchFamily="34" charset="0"/>
            <a:cs typeface="Calibri" panose="020F0502020204030204" pitchFamily="34" charset="0"/>
          </a:endParaRPr>
        </a:p>
        <a:p>
          <a:pPr algn="l"/>
          <a:r>
            <a:rPr lang="es-ES" sz="1100" b="1" baseline="0">
              <a:latin typeface="Calibri" panose="020F0502020204030204" pitchFamily="34" charset="0"/>
              <a:cs typeface="Calibri" panose="020F0502020204030204" pitchFamily="34" charset="0"/>
            </a:rPr>
            <a:t>Resultados</a:t>
          </a:r>
        </a:p>
        <a:p>
          <a:pPr algn="l"/>
          <a:r>
            <a:rPr lang="es-ES" sz="1100" b="0" baseline="0">
              <a:ln>
                <a:noFill/>
              </a:ln>
              <a:latin typeface="Calibri" panose="020F0502020204030204" pitchFamily="34" charset="0"/>
              <a:cs typeface="Calibri" panose="020F0502020204030204" pitchFamily="34" charset="0"/>
            </a:rPr>
            <a:t>· Las tres tarifas más baratas salen señaladas. El importe final es el de una factura.</a:t>
          </a:r>
        </a:p>
        <a:p>
          <a:pPr algn="l"/>
          <a:r>
            <a:rPr lang="es-ES" sz="1100" b="0" baseline="0">
              <a:ln>
                <a:noFill/>
              </a:ln>
              <a:latin typeface="Calibri" panose="020F0502020204030204" pitchFamily="34" charset="0"/>
              <a:cs typeface="Calibri" panose="020F0502020204030204" pitchFamily="34" charset="0"/>
            </a:rPr>
            <a:t>· Se tienen en cuenta todos los decimales de las tarifas, pero se muestran solo unos pocos</a:t>
          </a:r>
        </a:p>
        <a:p>
          <a:pPr algn="l"/>
          <a:r>
            <a:rPr lang="es-ES" sz="1100" b="0" baseline="0">
              <a:ln>
                <a:noFill/>
              </a:ln>
              <a:latin typeface="Calibri" panose="020F0502020204030204" pitchFamily="34" charset="0"/>
              <a:cs typeface="Calibri" panose="020F0502020204030204" pitchFamily="34" charset="0"/>
            </a:rPr>
            <a:t>· El valor de factura en PVPC e indexadas es estimado debido a la facturación horaria del precio, y cada suministro puede variar. El valor exacto lo verás en la web de la CNMC (https://comparador.cnmc.gob.es/facturaluz/inicio/). Las indexadas a mercado diario, aproximación., bastante fiable por lo que podemos comprobar.</a:t>
          </a:r>
        </a:p>
        <a:p>
          <a:pPr algn="l"/>
          <a:r>
            <a:rPr lang="es-ES" sz="1100" b="0" baseline="0">
              <a:ln>
                <a:noFill/>
              </a:ln>
              <a:latin typeface="Calibri" panose="020F0502020204030204" pitchFamily="34" charset="0"/>
              <a:cs typeface="Calibri" panose="020F0502020204030204" pitchFamily="34" charset="0"/>
            </a:rPr>
            <a:t>· hay una fila, donde se ve un ranking y la diferencia en € con la factura libre más barata, y puesto entre todas las tarifas del comparador. </a:t>
          </a:r>
          <a:r>
            <a:rPr lang="es-ES" sz="1100" b="1" baseline="0">
              <a:ln>
                <a:noFill/>
              </a:ln>
              <a:latin typeface="Calibri" panose="020F0502020204030204" pitchFamily="34" charset="0"/>
              <a:cs typeface="Calibri" panose="020F0502020204030204" pitchFamily="34" charset="0"/>
            </a:rPr>
            <a:t>Y son las más baratas del mercado!</a:t>
          </a:r>
          <a:endParaRPr lang="es-ES" sz="1100" b="0" baseline="0">
            <a:ln>
              <a:noFill/>
            </a:ln>
            <a:latin typeface="Calibri" panose="020F0502020204030204" pitchFamily="34" charset="0"/>
            <a:cs typeface="Calibri" panose="020F0502020204030204" pitchFamily="34" charset="0"/>
          </a:endParaRPr>
        </a:p>
        <a:p>
          <a:pPr algn="l"/>
          <a:endParaRPr lang="es-ES" sz="1100" b="0" baseline="0">
            <a:latin typeface="Calibri" panose="020F0502020204030204" pitchFamily="34" charset="0"/>
            <a:cs typeface="Calibri" panose="020F0502020204030204" pitchFamily="34" charset="0"/>
          </a:endParaRPr>
        </a:p>
        <a:p>
          <a:pPr algn="l"/>
          <a:r>
            <a:rPr lang="es-ES" sz="1100" b="0" baseline="0">
              <a:latin typeface="Calibri" panose="020F0502020204030204" pitchFamily="34" charset="0"/>
              <a:cs typeface="Calibri" panose="020F0502020204030204" pitchFamily="34" charset="0"/>
            </a:rPr>
            <a:t>El alquiler podría variar ligeramente en algún caso, como los suministros trifásicos, pero es despreciable, y nao afecta a la  comparativa.</a:t>
          </a:r>
        </a:p>
      </xdr:txBody>
    </xdr:sp>
    <xdr:clientData/>
  </xdr:twoCellAnchor>
  <xdr:twoCellAnchor>
    <xdr:from>
      <xdr:col>9</xdr:col>
      <xdr:colOff>844923</xdr:colOff>
      <xdr:row>63</xdr:row>
      <xdr:rowOff>114300</xdr:rowOff>
    </xdr:from>
    <xdr:to>
      <xdr:col>14</xdr:col>
      <xdr:colOff>217394</xdr:colOff>
      <xdr:row>85</xdr:row>
      <xdr:rowOff>93570</xdr:rowOff>
    </xdr:to>
    <xdr:sp macro="" textlink="">
      <xdr:nvSpPr>
        <xdr:cNvPr id="20" name="19 Rectángulo redondeado">
          <a:extLst>
            <a:ext uri="{FF2B5EF4-FFF2-40B4-BE49-F238E27FC236}">
              <a16:creationId xmlns:a16="http://schemas.microsoft.com/office/drawing/2014/main" id="{00000000-0008-0000-0000-000014000000}"/>
            </a:ext>
          </a:extLst>
        </xdr:cNvPr>
        <xdr:cNvSpPr/>
      </xdr:nvSpPr>
      <xdr:spPr>
        <a:xfrm>
          <a:off x="14398998" y="16316325"/>
          <a:ext cx="3753971" cy="4379820"/>
        </a:xfrm>
        <a:prstGeom prst="roundRect">
          <a:avLst>
            <a:gd name="adj" fmla="val 12148"/>
          </a:avLst>
        </a:prstGeom>
        <a:solidFill>
          <a:srgbClr val="C9A2CA"/>
        </a:solidFill>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s-ES" sz="1100" b="1">
              <a:solidFill>
                <a:schemeClr val="tx1"/>
              </a:solidFill>
              <a:latin typeface="Calibri" panose="020F0502020204030204" pitchFamily="34" charset="0"/>
              <a:cs typeface="Calibri" panose="020F0502020204030204" pitchFamily="34" charset="0"/>
            </a:rPr>
            <a:t>NOTAS:</a:t>
          </a:r>
        </a:p>
        <a:p>
          <a:pPr algn="l"/>
          <a:endParaRPr lang="es-ES" sz="1100" b="1">
            <a:solidFill>
              <a:schemeClr val="tx1"/>
            </a:solidFill>
            <a:latin typeface="Calibri" panose="020F0502020204030204" pitchFamily="34" charset="0"/>
            <a:cs typeface="Calibri" panose="020F0502020204030204" pitchFamily="34" charset="0"/>
          </a:endParaRPr>
        </a:p>
        <a:p>
          <a:pPr algn="l"/>
          <a:r>
            <a:rPr lang="es-ES" sz="1100" b="1">
              <a:solidFill>
                <a:schemeClr val="tx1"/>
              </a:solidFill>
              <a:latin typeface="Calibri" panose="020F0502020204030204" pitchFamily="34" charset="0"/>
              <a:cs typeface="Calibri" panose="020F0502020204030204" pitchFamily="34" charset="0"/>
            </a:rPr>
            <a:t>· </a:t>
          </a:r>
          <a:r>
            <a:rPr lang="es-ES" sz="1100" b="0">
              <a:solidFill>
                <a:schemeClr val="tx1"/>
              </a:solidFill>
              <a:latin typeface="Calibri" panose="020F0502020204030204" pitchFamily="34" charset="0"/>
              <a:cs typeface="Calibri" panose="020F0502020204030204" pitchFamily="34" charset="0"/>
            </a:rPr>
            <a:t>Usamos por defecto </a:t>
          </a:r>
          <a:r>
            <a:rPr lang="es-ES" sz="1100" b="0" baseline="0">
              <a:solidFill>
                <a:schemeClr val="tx1"/>
              </a:solidFill>
              <a:latin typeface="Calibri" panose="020F0502020204030204" pitchFamily="34" charset="0"/>
              <a:cs typeface="Calibri" panose="020F0502020204030204" pitchFamily="34" charset="0"/>
            </a:rPr>
            <a:t>una proporción de consumos 25%-25%-50%, fácil de recordar y similar al perfil  medio de Red Eléctrica. Cuando tu contador no registra perfil horario te aplican proporción (29-24-47). Utiliza ese perfil si no conoces la distribución de consumos de tu suministro. </a:t>
          </a:r>
        </a:p>
        <a:p>
          <a:pPr algn="l"/>
          <a:endParaRPr lang="es-ES" sz="1100" b="0" baseline="0">
            <a:solidFill>
              <a:schemeClr val="tx1"/>
            </a:solidFill>
            <a:latin typeface="Calibri" panose="020F0502020204030204" pitchFamily="34" charset="0"/>
            <a:cs typeface="Calibri" panose="020F0502020204030204" pitchFamily="34" charset="0"/>
          </a:endParaRPr>
        </a:p>
        <a:p>
          <a:pPr algn="l"/>
          <a:r>
            <a:rPr lang="es-ES" sz="1100" b="0" baseline="0">
              <a:solidFill>
                <a:schemeClr val="tx1"/>
              </a:solidFill>
              <a:latin typeface="Calibri" panose="020F0502020204030204" pitchFamily="34" charset="0"/>
              <a:cs typeface="Calibri" panose="020F0502020204030204" pitchFamily="34" charset="0"/>
            </a:rPr>
            <a:t>· Si no tienes datos, deja los 200kWh. Según Red Eléctrica, el consumo medio son 270kWh/mes para domésticos.</a:t>
          </a:r>
        </a:p>
        <a:p>
          <a:pPr algn="l"/>
          <a:endParaRPr lang="es-ES" sz="1100" b="0" baseline="0">
            <a:solidFill>
              <a:schemeClr val="tx1"/>
            </a:solidFill>
            <a:latin typeface="Calibri" panose="020F0502020204030204" pitchFamily="34" charset="0"/>
            <a:cs typeface="Calibri" panose="020F0502020204030204" pitchFamily="34" charset="0"/>
          </a:endParaRPr>
        </a:p>
        <a:p>
          <a:pPr algn="l"/>
          <a:r>
            <a:rPr lang="es-ES" sz="1100" b="0" baseline="0">
              <a:solidFill>
                <a:schemeClr val="tx1"/>
              </a:solidFill>
              <a:latin typeface="Calibri" panose="020F0502020204030204" pitchFamily="34" charset="0"/>
              <a:cs typeface="Calibri" panose="020F0502020204030204" pitchFamily="34" charset="0"/>
            </a:rPr>
            <a:t>· No están todas las tarifas del mercado, si no </a:t>
          </a:r>
          <a:r>
            <a:rPr lang="es-ES" sz="1100" b="1" baseline="0">
              <a:solidFill>
                <a:schemeClr val="tx1"/>
              </a:solidFill>
              <a:latin typeface="Calibri" panose="020F0502020204030204" pitchFamily="34" charset="0"/>
              <a:cs typeface="Calibri" panose="020F0502020204030204" pitchFamily="34" charset="0"/>
            </a:rPr>
            <a:t>las más baratas que se han encontrado</a:t>
          </a:r>
        </a:p>
        <a:p>
          <a:pPr algn="l"/>
          <a:endParaRPr lang="es-ES" sz="1100" b="0" baseline="0">
            <a:solidFill>
              <a:schemeClr val="tx1"/>
            </a:solidFill>
            <a:latin typeface="Calibri" panose="020F0502020204030204" pitchFamily="34" charset="0"/>
            <a:cs typeface="Calibri" panose="020F0502020204030204" pitchFamily="34" charset="0"/>
          </a:endParaRPr>
        </a:p>
        <a:p>
          <a:pPr algn="l"/>
          <a:r>
            <a:rPr lang="es-ES" sz="1100" b="0" baseline="0">
              <a:solidFill>
                <a:schemeClr val="tx1"/>
              </a:solidFill>
              <a:latin typeface="Calibri" panose="020F0502020204030204" pitchFamily="34" charset="0"/>
              <a:cs typeface="Calibri" panose="020F0502020204030204" pitchFamily="34" charset="0"/>
            </a:rPr>
            <a:t>· En Canarias el IGIC, y en Ceuta y Melilla el IPSI son los impuestos equivalentes al IVA. Personaliza ese campo con el valor que te aparezca en factura</a:t>
          </a:r>
        </a:p>
        <a:p>
          <a:pPr algn="l"/>
          <a:endParaRPr lang="es-ES" sz="1100" b="0" baseline="0">
            <a:solidFill>
              <a:schemeClr val="tx1"/>
            </a:solidFill>
            <a:latin typeface="Calibri" panose="020F0502020204030204" pitchFamily="34" charset="0"/>
            <a:cs typeface="Calibri" panose="020F0502020204030204" pitchFamily="34" charset="0"/>
          </a:endParaRPr>
        </a:p>
        <a:p>
          <a:pPr algn="l"/>
          <a:r>
            <a:rPr lang="es-ES" sz="1100" b="0" baseline="0">
              <a:solidFill>
                <a:schemeClr val="tx1"/>
              </a:solidFill>
              <a:latin typeface="Calibri" panose="020F0502020204030204" pitchFamily="34" charset="0"/>
              <a:cs typeface="Calibri" panose="020F0502020204030204" pitchFamily="34" charset="0"/>
            </a:rPr>
            <a:t>· La financiación del bono social (0.01274€/día) es un coste regulado que suele cobrarse aparte. Se calcula en el excel.</a:t>
          </a:r>
        </a:p>
        <a:p>
          <a:pPr algn="l"/>
          <a:endParaRPr lang="es-ES" sz="1100" b="0" baseline="0">
            <a:solidFill>
              <a:schemeClr val="tx1"/>
            </a:solidFill>
            <a:latin typeface="Calibri" panose="020F0502020204030204" pitchFamily="34" charset="0"/>
            <a:cs typeface="Calibri" panose="020F0502020204030204" pitchFamily="34" charset="0"/>
          </a:endParaRPr>
        </a:p>
      </xdr:txBody>
    </xdr:sp>
    <xdr:clientData/>
  </xdr:twoCellAnchor>
  <xdr:twoCellAnchor editAs="oneCell">
    <xdr:from>
      <xdr:col>3</xdr:col>
      <xdr:colOff>302560</xdr:colOff>
      <xdr:row>68</xdr:row>
      <xdr:rowOff>3924</xdr:rowOff>
    </xdr:from>
    <xdr:to>
      <xdr:col>9</xdr:col>
      <xdr:colOff>512157</xdr:colOff>
      <xdr:row>72</xdr:row>
      <xdr:rowOff>62875</xdr:rowOff>
    </xdr:to>
    <xdr:pic>
      <xdr:nvPicPr>
        <xdr:cNvPr id="21" name="14 Imagen" descr="contador.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3429001" y="19423718"/>
          <a:ext cx="5821272" cy="865775"/>
        </a:xfrm>
        <a:prstGeom prst="rect">
          <a:avLst/>
        </a:prstGeom>
        <a:ln w="88900" cap="sq" cmpd="thickThin">
          <a:solidFill>
            <a:srgbClr val="FFC000"/>
          </a:solidFill>
          <a:prstDash val="solid"/>
          <a:miter lim="800000"/>
        </a:ln>
        <a:effectLst>
          <a:innerShdw blurRad="76200">
            <a:srgbClr val="000000"/>
          </a:innerShdw>
        </a:effectLst>
      </xdr:spPr>
    </xdr:pic>
    <xdr:clientData/>
  </xdr:twoCellAnchor>
  <xdr:twoCellAnchor>
    <xdr:from>
      <xdr:col>23</xdr:col>
      <xdr:colOff>31859</xdr:colOff>
      <xdr:row>19</xdr:row>
      <xdr:rowOff>161925</xdr:rowOff>
    </xdr:from>
    <xdr:to>
      <xdr:col>26</xdr:col>
      <xdr:colOff>987643</xdr:colOff>
      <xdr:row>19</xdr:row>
      <xdr:rowOff>1204420</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32493059" y="5257800"/>
          <a:ext cx="5423009" cy="1042495"/>
        </a:xfrm>
        <a:prstGeom prst="rect">
          <a:avLst/>
        </a:prstGeom>
      </xdr:spPr>
    </xdr:pic>
    <xdr:clientData/>
  </xdr:twoCellAnchor>
  <xdr:oneCellAnchor>
    <xdr:from>
      <xdr:col>19</xdr:col>
      <xdr:colOff>0</xdr:colOff>
      <xdr:row>3</xdr:row>
      <xdr:rowOff>0</xdr:rowOff>
    </xdr:from>
    <xdr:ext cx="184731" cy="254557"/>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27622500" y="1030941"/>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twoCellAnchor>
    <xdr:from>
      <xdr:col>14</xdr:col>
      <xdr:colOff>387471</xdr:colOff>
      <xdr:row>63</xdr:row>
      <xdr:rowOff>185137</xdr:rowOff>
    </xdr:from>
    <xdr:to>
      <xdr:col>17</xdr:col>
      <xdr:colOff>997324</xdr:colOff>
      <xdr:row>85</xdr:row>
      <xdr:rowOff>123265</xdr:rowOff>
    </xdr:to>
    <xdr:sp macro="" textlink="">
      <xdr:nvSpPr>
        <xdr:cNvPr id="11" name="17 Rectángulo redondeado">
          <a:extLst>
            <a:ext uri="{FF2B5EF4-FFF2-40B4-BE49-F238E27FC236}">
              <a16:creationId xmlns:a16="http://schemas.microsoft.com/office/drawing/2014/main" id="{00000000-0008-0000-0000-00000B000000}"/>
            </a:ext>
          </a:extLst>
        </xdr:cNvPr>
        <xdr:cNvSpPr/>
      </xdr:nvSpPr>
      <xdr:spPr>
        <a:xfrm>
          <a:off x="17073030" y="18596402"/>
          <a:ext cx="5249088" cy="4375657"/>
        </a:xfrm>
        <a:prstGeom prst="roundRect">
          <a:avLst>
            <a:gd name="adj" fmla="val 5048"/>
          </a:avLst>
        </a:prstGeom>
        <a:gradFill>
          <a:gsLst>
            <a:gs pos="0">
              <a:srgbClr val="FFFF00"/>
            </a:gs>
            <a:gs pos="50000">
              <a:schemeClr val="accent3">
                <a:lumMod val="105000"/>
                <a:satMod val="103000"/>
                <a:tint val="73000"/>
              </a:schemeClr>
            </a:gs>
            <a:gs pos="100000">
              <a:schemeClr val="accent3">
                <a:lumMod val="105000"/>
                <a:satMod val="109000"/>
                <a:tint val="81000"/>
              </a:schemeClr>
            </a:gs>
          </a:gsLst>
        </a:gradFill>
      </xdr:spPr>
      <xdr:style>
        <a:lnRef idx="1">
          <a:schemeClr val="accent3"/>
        </a:lnRef>
        <a:fillRef idx="2">
          <a:schemeClr val="accent3"/>
        </a:fillRef>
        <a:effectRef idx="1">
          <a:schemeClr val="accent3"/>
        </a:effectRef>
        <a:fontRef idx="minor">
          <a:schemeClr val="dk1"/>
        </a:fontRef>
      </xdr:style>
      <xdr:txBody>
        <a:bodyPr rtlCol="0" anchor="ctr"/>
        <a:lstStyle/>
        <a:p>
          <a:pPr algn="l"/>
          <a:r>
            <a:rPr lang="es-ES" sz="1100" b="1"/>
            <a:t>INSTRUCCIONES</a:t>
          </a:r>
          <a:r>
            <a:rPr lang="es-ES" sz="1100" b="1" baseline="0"/>
            <a:t> FOTOVOLTAICA</a:t>
          </a:r>
          <a:r>
            <a:rPr lang="es-ES" sz="1100" b="1"/>
            <a:t>: EN</a:t>
          </a:r>
          <a:r>
            <a:rPr lang="es-ES" sz="1100" b="1" baseline="0"/>
            <a:t> PRUEBAS</a:t>
          </a:r>
          <a:endParaRPr lang="es-ES" sz="1100" b="1"/>
        </a:p>
        <a:p>
          <a:pPr algn="l"/>
          <a:endParaRPr lang="es-ES" sz="1100" b="1"/>
        </a:p>
        <a:p>
          <a:pPr algn="l"/>
          <a:r>
            <a:rPr lang="es-ES" sz="1100" b="0"/>
            <a:t>1.</a:t>
          </a:r>
          <a:r>
            <a:rPr lang="es-ES" sz="1100" b="0" baseline="0"/>
            <a:t> Fotovoltaica se activa cuando hay al menos 1kWh de excedente</a:t>
          </a:r>
        </a:p>
        <a:p>
          <a:pPr algn="l"/>
          <a:r>
            <a:rPr lang="es-ES" sz="1100" b="0" baseline="0"/>
            <a:t>2. Todavía está en fase pruebas, es posible que con autoconsumo pueda no dar datos exactos en todos los casos. Cada compañía aplica un poco la compensación de excedentes a su manera, y no tenemos ejemplos de todas las compañías. Las capturas bienvenidas, de esa forma aprendemos, mejoramos y compartimos.</a:t>
          </a:r>
        </a:p>
        <a:p>
          <a:pPr algn="l"/>
          <a:r>
            <a:rPr lang="es-ES" sz="1100" b="0" baseline="0"/>
            <a:t>3. En esta versión solo se contempla que la batería virtual se aplique después de impuestos.</a:t>
          </a:r>
        </a:p>
        <a:p>
          <a:pPr algn="l"/>
          <a:r>
            <a:rPr lang="es-ES" sz="1100" b="0" baseline="0"/>
            <a:t>4. Hay tarifas que no son compatible si no tienes autoconsumo legalizado, para simplificar el excel,entiende que si no tienes excedentes, no tienes placas. Si tu caso fuera que tienes placas, pero ese mes no tienes excedentes, (cosa rara) pon 1 kWh de excedentes para que te valore las tarifas exclusivas para autoconsumo</a:t>
          </a:r>
        </a:p>
      </xdr:txBody>
    </xdr:sp>
    <xdr:clientData/>
  </xdr:twoCellAnchor>
  <xdr:twoCellAnchor editAs="oneCell">
    <xdr:from>
      <xdr:col>18</xdr:col>
      <xdr:colOff>22414</xdr:colOff>
      <xdr:row>0</xdr:row>
      <xdr:rowOff>246528</xdr:rowOff>
    </xdr:from>
    <xdr:to>
      <xdr:col>18</xdr:col>
      <xdr:colOff>3552826</xdr:colOff>
      <xdr:row>24</xdr:row>
      <xdr:rowOff>65632</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11139" y="246528"/>
          <a:ext cx="3530412" cy="7207911"/>
        </a:xfrm>
        <a:prstGeom prst="rect">
          <a:avLst/>
        </a:prstGeom>
      </xdr:spPr>
    </xdr:pic>
    <xdr:clientData/>
  </xdr:twoCellAnchor>
  <xdr:twoCellAnchor editAs="oneCell">
    <xdr:from>
      <xdr:col>18</xdr:col>
      <xdr:colOff>78442</xdr:colOff>
      <xdr:row>35</xdr:row>
      <xdr:rowOff>189379</xdr:rowOff>
    </xdr:from>
    <xdr:to>
      <xdr:col>18</xdr:col>
      <xdr:colOff>3781425</xdr:colOff>
      <xdr:row>65</xdr:row>
      <xdr:rowOff>79046</xdr:rowOff>
    </xdr:to>
    <xdr:pic>
      <xdr:nvPicPr>
        <xdr:cNvPr id="13" name="Imagen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67167" y="10933579"/>
          <a:ext cx="3702983" cy="718830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otalenergies.es/particulares/contrata/identificar-cups-factura/luz?Producto=2tp3te&amp;p=1&amp;type=luz" TargetMode="External"/><Relationship Id="rId13" Type="http://schemas.openxmlformats.org/officeDocument/2006/relationships/hyperlink" Target="https://comparador.cnmc.gob.es/facturaluz/inicio" TargetMode="External"/><Relationship Id="rId3" Type="http://schemas.openxmlformats.org/officeDocument/2006/relationships/hyperlink" Target="https://www.endesa.com/es/empresas/luz/solar-simply-empresas" TargetMode="External"/><Relationship Id="rId7" Type="http://schemas.openxmlformats.org/officeDocument/2006/relationships/hyperlink" Target="https://octopusenergy.es/precios" TargetMode="External"/><Relationship Id="rId12" Type="http://schemas.openxmlformats.org/officeDocument/2006/relationships/hyperlink" Target="https://www.energianufri.com/tarifa-especial-luz" TargetMode="External"/><Relationship Id="rId17" Type="http://schemas.openxmlformats.org/officeDocument/2006/relationships/comments" Target="../comments1.xml"/><Relationship Id="rId2" Type="http://schemas.openxmlformats.org/officeDocument/2006/relationships/hyperlink" Target="https://www.repsol.es/particulares/hogar/luz-y-gas/tarifas/tarifa-ahorro-plus/" TargetMode="External"/><Relationship Id="rId16" Type="http://schemas.openxmlformats.org/officeDocument/2006/relationships/vmlDrawing" Target="../drawings/vmlDrawing1.vml"/><Relationship Id="rId1" Type="http://schemas.openxmlformats.org/officeDocument/2006/relationships/hyperlink" Target="https://chcenergia.es/tarifa-luz/vehiculo-electrico/" TargetMode="External"/><Relationship Id="rId6" Type="http://schemas.openxmlformats.org/officeDocument/2006/relationships/hyperlink" Target="https://www.repsol.es/particulares/hogar/energia-solar/tarifas/tarifa-solar-bateria-virtual/" TargetMode="External"/><Relationship Id="rId11" Type="http://schemas.openxmlformats.org/officeDocument/2006/relationships/hyperlink" Target="https://www.naturgy.es/hogar/luz/tarifa_noche" TargetMode="External"/><Relationship Id="rId5" Type="http://schemas.openxmlformats.org/officeDocument/2006/relationships/hyperlink" Target="https://visalia.es/luz-especial/" TargetMode="External"/><Relationship Id="rId15" Type="http://schemas.openxmlformats.org/officeDocument/2006/relationships/drawing" Target="../drawings/drawing1.xml"/><Relationship Id="rId10" Type="http://schemas.openxmlformats.org/officeDocument/2006/relationships/hyperlink" Target="https://www.iberdrola.es/luz/plan-online-tres-periodos" TargetMode="External"/><Relationship Id="rId4" Type="http://schemas.openxmlformats.org/officeDocument/2006/relationships/hyperlink" Target="hhttps://www.endesa.com/es/luz-y-gas/luz/one/tarifa-one-luz-12-meses?int=end:herobanner1:owm:eees:cap:eng:end::::web::ctp:spd:spd::dis:imt::::mtd::::" TargetMode="External"/><Relationship Id="rId9" Type="http://schemas.openxmlformats.org/officeDocument/2006/relationships/hyperlink" Target="https://octopusenergy.es/precios"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92D050"/>
    <outlinePr summaryBelow="0" summaryRight="0"/>
    <pageSetUpPr fitToPage="1"/>
  </sheetPr>
  <dimension ref="A1:AL1034"/>
  <sheetViews>
    <sheetView tabSelected="1" topLeftCell="A5" zoomScaleNormal="100" zoomScaleSheetLayoutView="100" workbookViewId="0">
      <selection activeCell="Q20" sqref="Q20:Q22"/>
    </sheetView>
  </sheetViews>
  <sheetFormatPr defaultColWidth="12.5703125" defaultRowHeight="15" customHeight="1"/>
  <cols>
    <col min="1" max="1" width="13.42578125" style="22" customWidth="1"/>
    <col min="2" max="2" width="25.85546875" customWidth="1"/>
    <col min="3" max="3" width="11.42578125" customWidth="1"/>
    <col min="4" max="4" width="14.5703125" customWidth="1"/>
    <col min="5" max="5" width="13.140625" style="24" customWidth="1"/>
    <col min="6" max="6" width="13.28515625" style="24" customWidth="1"/>
    <col min="7" max="7" width="15.28515625" style="24" bestFit="1" customWidth="1"/>
    <col min="8" max="8" width="14.42578125" style="19" customWidth="1"/>
    <col min="9" max="9" width="13.140625" style="24" customWidth="1"/>
    <col min="10" max="10" width="13.140625" style="17" customWidth="1"/>
    <col min="11" max="11" width="13.140625" style="24" customWidth="1"/>
    <col min="12" max="12" width="13.140625" customWidth="1"/>
    <col min="13" max="13" width="13.140625" style="15" customWidth="1"/>
    <col min="14" max="14" width="13.140625" style="24" customWidth="1"/>
    <col min="15" max="15" width="13.140625" customWidth="1"/>
    <col min="16" max="16" width="13.140625" style="24" customWidth="1"/>
    <col min="17" max="17" width="13.140625" style="20" customWidth="1"/>
    <col min="18" max="18" width="38.42578125" customWidth="1"/>
    <col min="19" max="19" width="65" style="24" customWidth="1"/>
    <col min="20" max="20" width="32.7109375" customWidth="1"/>
    <col min="21" max="21" width="9.42578125" style="24" customWidth="1"/>
    <col min="22" max="22" width="21.7109375" style="24" customWidth="1"/>
    <col min="23" max="23" width="13.7109375" style="24" bestFit="1" customWidth="1"/>
    <col min="24" max="24" width="37.5703125" customWidth="1"/>
    <col min="25" max="25" width="14.28515625" customWidth="1"/>
    <col min="26" max="26" width="15.140625" customWidth="1"/>
    <col min="27" max="27" width="15.85546875" customWidth="1"/>
    <col min="28" max="29" width="14.42578125" customWidth="1"/>
    <col min="30" max="30" width="20.5703125" bestFit="1" customWidth="1"/>
  </cols>
  <sheetData>
    <row r="1" spans="1:38" ht="22.5" customHeight="1">
      <c r="A1" s="365" t="s">
        <v>0</v>
      </c>
      <c r="B1" s="477">
        <f>MAX(E19:Q19)</f>
        <v>45810</v>
      </c>
      <c r="C1" s="477"/>
      <c r="D1" s="454" t="str">
        <f>CONCATENATE("RESUMEN DE ",COUNTA($A$2:$V$2)-4," TARIFAS ACTUALES CONTRATABLES. PRECIOS SIN IMPUESTOS. TODAS RECOMENDABLES")</f>
        <v>RESUMEN DE 13 TARIFAS ACTUALES CONTRATABLES. PRECIOS SIN IMPUESTOS. TODAS RECOMENDABLES</v>
      </c>
      <c r="E1" s="454"/>
      <c r="F1" s="454"/>
      <c r="G1" s="454"/>
      <c r="H1" s="454"/>
      <c r="I1" s="454"/>
      <c r="J1" s="454"/>
      <c r="K1" s="454"/>
      <c r="L1" s="454"/>
      <c r="M1" s="454"/>
      <c r="N1" s="454"/>
      <c r="O1" s="454"/>
      <c r="P1" s="454"/>
      <c r="Q1" s="454"/>
      <c r="R1" s="454"/>
      <c r="S1" s="95"/>
      <c r="T1" s="11"/>
      <c r="U1" s="1"/>
      <c r="V1" s="1"/>
      <c r="W1" s="1"/>
      <c r="X1" s="1"/>
      <c r="Y1" s="1"/>
      <c r="Z1" s="1"/>
      <c r="AA1" s="1"/>
      <c r="AB1" s="1"/>
      <c r="AC1" s="1"/>
      <c r="AD1" s="24"/>
      <c r="AE1" s="24"/>
      <c r="AF1" s="24"/>
      <c r="AG1" s="24"/>
      <c r="AH1" s="24"/>
      <c r="AI1" s="24"/>
      <c r="AJ1" s="24"/>
      <c r="AK1" s="24"/>
      <c r="AL1" s="24"/>
    </row>
    <row r="2" spans="1:38" ht="43.5" customHeight="1">
      <c r="A2" s="462" t="s">
        <v>1</v>
      </c>
      <c r="B2" s="516" t="s">
        <v>2</v>
      </c>
      <c r="C2" s="517"/>
      <c r="D2" s="353" t="s">
        <v>3</v>
      </c>
      <c r="E2" s="283" t="s">
        <v>4</v>
      </c>
      <c r="F2" s="354" t="s">
        <v>4</v>
      </c>
      <c r="G2" s="354" t="s">
        <v>5</v>
      </c>
      <c r="H2" s="355" t="s">
        <v>6</v>
      </c>
      <c r="I2" s="283" t="s">
        <v>6</v>
      </c>
      <c r="J2" s="283" t="s">
        <v>7</v>
      </c>
      <c r="K2" s="356" t="s">
        <v>8</v>
      </c>
      <c r="L2" s="324" t="s">
        <v>9</v>
      </c>
      <c r="M2" s="356" t="s">
        <v>10</v>
      </c>
      <c r="N2" s="341" t="s">
        <v>10</v>
      </c>
      <c r="O2" s="283" t="s">
        <v>11</v>
      </c>
      <c r="P2" s="532" t="s">
        <v>12</v>
      </c>
      <c r="Q2" s="531" t="s">
        <v>13</v>
      </c>
      <c r="R2" s="533" t="s">
        <v>14</v>
      </c>
      <c r="S2" s="23"/>
      <c r="T2" s="1"/>
      <c r="U2" s="1"/>
      <c r="V2" s="1"/>
      <c r="W2" s="1"/>
      <c r="X2" s="1"/>
      <c r="Y2" s="1"/>
      <c r="Z2" s="1"/>
      <c r="AA2" s="1"/>
      <c r="AB2" s="1"/>
      <c r="AC2" s="1"/>
      <c r="AD2" s="24"/>
      <c r="AE2" s="24"/>
      <c r="AF2" s="24"/>
      <c r="AG2" s="24"/>
      <c r="AH2" s="24"/>
      <c r="AI2" s="24"/>
      <c r="AJ2" s="24"/>
      <c r="AK2" s="24"/>
      <c r="AL2" s="24"/>
    </row>
    <row r="3" spans="1:38" ht="53.25">
      <c r="A3" s="463"/>
      <c r="B3" s="465" t="s">
        <v>15</v>
      </c>
      <c r="C3" s="466"/>
      <c r="D3" s="289" t="s">
        <v>16</v>
      </c>
      <c r="E3" s="174" t="s">
        <v>17</v>
      </c>
      <c r="F3" s="415">
        <v>3</v>
      </c>
      <c r="G3" s="303" t="s">
        <v>18</v>
      </c>
      <c r="H3" s="305" t="s">
        <v>19</v>
      </c>
      <c r="I3" s="174" t="s">
        <v>20</v>
      </c>
      <c r="J3" s="176" t="s">
        <v>21</v>
      </c>
      <c r="K3" s="175" t="s">
        <v>22</v>
      </c>
      <c r="L3" s="176" t="s">
        <v>23</v>
      </c>
      <c r="M3" s="175" t="s">
        <v>24</v>
      </c>
      <c r="N3" s="341" t="s">
        <v>25</v>
      </c>
      <c r="O3" s="176" t="s">
        <v>26</v>
      </c>
      <c r="P3" s="368" t="s">
        <v>27</v>
      </c>
      <c r="Q3" s="193" t="s">
        <v>28</v>
      </c>
      <c r="R3" s="192" t="s">
        <v>29</v>
      </c>
      <c r="S3" s="23"/>
      <c r="T3" s="1"/>
      <c r="U3" s="1"/>
      <c r="V3" s="1"/>
      <c r="W3" s="1"/>
      <c r="X3" s="1"/>
      <c r="Y3" s="1"/>
      <c r="Z3" s="1"/>
      <c r="AA3" s="1"/>
      <c r="AB3" s="1"/>
      <c r="AC3" s="1"/>
      <c r="AD3" s="24"/>
      <c r="AE3" s="24"/>
      <c r="AF3" s="24"/>
      <c r="AG3" s="24"/>
      <c r="AH3" s="24"/>
      <c r="AI3" s="24"/>
      <c r="AJ3" s="24"/>
      <c r="AK3" s="24"/>
      <c r="AL3" s="24"/>
    </row>
    <row r="4" spans="1:38" ht="12.75">
      <c r="A4" s="463"/>
      <c r="B4" s="494" t="s">
        <v>30</v>
      </c>
      <c r="C4" s="495"/>
      <c r="D4" s="290"/>
      <c r="E4" s="284" t="s">
        <v>31</v>
      </c>
      <c r="F4" s="416" t="s">
        <v>31</v>
      </c>
      <c r="G4" s="284" t="s">
        <v>31</v>
      </c>
      <c r="H4" s="306" t="s">
        <v>32</v>
      </c>
      <c r="I4" s="209" t="s">
        <v>32</v>
      </c>
      <c r="J4" s="209" t="s">
        <v>31</v>
      </c>
      <c r="K4" s="210" t="s">
        <v>33</v>
      </c>
      <c r="L4" s="209" t="s">
        <v>31</v>
      </c>
      <c r="M4" s="210" t="s">
        <v>34</v>
      </c>
      <c r="N4" s="211" t="s">
        <v>31</v>
      </c>
      <c r="O4" s="209" t="s">
        <v>31</v>
      </c>
      <c r="P4" s="284" t="s">
        <v>31</v>
      </c>
      <c r="Q4" s="219" t="s">
        <v>31</v>
      </c>
      <c r="R4" s="170" t="s">
        <v>35</v>
      </c>
      <c r="S4" s="23"/>
      <c r="T4" s="1"/>
      <c r="U4" s="1"/>
      <c r="V4" s="1"/>
      <c r="W4" s="1"/>
      <c r="X4" s="1"/>
      <c r="Y4" s="1"/>
      <c r="Z4" s="1"/>
      <c r="AA4" s="1"/>
      <c r="AB4" s="1"/>
      <c r="AC4" s="1"/>
      <c r="AD4" s="24"/>
      <c r="AE4" s="24"/>
      <c r="AF4" s="24"/>
      <c r="AG4" s="24"/>
      <c r="AH4" s="24"/>
      <c r="AI4" s="24"/>
      <c r="AJ4" s="24"/>
      <c r="AK4" s="24"/>
      <c r="AL4" s="24"/>
    </row>
    <row r="5" spans="1:38" ht="12.75">
      <c r="A5" s="463"/>
      <c r="B5" s="496" t="s">
        <v>36</v>
      </c>
      <c r="C5" s="497"/>
      <c r="D5" s="291"/>
      <c r="E5" s="282">
        <v>15</v>
      </c>
      <c r="F5" s="417">
        <v>15</v>
      </c>
      <c r="G5" s="282">
        <v>10</v>
      </c>
      <c r="H5" s="307">
        <v>15</v>
      </c>
      <c r="I5" s="282">
        <v>15</v>
      </c>
      <c r="J5" s="282">
        <v>15</v>
      </c>
      <c r="K5" s="307">
        <v>15</v>
      </c>
      <c r="L5" s="282">
        <v>15</v>
      </c>
      <c r="M5" s="307">
        <v>15</v>
      </c>
      <c r="N5" s="342" t="s">
        <v>37</v>
      </c>
      <c r="O5" s="332">
        <v>15</v>
      </c>
      <c r="P5" s="282">
        <v>15</v>
      </c>
      <c r="Q5" s="220">
        <v>10</v>
      </c>
      <c r="R5" s="206" t="s">
        <v>36</v>
      </c>
      <c r="S5" s="23"/>
      <c r="T5" s="1"/>
      <c r="U5" s="1"/>
      <c r="V5" s="1"/>
      <c r="W5" s="1"/>
      <c r="X5" s="1"/>
      <c r="Y5" s="1"/>
      <c r="Z5" s="1"/>
      <c r="AA5" s="1"/>
      <c r="AB5" s="1"/>
      <c r="AC5" s="1"/>
      <c r="AD5" s="24"/>
      <c r="AE5" s="24"/>
      <c r="AF5" s="24"/>
      <c r="AG5" s="24"/>
      <c r="AH5" s="24"/>
      <c r="AI5" s="24"/>
      <c r="AJ5" s="24"/>
      <c r="AK5" s="24"/>
      <c r="AL5" s="24"/>
    </row>
    <row r="6" spans="1:38" ht="15.75" customHeight="1">
      <c r="A6" s="463"/>
      <c r="B6" s="498" t="s">
        <v>38</v>
      </c>
      <c r="C6" s="499"/>
      <c r="D6" s="292"/>
      <c r="E6" s="177">
        <v>12</v>
      </c>
      <c r="F6" s="418">
        <v>12</v>
      </c>
      <c r="G6" s="177">
        <v>12</v>
      </c>
      <c r="H6" s="308">
        <v>12</v>
      </c>
      <c r="I6" s="177">
        <v>12</v>
      </c>
      <c r="J6" s="177">
        <v>12</v>
      </c>
      <c r="K6" s="308">
        <v>12</v>
      </c>
      <c r="L6" s="177">
        <v>12</v>
      </c>
      <c r="M6" s="308">
        <v>12</v>
      </c>
      <c r="N6" s="178" t="s">
        <v>39</v>
      </c>
      <c r="O6" s="177">
        <v>12</v>
      </c>
      <c r="P6" s="177">
        <v>12</v>
      </c>
      <c r="Q6" s="362" t="s">
        <v>40</v>
      </c>
      <c r="R6" s="168" t="s">
        <v>41</v>
      </c>
      <c r="S6" s="23"/>
      <c r="T6" s="1"/>
      <c r="U6" s="1"/>
      <c r="V6" s="1"/>
      <c r="W6" s="1"/>
      <c r="X6" s="1"/>
      <c r="Y6" s="1"/>
      <c r="Z6" s="1"/>
      <c r="AA6" s="1"/>
      <c r="AB6" s="1"/>
      <c r="AC6" s="1"/>
      <c r="AD6" s="1"/>
      <c r="AE6" s="1"/>
      <c r="AF6" s="1"/>
      <c r="AG6" s="24"/>
      <c r="AH6" s="24"/>
      <c r="AI6" s="24"/>
      <c r="AJ6" s="24"/>
      <c r="AK6" s="24"/>
      <c r="AL6" s="24"/>
    </row>
    <row r="7" spans="1:38" ht="13.5">
      <c r="A7" s="463"/>
      <c r="B7" s="500" t="s">
        <v>42</v>
      </c>
      <c r="C7" s="501"/>
      <c r="D7" s="293"/>
      <c r="E7" s="212" t="s">
        <v>31</v>
      </c>
      <c r="F7" s="419" t="s">
        <v>31</v>
      </c>
      <c r="G7" s="212" t="s">
        <v>31</v>
      </c>
      <c r="H7" s="213" t="s">
        <v>31</v>
      </c>
      <c r="I7" s="212" t="s">
        <v>31</v>
      </c>
      <c r="J7" s="212" t="s">
        <v>34</v>
      </c>
      <c r="K7" s="328" t="s">
        <v>43</v>
      </c>
      <c r="L7" s="325" t="s">
        <v>31</v>
      </c>
      <c r="M7" s="333" t="s">
        <v>31</v>
      </c>
      <c r="N7" s="214" t="s">
        <v>43</v>
      </c>
      <c r="O7" s="212" t="s">
        <v>31</v>
      </c>
      <c r="P7" s="212" t="s">
        <v>31</v>
      </c>
      <c r="Q7" s="215" t="s">
        <v>44</v>
      </c>
      <c r="R7" s="169" t="s">
        <v>45</v>
      </c>
      <c r="S7" s="23"/>
      <c r="T7" s="1"/>
      <c r="U7" s="1"/>
      <c r="V7" s="1"/>
      <c r="W7" s="1"/>
      <c r="X7" s="1"/>
      <c r="Y7" s="1"/>
      <c r="Z7" s="1"/>
      <c r="AA7" s="1"/>
      <c r="AB7" s="1"/>
      <c r="AC7" s="1"/>
      <c r="AD7" s="1"/>
      <c r="AE7" s="1"/>
      <c r="AF7" s="1"/>
      <c r="AG7" s="24"/>
      <c r="AH7" s="24"/>
      <c r="AI7" s="24"/>
      <c r="AJ7" s="24"/>
      <c r="AK7" s="24"/>
      <c r="AL7" s="24"/>
    </row>
    <row r="8" spans="1:38" ht="12.75">
      <c r="A8" s="463"/>
      <c r="B8" s="502" t="s">
        <v>46</v>
      </c>
      <c r="C8" s="503"/>
      <c r="D8" s="294">
        <v>0</v>
      </c>
      <c r="E8" s="363">
        <f>34.675/365</f>
        <v>9.4999999999999987E-2</v>
      </c>
      <c r="F8" s="420">
        <f>34.675/365</f>
        <v>9.4999999999999987E-2</v>
      </c>
      <c r="G8" s="316">
        <v>6.0273E-2</v>
      </c>
      <c r="H8" s="309">
        <v>6.8219000000000002E-2</v>
      </c>
      <c r="I8" s="171">
        <v>6.8211900000000006E-2</v>
      </c>
      <c r="J8" s="171">
        <f>30.730445/365</f>
        <v>8.4193000000000004E-2</v>
      </c>
      <c r="K8" s="329">
        <v>8.6301000000000003E-2</v>
      </c>
      <c r="L8" s="171">
        <v>0.108163</v>
      </c>
      <c r="M8" s="334">
        <f>40.930548/365</f>
        <v>0.11213848767123288</v>
      </c>
      <c r="N8" s="343">
        <f>37.930548/365</f>
        <v>0.1039193095890411</v>
      </c>
      <c r="O8" s="276">
        <f>0.071918</f>
        <v>7.1917999999999996E-2</v>
      </c>
      <c r="P8" s="171">
        <v>8.8356000000000004E-2</v>
      </c>
      <c r="Q8" s="251">
        <f>(26.93055+3.113)/365</f>
        <v>8.2311095890410954E-2</v>
      </c>
      <c r="R8" s="253" t="s">
        <v>46</v>
      </c>
      <c r="S8" s="23"/>
      <c r="T8" s="1"/>
      <c r="U8" s="1"/>
      <c r="V8" s="1"/>
      <c r="W8" s="1"/>
      <c r="X8" s="1"/>
      <c r="Y8" s="1"/>
      <c r="Z8" s="1"/>
      <c r="AA8" s="1"/>
      <c r="AB8" s="1"/>
      <c r="AC8" s="1"/>
      <c r="AD8" s="1"/>
      <c r="AE8" s="1"/>
      <c r="AF8" s="1"/>
      <c r="AG8" s="24"/>
      <c r="AH8" s="24"/>
      <c r="AI8" s="24"/>
      <c r="AJ8" s="24"/>
      <c r="AK8" s="24"/>
      <c r="AL8" s="24"/>
    </row>
    <row r="9" spans="1:38" ht="15.75">
      <c r="A9" s="463"/>
      <c r="B9" s="504" t="str">
        <f>IF(AND(D8&gt;0.135,D8&lt;0.137),"Si es TotalEnergies, P2=0, OJO","Potencia valle (€/kW y día)")</f>
        <v>Potencia valle (€/kW y día)</v>
      </c>
      <c r="C9" s="505"/>
      <c r="D9" s="295"/>
      <c r="E9" s="364">
        <f>9.855/365</f>
        <v>2.7E-2</v>
      </c>
      <c r="F9" s="421">
        <f>9.855/365</f>
        <v>2.7E-2</v>
      </c>
      <c r="G9" s="317">
        <f>G8</f>
        <v>6.0273E-2</v>
      </c>
      <c r="H9" s="310">
        <v>6.8219000000000002E-2</v>
      </c>
      <c r="I9" s="255">
        <v>6.8219000000000002E-2</v>
      </c>
      <c r="J9" s="255">
        <f>11.89754/365</f>
        <v>3.2596E-2</v>
      </c>
      <c r="K9" s="330">
        <v>1.3014E-2</v>
      </c>
      <c r="L9" s="255">
        <v>3.3391999999999998E-2</v>
      </c>
      <c r="M9" s="335">
        <f>14.697588/365</f>
        <v>4.0267364383561641E-2</v>
      </c>
      <c r="N9" s="344">
        <f>11.697588/365</f>
        <v>3.2048186301369859E-2</v>
      </c>
      <c r="O9" s="277">
        <f>0.07189</f>
        <v>7.1889999999999996E-2</v>
      </c>
      <c r="P9" s="255">
        <v>8.8356000000000004E-2</v>
      </c>
      <c r="Q9" s="252">
        <f>0.697588/365</f>
        <v>1.9112000000000001E-3</v>
      </c>
      <c r="R9" s="254" t="s">
        <v>47</v>
      </c>
      <c r="S9" s="23"/>
      <c r="T9" s="1"/>
      <c r="U9" s="1"/>
      <c r="V9" s="1"/>
      <c r="W9" s="1"/>
      <c r="X9" s="1"/>
      <c r="Y9" s="1"/>
      <c r="Z9" s="1"/>
      <c r="AA9" s="1"/>
      <c r="AB9" s="1"/>
      <c r="AC9" s="1"/>
      <c r="AD9" s="1"/>
      <c r="AE9" s="1"/>
      <c r="AF9" s="1"/>
      <c r="AG9" s="24"/>
      <c r="AH9" s="24"/>
      <c r="AI9" s="24"/>
      <c r="AJ9" s="24"/>
      <c r="AK9" s="24"/>
      <c r="AL9" s="24"/>
    </row>
    <row r="10" spans="1:38" ht="15.75" customHeight="1">
      <c r="A10" s="463"/>
      <c r="B10" s="518" t="s">
        <v>48</v>
      </c>
      <c r="C10" s="519"/>
      <c r="D10" s="345">
        <f t="shared" ref="D10:O10" si="0">IFERROR(D8+D9,"")</f>
        <v>0</v>
      </c>
      <c r="E10" s="172">
        <f t="shared" ref="E10:G10" si="1">IFERROR(E8+E9,"")</f>
        <v>0.12199999999999998</v>
      </c>
      <c r="F10" s="422">
        <f t="shared" si="1"/>
        <v>0.12199999999999998</v>
      </c>
      <c r="G10" s="172">
        <f t="shared" si="1"/>
        <v>0.120546</v>
      </c>
      <c r="H10" s="173">
        <f t="shared" si="0"/>
        <v>0.136438</v>
      </c>
      <c r="I10" s="172">
        <f t="shared" si="0"/>
        <v>0.13643090000000002</v>
      </c>
      <c r="J10" s="172">
        <f t="shared" si="0"/>
        <v>0.116789</v>
      </c>
      <c r="K10" s="173">
        <f t="shared" si="0"/>
        <v>9.9315000000000001E-2</v>
      </c>
      <c r="L10" s="172">
        <f t="shared" si="0"/>
        <v>0.14155499999999999</v>
      </c>
      <c r="M10" s="173">
        <f t="shared" si="0"/>
        <v>0.15240585205479451</v>
      </c>
      <c r="N10" s="345">
        <f t="shared" si="0"/>
        <v>0.13596749589041096</v>
      </c>
      <c r="O10" s="172">
        <f t="shared" si="0"/>
        <v>0.14380799999999999</v>
      </c>
      <c r="P10" s="172">
        <f t="shared" ref="P10" si="2">IFERROR(P8+P9,"")</f>
        <v>0.17671200000000001</v>
      </c>
      <c r="Q10" s="202">
        <f>Q8+Q9</f>
        <v>8.4222295890410956E-2</v>
      </c>
      <c r="R10" s="148" t="s">
        <v>48</v>
      </c>
      <c r="T10" s="1"/>
      <c r="U10" s="1"/>
      <c r="V10" s="1"/>
      <c r="W10" s="1"/>
      <c r="X10" s="1"/>
      <c r="Y10" s="1"/>
      <c r="Z10" s="1"/>
      <c r="AA10" s="1"/>
      <c r="AB10" s="1"/>
      <c r="AC10" s="1"/>
      <c r="AD10" s="1"/>
      <c r="AE10" s="1"/>
      <c r="AF10" s="1"/>
      <c r="AG10" s="24"/>
      <c r="AH10" s="24"/>
      <c r="AI10" s="24"/>
      <c r="AJ10" s="24"/>
      <c r="AK10" s="24"/>
      <c r="AL10" s="24"/>
    </row>
    <row r="11" spans="1:38" s="24" customFormat="1" ht="15.75" customHeight="1">
      <c r="A11" s="463"/>
      <c r="B11" s="510" t="s">
        <v>49</v>
      </c>
      <c r="C11" s="511"/>
      <c r="D11" s="296" t="str">
        <f>CONCATENATE(ROUND(D8*365,2),"+",ROUND(D9*365,2)," año")</f>
        <v>0+0 año</v>
      </c>
      <c r="E11" s="285" t="str">
        <f>CONCATENATE(ROUND(E8*365,2),"+",ROUND(E9*365,2)," año")</f>
        <v>34,68+9,86 año</v>
      </c>
      <c r="F11" s="228" t="str">
        <f t="shared" ref="F11:Q11" si="3">CONCATENATE(ROUND(F8*365,2),"+",ROUND(F9*365,2)," año")</f>
        <v>34,68+9,86 año</v>
      </c>
      <c r="G11" s="285" t="str">
        <f t="shared" si="3"/>
        <v>22+22 año</v>
      </c>
      <c r="H11" s="296" t="str">
        <f t="shared" si="3"/>
        <v>24,9+24,9 año</v>
      </c>
      <c r="I11" s="285" t="str">
        <f t="shared" si="3"/>
        <v>24,9+24,9 año</v>
      </c>
      <c r="J11" s="285" t="str">
        <f t="shared" si="3"/>
        <v>30,73+11,9 año</v>
      </c>
      <c r="K11" s="296" t="str">
        <f t="shared" si="3"/>
        <v>31,5+4,75 año</v>
      </c>
      <c r="L11" s="285" t="str">
        <f t="shared" si="3"/>
        <v>39,48+12,19 año</v>
      </c>
      <c r="M11" s="296" t="str">
        <f t="shared" si="3"/>
        <v>40,93+14,7 año</v>
      </c>
      <c r="N11" s="346" t="str">
        <f t="shared" si="3"/>
        <v>37,93+11,7 año</v>
      </c>
      <c r="O11" s="285" t="str">
        <f t="shared" si="3"/>
        <v>26,25+26,24 año</v>
      </c>
      <c r="P11" s="285" t="str">
        <f>CONCATENATE(ROUND(P8*365,2),"+",ROUND(P9*365,2)," año")</f>
        <v>32,25+32,25 año</v>
      </c>
      <c r="Q11" s="228" t="str">
        <f t="shared" si="3"/>
        <v>30,04+0,7 año</v>
      </c>
      <c r="R11" s="148"/>
      <c r="T11" s="1"/>
      <c r="U11" s="1"/>
      <c r="V11" s="1"/>
      <c r="W11" s="1"/>
      <c r="X11" s="1"/>
      <c r="Y11" s="1"/>
      <c r="Z11" s="1"/>
      <c r="AA11" s="1"/>
      <c r="AB11" s="1"/>
      <c r="AC11" s="1"/>
      <c r="AD11" s="1"/>
      <c r="AE11" s="1"/>
      <c r="AF11" s="1"/>
    </row>
    <row r="12" spans="1:38" ht="15.75" customHeight="1">
      <c r="A12" s="463"/>
      <c r="B12" s="494" t="s">
        <v>50</v>
      </c>
      <c r="C12" s="495"/>
      <c r="D12" s="297"/>
      <c r="E12" s="158">
        <v>1</v>
      </c>
      <c r="F12" s="423">
        <v>3</v>
      </c>
      <c r="G12" s="158">
        <v>1</v>
      </c>
      <c r="H12" s="159">
        <v>1</v>
      </c>
      <c r="I12" s="158">
        <v>1</v>
      </c>
      <c r="J12" s="158">
        <v>3</v>
      </c>
      <c r="K12" s="159">
        <v>3</v>
      </c>
      <c r="L12" s="326">
        <v>3</v>
      </c>
      <c r="M12" s="336">
        <v>1</v>
      </c>
      <c r="N12" s="160">
        <v>1</v>
      </c>
      <c r="O12" s="158">
        <v>3</v>
      </c>
      <c r="P12" s="158">
        <v>3</v>
      </c>
      <c r="Q12" s="203">
        <v>3</v>
      </c>
      <c r="R12" s="223" t="s">
        <v>50</v>
      </c>
      <c r="T12" s="1"/>
      <c r="U12" s="1"/>
      <c r="V12" s="1"/>
      <c r="W12" s="1"/>
      <c r="X12" s="1"/>
      <c r="Y12" s="1"/>
      <c r="Z12" s="1"/>
      <c r="AA12" s="1"/>
      <c r="AB12" s="1"/>
      <c r="AC12" s="1"/>
      <c r="AD12" s="1"/>
      <c r="AE12" s="1"/>
      <c r="AF12" s="1"/>
      <c r="AG12" s="24"/>
      <c r="AH12" s="24"/>
      <c r="AI12" s="24"/>
      <c r="AJ12" s="24"/>
      <c r="AK12" s="24"/>
      <c r="AL12" s="24"/>
    </row>
    <row r="13" spans="1:38" ht="15.75" customHeight="1">
      <c r="A13" s="463"/>
      <c r="B13" s="520" t="str">
        <f>IF(D13&gt;0.35,"Parece un poco elevado","Energía punta €/kWh ofertado")</f>
        <v>Energía punta €/kWh ofertado</v>
      </c>
      <c r="C13" s="521"/>
      <c r="D13" s="298">
        <v>0</v>
      </c>
      <c r="E13" s="370">
        <v>0.115</v>
      </c>
      <c r="F13" s="446">
        <v>0.188</v>
      </c>
      <c r="G13" s="366">
        <v>0.10899499999999999</v>
      </c>
      <c r="H13" s="311">
        <v>0.12989999999999999</v>
      </c>
      <c r="I13" s="195">
        <v>0.14990000000000001</v>
      </c>
      <c r="J13" s="366">
        <v>0.17607900000000001</v>
      </c>
      <c r="K13" s="331">
        <v>0.17557600000000001</v>
      </c>
      <c r="L13" s="195">
        <v>0.18546099999999999</v>
      </c>
      <c r="M13" s="311">
        <f>0.1107</f>
        <v>0.11070000000000001</v>
      </c>
      <c r="N13" s="347">
        <v>0.130248</v>
      </c>
      <c r="O13" s="280">
        <v>0.18804100000000001</v>
      </c>
      <c r="P13" s="195">
        <v>0.19850000000000001</v>
      </c>
      <c r="Q13" s="217">
        <f>+$R$17+0.057</f>
        <v>0.18409999999999999</v>
      </c>
      <c r="R13" s="194" t="s">
        <v>51</v>
      </c>
      <c r="T13" s="1"/>
      <c r="U13" s="1"/>
      <c r="V13" s="1"/>
      <c r="W13" s="1"/>
      <c r="X13" s="1"/>
      <c r="Y13" s="1"/>
      <c r="Z13" s="1"/>
      <c r="AA13" s="1"/>
      <c r="AB13" s="1"/>
      <c r="AC13" s="1"/>
      <c r="AD13" s="1"/>
      <c r="AE13" s="1"/>
      <c r="AF13" s="1"/>
      <c r="AG13" s="24"/>
      <c r="AH13" s="24"/>
      <c r="AI13" s="24"/>
      <c r="AJ13" s="24"/>
      <c r="AK13" s="24"/>
      <c r="AL13" s="24"/>
    </row>
    <row r="14" spans="1:38" ht="15.75" customHeight="1">
      <c r="A14" s="463"/>
      <c r="B14" s="514" t="str">
        <f>IF(D14&gt;0.35,"Parece un poco elevado","Energía llana €/kWh ofertado")</f>
        <v>Energía llana €/kWh ofertado</v>
      </c>
      <c r="C14" s="515"/>
      <c r="D14" s="298">
        <v>0</v>
      </c>
      <c r="E14" s="370">
        <f>E13</f>
        <v>0.115</v>
      </c>
      <c r="F14" s="446">
        <v>0.113</v>
      </c>
      <c r="G14" s="366">
        <v>0.10899499999999999</v>
      </c>
      <c r="H14" s="311">
        <v>0.12989999999999999</v>
      </c>
      <c r="I14" s="195">
        <v>0.14990000000000001</v>
      </c>
      <c r="J14" s="366">
        <v>0.106312</v>
      </c>
      <c r="K14" s="331">
        <v>0.122892</v>
      </c>
      <c r="L14" s="195">
        <v>0.116414</v>
      </c>
      <c r="M14" s="311">
        <f t="shared" ref="M14:M15" si="4">0.1107</f>
        <v>0.11070000000000001</v>
      </c>
      <c r="N14" s="347">
        <f>N13</f>
        <v>0.130248</v>
      </c>
      <c r="O14" s="280">
        <v>0.11622</v>
      </c>
      <c r="P14" s="195">
        <v>0.19850000000000001</v>
      </c>
      <c r="Q14" s="217">
        <f>+$R$17-0.002</f>
        <v>0.12509999999999999</v>
      </c>
      <c r="R14" s="194" t="s">
        <v>52</v>
      </c>
      <c r="T14" s="1"/>
      <c r="U14" s="1"/>
      <c r="V14" s="1"/>
      <c r="W14" s="1"/>
      <c r="X14" s="1"/>
      <c r="Y14" s="1"/>
      <c r="Z14" s="1"/>
      <c r="AA14" s="1"/>
      <c r="AB14" s="1"/>
      <c r="AC14" s="1"/>
      <c r="AD14" s="1"/>
      <c r="AE14" s="1"/>
      <c r="AF14" s="1"/>
      <c r="AG14" s="24"/>
      <c r="AH14" s="24"/>
      <c r="AI14" s="24"/>
      <c r="AJ14" s="24"/>
      <c r="AK14" s="24"/>
      <c r="AL14" s="24"/>
    </row>
    <row r="15" spans="1:38" ht="15.75" customHeight="1">
      <c r="A15" s="463"/>
      <c r="B15" s="514" t="str">
        <f>IF(D15&gt;0.35,"Parece un poco elevado","Energía valle €/kWh ofertado")</f>
        <v>Energía valle €/kWh ofertado</v>
      </c>
      <c r="C15" s="515"/>
      <c r="D15" s="298">
        <v>0</v>
      </c>
      <c r="E15" s="370">
        <f>E13</f>
        <v>0.115</v>
      </c>
      <c r="F15" s="446">
        <v>7.5999999999999998E-2</v>
      </c>
      <c r="G15" s="366">
        <v>0.10899499999999999</v>
      </c>
      <c r="H15" s="311">
        <v>0.12989999999999999</v>
      </c>
      <c r="I15" s="195">
        <v>0.14990000000000001</v>
      </c>
      <c r="J15" s="366">
        <v>7.4711E-2</v>
      </c>
      <c r="K15" s="331">
        <v>9.0903999999999999E-2</v>
      </c>
      <c r="L15" s="195">
        <v>8.2334000000000004E-2</v>
      </c>
      <c r="M15" s="311">
        <f t="shared" si="4"/>
        <v>0.11070000000000001</v>
      </c>
      <c r="N15" s="347">
        <f>N13</f>
        <v>0.130248</v>
      </c>
      <c r="O15" s="280">
        <v>8.0427999999999999E-2</v>
      </c>
      <c r="P15" s="195">
        <v>2.9000000000000001E-2</v>
      </c>
      <c r="Q15" s="217">
        <f>+$R$17-0.033</f>
        <v>9.4099999999999989E-2</v>
      </c>
      <c r="R15" s="194" t="s">
        <v>53</v>
      </c>
      <c r="T15" s="1"/>
      <c r="U15" s="1"/>
      <c r="V15" s="1"/>
      <c r="W15" s="1"/>
      <c r="X15" s="1"/>
      <c r="Y15" s="1"/>
      <c r="Z15" s="1"/>
      <c r="AA15" s="1"/>
      <c r="AB15" s="1"/>
      <c r="AC15" s="1"/>
      <c r="AD15" s="1"/>
      <c r="AE15" s="1"/>
      <c r="AF15" s="1"/>
      <c r="AG15" s="24"/>
      <c r="AH15" s="24"/>
      <c r="AI15" s="24"/>
      <c r="AJ15" s="24"/>
      <c r="AK15" s="24"/>
      <c r="AL15" s="24"/>
    </row>
    <row r="16" spans="1:38" s="22" customFormat="1" ht="15.75" customHeight="1">
      <c r="A16" s="463"/>
      <c r="B16" s="357" t="s">
        <v>54</v>
      </c>
      <c r="C16" s="224"/>
      <c r="D16" s="299">
        <v>0</v>
      </c>
      <c r="E16" s="264">
        <v>0.04</v>
      </c>
      <c r="F16" s="424">
        <v>0.04</v>
      </c>
      <c r="G16" s="318"/>
      <c r="H16" s="320">
        <v>0</v>
      </c>
      <c r="I16" s="264">
        <v>0.08</v>
      </c>
      <c r="J16" s="321">
        <v>0.01</v>
      </c>
      <c r="K16" s="312">
        <v>7.0000000000000007E-2</v>
      </c>
      <c r="L16" s="264">
        <v>7.0000000000000007E-2</v>
      </c>
      <c r="M16" s="320">
        <v>0</v>
      </c>
      <c r="N16" s="348">
        <v>0.06</v>
      </c>
      <c r="O16" s="264">
        <v>7.0000000000000007E-2</v>
      </c>
      <c r="P16" s="264">
        <v>0.1</v>
      </c>
      <c r="Q16" s="218">
        <v>0.02</v>
      </c>
      <c r="R16" s="194" t="s">
        <v>55</v>
      </c>
      <c r="S16" s="24"/>
      <c r="T16" s="1"/>
      <c r="U16" s="1"/>
      <c r="V16" s="1"/>
      <c r="W16" s="1"/>
      <c r="X16" s="1"/>
      <c r="Y16" s="1"/>
      <c r="Z16" s="1"/>
      <c r="AA16" s="1"/>
      <c r="AB16" s="1"/>
      <c r="AC16" s="1"/>
      <c r="AD16" s="1"/>
      <c r="AE16" s="1"/>
      <c r="AF16" s="1"/>
      <c r="AG16" s="24"/>
      <c r="AH16" s="24"/>
      <c r="AI16" s="24"/>
      <c r="AJ16" s="24"/>
      <c r="AK16" s="24"/>
      <c r="AL16" s="24"/>
    </row>
    <row r="17" spans="1:38" s="24" customFormat="1" ht="54" customHeight="1">
      <c r="A17" s="463"/>
      <c r="B17" s="522" t="s">
        <v>56</v>
      </c>
      <c r="C17" s="523"/>
      <c r="D17" s="300" t="s">
        <v>57</v>
      </c>
      <c r="E17" s="149" t="s">
        <v>58</v>
      </c>
      <c r="F17" s="425" t="s">
        <v>58</v>
      </c>
      <c r="G17" s="149" t="s">
        <v>57</v>
      </c>
      <c r="H17" s="150" t="s">
        <v>57</v>
      </c>
      <c r="I17" s="149" t="s">
        <v>58</v>
      </c>
      <c r="J17" s="149" t="s">
        <v>59</v>
      </c>
      <c r="K17" s="150" t="s">
        <v>58</v>
      </c>
      <c r="L17" s="149" t="s">
        <v>58</v>
      </c>
      <c r="M17" s="150" t="s">
        <v>57</v>
      </c>
      <c r="N17" s="157" t="s">
        <v>58</v>
      </c>
      <c r="O17" s="149" t="s">
        <v>60</v>
      </c>
      <c r="P17" s="149" t="s">
        <v>60</v>
      </c>
      <c r="Q17" s="156" t="s">
        <v>60</v>
      </c>
      <c r="R17" s="261">
        <v>0.12709999999999999</v>
      </c>
      <c r="T17" s="1"/>
      <c r="U17" s="1"/>
      <c r="V17" s="1"/>
      <c r="W17" s="1"/>
      <c r="X17" s="1"/>
      <c r="Y17" s="1"/>
      <c r="Z17" s="1"/>
      <c r="AA17" s="1"/>
      <c r="AB17" s="1"/>
      <c r="AC17" s="1"/>
      <c r="AD17" s="1"/>
      <c r="AE17" s="1"/>
      <c r="AF17" s="1"/>
    </row>
    <row r="18" spans="1:38" s="24" customFormat="1" ht="15.75" customHeight="1">
      <c r="A18" s="463"/>
      <c r="B18" s="358" t="s">
        <v>61</v>
      </c>
      <c r="C18" s="179"/>
      <c r="D18" s="301" t="s">
        <v>62</v>
      </c>
      <c r="E18" s="196">
        <v>0</v>
      </c>
      <c r="F18" s="426">
        <v>0</v>
      </c>
      <c r="G18" s="196" t="s">
        <v>62</v>
      </c>
      <c r="H18" s="197" t="s">
        <v>31</v>
      </c>
      <c r="I18" s="196">
        <f>1.99*0.0328767123287671</f>
        <v>6.5424657534246533E-2</v>
      </c>
      <c r="J18" s="196">
        <v>0</v>
      </c>
      <c r="K18" s="197">
        <v>0</v>
      </c>
      <c r="L18" s="327">
        <v>0</v>
      </c>
      <c r="M18" s="337">
        <v>0</v>
      </c>
      <c r="N18" s="198">
        <f>2*0.0327868852459016</f>
        <v>6.5573770491803199E-2</v>
      </c>
      <c r="O18" s="196" t="s">
        <v>62</v>
      </c>
      <c r="P18" s="196" t="s">
        <v>31</v>
      </c>
      <c r="Q18" s="199" t="s">
        <v>62</v>
      </c>
      <c r="R18" s="262">
        <v>0.13900000000000001</v>
      </c>
      <c r="T18" s="1"/>
      <c r="U18" s="1"/>
      <c r="V18" s="1"/>
      <c r="W18" s="1"/>
      <c r="X18" s="1"/>
      <c r="Y18" s="1"/>
      <c r="Z18" s="1"/>
      <c r="AA18" s="1"/>
      <c r="AB18" s="1"/>
      <c r="AC18" s="1"/>
      <c r="AD18" s="1"/>
      <c r="AE18" s="1"/>
      <c r="AF18" s="1"/>
    </row>
    <row r="19" spans="1:38" ht="27.75" customHeight="1">
      <c r="A19" s="464"/>
      <c r="B19" s="506" t="s">
        <v>63</v>
      </c>
      <c r="C19" s="507"/>
      <c r="D19" s="302"/>
      <c r="E19" s="286">
        <v>45799</v>
      </c>
      <c r="F19" s="427">
        <v>45799</v>
      </c>
      <c r="G19" s="286">
        <v>45749</v>
      </c>
      <c r="H19" s="313">
        <v>45668</v>
      </c>
      <c r="I19" s="286">
        <v>45668</v>
      </c>
      <c r="J19" s="286">
        <v>45795</v>
      </c>
      <c r="K19" s="313">
        <v>45810</v>
      </c>
      <c r="L19" s="286">
        <v>45705</v>
      </c>
      <c r="M19" s="313">
        <v>45768</v>
      </c>
      <c r="N19" s="349">
        <v>45699</v>
      </c>
      <c r="O19" s="286">
        <v>45721</v>
      </c>
      <c r="P19" s="286">
        <v>45763</v>
      </c>
      <c r="Q19" s="216">
        <v>45810</v>
      </c>
      <c r="R19" s="222" t="s">
        <v>64</v>
      </c>
      <c r="T19" s="11"/>
      <c r="U19" s="11"/>
      <c r="V19" s="11"/>
      <c r="W19" s="11"/>
      <c r="X19" s="11"/>
      <c r="Y19" s="11"/>
      <c r="Z19" s="11"/>
      <c r="AA19" s="11"/>
      <c r="AB19" s="1"/>
      <c r="AC19" s="1"/>
      <c r="AD19" s="1"/>
      <c r="AE19" s="1"/>
      <c r="AF19" s="1"/>
      <c r="AG19" s="24"/>
      <c r="AH19" s="24"/>
      <c r="AI19" s="24"/>
      <c r="AJ19" s="24"/>
      <c r="AK19" s="24"/>
      <c r="AL19" s="24"/>
    </row>
    <row r="20" spans="1:38" ht="36" customHeight="1">
      <c r="A20" s="234"/>
      <c r="B20" s="473" t="s">
        <v>65</v>
      </c>
      <c r="C20" s="474"/>
      <c r="D20" s="467" t="s">
        <v>66</v>
      </c>
      <c r="E20" s="428"/>
      <c r="F20" s="428"/>
      <c r="G20" s="287"/>
      <c r="H20" s="314" t="s">
        <v>67</v>
      </c>
      <c r="I20" s="287"/>
      <c r="J20" s="322" t="s">
        <v>68</v>
      </c>
      <c r="K20" s="314" t="s">
        <v>69</v>
      </c>
      <c r="L20" s="287" t="s">
        <v>70</v>
      </c>
      <c r="M20" s="338" t="s">
        <v>71</v>
      </c>
      <c r="N20" s="350" t="s">
        <v>72</v>
      </c>
      <c r="O20" s="339"/>
      <c r="P20" s="287" t="s">
        <v>73</v>
      </c>
      <c r="Q20" s="470"/>
      <c r="R20" s="221" t="s">
        <v>74</v>
      </c>
      <c r="S20" s="23"/>
      <c r="T20" s="482" t="s">
        <v>75</v>
      </c>
      <c r="U20" s="483"/>
      <c r="V20" s="483"/>
      <c r="W20" s="483"/>
      <c r="X20" s="488"/>
      <c r="Y20" s="488"/>
      <c r="Z20" s="488"/>
      <c r="AA20" s="489"/>
      <c r="AB20" s="11"/>
      <c r="AC20" s="1"/>
      <c r="AD20" s="1"/>
      <c r="AE20" s="1"/>
      <c r="AF20" s="1"/>
      <c r="AG20" s="24"/>
      <c r="AH20" s="24"/>
      <c r="AI20" s="24"/>
      <c r="AJ20" s="24"/>
      <c r="AK20" s="24"/>
      <c r="AL20" s="24"/>
    </row>
    <row r="21" spans="1:38" s="24" customFormat="1" ht="69.75" customHeight="1">
      <c r="A21" s="234"/>
      <c r="B21" s="475" t="s">
        <v>76</v>
      </c>
      <c r="C21" s="476"/>
      <c r="D21" s="468"/>
      <c r="E21" s="429"/>
      <c r="F21" s="429"/>
      <c r="G21" s="288"/>
      <c r="H21" s="315"/>
      <c r="I21" s="288"/>
      <c r="J21" s="288" t="s">
        <v>77</v>
      </c>
      <c r="K21" s="315"/>
      <c r="L21" s="288"/>
      <c r="M21" s="315" t="s">
        <v>78</v>
      </c>
      <c r="N21" s="351"/>
      <c r="O21" s="340"/>
      <c r="P21" s="288" t="s">
        <v>79</v>
      </c>
      <c r="Q21" s="471"/>
      <c r="R21" s="221"/>
      <c r="S21" s="23"/>
      <c r="T21" s="484"/>
      <c r="U21" s="485"/>
      <c r="V21" s="485"/>
      <c r="W21" s="485"/>
      <c r="X21" s="490"/>
      <c r="Y21" s="490"/>
      <c r="Z21" s="490"/>
      <c r="AA21" s="491"/>
      <c r="AB21" s="11"/>
      <c r="AC21" s="1"/>
      <c r="AD21" s="1"/>
      <c r="AE21" s="1"/>
      <c r="AF21" s="1"/>
    </row>
    <row r="22" spans="1:38" s="24" customFormat="1" ht="24" customHeight="1">
      <c r="A22" s="234"/>
      <c r="B22" s="475" t="s">
        <v>80</v>
      </c>
      <c r="C22" s="476"/>
      <c r="D22" s="468"/>
      <c r="E22" s="429"/>
      <c r="F22" s="429" t="s">
        <v>81</v>
      </c>
      <c r="G22" s="288"/>
      <c r="H22" s="315" t="s">
        <v>82</v>
      </c>
      <c r="I22" s="288" t="s">
        <v>82</v>
      </c>
      <c r="J22" s="323" t="s">
        <v>83</v>
      </c>
      <c r="K22" s="315" t="s">
        <v>84</v>
      </c>
      <c r="L22" s="288"/>
      <c r="M22" s="315"/>
      <c r="N22" s="351"/>
      <c r="O22" s="340"/>
      <c r="P22" s="360"/>
      <c r="Q22" s="472"/>
      <c r="R22" s="221"/>
      <c r="S22" s="23"/>
      <c r="T22" s="484"/>
      <c r="U22" s="485"/>
      <c r="V22" s="485"/>
      <c r="W22" s="485"/>
      <c r="X22" s="490"/>
      <c r="Y22" s="490"/>
      <c r="Z22" s="490"/>
      <c r="AA22" s="491"/>
      <c r="AB22" s="11"/>
      <c r="AC22" s="1"/>
      <c r="AD22" s="1"/>
      <c r="AE22" s="1"/>
      <c r="AF22" s="1"/>
    </row>
    <row r="23" spans="1:38" ht="18.75" customHeight="1">
      <c r="A23" s="23"/>
      <c r="B23" s="508" t="s">
        <v>85</v>
      </c>
      <c r="C23" s="509"/>
      <c r="D23" s="469"/>
      <c r="E23" s="430" t="s">
        <v>86</v>
      </c>
      <c r="F23" s="430" t="s">
        <v>86</v>
      </c>
      <c r="G23" s="304" t="s">
        <v>62</v>
      </c>
      <c r="H23" s="359" t="s">
        <v>86</v>
      </c>
      <c r="I23" s="304" t="s">
        <v>86</v>
      </c>
      <c r="J23" s="304" t="s">
        <v>31</v>
      </c>
      <c r="K23" s="359" t="s">
        <v>86</v>
      </c>
      <c r="L23" s="304" t="s">
        <v>31</v>
      </c>
      <c r="M23" s="359" t="s">
        <v>87</v>
      </c>
      <c r="N23" s="352" t="s">
        <v>86</v>
      </c>
      <c r="O23" s="304" t="s">
        <v>86</v>
      </c>
      <c r="P23" s="319" t="s">
        <v>62</v>
      </c>
      <c r="Q23" s="204" t="s">
        <v>62</v>
      </c>
      <c r="R23" s="205"/>
      <c r="S23" s="23"/>
      <c r="T23" s="484"/>
      <c r="U23" s="485"/>
      <c r="V23" s="485"/>
      <c r="W23" s="485"/>
      <c r="X23" s="490"/>
      <c r="Y23" s="490"/>
      <c r="Z23" s="490"/>
      <c r="AA23" s="491"/>
      <c r="AB23" s="11"/>
      <c r="AC23" s="1"/>
      <c r="AD23" s="24"/>
      <c r="AE23" s="24"/>
      <c r="AF23" s="24"/>
      <c r="AG23" s="24"/>
      <c r="AH23" s="24"/>
      <c r="AI23" s="24"/>
      <c r="AJ23" s="24"/>
      <c r="AK23" s="24"/>
      <c r="AL23" s="24"/>
    </row>
    <row r="24" spans="1:38" s="24" customFormat="1" ht="9.75" customHeight="1">
      <c r="A24" s="23"/>
      <c r="B24" s="266" t="str">
        <f ca="1">IF(B1&lt;TODAY()-14,"Quizás haya una versión más actualizada del excel","")</f>
        <v/>
      </c>
      <c r="C24" s="267"/>
      <c r="D24" s="268"/>
      <c r="E24" s="371"/>
      <c r="F24" s="268"/>
      <c r="G24" s="268"/>
      <c r="H24" s="268"/>
      <c r="I24" s="268"/>
      <c r="J24" s="268"/>
      <c r="K24" s="268"/>
      <c r="L24" s="268"/>
      <c r="M24" s="268"/>
      <c r="N24" s="268"/>
      <c r="O24" s="268"/>
      <c r="P24" s="268"/>
      <c r="Q24" s="269"/>
      <c r="R24" s="270"/>
      <c r="S24" s="23"/>
      <c r="T24" s="486"/>
      <c r="U24" s="487"/>
      <c r="V24" s="487"/>
      <c r="W24" s="487"/>
      <c r="X24" s="492"/>
      <c r="Y24" s="492"/>
      <c r="Z24" s="492"/>
      <c r="AA24" s="493"/>
      <c r="AB24" s="11"/>
      <c r="AC24" s="1"/>
    </row>
    <row r="25" spans="1:38" ht="54.75" customHeight="1">
      <c r="A25" s="455" t="s">
        <v>88</v>
      </c>
      <c r="B25" s="235" t="s">
        <v>89</v>
      </c>
      <c r="C25" s="180" t="s">
        <v>90</v>
      </c>
      <c r="D25" s="181" t="str">
        <f t="shared" ref="D25:R25" si="5">CONCATENATE(D2," ",D3)</f>
        <v>PERSONALIZADA Tarifas contratadas hace tiempo o que no estén</v>
      </c>
      <c r="E25" s="372" t="str">
        <f t="shared" si="5"/>
        <v>OCTOPUS Relax</v>
      </c>
      <c r="F25" s="431" t="str">
        <f t="shared" si="5"/>
        <v>OCTOPUS 3</v>
      </c>
      <c r="G25" s="181" t="str">
        <f t="shared" si="5"/>
        <v>Doméstica-Visalia Especial Fijo 24h (enlace especial)</v>
      </c>
      <c r="H25" s="181" t="str">
        <f t="shared" si="5"/>
        <v>REPSOL Ahorro Plus</v>
      </c>
      <c r="I25" s="181" t="str">
        <f t="shared" si="5"/>
        <v>REPSOL Solar con batería virtual</v>
      </c>
      <c r="J25" s="182" t="str">
        <f t="shared" si="5"/>
        <v>Energía NUFRI OPAL TRIO - CN023</v>
      </c>
      <c r="K25" s="181" t="str">
        <f t="shared" si="5"/>
        <v>Iberdrola Plan Online 3 periodos</v>
      </c>
      <c r="L25" s="181" t="str">
        <f t="shared" si="5"/>
        <v>Naturgy Noche</v>
      </c>
      <c r="M25" s="181" t="str">
        <f t="shared" si="5"/>
        <v>Endesa One Luz 12 meses</v>
      </c>
      <c r="N25" s="181" t="str">
        <f t="shared" si="5"/>
        <v>Endesa Solar Simply</v>
      </c>
      <c r="O25" s="181" t="str">
        <f t="shared" si="5"/>
        <v>Total Energies A tu aire Ahorro*</v>
      </c>
      <c r="P25" s="369" t="str">
        <f t="shared" ref="P25" si="6">CONCATENATE(P2," ",P3)</f>
        <v>CHC energía PLAN VEHICULO ELECTRICO</v>
      </c>
      <c r="Q25" s="181" t="str">
        <f t="shared" si="5"/>
        <v>COMERCIALIZADORAS DE REFERENCIA PVPC-REGULADO (semiindexada horaria)</v>
      </c>
      <c r="R25" s="182" t="str">
        <f t="shared" si="5"/>
        <v>Comercializadora --&gt; Precios sin impuestos - Tarifas</v>
      </c>
      <c r="S25" s="13"/>
      <c r="T25" s="232" t="s">
        <v>91</v>
      </c>
      <c r="U25" s="229"/>
      <c r="V25" s="229"/>
      <c r="W25" s="230"/>
      <c r="X25" s="231"/>
      <c r="Y25" s="231"/>
      <c r="Z25" s="478" t="s">
        <v>92</v>
      </c>
      <c r="AA25" s="479"/>
      <c r="AB25" s="1"/>
      <c r="AC25" s="1"/>
      <c r="AD25" s="24"/>
      <c r="AE25" s="24"/>
      <c r="AF25" s="24"/>
      <c r="AG25" s="24"/>
      <c r="AH25" s="24"/>
      <c r="AI25" s="24"/>
      <c r="AJ25" s="24"/>
      <c r="AK25" s="24"/>
      <c r="AL25" s="24"/>
    </row>
    <row r="26" spans="1:38" ht="12.75">
      <c r="A26" s="456"/>
      <c r="B26" s="236" t="s">
        <v>93</v>
      </c>
      <c r="C26" s="183">
        <v>30</v>
      </c>
      <c r="D26" s="395"/>
      <c r="E26" s="373"/>
      <c r="F26" s="395"/>
      <c r="G26" s="99"/>
      <c r="H26" s="99"/>
      <c r="I26" s="99"/>
      <c r="J26" s="100"/>
      <c r="K26" s="101"/>
      <c r="L26" s="101"/>
      <c r="M26" s="101"/>
      <c r="N26" s="101"/>
      <c r="O26" s="101"/>
      <c r="P26" s="99"/>
      <c r="Q26" s="102"/>
      <c r="R26" s="103"/>
      <c r="S26" s="13"/>
      <c r="T26" s="28" t="s">
        <v>93</v>
      </c>
      <c r="U26" s="57">
        <f>diasfct</f>
        <v>30</v>
      </c>
      <c r="V26" s="65"/>
      <c r="W26" s="64" t="s">
        <v>94</v>
      </c>
      <c r="X26" s="64" t="s">
        <v>95</v>
      </c>
      <c r="Y26" s="66" t="s">
        <v>96</v>
      </c>
      <c r="Z26" s="480" t="s">
        <v>97</v>
      </c>
      <c r="AA26" s="481"/>
      <c r="AB26" s="1"/>
      <c r="AC26" s="1"/>
      <c r="AD26" s="24"/>
      <c r="AE26" s="24"/>
      <c r="AF26" s="24"/>
      <c r="AG26" s="24"/>
      <c r="AH26" s="24"/>
      <c r="AI26" s="24"/>
      <c r="AJ26" s="24"/>
      <c r="AK26" s="24"/>
      <c r="AL26" s="24"/>
    </row>
    <row r="27" spans="1:38" ht="12.75">
      <c r="A27" s="456"/>
      <c r="B27" s="237" t="s">
        <v>98</v>
      </c>
      <c r="C27" s="184">
        <v>3.5</v>
      </c>
      <c r="D27" s="104">
        <f t="shared" ref="D27:Q27" si="7">D8*PPdia*diasfct</f>
        <v>0</v>
      </c>
      <c r="E27" s="374">
        <f t="shared" si="7"/>
        <v>9.9749999999999996</v>
      </c>
      <c r="F27" s="107">
        <f t="shared" si="7"/>
        <v>9.9749999999999996</v>
      </c>
      <c r="G27" s="104">
        <f t="shared" si="7"/>
        <v>6.328665</v>
      </c>
      <c r="H27" s="104">
        <f t="shared" si="7"/>
        <v>7.1629949999999996</v>
      </c>
      <c r="I27" s="104">
        <f t="shared" si="7"/>
        <v>7.1622495000000006</v>
      </c>
      <c r="J27" s="105">
        <f t="shared" si="7"/>
        <v>8.8402650000000005</v>
      </c>
      <c r="K27" s="106">
        <f t="shared" si="7"/>
        <v>9.0616050000000001</v>
      </c>
      <c r="L27" s="106">
        <f t="shared" si="7"/>
        <v>11.357114999999999</v>
      </c>
      <c r="M27" s="106">
        <f t="shared" si="7"/>
        <v>11.774541205479453</v>
      </c>
      <c r="N27" s="106">
        <f t="shared" si="7"/>
        <v>10.911527506849316</v>
      </c>
      <c r="O27" s="106">
        <f t="shared" si="7"/>
        <v>7.5513899999999987</v>
      </c>
      <c r="P27" s="104">
        <f t="shared" ref="P27" si="8">P8*PPdia*diasfct</f>
        <v>9.2773800000000008</v>
      </c>
      <c r="Q27" s="107">
        <f t="shared" si="7"/>
        <v>8.6426650684931499</v>
      </c>
      <c r="R27" s="108" t="s">
        <v>99</v>
      </c>
      <c r="S27" s="13"/>
      <c r="T27" s="41" t="s">
        <v>100</v>
      </c>
      <c r="U27" s="58">
        <f>PPdia</f>
        <v>3.5</v>
      </c>
      <c r="V27" s="60"/>
      <c r="W27" s="278">
        <v>26.93055</v>
      </c>
      <c r="X27" s="44" t="str">
        <f>CONCATENATE(W27," €/kW año/365 x ",$U$26,"días x ",U27," kW")</f>
        <v>26,93055 €/kW año/365 x 30días x 3,5 kW</v>
      </c>
      <c r="Y27" s="25">
        <f>U27*(W27/365)*$U$26</f>
        <v>7.7471445205479448</v>
      </c>
      <c r="Z27" s="49"/>
      <c r="AA27" s="31"/>
      <c r="AB27" s="1"/>
      <c r="AC27" s="1"/>
      <c r="AD27" s="24"/>
      <c r="AE27" s="24"/>
      <c r="AF27" s="24"/>
      <c r="AG27" s="24"/>
      <c r="AH27" s="24"/>
      <c r="AI27" s="24"/>
      <c r="AJ27" s="24"/>
      <c r="AK27" s="24"/>
      <c r="AL27" s="24"/>
    </row>
    <row r="28" spans="1:38" ht="12.75">
      <c r="A28" s="456"/>
      <c r="B28" s="237" t="s">
        <v>101</v>
      </c>
      <c r="C28" s="185">
        <v>3.5</v>
      </c>
      <c r="D28" s="104">
        <f t="shared" ref="D28:O28" si="9">IF(PVdia=0,D9*PPdia*diasfct,D9*PVdia*diasfct)</f>
        <v>0</v>
      </c>
      <c r="E28" s="374">
        <f t="shared" si="9"/>
        <v>2.835</v>
      </c>
      <c r="F28" s="107">
        <f t="shared" si="9"/>
        <v>2.835</v>
      </c>
      <c r="G28" s="104">
        <f t="shared" si="9"/>
        <v>6.328665</v>
      </c>
      <c r="H28" s="104">
        <f t="shared" si="9"/>
        <v>7.1629949999999996</v>
      </c>
      <c r="I28" s="104">
        <f t="shared" si="9"/>
        <v>7.1629949999999996</v>
      </c>
      <c r="J28" s="105">
        <f t="shared" si="9"/>
        <v>3.42258</v>
      </c>
      <c r="K28" s="105">
        <f t="shared" si="9"/>
        <v>1.3664700000000001</v>
      </c>
      <c r="L28" s="105">
        <f t="shared" si="9"/>
        <v>3.5061599999999995</v>
      </c>
      <c r="M28" s="105">
        <f t="shared" si="9"/>
        <v>4.2280732602739723</v>
      </c>
      <c r="N28" s="105">
        <f t="shared" si="9"/>
        <v>3.3650595616438355</v>
      </c>
      <c r="O28" s="105">
        <f t="shared" si="9"/>
        <v>7.548449999999999</v>
      </c>
      <c r="P28" s="104">
        <f t="shared" ref="P28" si="10">IF(PVdia=0,P9*PPdia*diasfct,P9*PVdia*diasfct)</f>
        <v>9.2773800000000008</v>
      </c>
      <c r="Q28" s="107">
        <f>Q9*PVdia*diasfct</f>
        <v>0.20067599999999999</v>
      </c>
      <c r="R28" s="108" t="s">
        <v>101</v>
      </c>
      <c r="S28" s="13"/>
      <c r="T28" s="29" t="s">
        <v>102</v>
      </c>
      <c r="U28" s="58">
        <f>PVdia</f>
        <v>3.5</v>
      </c>
      <c r="V28" s="61"/>
      <c r="W28" s="278">
        <v>0.69758799999999999</v>
      </c>
      <c r="X28" s="44" t="str">
        <f>CONCATENATE(W28," €/kW año/365 x ",$U$26,"días x ",U28," kW")</f>
        <v>0,697588 €/kW año/365 x 30días x 3,5 kW</v>
      </c>
      <c r="Y28" s="25">
        <f>U28*(W28/365)*$U$26</f>
        <v>0.20067599999999999</v>
      </c>
      <c r="Z28" s="49"/>
      <c r="AA28" s="31"/>
      <c r="AB28" s="1"/>
      <c r="AC28" s="1"/>
      <c r="AD28" s="24"/>
      <c r="AE28" s="24"/>
      <c r="AF28" s="24"/>
      <c r="AG28" s="24"/>
      <c r="AH28" s="24"/>
      <c r="AI28" s="24"/>
      <c r="AJ28" s="24"/>
      <c r="AK28" s="24"/>
      <c r="AL28" s="24"/>
    </row>
    <row r="29" spans="1:38" ht="12.75">
      <c r="A29" s="456"/>
      <c r="B29" s="238" t="s">
        <v>103</v>
      </c>
      <c r="C29" s="161"/>
      <c r="D29" s="104"/>
      <c r="E29" s="374"/>
      <c r="F29" s="432"/>
      <c r="G29" s="109"/>
      <c r="H29" s="109"/>
      <c r="I29" s="109"/>
      <c r="J29" s="105"/>
      <c r="K29" s="105"/>
      <c r="L29" s="105"/>
      <c r="M29" s="105"/>
      <c r="N29" s="105"/>
      <c r="O29" s="105"/>
      <c r="P29" s="109"/>
      <c r="Q29" s="107"/>
      <c r="R29" s="108"/>
      <c r="S29" s="13"/>
      <c r="T29" s="42" t="s">
        <v>104</v>
      </c>
      <c r="U29" s="58">
        <f>U27</f>
        <v>3.5</v>
      </c>
      <c r="V29" s="43"/>
      <c r="W29" s="278">
        <v>3.113</v>
      </c>
      <c r="X29" s="44" t="str">
        <f>CONCATENATE(W29," €/kW año/365 x ",$U$26,"días x ",U29," kW")</f>
        <v>3,113 €/kW año/365 x 30días x 3,5 kW</v>
      </c>
      <c r="Y29" s="25">
        <f>U29*(W29/365)*$U$26</f>
        <v>0.89552054794520553</v>
      </c>
      <c r="Z29" s="77"/>
      <c r="AA29" s="31"/>
      <c r="AB29" s="1"/>
      <c r="AC29" s="1"/>
      <c r="AD29" s="154"/>
      <c r="AE29" s="24"/>
      <c r="AF29" s="24"/>
      <c r="AG29" s="24"/>
      <c r="AH29" s="24"/>
      <c r="AI29" s="24"/>
      <c r="AJ29" s="24"/>
      <c r="AK29" s="24"/>
      <c r="AL29" s="24"/>
    </row>
    <row r="30" spans="1:38" ht="12.75">
      <c r="A30" s="456"/>
      <c r="B30" s="237" t="s">
        <v>105</v>
      </c>
      <c r="C30" s="186">
        <v>50</v>
      </c>
      <c r="D30" s="104">
        <f t="shared" ref="D30:Q30" si="11">D13*Epunta</f>
        <v>0</v>
      </c>
      <c r="E30" s="374">
        <f t="shared" si="11"/>
        <v>5.75</v>
      </c>
      <c r="F30" s="107">
        <f t="shared" si="11"/>
        <v>9.4</v>
      </c>
      <c r="G30" s="104">
        <f t="shared" si="11"/>
        <v>5.4497499999999999</v>
      </c>
      <c r="H30" s="104">
        <f t="shared" si="11"/>
        <v>6.4949999999999992</v>
      </c>
      <c r="I30" s="104">
        <f t="shared" si="11"/>
        <v>7.4950000000000001</v>
      </c>
      <c r="J30" s="105">
        <f t="shared" si="11"/>
        <v>8.8039500000000004</v>
      </c>
      <c r="K30" s="105">
        <f t="shared" si="11"/>
        <v>8.7788000000000004</v>
      </c>
      <c r="L30" s="105">
        <f t="shared" si="11"/>
        <v>9.2730499999999996</v>
      </c>
      <c r="M30" s="105">
        <f t="shared" si="11"/>
        <v>5.5350000000000001</v>
      </c>
      <c r="N30" s="105">
        <f t="shared" si="11"/>
        <v>6.5124000000000004</v>
      </c>
      <c r="O30" s="105">
        <f t="shared" si="11"/>
        <v>9.4020500000000009</v>
      </c>
      <c r="P30" s="104">
        <f t="shared" ref="P30" si="12">P13*Epunta</f>
        <v>9.9250000000000007</v>
      </c>
      <c r="Q30" s="107">
        <f t="shared" si="11"/>
        <v>9.2050000000000001</v>
      </c>
      <c r="R30" s="108" t="s">
        <v>106</v>
      </c>
      <c r="S30" s="13"/>
      <c r="T30" s="30" t="s">
        <v>107</v>
      </c>
      <c r="U30" s="59">
        <f>Epunta</f>
        <v>50</v>
      </c>
      <c r="V30" s="30" t="s">
        <v>108</v>
      </c>
      <c r="W30" s="279">
        <v>9.2538999999999996E-2</v>
      </c>
      <c r="X30" s="45" t="str">
        <f>CONCATENATE(W30," €/kWh x ",U30,"kWh")</f>
        <v>0,092539 €/kWh x 50kWh</v>
      </c>
      <c r="Y30" s="26">
        <f>U30*W30</f>
        <v>4.6269499999999999</v>
      </c>
      <c r="Z30" s="50" t="str">
        <f>IF(U33=0,"",$U$33/($U$30+$U$31+$U$32)+W30)</f>
        <v/>
      </c>
      <c r="AA30" s="46" t="s">
        <v>109</v>
      </c>
      <c r="AB30" s="1"/>
      <c r="AC30" s="1"/>
      <c r="AD30" s="154"/>
      <c r="AE30" s="24"/>
      <c r="AF30" s="24"/>
      <c r="AG30" s="24"/>
      <c r="AH30" s="24"/>
      <c r="AI30" s="24"/>
      <c r="AJ30" s="24"/>
      <c r="AK30" s="24"/>
      <c r="AL30" s="24"/>
    </row>
    <row r="31" spans="1:38" ht="12.75">
      <c r="A31" s="456"/>
      <c r="B31" s="237" t="s">
        <v>110</v>
      </c>
      <c r="C31" s="187">
        <v>50</v>
      </c>
      <c r="D31" s="107">
        <f t="shared" ref="D31:Q31" si="13">D14*Ellano</f>
        <v>0</v>
      </c>
      <c r="E31" s="374">
        <f t="shared" si="13"/>
        <v>5.75</v>
      </c>
      <c r="F31" s="107">
        <f t="shared" si="13"/>
        <v>5.65</v>
      </c>
      <c r="G31" s="104">
        <f t="shared" si="13"/>
        <v>5.4497499999999999</v>
      </c>
      <c r="H31" s="104">
        <f t="shared" si="13"/>
        <v>6.4949999999999992</v>
      </c>
      <c r="I31" s="104">
        <f t="shared" si="13"/>
        <v>7.4950000000000001</v>
      </c>
      <c r="J31" s="105">
        <f t="shared" si="13"/>
        <v>5.3155999999999999</v>
      </c>
      <c r="K31" s="105">
        <f t="shared" si="13"/>
        <v>6.1446000000000005</v>
      </c>
      <c r="L31" s="105">
        <f t="shared" si="13"/>
        <v>5.8207000000000004</v>
      </c>
      <c r="M31" s="105">
        <f t="shared" si="13"/>
        <v>5.5350000000000001</v>
      </c>
      <c r="N31" s="105">
        <f t="shared" si="13"/>
        <v>6.5124000000000004</v>
      </c>
      <c r="O31" s="105">
        <f t="shared" si="13"/>
        <v>5.8109999999999999</v>
      </c>
      <c r="P31" s="104">
        <f t="shared" ref="P31" si="14">P14*Ellano</f>
        <v>9.9250000000000007</v>
      </c>
      <c r="Q31" s="107">
        <f t="shared" si="13"/>
        <v>6.254999999999999</v>
      </c>
      <c r="R31" s="108" t="s">
        <v>110</v>
      </c>
      <c r="S31" s="13"/>
      <c r="T31" s="30" t="s">
        <v>111</v>
      </c>
      <c r="U31" s="59">
        <f>Ellano</f>
        <v>50</v>
      </c>
      <c r="V31" s="30" t="s">
        <v>112</v>
      </c>
      <c r="W31" s="279">
        <v>2.8201E-2</v>
      </c>
      <c r="X31" s="45" t="str">
        <f>CONCATENATE(W31," €/kWh x ",U31,"kWh")</f>
        <v>0,028201 €/kWh x 50kWh</v>
      </c>
      <c r="Y31" s="26">
        <f>U31*W31</f>
        <v>1.41005</v>
      </c>
      <c r="Z31" s="52" t="str">
        <f>IF(U33=0,"",$U$33/($U$30+$U$31+$U$32)+W31)</f>
        <v/>
      </c>
      <c r="AA31" s="53" t="s">
        <v>113</v>
      </c>
      <c r="AB31" s="1"/>
      <c r="AC31" s="1"/>
      <c r="AD31" s="154"/>
      <c r="AE31" s="24"/>
      <c r="AF31" s="24"/>
      <c r="AG31" s="24"/>
      <c r="AH31" s="24"/>
      <c r="AI31" s="24"/>
      <c r="AJ31" s="24"/>
      <c r="AK31" s="24"/>
      <c r="AL31" s="24"/>
    </row>
    <row r="32" spans="1:38" ht="15.75" customHeight="1">
      <c r="A32" s="456"/>
      <c r="B32" s="239" t="s">
        <v>114</v>
      </c>
      <c r="C32" s="188">
        <v>100</v>
      </c>
      <c r="D32" s="110">
        <f t="shared" ref="D32:Q32" si="15">D15*Evalle</f>
        <v>0</v>
      </c>
      <c r="E32" s="375">
        <f t="shared" si="15"/>
        <v>11.5</v>
      </c>
      <c r="F32" s="433">
        <f t="shared" si="15"/>
        <v>7.6</v>
      </c>
      <c r="G32" s="111">
        <f t="shared" si="15"/>
        <v>10.8995</v>
      </c>
      <c r="H32" s="111">
        <f t="shared" si="15"/>
        <v>12.989999999999998</v>
      </c>
      <c r="I32" s="111">
        <f t="shared" si="15"/>
        <v>14.99</v>
      </c>
      <c r="J32" s="112">
        <f t="shared" si="15"/>
        <v>7.4710999999999999</v>
      </c>
      <c r="K32" s="112">
        <f t="shared" si="15"/>
        <v>9.0904000000000007</v>
      </c>
      <c r="L32" s="112">
        <f t="shared" si="15"/>
        <v>8.2333999999999996</v>
      </c>
      <c r="M32" s="112">
        <f t="shared" si="15"/>
        <v>11.07</v>
      </c>
      <c r="N32" s="112">
        <f t="shared" si="15"/>
        <v>13.024800000000001</v>
      </c>
      <c r="O32" s="112">
        <f t="shared" si="15"/>
        <v>8.0427999999999997</v>
      </c>
      <c r="P32" s="111">
        <f t="shared" ref="P32" si="16">P15*Evalle</f>
        <v>2.9000000000000004</v>
      </c>
      <c r="Q32" s="113">
        <f t="shared" si="15"/>
        <v>9.4099999999999984</v>
      </c>
      <c r="R32" s="108" t="s">
        <v>115</v>
      </c>
      <c r="S32" s="13"/>
      <c r="T32" s="30" t="s">
        <v>116</v>
      </c>
      <c r="U32" s="59">
        <f>Evalle</f>
        <v>100</v>
      </c>
      <c r="V32" s="30" t="s">
        <v>117</v>
      </c>
      <c r="W32" s="279">
        <v>2.9940000000000001E-3</v>
      </c>
      <c r="X32" s="45" t="str">
        <f>CONCATENATE(W32," €/kWh x ",U32,"kWh")</f>
        <v>0,002994 €/kWh x 100kWh</v>
      </c>
      <c r="Y32" s="26">
        <f>U32*W32</f>
        <v>0.2994</v>
      </c>
      <c r="Z32" s="51" t="str">
        <f>IF(U33=0,"",$U$33/($U$30+$U$31+$U$32)+W32)</f>
        <v/>
      </c>
      <c r="AA32" s="47" t="s">
        <v>118</v>
      </c>
      <c r="AB32" s="1"/>
      <c r="AC32" s="1"/>
      <c r="AD32" s="24"/>
      <c r="AE32" s="24"/>
      <c r="AF32" s="24"/>
      <c r="AG32" s="24"/>
      <c r="AH32" s="24"/>
      <c r="AI32" s="24"/>
      <c r="AJ32" s="24"/>
      <c r="AK32" s="24"/>
      <c r="AL32" s="24"/>
    </row>
    <row r="33" spans="1:38" ht="18">
      <c r="A33" s="456"/>
      <c r="B33" s="240" t="s">
        <v>119</v>
      </c>
      <c r="C33" s="162">
        <f>SUM(C30:C32)</f>
        <v>200</v>
      </c>
      <c r="D33" s="163" t="str">
        <f>CONCATENATE(ROUND(Epunta/C33*100,0),"-",ROUND(Ellano/C33*100,0),"-",ROUND(Evalle/C33*100,0)," %"," es tu reparto de consumos Punta-Llano-Valle ;   (valora las tarifas con periodos aunque no mires el reloj, la más barata, recuerda). Por defecto en España se aplica 28-26-46% si el contador no registra periodos")</f>
        <v>25-25-50 % es tu reparto de consumos Punta-Llano-Valle ;   (valora las tarifas con periodos aunque no mires el reloj, la más barata, recuerda). Por defecto en España se aplica 28-26-46% si el contador no registra periodos</v>
      </c>
      <c r="E33" s="376"/>
      <c r="F33" s="434"/>
      <c r="G33" s="164"/>
      <c r="H33" s="164"/>
      <c r="I33" s="164"/>
      <c r="J33" s="165"/>
      <c r="K33" s="165"/>
      <c r="L33" s="165"/>
      <c r="M33" s="165"/>
      <c r="N33" s="165"/>
      <c r="O33" s="165"/>
      <c r="P33" s="164"/>
      <c r="Q33" s="166"/>
      <c r="R33" s="167"/>
      <c r="S33" s="56"/>
      <c r="T33" s="93" t="s">
        <v>120</v>
      </c>
      <c r="U33" s="147">
        <v>0</v>
      </c>
      <c r="V33" s="86" t="s">
        <v>121</v>
      </c>
      <c r="W33" s="62"/>
      <c r="X33" s="63"/>
      <c r="Y33" s="27">
        <f>U33</f>
        <v>0</v>
      </c>
      <c r="Z33" s="49"/>
      <c r="AA33" s="31"/>
      <c r="AB33" s="1"/>
      <c r="AC33" s="1"/>
      <c r="AD33" s="24"/>
      <c r="AE33" s="24"/>
      <c r="AF33" s="24"/>
      <c r="AG33" s="24"/>
      <c r="AH33" s="24"/>
      <c r="AI33" s="24"/>
      <c r="AJ33" s="24"/>
      <c r="AK33" s="24"/>
      <c r="AL33" s="24"/>
    </row>
    <row r="34" spans="1:38" ht="15.75" customHeight="1">
      <c r="A34" s="457"/>
      <c r="B34" s="361" t="s">
        <v>122</v>
      </c>
      <c r="C34" s="225">
        <v>0</v>
      </c>
      <c r="D34" s="396">
        <f t="shared" ref="D34:G34" si="17">$C$34*D16</f>
        <v>0</v>
      </c>
      <c r="E34" s="377">
        <f t="shared" si="17"/>
        <v>0</v>
      </c>
      <c r="F34" s="435">
        <f t="shared" si="17"/>
        <v>0</v>
      </c>
      <c r="G34" s="226">
        <f t="shared" si="17"/>
        <v>0</v>
      </c>
      <c r="H34" s="226">
        <f t="shared" ref="H34:Q34" si="18">$C$34*H16</f>
        <v>0</v>
      </c>
      <c r="I34" s="226">
        <f>$C$34*I16</f>
        <v>0</v>
      </c>
      <c r="J34" s="226">
        <f t="shared" si="18"/>
        <v>0</v>
      </c>
      <c r="K34" s="226">
        <f t="shared" si="18"/>
        <v>0</v>
      </c>
      <c r="L34" s="226">
        <f>$C$34*L16</f>
        <v>0</v>
      </c>
      <c r="M34" s="226">
        <f>$C$34*M16</f>
        <v>0</v>
      </c>
      <c r="N34" s="226">
        <f>$C$34*N16</f>
        <v>0</v>
      </c>
      <c r="O34" s="226">
        <f t="shared" si="18"/>
        <v>0</v>
      </c>
      <c r="P34" s="226">
        <f t="shared" si="18"/>
        <v>0</v>
      </c>
      <c r="Q34" s="226">
        <f t="shared" si="18"/>
        <v>0</v>
      </c>
      <c r="R34" s="227"/>
      <c r="S34" s="56"/>
      <c r="T34" s="98" t="s">
        <v>123</v>
      </c>
      <c r="U34" s="80"/>
      <c r="V34" s="80"/>
      <c r="W34" s="80"/>
      <c r="X34" s="80"/>
      <c r="Y34" s="81">
        <f>Y27+Y28+Y29</f>
        <v>8.8433410684931495</v>
      </c>
      <c r="Z34" s="67" t="str">
        <f>IF(U33=0,"",+Y35/(U30+U31+U32))</f>
        <v/>
      </c>
      <c r="AA34" s="48" t="s">
        <v>124</v>
      </c>
      <c r="AB34" s="1"/>
      <c r="AC34" s="1"/>
      <c r="AD34" s="24"/>
      <c r="AE34" s="24"/>
      <c r="AF34" s="24"/>
      <c r="AG34" s="24"/>
      <c r="AH34" s="24"/>
      <c r="AI34" s="24"/>
      <c r="AJ34" s="24"/>
      <c r="AK34" s="24"/>
      <c r="AL34" s="24"/>
    </row>
    <row r="35" spans="1:38" ht="8.25" customHeight="1">
      <c r="A35" s="457"/>
      <c r="B35" s="448" t="s">
        <v>125</v>
      </c>
      <c r="C35" s="530"/>
      <c r="D35" s="397">
        <f t="shared" ref="D35:Q35" si="19">SUM(D30,D31,D32)</f>
        <v>0</v>
      </c>
      <c r="E35" s="378">
        <f t="shared" si="19"/>
        <v>23</v>
      </c>
      <c r="F35" s="115">
        <f t="shared" si="19"/>
        <v>22.65</v>
      </c>
      <c r="G35" s="114">
        <f t="shared" si="19"/>
        <v>21.798999999999999</v>
      </c>
      <c r="H35" s="114">
        <f t="shared" si="19"/>
        <v>25.979999999999997</v>
      </c>
      <c r="I35" s="114">
        <f t="shared" si="19"/>
        <v>29.98</v>
      </c>
      <c r="J35" s="116">
        <f t="shared" si="19"/>
        <v>21.59065</v>
      </c>
      <c r="K35" s="116">
        <f t="shared" si="19"/>
        <v>24.013800000000003</v>
      </c>
      <c r="L35" s="116">
        <f t="shared" si="19"/>
        <v>23.32715</v>
      </c>
      <c r="M35" s="116">
        <f t="shared" si="19"/>
        <v>22.14</v>
      </c>
      <c r="N35" s="116">
        <f t="shared" si="19"/>
        <v>26.049600000000002</v>
      </c>
      <c r="O35" s="116">
        <f t="shared" si="19"/>
        <v>23.255850000000002</v>
      </c>
      <c r="P35" s="114">
        <f t="shared" ref="P35" si="20">SUM(P30,P31,P32)</f>
        <v>22.75</v>
      </c>
      <c r="Q35" s="116">
        <f t="shared" si="19"/>
        <v>24.869999999999997</v>
      </c>
      <c r="R35" s="117" t="str">
        <f t="shared" ref="R35:R42" si="21">B35</f>
        <v xml:space="preserve">n   </v>
      </c>
      <c r="S35" s="13"/>
      <c r="T35" s="79" t="s">
        <v>126</v>
      </c>
      <c r="U35" s="80"/>
      <c r="V35" s="80"/>
      <c r="W35" s="80"/>
      <c r="X35" s="80"/>
      <c r="Y35" s="82">
        <f>IF(U33=0,Q44,+Y30+Y31+Y32+Y33)</f>
        <v>24.869999999999997</v>
      </c>
      <c r="Z35" s="32"/>
      <c r="AA35" s="33"/>
      <c r="AB35" s="1"/>
      <c r="AC35" s="1"/>
      <c r="AD35" s="24"/>
      <c r="AE35" s="24"/>
      <c r="AF35" s="24"/>
      <c r="AG35" s="24"/>
      <c r="AH35" s="24"/>
      <c r="AI35" s="24"/>
      <c r="AJ35" s="24"/>
      <c r="AK35" s="24"/>
      <c r="AL35" s="24"/>
    </row>
    <row r="36" spans="1:38" ht="6" customHeight="1">
      <c r="A36" s="457"/>
      <c r="B36" s="448" t="s">
        <v>127</v>
      </c>
      <c r="C36" s="530"/>
      <c r="D36" s="398">
        <f>Epunta*$W$30+Ellano*$W$31+Evalle*$W$32</f>
        <v>6.3364000000000003</v>
      </c>
      <c r="E36" s="378">
        <f>Epunta*$W$30+Ellano*$W$31+Evalle*$W$32</f>
        <v>6.3364000000000003</v>
      </c>
      <c r="F36" s="115">
        <f>Epunta*$W$30+Ellano*$W$31+Evalle*$W$32</f>
        <v>6.3364000000000003</v>
      </c>
      <c r="G36" s="115">
        <f>Epunta*$W$30+Ellano*$W$31+Evalle*$W$32</f>
        <v>6.3364000000000003</v>
      </c>
      <c r="H36" s="115">
        <f>Epunta*$W$30+Ellano*$W$31+Evalle*$W$32</f>
        <v>6.3364000000000003</v>
      </c>
      <c r="I36" s="115">
        <f>Epunta*$W$30+Ellano*$W$31+Evalle*$W$32</f>
        <v>6.3364000000000003</v>
      </c>
      <c r="J36" s="116">
        <f>Epunta*$W$30+Ellano*$W$31+Evalle*$W$32</f>
        <v>6.3364000000000003</v>
      </c>
      <c r="K36" s="116">
        <f>Epunta*$W$30+Ellano*$W$31+Evalle*$W$32</f>
        <v>6.3364000000000003</v>
      </c>
      <c r="L36" s="116">
        <f>Epunta*$W$30+Ellano*$W$31+Evalle*$W$32</f>
        <v>6.3364000000000003</v>
      </c>
      <c r="M36" s="116">
        <f>Epunta*$W$30+Ellano*$W$31+Evalle*$W$32</f>
        <v>6.3364000000000003</v>
      </c>
      <c r="N36" s="116">
        <f>Epunta*$W$30+Ellano*$W$31+Evalle*$W$32</f>
        <v>6.3364000000000003</v>
      </c>
      <c r="O36" s="116">
        <f>Epunta*$W$30+Ellano*$W$31+Evalle*$W$32</f>
        <v>6.3364000000000003</v>
      </c>
      <c r="P36" s="115">
        <f>Epunta*$W$30+Ellano*$W$31+Evalle*$W$32</f>
        <v>6.3364000000000003</v>
      </c>
      <c r="Q36" s="116">
        <f>Epunta*$W$30+Ellano*$W$31+Evalle*$W$32</f>
        <v>6.3364000000000003</v>
      </c>
      <c r="R36" s="117" t="str">
        <f t="shared" si="21"/>
        <v>Peajes de la energía</v>
      </c>
      <c r="S36" s="13"/>
      <c r="T36" s="34"/>
      <c r="U36" s="75"/>
      <c r="V36" s="72"/>
      <c r="W36" s="34"/>
      <c r="X36" s="35"/>
      <c r="Y36" s="152"/>
      <c r="Z36" s="11"/>
      <c r="AA36" s="31"/>
      <c r="AB36" s="1"/>
      <c r="AC36" s="1"/>
      <c r="AD36" s="24"/>
      <c r="AE36" s="24"/>
      <c r="AF36" s="24"/>
      <c r="AG36" s="24"/>
      <c r="AH36" s="24"/>
      <c r="AI36" s="24"/>
      <c r="AJ36" s="24"/>
      <c r="AK36" s="24"/>
      <c r="AL36" s="24"/>
    </row>
    <row r="37" spans="1:38" ht="6" customHeight="1">
      <c r="A37" s="457"/>
      <c r="B37" s="448" t="s">
        <v>128</v>
      </c>
      <c r="C37" s="449"/>
      <c r="D37" s="398">
        <f>MAX(D35-D36,0)</f>
        <v>0</v>
      </c>
      <c r="E37" s="378">
        <f t="shared" ref="E37:Q37" si="22">E35-E36</f>
        <v>16.663599999999999</v>
      </c>
      <c r="F37" s="115">
        <f t="shared" si="22"/>
        <v>16.313599999999997</v>
      </c>
      <c r="G37" s="115">
        <f t="shared" si="22"/>
        <v>15.462599999999998</v>
      </c>
      <c r="H37" s="115">
        <f t="shared" si="22"/>
        <v>19.643599999999996</v>
      </c>
      <c r="I37" s="115">
        <f t="shared" si="22"/>
        <v>23.643599999999999</v>
      </c>
      <c r="J37" s="116">
        <f t="shared" si="22"/>
        <v>15.254249999999999</v>
      </c>
      <c r="K37" s="116">
        <f t="shared" si="22"/>
        <v>17.677400000000002</v>
      </c>
      <c r="L37" s="116">
        <f t="shared" si="22"/>
        <v>16.990749999999998</v>
      </c>
      <c r="M37" s="116">
        <f t="shared" si="22"/>
        <v>15.803599999999999</v>
      </c>
      <c r="N37" s="116">
        <f t="shared" si="22"/>
        <v>19.713200000000001</v>
      </c>
      <c r="O37" s="116">
        <f t="shared" si="22"/>
        <v>16.919450000000001</v>
      </c>
      <c r="P37" s="115">
        <f t="shared" ref="P37" si="23">P35-P36</f>
        <v>16.413599999999999</v>
      </c>
      <c r="Q37" s="116">
        <f t="shared" si="22"/>
        <v>18.533599999999996</v>
      </c>
      <c r="R37" s="117" t="str">
        <f t="shared" si="21"/>
        <v>energía compensable(energía-peajes)</v>
      </c>
      <c r="S37" s="13"/>
      <c r="T37" s="12"/>
      <c r="U37" s="68"/>
      <c r="V37" s="12"/>
      <c r="W37" s="9"/>
      <c r="X37" s="23"/>
      <c r="Y37" s="153"/>
      <c r="Z37" s="11"/>
      <c r="AA37" s="31"/>
      <c r="AB37" s="1"/>
      <c r="AC37" s="1"/>
      <c r="AD37" s="24"/>
      <c r="AE37" s="24"/>
      <c r="AF37" s="24"/>
      <c r="AG37" s="24"/>
      <c r="AH37" s="24"/>
      <c r="AI37" s="24"/>
      <c r="AJ37" s="24"/>
      <c r="AK37" s="24"/>
      <c r="AL37" s="24"/>
    </row>
    <row r="38" spans="1:38" ht="6" customHeight="1">
      <c r="A38" s="457"/>
      <c r="B38" s="448" t="s">
        <v>129</v>
      </c>
      <c r="C38" s="449"/>
      <c r="D38" s="398">
        <f t="shared" ref="D38:Q38" si="24">D37-D34</f>
        <v>0</v>
      </c>
      <c r="E38" s="378">
        <f t="shared" si="24"/>
        <v>16.663599999999999</v>
      </c>
      <c r="F38" s="115">
        <f t="shared" si="24"/>
        <v>16.313599999999997</v>
      </c>
      <c r="G38" s="115">
        <f t="shared" si="24"/>
        <v>15.462599999999998</v>
      </c>
      <c r="H38" s="115">
        <f t="shared" si="24"/>
        <v>19.643599999999996</v>
      </c>
      <c r="I38" s="115">
        <f t="shared" si="24"/>
        <v>23.643599999999999</v>
      </c>
      <c r="J38" s="116">
        <f t="shared" si="24"/>
        <v>15.254249999999999</v>
      </c>
      <c r="K38" s="116">
        <f t="shared" si="24"/>
        <v>17.677400000000002</v>
      </c>
      <c r="L38" s="116">
        <f t="shared" si="24"/>
        <v>16.990749999999998</v>
      </c>
      <c r="M38" s="116">
        <f t="shared" si="24"/>
        <v>15.803599999999999</v>
      </c>
      <c r="N38" s="116">
        <f t="shared" si="24"/>
        <v>19.713200000000001</v>
      </c>
      <c r="O38" s="116">
        <f t="shared" si="24"/>
        <v>16.919450000000001</v>
      </c>
      <c r="P38" s="115">
        <f t="shared" ref="P38" si="25">P37-P34</f>
        <v>16.413599999999999</v>
      </c>
      <c r="Q38" s="116">
        <f t="shared" si="24"/>
        <v>18.533599999999996</v>
      </c>
      <c r="R38" s="117" t="str">
        <f t="shared" si="21"/>
        <v>subtotal energia compensada</v>
      </c>
      <c r="S38" s="13"/>
      <c r="T38" s="12"/>
      <c r="U38" s="68"/>
      <c r="V38" s="12"/>
      <c r="W38" s="9"/>
      <c r="X38" s="23"/>
      <c r="Y38" s="153"/>
      <c r="Z38" s="11"/>
      <c r="AA38" s="31"/>
      <c r="AB38" s="1"/>
      <c r="AC38" s="1"/>
      <c r="AD38" s="24"/>
      <c r="AE38" s="24"/>
      <c r="AF38" s="24"/>
      <c r="AG38" s="24"/>
      <c r="AH38" s="24"/>
      <c r="AI38" s="24"/>
      <c r="AJ38" s="24"/>
      <c r="AK38" s="24"/>
      <c r="AL38" s="24"/>
    </row>
    <row r="39" spans="1:38" ht="6" customHeight="1">
      <c r="A39" s="457"/>
      <c r="B39" s="448" t="s">
        <v>130</v>
      </c>
      <c r="C39" s="449"/>
      <c r="D39" s="398">
        <f t="shared" ref="D39:Q39" si="26">+D30+D31+D32</f>
        <v>0</v>
      </c>
      <c r="E39" s="378">
        <f t="shared" si="26"/>
        <v>23</v>
      </c>
      <c r="F39" s="115">
        <f t="shared" si="26"/>
        <v>22.65</v>
      </c>
      <c r="G39" s="115">
        <f t="shared" si="26"/>
        <v>21.798999999999999</v>
      </c>
      <c r="H39" s="115">
        <f t="shared" si="26"/>
        <v>25.979999999999997</v>
      </c>
      <c r="I39" s="115">
        <f t="shared" si="26"/>
        <v>29.98</v>
      </c>
      <c r="J39" s="116">
        <f t="shared" si="26"/>
        <v>21.59065</v>
      </c>
      <c r="K39" s="116">
        <f t="shared" si="26"/>
        <v>24.013800000000003</v>
      </c>
      <c r="L39" s="116">
        <f t="shared" si="26"/>
        <v>23.32715</v>
      </c>
      <c r="M39" s="116">
        <f t="shared" si="26"/>
        <v>22.14</v>
      </c>
      <c r="N39" s="116">
        <f t="shared" si="26"/>
        <v>26.049600000000002</v>
      </c>
      <c r="O39" s="116">
        <f t="shared" si="26"/>
        <v>23.255850000000002</v>
      </c>
      <c r="P39" s="115">
        <f t="shared" ref="P39" si="27">+P30+P31+P32</f>
        <v>22.75</v>
      </c>
      <c r="Q39" s="116">
        <f t="shared" si="26"/>
        <v>24.869999999999997</v>
      </c>
      <c r="R39" s="117" t="str">
        <f t="shared" si="21"/>
        <v>subtotal no compensado</v>
      </c>
      <c r="S39" s="13"/>
      <c r="T39" s="12"/>
      <c r="U39" s="68"/>
      <c r="V39" s="12"/>
      <c r="W39" s="9"/>
      <c r="X39" s="23"/>
      <c r="Y39" s="153"/>
      <c r="Z39" s="11"/>
      <c r="AA39" s="31"/>
      <c r="AB39" s="1"/>
      <c r="AC39" s="1"/>
      <c r="AD39" s="24"/>
      <c r="AE39" s="24"/>
      <c r="AF39" s="24"/>
      <c r="AG39" s="24"/>
      <c r="AH39" s="24"/>
      <c r="AI39" s="24"/>
      <c r="AJ39" s="24"/>
      <c r="AK39" s="24"/>
      <c r="AL39" s="24"/>
    </row>
    <row r="40" spans="1:38" ht="0.75" customHeight="1">
      <c r="A40" s="456"/>
      <c r="B40" s="449" t="s">
        <v>131</v>
      </c>
      <c r="C40" s="449"/>
      <c r="D40" s="398">
        <f t="shared" ref="D40:Q40" si="28">MAX(D35-$C$34*D16,D36)</f>
        <v>6.3364000000000003</v>
      </c>
      <c r="E40" s="378">
        <f t="shared" si="28"/>
        <v>23</v>
      </c>
      <c r="F40" s="115">
        <f t="shared" si="28"/>
        <v>22.65</v>
      </c>
      <c r="G40" s="115">
        <f t="shared" si="28"/>
        <v>21.798999999999999</v>
      </c>
      <c r="H40" s="115">
        <f t="shared" si="28"/>
        <v>25.979999999999997</v>
      </c>
      <c r="I40" s="115">
        <f t="shared" si="28"/>
        <v>29.98</v>
      </c>
      <c r="J40" s="116">
        <f t="shared" si="28"/>
        <v>21.59065</v>
      </c>
      <c r="K40" s="116">
        <f t="shared" si="28"/>
        <v>24.013800000000003</v>
      </c>
      <c r="L40" s="116">
        <f t="shared" si="28"/>
        <v>23.32715</v>
      </c>
      <c r="M40" s="116">
        <f t="shared" si="28"/>
        <v>22.14</v>
      </c>
      <c r="N40" s="116">
        <f t="shared" si="28"/>
        <v>26.049600000000002</v>
      </c>
      <c r="O40" s="116">
        <f t="shared" si="28"/>
        <v>23.255850000000002</v>
      </c>
      <c r="P40" s="115">
        <f t="shared" ref="P40" si="29">MAX(P35-$C$34*P16,P36)</f>
        <v>22.75</v>
      </c>
      <c r="Q40" s="116">
        <f t="shared" si="28"/>
        <v>24.869999999999997</v>
      </c>
      <c r="R40" s="117" t="str">
        <f t="shared" si="21"/>
        <v>subtotal legal</v>
      </c>
      <c r="S40" s="54"/>
      <c r="T40" s="12"/>
      <c r="U40" s="68"/>
      <c r="V40" s="12"/>
      <c r="W40" s="9"/>
      <c r="X40" s="23"/>
      <c r="Y40" s="153"/>
      <c r="Z40" s="11"/>
      <c r="AA40" s="31"/>
      <c r="AB40" s="1"/>
      <c r="AC40" s="1"/>
      <c r="AD40" s="24"/>
      <c r="AE40" s="24"/>
      <c r="AF40" s="24"/>
      <c r="AG40" s="24"/>
      <c r="AH40" s="24"/>
      <c r="AI40" s="24"/>
      <c r="AJ40" s="24"/>
      <c r="AK40" s="24"/>
      <c r="AL40" s="24"/>
    </row>
    <row r="41" spans="1:38" ht="6" hidden="1" customHeight="1">
      <c r="A41" s="456"/>
      <c r="B41" s="449" t="s">
        <v>132</v>
      </c>
      <c r="C41" s="449"/>
      <c r="D41" s="398">
        <f t="shared" ref="D41:Q41" si="30">MAX(D35-$C$34*D16,0)</f>
        <v>0</v>
      </c>
      <c r="E41" s="378">
        <f t="shared" si="30"/>
        <v>23</v>
      </c>
      <c r="F41" s="115">
        <f t="shared" si="30"/>
        <v>22.65</v>
      </c>
      <c r="G41" s="115">
        <f t="shared" si="30"/>
        <v>21.798999999999999</v>
      </c>
      <c r="H41" s="115">
        <f t="shared" si="30"/>
        <v>25.979999999999997</v>
      </c>
      <c r="I41" s="115">
        <f t="shared" si="30"/>
        <v>29.98</v>
      </c>
      <c r="J41" s="116">
        <f t="shared" si="30"/>
        <v>21.59065</v>
      </c>
      <c r="K41" s="116">
        <f t="shared" si="30"/>
        <v>24.013800000000003</v>
      </c>
      <c r="L41" s="116">
        <f t="shared" si="30"/>
        <v>23.32715</v>
      </c>
      <c r="M41" s="116">
        <f t="shared" si="30"/>
        <v>22.14</v>
      </c>
      <c r="N41" s="116">
        <f t="shared" si="30"/>
        <v>26.049600000000002</v>
      </c>
      <c r="O41" s="116">
        <f t="shared" si="30"/>
        <v>23.255850000000002</v>
      </c>
      <c r="P41" s="115">
        <f t="shared" ref="P41" si="31">MAX(P35-$C$34*P16,0)</f>
        <v>22.75</v>
      </c>
      <c r="Q41" s="116">
        <f t="shared" si="30"/>
        <v>24.869999999999997</v>
      </c>
      <c r="R41" s="117" t="str">
        <f t="shared" si="21"/>
        <v>sbtotal energía</v>
      </c>
      <c r="S41" s="13"/>
      <c r="T41" s="12"/>
      <c r="U41" s="68"/>
      <c r="V41" s="12"/>
      <c r="W41" s="9"/>
      <c r="X41" s="23"/>
      <c r="Y41" s="153"/>
      <c r="Z41" s="11"/>
      <c r="AA41" s="31"/>
      <c r="AB41" s="1"/>
      <c r="AC41" s="1"/>
      <c r="AD41" s="24"/>
      <c r="AE41" s="24"/>
      <c r="AF41" s="24"/>
      <c r="AG41" s="24"/>
      <c r="AH41" s="24"/>
      <c r="AI41" s="24"/>
      <c r="AJ41" s="24"/>
      <c r="AK41" s="24"/>
      <c r="AL41" s="24"/>
    </row>
    <row r="42" spans="1:38" ht="6" hidden="1" customHeight="1">
      <c r="A42" s="456"/>
      <c r="B42" s="460" t="s">
        <v>133</v>
      </c>
      <c r="C42" s="461"/>
      <c r="D42" s="399">
        <f t="shared" ref="D42:Q42" si="32">MAX(-D35+D34+(D17="legal")*D36,0)</f>
        <v>0</v>
      </c>
      <c r="E42" s="379">
        <f t="shared" si="32"/>
        <v>0</v>
      </c>
      <c r="F42" s="118">
        <f t="shared" si="32"/>
        <v>0</v>
      </c>
      <c r="G42" s="118">
        <f t="shared" si="32"/>
        <v>0</v>
      </c>
      <c r="H42" s="118">
        <f t="shared" si="32"/>
        <v>0</v>
      </c>
      <c r="I42" s="118">
        <f t="shared" si="32"/>
        <v>0</v>
      </c>
      <c r="J42" s="119">
        <f t="shared" si="32"/>
        <v>0</v>
      </c>
      <c r="K42" s="119">
        <f t="shared" si="32"/>
        <v>0</v>
      </c>
      <c r="L42" s="119">
        <f t="shared" si="32"/>
        <v>0</v>
      </c>
      <c r="M42" s="119">
        <f t="shared" si="32"/>
        <v>0</v>
      </c>
      <c r="N42" s="119">
        <f t="shared" si="32"/>
        <v>0</v>
      </c>
      <c r="O42" s="119">
        <f t="shared" si="32"/>
        <v>0</v>
      </c>
      <c r="P42" s="118">
        <f t="shared" ref="P42" si="33">MAX(-P35+P34+(P17="legal")*P36,0)</f>
        <v>0</v>
      </c>
      <c r="Q42" s="119">
        <f t="shared" si="32"/>
        <v>0</v>
      </c>
      <c r="R42" s="117" t="str">
        <f t="shared" si="21"/>
        <v>subtotal sobra excedente</v>
      </c>
      <c r="T42" s="12"/>
      <c r="U42" s="68"/>
      <c r="V42" s="12"/>
      <c r="W42" s="9"/>
      <c r="X42" s="23"/>
      <c r="Y42" s="153"/>
      <c r="Z42" s="11"/>
      <c r="AA42" s="31"/>
      <c r="AB42" s="1"/>
      <c r="AC42" s="1"/>
      <c r="AD42" s="24"/>
      <c r="AE42" s="24"/>
      <c r="AF42" s="24"/>
      <c r="AG42" s="24"/>
      <c r="AH42" s="24"/>
      <c r="AI42" s="24"/>
      <c r="AJ42" s="24"/>
      <c r="AK42" s="24"/>
      <c r="AL42" s="24"/>
    </row>
    <row r="43" spans="1:38" ht="17.25" customHeight="1">
      <c r="A43" s="456"/>
      <c r="B43" s="458" t="s">
        <v>134</v>
      </c>
      <c r="C43" s="459"/>
      <c r="D43" s="400">
        <f t="shared" ref="D43:G43" si="34">SUM(D27,D28)</f>
        <v>0</v>
      </c>
      <c r="E43" s="380">
        <f t="shared" si="34"/>
        <v>12.809999999999999</v>
      </c>
      <c r="F43" s="189">
        <f t="shared" si="34"/>
        <v>12.809999999999999</v>
      </c>
      <c r="G43" s="189">
        <f t="shared" si="34"/>
        <v>12.65733</v>
      </c>
      <c r="H43" s="189">
        <f t="shared" ref="H43:Q43" si="35">SUM(H27,H28)</f>
        <v>14.325989999999999</v>
      </c>
      <c r="I43" s="189">
        <f>SUM(I27,I28)</f>
        <v>14.3252445</v>
      </c>
      <c r="J43" s="190">
        <f t="shared" si="35"/>
        <v>12.262845</v>
      </c>
      <c r="K43" s="190">
        <f>SUM(K27,K28)</f>
        <v>10.428075</v>
      </c>
      <c r="L43" s="190">
        <f t="shared" si="35"/>
        <v>14.863274999999998</v>
      </c>
      <c r="M43" s="190">
        <f>SUM(M27,M28)</f>
        <v>16.002614465753425</v>
      </c>
      <c r="N43" s="190">
        <f>SUM(N27,N28)</f>
        <v>14.276587068493152</v>
      </c>
      <c r="O43" s="190">
        <f t="shared" si="35"/>
        <v>15.099839999999997</v>
      </c>
      <c r="P43" s="189">
        <f t="shared" si="35"/>
        <v>18.554760000000002</v>
      </c>
      <c r="Q43" s="190">
        <f t="shared" si="35"/>
        <v>8.8433410684931495</v>
      </c>
      <c r="R43" s="191" t="s">
        <v>123</v>
      </c>
      <c r="T43" s="36" t="s">
        <v>135</v>
      </c>
      <c r="U43" s="68"/>
      <c r="V43" s="12"/>
      <c r="W43" s="9"/>
      <c r="X43" s="23"/>
      <c r="Y43" s="68">
        <f>MAX($C$33*0.001,(Y34+Y35)*IEact)</f>
        <v>1.7227517286</v>
      </c>
      <c r="Z43" s="11"/>
      <c r="AA43" s="31"/>
      <c r="AB43" s="1"/>
      <c r="AC43" s="1"/>
      <c r="AD43" s="24"/>
      <c r="AE43" s="24"/>
      <c r="AF43" s="24"/>
      <c r="AG43" s="24"/>
      <c r="AH43" s="24"/>
      <c r="AI43" s="24"/>
      <c r="AJ43" s="24"/>
      <c r="AK43" s="24"/>
      <c r="AL43" s="24"/>
    </row>
    <row r="44" spans="1:38" s="96" customFormat="1" ht="18.75" customHeight="1">
      <c r="A44" s="456"/>
      <c r="B44" s="458" t="s">
        <v>136</v>
      </c>
      <c r="C44" s="459"/>
      <c r="D44" s="400">
        <f>CHOOSE(MATCH(D$17,$A69:$A$72,0),SUM(D30,D31,D32),MAX(D35-$C$34*D16,D36),MAX(D35-$C$34*D16,0),MAX(D35-$C$34*D16,0))</f>
        <v>0</v>
      </c>
      <c r="E44" s="380">
        <f>CHOOSE(MATCH(E$17,$A69:$A$72,0),SUM(E30,E31,E32),MAX(E35-$C$34*E16,E36),MAX(E35-$C$34*E16,0),MAX(E35-$C$34*E16,0))</f>
        <v>23</v>
      </c>
      <c r="F44" s="189">
        <f>CHOOSE(MATCH(F$17,$A69:$A$72,0),SUM(F30,F31,F32),MAX(F35-$C$34*F16,F36),MAX(F35-$C$34*F16,0),MAX(F35-$C$34*F16,0))</f>
        <v>22.65</v>
      </c>
      <c r="G44" s="189">
        <f>CHOOSE(MATCH(G$17,$A69:$A$72,0),SUM(G30,G31,G32),MAX(G35-$C$34*G16,G36),MAX(G35-$C$34*G16,0),MAX(G35-$C$34*G16,0))</f>
        <v>21.798999999999999</v>
      </c>
      <c r="H44" s="189">
        <f>CHOOSE(MATCH(H$17,$A69:$A$72,0),SUM(H30,H31,H32),MAX(H35-$C$34*H16,H36),MAX(H35-$C$34*H16,0),MAX(H35-$C$34*H16,0))</f>
        <v>25.979999999999997</v>
      </c>
      <c r="I44" s="189">
        <f>CHOOSE(MATCH(I$17,$A69:$A$72,0),SUM(I30,I31,I32),MAX(I35-$C$34*I16,I36),MAX(I35-$C$34*I16,0),MAX(I35-$C$34*I16,0))</f>
        <v>29.98</v>
      </c>
      <c r="J44" s="190">
        <f>CHOOSE(MATCH(J$17,$A69:$A$72,0),SUM(J30,J31,J32),MAX(J35-$C$34*J16,J36),MAX(J35-$C$34*J16,0),MAX(J35-$C$34*J16,0))</f>
        <v>21.59065</v>
      </c>
      <c r="K44" s="190">
        <f>CHOOSE(MATCH(K$17,$A69:$A$72,0),SUM(K30,K31,K32),MAX(K35-$C$34*K16,K36),MAX(K35-$C$34*K16,0),MAX(K35-$C$34*K16,0))</f>
        <v>24.013800000000003</v>
      </c>
      <c r="L44" s="190">
        <f>CHOOSE(MATCH(L$17,$A69:$A$72,0),SUM(L30,L31,L32),MAX(L35-$C$34*L16,L36),MAX(L35-$C$34*L16,0),MAX(L35-$C$34*L16,0))</f>
        <v>23.32715</v>
      </c>
      <c r="M44" s="190">
        <f>CHOOSE(MATCH(M$17,$A69:$A$72,0),SUM(M30,M31,M32),MAX(M35-$C$34*M16,M36),MAX(M35-$C$34*M16,0),MAX(M35-$C$34*M16,0))</f>
        <v>22.14</v>
      </c>
      <c r="N44" s="190">
        <f>CHOOSE(MATCH(N$17,$A69:$A$72,0),SUM(N30,N31,N32),MAX(N35-$C$34*N16,N36),MAX(N35-$C$34*N16,0),MAX(N35-$C$34*N16,0))</f>
        <v>26.049600000000002</v>
      </c>
      <c r="O44" s="190">
        <f>CHOOSE(MATCH(O$17,$A69:$A$72,0),SUM(O30,O31,O32),MAX(O35-$C$34*O16,O36),MAX(O35-$C$34*O16,0),MAX(O35-$C$34*O16,0))</f>
        <v>23.255850000000002</v>
      </c>
      <c r="P44" s="189">
        <f>CHOOSE(MATCH(P$17,$A69:$A$72,0),SUM(P30,P31,P32),MAX(P35-$C$34*P16,P36),MAX(P35-$C$34*P16,0),MAX(P35-$C$34*P16,0))</f>
        <v>22.75</v>
      </c>
      <c r="Q44" s="190">
        <f>CHOOSE(MATCH(Q$17,$A69:$A$72,0),SUM(Q30,Q31,Q32),MAX(Q35-$C$34*Q16,Q36),MAX(Q35-$C$34*Q16,0),MAX(Q35-$C$34*Q16,0))</f>
        <v>24.869999999999997</v>
      </c>
      <c r="R44" s="191" t="s">
        <v>137</v>
      </c>
      <c r="S44" s="24"/>
      <c r="T44" s="36" t="s">
        <v>138</v>
      </c>
      <c r="U44" s="68"/>
      <c r="V44" s="12"/>
      <c r="W44" s="9"/>
      <c r="X44" s="23"/>
      <c r="Y44" s="68">
        <f>+contadordia*$U$26</f>
        <v>0.81</v>
      </c>
      <c r="Z44" s="11"/>
      <c r="AA44" s="31"/>
      <c r="AB44" s="97"/>
      <c r="AC44" s="97"/>
    </row>
    <row r="45" spans="1:38" ht="12.75">
      <c r="A45" s="456"/>
      <c r="B45" s="524" t="s">
        <v>139</v>
      </c>
      <c r="C45" s="525"/>
      <c r="D45" s="401">
        <f t="shared" ref="D45:Q45" si="36">MAX(+D34-D44-D35,0)</f>
        <v>0</v>
      </c>
      <c r="E45" s="381">
        <f t="shared" si="36"/>
        <v>0</v>
      </c>
      <c r="F45" s="436">
        <f t="shared" si="36"/>
        <v>0</v>
      </c>
      <c r="G45" s="120">
        <f t="shared" si="36"/>
        <v>0</v>
      </c>
      <c r="H45" s="120">
        <f t="shared" si="36"/>
        <v>0</v>
      </c>
      <c r="I45" s="120">
        <f t="shared" si="36"/>
        <v>0</v>
      </c>
      <c r="J45" s="121">
        <f t="shared" si="36"/>
        <v>0</v>
      </c>
      <c r="K45" s="121">
        <f t="shared" si="36"/>
        <v>0</v>
      </c>
      <c r="L45" s="121">
        <f t="shared" si="36"/>
        <v>0</v>
      </c>
      <c r="M45" s="121">
        <f t="shared" si="36"/>
        <v>0</v>
      </c>
      <c r="N45" s="121">
        <f t="shared" si="36"/>
        <v>0</v>
      </c>
      <c r="O45" s="121">
        <f t="shared" si="36"/>
        <v>0</v>
      </c>
      <c r="P45" s="120">
        <f t="shared" ref="P45" si="37">MAX(+P34-P44-P35,0)</f>
        <v>0</v>
      </c>
      <c r="Q45" s="121">
        <f t="shared" si="36"/>
        <v>0</v>
      </c>
      <c r="R45" s="122" t="s">
        <v>140</v>
      </c>
      <c r="S45" s="96"/>
      <c r="T45" s="36" t="s">
        <v>141</v>
      </c>
      <c r="U45" s="68"/>
      <c r="V45" s="12"/>
      <c r="W45" s="9"/>
      <c r="X45" s="23"/>
      <c r="Y45" s="68">
        <f>+finbonsoc*diasfct</f>
        <v>0.38227290410958903</v>
      </c>
      <c r="Z45" s="11"/>
      <c r="AA45" s="31"/>
      <c r="AB45" s="24"/>
      <c r="AC45" s="24"/>
      <c r="AD45" s="24"/>
      <c r="AE45" s="24"/>
      <c r="AF45" s="24"/>
      <c r="AG45" s="24"/>
      <c r="AH45" s="24"/>
      <c r="AI45" s="24"/>
      <c r="AJ45" s="24"/>
      <c r="AK45" s="24"/>
      <c r="AL45" s="24"/>
    </row>
    <row r="46" spans="1:38" s="24" customFormat="1" ht="27" customHeight="1">
      <c r="A46" s="456"/>
      <c r="B46" s="526" t="s">
        <v>142</v>
      </c>
      <c r="C46" s="527"/>
      <c r="D46" s="402">
        <f>+D44/$C$33</f>
        <v>0</v>
      </c>
      <c r="E46" s="382">
        <f t="shared" ref="E46:Q46" si="38">+E35/$C$33</f>
        <v>0.115</v>
      </c>
      <c r="F46" s="437">
        <f t="shared" si="38"/>
        <v>0.11324999999999999</v>
      </c>
      <c r="G46" s="200">
        <f t="shared" si="38"/>
        <v>0.10899499999999999</v>
      </c>
      <c r="H46" s="200">
        <f t="shared" si="38"/>
        <v>0.12989999999999999</v>
      </c>
      <c r="I46" s="200">
        <f t="shared" si="38"/>
        <v>0.14990000000000001</v>
      </c>
      <c r="J46" s="200">
        <f t="shared" si="38"/>
        <v>0.10795325</v>
      </c>
      <c r="K46" s="200">
        <f t="shared" si="38"/>
        <v>0.12006900000000002</v>
      </c>
      <c r="L46" s="200">
        <f t="shared" si="38"/>
        <v>0.11663575</v>
      </c>
      <c r="M46" s="200">
        <f t="shared" si="38"/>
        <v>0.11070000000000001</v>
      </c>
      <c r="N46" s="200">
        <f t="shared" si="38"/>
        <v>0.130248</v>
      </c>
      <c r="O46" s="200">
        <f t="shared" si="38"/>
        <v>0.11627925000000001</v>
      </c>
      <c r="P46" s="200">
        <f t="shared" ref="P46" si="39">+P35/$C$33</f>
        <v>0.11375</v>
      </c>
      <c r="Q46" s="200">
        <f t="shared" si="38"/>
        <v>0.12434999999999999</v>
      </c>
      <c r="R46" s="201" t="s">
        <v>143</v>
      </c>
      <c r="S46" s="96"/>
      <c r="T46" s="55"/>
      <c r="U46" s="69"/>
      <c r="V46" s="73"/>
      <c r="W46" s="9"/>
      <c r="X46" s="23"/>
      <c r="Y46" s="69"/>
      <c r="Z46" s="11"/>
      <c r="AA46" s="31"/>
    </row>
    <row r="47" spans="1:38" ht="12.75">
      <c r="A47" s="456"/>
      <c r="B47" s="528"/>
      <c r="C47" s="529"/>
      <c r="D47" s="403"/>
      <c r="E47" s="383"/>
      <c r="F47" s="438"/>
      <c r="G47" s="123"/>
      <c r="H47" s="123"/>
      <c r="I47" s="123"/>
      <c r="J47" s="124"/>
      <c r="K47" s="124"/>
      <c r="L47" s="124"/>
      <c r="M47" s="124"/>
      <c r="N47" s="124"/>
      <c r="O47" s="124"/>
      <c r="P47" s="123"/>
      <c r="Q47" s="124"/>
      <c r="R47" s="125"/>
      <c r="T47" s="37" t="s">
        <v>144</v>
      </c>
      <c r="U47" s="70"/>
      <c r="V47" s="10"/>
      <c r="W47" s="9"/>
      <c r="X47" s="23"/>
      <c r="Y47" s="70">
        <f>+Y34+Y35+Y43+Y44+Y45</f>
        <v>36.628365701202746</v>
      </c>
      <c r="Z47" s="11"/>
      <c r="AA47" s="31"/>
      <c r="AB47" s="2"/>
      <c r="AC47" s="2"/>
      <c r="AD47" s="24"/>
      <c r="AE47" s="24"/>
      <c r="AF47" s="24"/>
      <c r="AG47" s="24"/>
      <c r="AH47" s="24"/>
      <c r="AI47" s="24"/>
      <c r="AJ47" s="24"/>
      <c r="AK47" s="24"/>
      <c r="AL47" s="24"/>
    </row>
    <row r="48" spans="1:38" s="24" customFormat="1" ht="12.75">
      <c r="A48" s="456"/>
      <c r="B48" s="241" t="s">
        <v>145</v>
      </c>
      <c r="C48" s="142">
        <f>4.650987/365</f>
        <v>1.2742430136986302E-2</v>
      </c>
      <c r="D48" s="404">
        <f t="shared" ref="D48:P48" si="40">+finbonsoc*diasfct</f>
        <v>0.38227290410958903</v>
      </c>
      <c r="E48" s="384">
        <f t="shared" si="40"/>
        <v>0.38227290410958903</v>
      </c>
      <c r="F48" s="129">
        <f t="shared" si="40"/>
        <v>0.38227290410958903</v>
      </c>
      <c r="G48" s="127">
        <f t="shared" si="40"/>
        <v>0.38227290410958903</v>
      </c>
      <c r="H48" s="127">
        <f t="shared" si="40"/>
        <v>0.38227290410958903</v>
      </c>
      <c r="I48" s="127">
        <f t="shared" si="40"/>
        <v>0.38227290410958903</v>
      </c>
      <c r="J48" s="127">
        <f t="shared" si="40"/>
        <v>0.38227290410958903</v>
      </c>
      <c r="K48" s="127">
        <f t="shared" si="40"/>
        <v>0.38227290410958903</v>
      </c>
      <c r="L48" s="127">
        <f t="shared" si="40"/>
        <v>0.38227290410958903</v>
      </c>
      <c r="M48" s="127">
        <f t="shared" si="40"/>
        <v>0.38227290410958903</v>
      </c>
      <c r="N48" s="127">
        <f t="shared" si="40"/>
        <v>0.38227290410958903</v>
      </c>
      <c r="O48" s="127">
        <f t="shared" si="40"/>
        <v>0.38227290410958903</v>
      </c>
      <c r="P48" s="127">
        <f t="shared" si="40"/>
        <v>0.38227290410958903</v>
      </c>
      <c r="Q48" s="127">
        <f>+finbonsoc*diasfct</f>
        <v>0.38227290410958903</v>
      </c>
      <c r="R48" s="130" t="str">
        <f t="shared" ref="R48:R59" si="41">B48</f>
        <v>Financ. Bono Social (€/día)</v>
      </c>
      <c r="T48" s="37"/>
      <c r="U48" s="70"/>
      <c r="V48" s="10"/>
      <c r="W48" s="9"/>
      <c r="X48" s="23"/>
      <c r="Y48" s="70"/>
      <c r="Z48" s="11"/>
      <c r="AA48" s="31"/>
      <c r="AB48" s="2"/>
      <c r="AC48" s="2"/>
    </row>
    <row r="49" spans="1:38" ht="15.75" customHeight="1">
      <c r="A49" s="456"/>
      <c r="B49" s="242" t="s">
        <v>146</v>
      </c>
      <c r="C49" s="155">
        <v>5.11E-2</v>
      </c>
      <c r="D49" s="405">
        <f t="shared" ref="D49:G49" si="42">MAX($C$33*0.001,(D43+D44+D48)*IEact)</f>
        <v>0.2</v>
      </c>
      <c r="E49" s="385">
        <f t="shared" si="42"/>
        <v>1.8494251454000001</v>
      </c>
      <c r="F49" s="126">
        <f t="shared" si="42"/>
        <v>1.8315401453999998</v>
      </c>
      <c r="G49" s="126">
        <f t="shared" si="42"/>
        <v>1.7802526084000001</v>
      </c>
      <c r="H49" s="126">
        <f t="shared" ref="H49:Q49" si="43">MAX($C$33*0.001,(H43+H44+H48)*IEact)</f>
        <v>2.0791702343999998</v>
      </c>
      <c r="I49" s="126">
        <f t="shared" si="43"/>
        <v>2.2835321393500001</v>
      </c>
      <c r="J49" s="126">
        <f t="shared" si="43"/>
        <v>1.7494477399000001</v>
      </c>
      <c r="K49" s="126">
        <f t="shared" si="43"/>
        <v>1.7795139579000003</v>
      </c>
      <c r="L49" s="126">
        <f t="shared" si="43"/>
        <v>1.9710648629</v>
      </c>
      <c r="M49" s="126">
        <f>MAX($C$33*0.001,(M43+M44+M48)*IEact)</f>
        <v>1.9686217446000001</v>
      </c>
      <c r="N49" s="126">
        <f>MAX($C$33*0.001,(N43+N44+N48)*IEact)</f>
        <v>2.0802023046000002</v>
      </c>
      <c r="O49" s="126">
        <f t="shared" si="43"/>
        <v>1.9795099044</v>
      </c>
      <c r="P49" s="126">
        <f t="shared" si="43"/>
        <v>2.1302073814</v>
      </c>
      <c r="Q49" s="126">
        <f t="shared" si="43"/>
        <v>1.742285874</v>
      </c>
      <c r="R49" s="128" t="str">
        <f t="shared" si="41"/>
        <v>Impuesto Eléctrico (5,11%)</v>
      </c>
      <c r="T49" s="38" t="s">
        <v>147</v>
      </c>
      <c r="U49" s="76">
        <f>IVAact</f>
        <v>0.21</v>
      </c>
      <c r="V49" s="74"/>
      <c r="W49" s="39"/>
      <c r="X49" s="40"/>
      <c r="Y49" s="71">
        <f>+Y47*U49</f>
        <v>7.6919567972525762</v>
      </c>
      <c r="Z49" s="11"/>
      <c r="AA49" s="31"/>
      <c r="AB49" s="2"/>
      <c r="AC49" s="2"/>
      <c r="AD49" s="24"/>
      <c r="AE49" s="24"/>
      <c r="AF49" s="24"/>
      <c r="AG49" s="24"/>
      <c r="AH49" s="24"/>
      <c r="AI49" s="24"/>
      <c r="AJ49" s="24"/>
      <c r="AK49" s="24"/>
      <c r="AL49" s="24"/>
    </row>
    <row r="50" spans="1:38" ht="15.75" customHeight="1">
      <c r="A50" s="456"/>
      <c r="B50" s="241" t="s">
        <v>148</v>
      </c>
      <c r="C50" s="265">
        <f>0.81/30</f>
        <v>2.7000000000000003E-2</v>
      </c>
      <c r="D50" s="404">
        <f t="shared" ref="D50:P50" si="44">+contadordia*diasfct</f>
        <v>0.81</v>
      </c>
      <c r="E50" s="384">
        <f t="shared" si="44"/>
        <v>0.81</v>
      </c>
      <c r="F50" s="129">
        <f t="shared" si="44"/>
        <v>0.81</v>
      </c>
      <c r="G50" s="127">
        <f t="shared" si="44"/>
        <v>0.81</v>
      </c>
      <c r="H50" s="127">
        <f t="shared" si="44"/>
        <v>0.81</v>
      </c>
      <c r="I50" s="127">
        <f t="shared" si="44"/>
        <v>0.81</v>
      </c>
      <c r="J50" s="127">
        <f t="shared" si="44"/>
        <v>0.81</v>
      </c>
      <c r="K50" s="127">
        <f t="shared" si="44"/>
        <v>0.81</v>
      </c>
      <c r="L50" s="127">
        <f t="shared" si="44"/>
        <v>0.81</v>
      </c>
      <c r="M50" s="127">
        <f t="shared" si="44"/>
        <v>0.81</v>
      </c>
      <c r="N50" s="127">
        <f t="shared" si="44"/>
        <v>0.81</v>
      </c>
      <c r="O50" s="127">
        <f t="shared" si="44"/>
        <v>0.81</v>
      </c>
      <c r="P50" s="127">
        <f t="shared" si="44"/>
        <v>0.81</v>
      </c>
      <c r="Q50" s="127">
        <f>+contadordia*diasfct</f>
        <v>0.81</v>
      </c>
      <c r="R50" s="130" t="str">
        <f t="shared" si="41"/>
        <v>Alquiler contador (por día)</v>
      </c>
      <c r="T50" s="83" t="s">
        <v>149</v>
      </c>
      <c r="U50" s="84"/>
      <c r="V50" s="84"/>
      <c r="W50" s="84"/>
      <c r="X50" s="85"/>
      <c r="Y50" s="233">
        <f>Y47+Y49</f>
        <v>44.320322498455326</v>
      </c>
      <c r="Z50" s="32"/>
      <c r="AA50" s="33"/>
      <c r="AB50" s="2"/>
      <c r="AC50" s="2"/>
      <c r="AD50" s="24"/>
      <c r="AE50" s="24"/>
      <c r="AF50" s="24"/>
      <c r="AG50" s="24"/>
      <c r="AH50" s="24"/>
      <c r="AI50" s="24"/>
      <c r="AJ50" s="24"/>
      <c r="AK50" s="24"/>
      <c r="AL50" s="24"/>
    </row>
    <row r="51" spans="1:38" ht="15.75" customHeight="1">
      <c r="A51" s="456"/>
      <c r="B51" s="241" t="s">
        <v>150</v>
      </c>
      <c r="C51" s="143"/>
      <c r="D51" s="406" t="str">
        <f t="shared" ref="D51:Q51" si="45">IF(D18="NO","0",diasfct*D18)</f>
        <v>0</v>
      </c>
      <c r="E51" s="386">
        <f t="shared" ref="E51:G51" si="46">IF(E18="NO","0",diasfct*E18)</f>
        <v>0</v>
      </c>
      <c r="F51" s="131">
        <f t="shared" si="46"/>
        <v>0</v>
      </c>
      <c r="G51" s="132" t="str">
        <f t="shared" si="46"/>
        <v>0</v>
      </c>
      <c r="H51" s="132" t="str">
        <f t="shared" si="45"/>
        <v>0</v>
      </c>
      <c r="I51" s="132">
        <f t="shared" si="45"/>
        <v>1.962739726027396</v>
      </c>
      <c r="J51" s="132">
        <f t="shared" si="45"/>
        <v>0</v>
      </c>
      <c r="K51" s="132">
        <f t="shared" si="45"/>
        <v>0</v>
      </c>
      <c r="L51" s="132">
        <f t="shared" si="45"/>
        <v>0</v>
      </c>
      <c r="M51" s="132">
        <f>IF(M18="NO","0",diasfct*M18)</f>
        <v>0</v>
      </c>
      <c r="N51" s="132">
        <f>IF(N18="NO","0",diasfct*N18)</f>
        <v>1.9672131147540959</v>
      </c>
      <c r="O51" s="132" t="str">
        <f t="shared" si="45"/>
        <v>0</v>
      </c>
      <c r="P51" s="132" t="str">
        <f t="shared" ref="P51" si="47">IF(P18="NO","0",diasfct*P18)</f>
        <v>0</v>
      </c>
      <c r="Q51" s="132" t="str">
        <f t="shared" si="45"/>
        <v>0</v>
      </c>
      <c r="R51" s="130" t="str">
        <f t="shared" si="41"/>
        <v>coste batería virtual</v>
      </c>
      <c r="T51" s="24"/>
      <c r="X51" s="24"/>
      <c r="Y51" s="24"/>
      <c r="Z51" s="24"/>
      <c r="AA51" s="24"/>
      <c r="AB51" s="2"/>
      <c r="AC51" s="2"/>
      <c r="AD51" s="24"/>
      <c r="AE51" s="24"/>
      <c r="AF51" s="24"/>
      <c r="AG51" s="24"/>
      <c r="AH51" s="24"/>
      <c r="AI51" s="24"/>
      <c r="AJ51" s="24"/>
      <c r="AK51" s="24"/>
      <c r="AL51" s="24"/>
    </row>
    <row r="52" spans="1:38" ht="12.75">
      <c r="A52" s="456"/>
      <c r="B52" s="243" t="s">
        <v>151</v>
      </c>
      <c r="C52" s="144"/>
      <c r="D52" s="406">
        <f>IFERROR(+D43+D44+D48+D49+D50+D51*($C$34&gt;0),"")</f>
        <v>1.3922729041095891</v>
      </c>
      <c r="E52" s="386">
        <f t="shared" ref="E52:H52" si="48">+E43+E44+E48+E49+E50+E51*($C$34&gt;0)</f>
        <v>38.851698049509594</v>
      </c>
      <c r="F52" s="131">
        <f t="shared" si="48"/>
        <v>38.483813049509585</v>
      </c>
      <c r="G52" s="131">
        <f t="shared" si="48"/>
        <v>37.428855512509593</v>
      </c>
      <c r="H52" s="131">
        <f t="shared" si="48"/>
        <v>43.577433138509591</v>
      </c>
      <c r="I52" s="131">
        <f t="shared" ref="I52:Q52" si="49">+I43+I44+I48+I49+I50+I51*($C$34&gt;0)</f>
        <v>47.781049543459595</v>
      </c>
      <c r="J52" s="131">
        <f t="shared" si="49"/>
        <v>36.795215644009595</v>
      </c>
      <c r="K52" s="131">
        <f t="shared" si="49"/>
        <v>37.413661862009597</v>
      </c>
      <c r="L52" s="131">
        <f t="shared" si="49"/>
        <v>41.353762767009592</v>
      </c>
      <c r="M52" s="131">
        <f>+M43+M44+M48+M49+M50+M51*($C$34&gt;0)</f>
        <v>41.303509114463019</v>
      </c>
      <c r="N52" s="131">
        <f>+N43+N44+N48+N49+N50+N51*($C$34&gt;0)</f>
        <v>43.598662277202749</v>
      </c>
      <c r="O52" s="131">
        <f t="shared" si="49"/>
        <v>41.527472808509586</v>
      </c>
      <c r="P52" s="131">
        <f t="shared" si="49"/>
        <v>44.627240285509593</v>
      </c>
      <c r="Q52" s="131">
        <f t="shared" si="49"/>
        <v>36.647899846602741</v>
      </c>
      <c r="R52" s="133" t="str">
        <f t="shared" si="41"/>
        <v>Total Bruto</v>
      </c>
      <c r="T52" s="24"/>
      <c r="X52" s="24"/>
      <c r="Y52" s="24"/>
      <c r="Z52" s="24"/>
      <c r="AA52" s="24"/>
      <c r="AB52" s="2"/>
      <c r="AC52" s="2"/>
      <c r="AD52" s="24"/>
      <c r="AE52" s="24"/>
      <c r="AF52" s="24"/>
      <c r="AG52" s="24"/>
      <c r="AH52" s="24"/>
      <c r="AI52" s="24"/>
      <c r="AJ52" s="24"/>
      <c r="AK52" s="24"/>
      <c r="AL52" s="24"/>
    </row>
    <row r="53" spans="1:38" s="24" customFormat="1" ht="12.75">
      <c r="A53" s="456"/>
      <c r="B53" s="241" t="s">
        <v>152</v>
      </c>
      <c r="C53" s="145">
        <v>0.21</v>
      </c>
      <c r="D53" s="404">
        <f>IFERROR(D52*IVAact,"")</f>
        <v>0.29237730986301369</v>
      </c>
      <c r="E53" s="384">
        <f t="shared" ref="E53:G53" si="50">E52*IVAact</f>
        <v>8.1588565903970149</v>
      </c>
      <c r="F53" s="129">
        <f t="shared" si="50"/>
        <v>8.0816007403970129</v>
      </c>
      <c r="G53" s="127">
        <f t="shared" si="50"/>
        <v>7.8600596576270139</v>
      </c>
      <c r="H53" s="127">
        <f t="shared" ref="H53:Q53" si="51">H52*IVAact</f>
        <v>9.1512609590870131</v>
      </c>
      <c r="I53" s="127">
        <f>I52*IVAact</f>
        <v>10.034020404126515</v>
      </c>
      <c r="J53" s="127">
        <f t="shared" si="51"/>
        <v>7.7269952852420145</v>
      </c>
      <c r="K53" s="127">
        <f>K52*IVAact</f>
        <v>7.8568689910220151</v>
      </c>
      <c r="L53" s="127">
        <f t="shared" si="51"/>
        <v>8.6842901810720132</v>
      </c>
      <c r="M53" s="127">
        <f>M52*IVAact</f>
        <v>8.6737369140372333</v>
      </c>
      <c r="N53" s="127">
        <f>N52*IVAact</f>
        <v>9.1557190782125772</v>
      </c>
      <c r="O53" s="127">
        <f t="shared" si="51"/>
        <v>8.7207692897870128</v>
      </c>
      <c r="P53" s="127">
        <f t="shared" si="51"/>
        <v>9.3717204599570145</v>
      </c>
      <c r="Q53" s="127">
        <f t="shared" si="51"/>
        <v>7.6960589677865752</v>
      </c>
      <c r="R53" s="130" t="str">
        <f t="shared" si="41"/>
        <v>IVA (21%)</v>
      </c>
      <c r="X53" s="16"/>
      <c r="Y53" s="1"/>
      <c r="Z53" s="2"/>
      <c r="AA53" s="2"/>
      <c r="AB53" s="2"/>
      <c r="AC53" s="2"/>
    </row>
    <row r="54" spans="1:38" s="24" customFormat="1" ht="12.75">
      <c r="A54" s="456"/>
      <c r="B54" s="237" t="s">
        <v>153</v>
      </c>
      <c r="C54" s="146"/>
      <c r="D54" s="407"/>
      <c r="E54" s="387"/>
      <c r="F54" s="439"/>
      <c r="G54" s="135"/>
      <c r="H54" s="135"/>
      <c r="I54" s="135"/>
      <c r="J54" s="135"/>
      <c r="K54" s="135"/>
      <c r="L54" s="135"/>
      <c r="M54" s="135"/>
      <c r="N54" s="135"/>
      <c r="O54" s="135"/>
      <c r="P54" s="135"/>
      <c r="Q54" s="135"/>
      <c r="R54" s="130" t="str">
        <f t="shared" si="41"/>
        <v>según condiciones BOE</v>
      </c>
      <c r="X54" s="13"/>
      <c r="Y54" s="1"/>
      <c r="Z54" s="2"/>
      <c r="AA54" s="2"/>
      <c r="AB54" s="2"/>
      <c r="AC54" s="2"/>
    </row>
    <row r="55" spans="1:38" s="24" customFormat="1" ht="12.75">
      <c r="A55" s="456"/>
      <c r="B55" s="244" t="s">
        <v>154</v>
      </c>
      <c r="C55" s="136"/>
      <c r="D55" s="408" t="str">
        <f>IF(OR(D8=0,D13=0,D14=0,D15=0),"-",+D52+D53)</f>
        <v>-</v>
      </c>
      <c r="E55" s="388">
        <f t="shared" ref="E55:I55" si="52">+E52+E53</f>
        <v>47.010554639906609</v>
      </c>
      <c r="F55" s="440">
        <f t="shared" si="52"/>
        <v>46.5654137899066</v>
      </c>
      <c r="G55" s="137">
        <f t="shared" si="52"/>
        <v>45.288915170136605</v>
      </c>
      <c r="H55" s="137">
        <f t="shared" si="52"/>
        <v>52.728694097596602</v>
      </c>
      <c r="I55" s="137">
        <f t="shared" si="52"/>
        <v>57.81506994758611</v>
      </c>
      <c r="J55" s="137">
        <f t="shared" ref="J55:Q55" si="53">+J52+J53</f>
        <v>44.522210929251607</v>
      </c>
      <c r="K55" s="137">
        <f>+K52+K53</f>
        <v>45.270530853031616</v>
      </c>
      <c r="L55" s="137">
        <f t="shared" si="53"/>
        <v>50.038052948081607</v>
      </c>
      <c r="M55" s="137">
        <f>+M52+M53</f>
        <v>49.977246028500254</v>
      </c>
      <c r="N55" s="137">
        <f>+N52+N53</f>
        <v>52.754381355415326</v>
      </c>
      <c r="O55" s="137">
        <f t="shared" si="53"/>
        <v>50.2482420982966</v>
      </c>
      <c r="P55" s="137">
        <f t="shared" si="53"/>
        <v>53.998960745466604</v>
      </c>
      <c r="Q55" s="137">
        <f t="shared" si="53"/>
        <v>44.343958814389318</v>
      </c>
      <c r="R55" s="138" t="str">
        <f t="shared" si="41"/>
        <v>TOTAL NETO provisional</v>
      </c>
      <c r="X55" s="13"/>
      <c r="Y55" s="1"/>
      <c r="Z55" s="2"/>
      <c r="AA55" s="2"/>
      <c r="AB55" s="2"/>
      <c r="AC55" s="2"/>
    </row>
    <row r="56" spans="1:38" s="24" customFormat="1" ht="7.5" customHeight="1">
      <c r="A56" s="456"/>
      <c r="B56" s="237"/>
      <c r="C56" s="134"/>
      <c r="D56" s="408"/>
      <c r="E56" s="388"/>
      <c r="F56" s="440"/>
      <c r="G56" s="137"/>
      <c r="H56" s="137"/>
      <c r="I56" s="137"/>
      <c r="J56" s="137"/>
      <c r="K56" s="137"/>
      <c r="L56" s="137"/>
      <c r="M56" s="137"/>
      <c r="N56" s="137"/>
      <c r="O56" s="137"/>
      <c r="P56" s="137"/>
      <c r="Q56" s="137"/>
      <c r="R56" s="130">
        <f t="shared" si="41"/>
        <v>0</v>
      </c>
      <c r="X56" s="13"/>
      <c r="Y56" s="1"/>
      <c r="Z56" s="7"/>
      <c r="AA56" s="2"/>
      <c r="AB56" s="2"/>
      <c r="AC56" s="2"/>
    </row>
    <row r="57" spans="1:38" s="24" customFormat="1" ht="9" customHeight="1">
      <c r="A57" s="456"/>
      <c r="B57" s="274" t="s">
        <v>155</v>
      </c>
      <c r="C57" s="247"/>
      <c r="D57" s="409">
        <f t="shared" ref="D57:Q57" si="54">D45</f>
        <v>0</v>
      </c>
      <c r="E57" s="389">
        <f t="shared" ref="E57:G57" si="55">E45</f>
        <v>0</v>
      </c>
      <c r="F57" s="248">
        <f t="shared" si="55"/>
        <v>0</v>
      </c>
      <c r="G57" s="249">
        <f t="shared" si="55"/>
        <v>0</v>
      </c>
      <c r="H57" s="249">
        <f t="shared" si="54"/>
        <v>0</v>
      </c>
      <c r="I57" s="249">
        <f t="shared" si="54"/>
        <v>0</v>
      </c>
      <c r="J57" s="249">
        <f t="shared" si="54"/>
        <v>0</v>
      </c>
      <c r="K57" s="249">
        <f t="shared" si="54"/>
        <v>0</v>
      </c>
      <c r="L57" s="249">
        <f t="shared" si="54"/>
        <v>0</v>
      </c>
      <c r="M57" s="249">
        <f>M45</f>
        <v>0</v>
      </c>
      <c r="N57" s="249">
        <f>N45</f>
        <v>0</v>
      </c>
      <c r="O57" s="249">
        <f t="shared" si="54"/>
        <v>0</v>
      </c>
      <c r="P57" s="249">
        <f t="shared" ref="P57" si="56">P45</f>
        <v>0</v>
      </c>
      <c r="Q57" s="249">
        <f t="shared" si="54"/>
        <v>0</v>
      </c>
      <c r="R57" s="250" t="str">
        <f t="shared" si="41"/>
        <v>excendente pendiente por compensar</v>
      </c>
      <c r="X57" s="13"/>
      <c r="Y57" s="1"/>
      <c r="Z57" s="2"/>
      <c r="AA57" s="2"/>
      <c r="AB57" s="2"/>
      <c r="AC57" s="2"/>
    </row>
    <row r="58" spans="1:38" s="24" customFormat="1">
      <c r="A58" s="456"/>
      <c r="B58" s="273" t="s">
        <v>156</v>
      </c>
      <c r="C58" s="271"/>
      <c r="D58" s="410" t="str">
        <f>IF(MATCH(D$17,$A69:$A$72,0)=4,MAX(D55-D57,0),D55)</f>
        <v>-</v>
      </c>
      <c r="E58" s="390">
        <f>IF(MATCH(E$17,$A69:$A$72,0)=4,MAX(E55-E57,0),E55)</f>
        <v>47.010554639906609</v>
      </c>
      <c r="F58" s="441">
        <f>IF(MATCH(F$17,$A69:$A$72,0)=4,MAX(F55-F57,0),F55)</f>
        <v>46.5654137899066</v>
      </c>
      <c r="G58" s="275">
        <f>IF(MATCH(G$17,$A69:$A$72,0)=4,MAX(G55-G57,0),G55)</f>
        <v>45.288915170136605</v>
      </c>
      <c r="H58" s="272">
        <f>IF(MATCH(H$17,$A69:$A$72,0)=4,MAX(H55-H57,0),H55)</f>
        <v>52.728694097596602</v>
      </c>
      <c r="I58" s="272" t="str">
        <f>IF(C34=0,"no compatible",IF(MATCH(I$17,$A69:$A$72,0)=4,MAX(I55-I57,0),I55))</f>
        <v>no compatible</v>
      </c>
      <c r="J58" s="272">
        <f>IF(C33/diasfct*365&gt;8000,"Consumo&gt;8000",IF(MATCH(J$17,$A69:$A$72,0)=4,MAX(J55-J57,0),J55))</f>
        <v>44.522210929251607</v>
      </c>
      <c r="K58" s="272">
        <f>IF(MATCH(K$17,$A69:$A$72,0)=4,MAX(K55-K57,0),K55)</f>
        <v>45.270530853031616</v>
      </c>
      <c r="L58" s="272">
        <f>IF(MATCH(L$17,$A69:$A$72,0)=4,MAX(L55-L57,0),L55)</f>
        <v>50.038052948081607</v>
      </c>
      <c r="M58" s="272">
        <f>IF(MATCH(M$17,$A69:$A$72,0)=4,MAX(M55-M57,0),M55)</f>
        <v>49.977246028500254</v>
      </c>
      <c r="N58" s="272" t="str">
        <f>IF(C34=0,"no compatible",IF(MATCH(N$17,$A69:$A$72,0)=4,MAX(N55-N57,0),N55))</f>
        <v>no compatible</v>
      </c>
      <c r="O58" s="272">
        <f>IF(MATCH(O$17,$A69:$A$72,0)=4,MAX(O55-O57,0),O55)</f>
        <v>50.2482420982966</v>
      </c>
      <c r="P58" s="272">
        <f>IF(MATCH(P$17,$A69:$A$72,0)=4,MAX(P55-P57,0),P55)</f>
        <v>53.998960745466604</v>
      </c>
      <c r="Q58" s="272">
        <f>IF(MATCH(Q$17,$A69:$A$72,0)=4,MAX(Q55-Q57,0),Q55)</f>
        <v>44.343958814389318</v>
      </c>
      <c r="R58" s="246" t="str">
        <f t="shared" si="41"/>
        <v>TOTAL FACTURA</v>
      </c>
      <c r="X58" s="13"/>
      <c r="Y58" s="1"/>
      <c r="Z58" s="2"/>
      <c r="AA58" s="2"/>
      <c r="AB58" s="2"/>
      <c r="AC58" s="2"/>
    </row>
    <row r="59" spans="1:38" ht="15.75" customHeight="1">
      <c r="A59" s="456"/>
      <c r="B59" s="258" t="s">
        <v>157</v>
      </c>
      <c r="C59" s="259"/>
      <c r="D59" s="411" t="str">
        <f>IF(OR(D8=0,D13=0,D14=0,D15=0),"-",MAX(-D55+D57,0))</f>
        <v>-</v>
      </c>
      <c r="E59" s="391">
        <f t="shared" ref="E59:I59" si="57">MAX(-E55+E57,0)</f>
        <v>0</v>
      </c>
      <c r="F59" s="442">
        <f t="shared" si="57"/>
        <v>0</v>
      </c>
      <c r="G59" s="260">
        <f t="shared" si="57"/>
        <v>0</v>
      </c>
      <c r="H59" s="260">
        <f t="shared" si="57"/>
        <v>0</v>
      </c>
      <c r="I59" s="260">
        <f t="shared" si="57"/>
        <v>0</v>
      </c>
      <c r="J59" s="260">
        <f t="shared" ref="J59:Q59" si="58">MAX(-J55+J57,0)</f>
        <v>0</v>
      </c>
      <c r="K59" s="260">
        <f>MAX(-K55+K57,0)</f>
        <v>0</v>
      </c>
      <c r="L59" s="260">
        <f t="shared" si="58"/>
        <v>0</v>
      </c>
      <c r="M59" s="260">
        <f>MAX(-M55+M57,0)</f>
        <v>0</v>
      </c>
      <c r="N59" s="260">
        <f>MAX(-N55+N57,0)</f>
        <v>0</v>
      </c>
      <c r="O59" s="260">
        <f t="shared" si="58"/>
        <v>0</v>
      </c>
      <c r="P59" s="260">
        <f t="shared" si="58"/>
        <v>0</v>
      </c>
      <c r="Q59" s="260">
        <f t="shared" si="58"/>
        <v>0</v>
      </c>
      <c r="R59" s="139" t="str">
        <f t="shared" si="41"/>
        <v>acumula en batería</v>
      </c>
      <c r="T59" s="24"/>
      <c r="X59" s="13"/>
      <c r="Y59" s="1"/>
      <c r="Z59" s="2"/>
      <c r="AA59" s="2"/>
      <c r="AB59" s="2"/>
      <c r="AC59" s="2"/>
      <c r="AD59" s="24"/>
      <c r="AE59" s="24"/>
      <c r="AF59" s="24"/>
      <c r="AG59" s="24"/>
      <c r="AH59" s="24"/>
      <c r="AI59" s="24"/>
      <c r="AJ59" s="24"/>
      <c r="AK59" s="24"/>
      <c r="AL59" s="24"/>
    </row>
    <row r="60" spans="1:38" ht="15.75" customHeight="1">
      <c r="A60" s="456"/>
      <c r="B60" s="245" t="s">
        <v>158</v>
      </c>
      <c r="C60" s="140"/>
      <c r="D60" s="412" t="str">
        <f>IFERROR(CONCATENATE(" +",ROUND(D58-MIN($D$58:$O$58),2),"€ ","(",RANK(D58,$D$58:$Q$58,1),"º)"),"")</f>
        <v/>
      </c>
      <c r="E60" s="392" t="str">
        <f>CONCATENATE(" +",ROUND(E58-MIN($D$58:$O$58),2),"€ ","(",RANK(E58,$D$58:$Q$58,1),"º)")</f>
        <v xml:space="preserve"> +2,49€ (6º)</v>
      </c>
      <c r="F60" s="443" t="str">
        <f>CONCATENATE(" +",ROUND(F58-MIN($D$58:$O$58),2),"€ ","(",RANK(F58,$D$58:$Q$58,1),"º)")</f>
        <v xml:space="preserve"> +2,04€ (5º)</v>
      </c>
      <c r="G60" s="141" t="str">
        <f>CONCATENATE(" +",ROUND(G58-MIN($D$58:$O$58),2),"€ ","(",RANK(G58,$D$58:$Q$58,1),"º)")</f>
        <v xml:space="preserve"> +0,77€ (4º)</v>
      </c>
      <c r="H60" s="141" t="str">
        <f>CONCATENATE(" +",ROUND(H58-MIN($D$58:$O$58),2),"€ ","(",RANK(H58,$D$58:$Q$58,1),"º)")</f>
        <v xml:space="preserve"> +8,21€ (10º)</v>
      </c>
      <c r="I60" s="141" t="e">
        <f>CONCATENATE(" +",ROUND(I58-MIN($D$58:$O$58),2),"€ ","(",RANK(I58,$D$58:$Q$58,1),"º)")</f>
        <v>#VALUE!</v>
      </c>
      <c r="J60" s="141" t="str">
        <f>CONCATENATE(" +",ROUND(J58-MIN($D$58:$O$58),2),"€ ","(",RANK(J58,$D$58:$Q$58,1),"º)")</f>
        <v xml:space="preserve"> +0€ (2º)</v>
      </c>
      <c r="K60" s="141" t="str">
        <f>CONCATENATE(" +",ROUND(K58-MIN($D$58:$O$58),2),"€ ","(",RANK(K58,$D$58:$Q$58,1),"º)")</f>
        <v xml:space="preserve"> +0,75€ (3º)</v>
      </c>
      <c r="L60" s="141" t="str">
        <f>CONCATENATE(" +",ROUND(L58-MIN($D$58:$O$58),2),"€ ","(",RANK(L58,$D$58:$Q$58,1),"º)")</f>
        <v xml:space="preserve"> +5,52€ (8º)</v>
      </c>
      <c r="M60" s="141" t="str">
        <f>CONCATENATE(" +",ROUND(M58-MIN($D$58:$O$58),2),"€ ","(",RANK(M58,$D$58:$Q$58,1),"º)")</f>
        <v xml:space="preserve"> +5,46€ (7º)</v>
      </c>
      <c r="N60" s="141" t="e">
        <f>CONCATENATE(" +",ROUND(N58-MIN($D$58:$O$58),2),"€ ","(",RANK(N58,$D$58:$Q$58,1),"º)")</f>
        <v>#VALUE!</v>
      </c>
      <c r="O60" s="141" t="str">
        <f>CONCATENATE(" +",ROUND(O58-MIN($D$58:$O$58),2),"€ ","(",RANK(O58,$D$58:$Q$58,1),"º)")</f>
        <v xml:space="preserve"> +5,73€ (9º)</v>
      </c>
      <c r="P60" s="141" t="str">
        <f>CONCATENATE(" +",ROUND(P58-MIN($D$58:$O$58),2),"€ ","(",RANK(P58,$D$58:$Q$58,1),"º)")</f>
        <v xml:space="preserve"> +9,48€ (11º)</v>
      </c>
      <c r="Q60" s="141" t="str">
        <f>CONCATENATE(" ",ROUND(Q58-MIN($D$58:$O$58),2),"€ ","(",RANK(Q58,$D$58:$Q$58,1),"º)")</f>
        <v xml:space="preserve"> -0,18€ (1º)</v>
      </c>
      <c r="R60" s="367" t="str">
        <f>CONCATENATE( ROUND(((Q27+Q28+C33*R18+Q48)*1.0511+Q50)*(1+IVAact),2),"€"," aprox PVPC promediando últimos 12 meses")</f>
        <v>48,07€ aprox PVPC promediando últimos 12 meses</v>
      </c>
      <c r="T60" s="24"/>
      <c r="X60" s="13"/>
      <c r="Y60" s="1"/>
      <c r="Z60" s="2"/>
      <c r="AA60" s="2"/>
      <c r="AB60" s="2"/>
      <c r="AC60" s="2"/>
      <c r="AD60" s="24"/>
      <c r="AE60" s="24"/>
      <c r="AF60" s="24"/>
      <c r="AG60" s="24"/>
      <c r="AH60" s="24"/>
      <c r="AI60" s="24"/>
      <c r="AJ60" s="24"/>
      <c r="AK60" s="24"/>
      <c r="AL60" s="24"/>
    </row>
    <row r="61" spans="1:38" s="24" customFormat="1" ht="61.5" customHeight="1">
      <c r="A61" s="281"/>
      <c r="B61" s="452" t="s">
        <v>159</v>
      </c>
      <c r="C61" s="453"/>
      <c r="D61" s="413" t="str">
        <f>CONCATENATE(D2," ",D3)</f>
        <v>PERSONALIZADA Tarifas contratadas hace tiempo o que no estén</v>
      </c>
      <c r="E61" s="393" t="str">
        <f t="shared" ref="E61:O61" si="59">CONCATENATE(E2," ",E3)</f>
        <v>OCTOPUS Relax</v>
      </c>
      <c r="F61" s="444" t="str">
        <f t="shared" si="59"/>
        <v>OCTOPUS 3</v>
      </c>
      <c r="G61" s="207" t="str">
        <f t="shared" si="59"/>
        <v>Doméstica-Visalia Especial Fijo 24h (enlace especial)</v>
      </c>
      <c r="H61" s="207" t="str">
        <f t="shared" si="59"/>
        <v>REPSOL Ahorro Plus</v>
      </c>
      <c r="I61" s="207" t="str">
        <f t="shared" si="59"/>
        <v>REPSOL Solar con batería virtual</v>
      </c>
      <c r="J61" s="207" t="str">
        <f t="shared" si="59"/>
        <v>Energía NUFRI OPAL TRIO - CN023</v>
      </c>
      <c r="K61" s="207" t="str">
        <f t="shared" si="59"/>
        <v>Iberdrola Plan Online 3 periodos</v>
      </c>
      <c r="L61" s="207" t="str">
        <f t="shared" si="59"/>
        <v>Naturgy Noche</v>
      </c>
      <c r="M61" s="207" t="str">
        <f t="shared" si="59"/>
        <v>Endesa One Luz 12 meses</v>
      </c>
      <c r="N61" s="207" t="str">
        <f t="shared" si="59"/>
        <v>Endesa Solar Simply</v>
      </c>
      <c r="O61" s="207" t="str">
        <f t="shared" si="59"/>
        <v>Total Energies A tu aire Ahorro*</v>
      </c>
      <c r="P61" s="207" t="str">
        <f>CONCATENATE(P2," ",P3)</f>
        <v>CHC energía PLAN VEHICULO ELECTRICO</v>
      </c>
      <c r="Q61" s="208" t="str">
        <f>CONCATENATE(Q2," ",Q3)</f>
        <v>COMERCIALIZADORAS DE REFERENCIA PVPC-REGULADO (semiindexada horaria)</v>
      </c>
      <c r="R61" s="512" t="s">
        <v>160</v>
      </c>
      <c r="X61" s="13"/>
      <c r="Y61" s="1"/>
      <c r="Z61" s="2"/>
      <c r="AA61" s="2"/>
      <c r="AB61" s="2"/>
      <c r="AC61" s="2"/>
    </row>
    <row r="62" spans="1:38" ht="172.5" customHeight="1">
      <c r="A62" s="21"/>
      <c r="B62" s="450" t="str">
        <f>CONCATENATE("1ª. "&amp;INDEX($D$58:$Q$61,4,MATCH((SMALL($D$58:$Q$58,1)),$D$58:$Q$58,0))&amp;":",CHAR(10),"€"&amp;ROUND(SMALL($D$58:$Q$58,1),2),CHAR(10)&amp;CHAR(10),"2º."&amp;INDEX($D$58:$Q$61,4,MATCH(SMALL($D$58:$Q$58,2),$D$58:$Q$58,0))&amp;":",CHAR(10),"€"&amp;ROUND(SMALL($D$58:$Q$58,2),2)&amp;CHAR(10)&amp;CHAR(10)&amp;"3º."&amp;INDEX($D$58:$Q$61,4,MATCH(SMALL($D$58:$Q$58,3),$D$58:$Q$58,0)),":",CHAR(10),"€",ROUND(SMALL($D$58:$Q$58,3),2))</f>
        <v>1ª. COMERCIALIZADORAS DE REFERENCIA PVPC-REGULADO (semiindexada horaria):
€44,34
2º.Energía NUFRI OPAL TRIO - CN023:
€44,52
3º.Iberdrola Plan Online 3 periodos:
€45,27</v>
      </c>
      <c r="C62" s="451"/>
      <c r="D62" s="414"/>
      <c r="E62" s="394" t="str">
        <f>CONCATENATE("Comentarios:",CHAR(10),E20,CHAR(10),E21,CHAR(10),E22)</f>
        <v xml:space="preserve">Comentarios:
</v>
      </c>
      <c r="F62" s="445" t="str">
        <f t="shared" ref="F62:O62" si="60">CONCATENATE("Comentarios:",CHAR(10),F20,CHAR(10),F21,CHAR(10),F22)</f>
        <v>Comentarios:
No hacen falta placas</v>
      </c>
      <c r="G62" s="263" t="str">
        <f t="shared" si="60"/>
        <v xml:space="preserve">Comentarios:
</v>
      </c>
      <c r="H62" s="263" t="str">
        <f t="shared" si="60"/>
        <v>Comentarios:
Alguno consigue a 0,1099€/kWh llamando
Saldo Waylet para compensar en facturas</v>
      </c>
      <c r="I62" s="263" t="str">
        <f t="shared" si="60"/>
        <v>Comentarios:
Saldo Waylet para compensar en facturas</v>
      </c>
      <c r="J62" s="263" t="str">
        <f t="shared" si="60"/>
        <v>Comentarios:
Nuevos clientes
Exdecentes a precio indexado-OMIE
Código especial CN023</v>
      </c>
      <c r="K62" s="263" t="str">
        <f t="shared" si="60"/>
        <v>Comentarios:
Excedentes a 0,07€kWh con Solar Cloud
Pot&gt;10kW permanencia</v>
      </c>
      <c r="L62" s="263" t="str">
        <f t="shared" si="60"/>
        <v xml:space="preserve">Comentarios:
excedentes en todas las tarifas
</v>
      </c>
      <c r="M62" s="263" t="str">
        <f t="shared" si="60"/>
        <v xml:space="preserve">Comentarios:
· La permanencia es un 5% de la facturacion estimada pendiente
incluye el 10% de los PowerDays
</v>
      </c>
      <c r="N62" s="263" t="str">
        <f t="shared" si="60"/>
        <v xml:space="preserve">Comentarios:
· solo si tienes placas. 
·
</v>
      </c>
      <c r="O62" s="263" t="str">
        <f t="shared" si="60"/>
        <v xml:space="preserve">Comentarios:
</v>
      </c>
      <c r="P62" s="263" t="str">
        <f>CONCATENATE("Comentarios:",CHAR(10),P20,CHAR(10),P21,CHAR(10),P22)</f>
        <v xml:space="preserve">Comentarios:
Interesante si mucho consumo en valle
no hace falta coche eléctrico
</v>
      </c>
      <c r="Q62" s="263" t="str">
        <f>CONCATENATE("Comentarios:",CHAR(10),Q20,CHAR(10),Q21,CHAR(10),Q22)</f>
        <v xml:space="preserve">Comentarios:
</v>
      </c>
      <c r="R62" s="513"/>
      <c r="T62" s="24"/>
      <c r="X62" s="13"/>
      <c r="Y62" s="1"/>
      <c r="Z62" s="2"/>
      <c r="AA62" s="2"/>
      <c r="AB62" s="2"/>
      <c r="AC62" s="2"/>
      <c r="AD62" s="24"/>
      <c r="AE62" s="24"/>
      <c r="AF62" s="24"/>
      <c r="AG62" s="24"/>
      <c r="AH62" s="24"/>
      <c r="AI62" s="24"/>
      <c r="AJ62" s="24"/>
      <c r="AK62" s="24"/>
      <c r="AL62" s="24"/>
    </row>
    <row r="63" spans="1:38" ht="15.75" customHeight="1">
      <c r="A63" s="151"/>
      <c r="B63" s="447" t="s">
        <v>161</v>
      </c>
      <c r="C63" s="447"/>
      <c r="D63" s="24"/>
      <c r="E63" s="94" t="s">
        <v>162</v>
      </c>
      <c r="F63" s="94" t="s">
        <v>162</v>
      </c>
      <c r="G63" s="94" t="s">
        <v>163</v>
      </c>
      <c r="H63" s="94" t="s">
        <v>164</v>
      </c>
      <c r="I63" s="256" t="s">
        <v>165</v>
      </c>
      <c r="J63" s="91" t="s">
        <v>166</v>
      </c>
      <c r="K63" s="92" t="s">
        <v>167</v>
      </c>
      <c r="L63" s="90" t="s">
        <v>168</v>
      </c>
      <c r="M63" s="257" t="s">
        <v>24</v>
      </c>
      <c r="N63" s="256" t="s">
        <v>165</v>
      </c>
      <c r="O63" s="91" t="s">
        <v>26</v>
      </c>
      <c r="P63" s="94" t="s">
        <v>169</v>
      </c>
      <c r="Q63" s="78"/>
      <c r="R63" s="24"/>
      <c r="T63" s="24"/>
      <c r="X63" s="13"/>
      <c r="Y63" s="1"/>
      <c r="Z63" s="2"/>
      <c r="AA63" s="2"/>
      <c r="AB63" s="2"/>
      <c r="AC63" s="2"/>
      <c r="AD63" s="24"/>
      <c r="AE63" s="24"/>
      <c r="AF63" s="24"/>
      <c r="AG63" s="24"/>
      <c r="AH63" s="24"/>
      <c r="AI63" s="24"/>
      <c r="AJ63" s="24"/>
      <c r="AK63" s="24"/>
      <c r="AL63" s="24"/>
    </row>
    <row r="64" spans="1:38" ht="15.75" customHeight="1">
      <c r="A64" s="24"/>
      <c r="B64" s="4"/>
      <c r="C64" s="2"/>
      <c r="D64" s="3"/>
      <c r="E64" s="3"/>
      <c r="F64" s="3"/>
      <c r="G64" s="3"/>
      <c r="H64" s="3"/>
      <c r="I64" s="3"/>
      <c r="J64" s="3"/>
      <c r="K64" s="3"/>
      <c r="L64" s="3"/>
      <c r="M64" s="24"/>
      <c r="O64" s="24"/>
      <c r="Q64" s="24"/>
      <c r="R64" s="24"/>
      <c r="T64" s="24"/>
      <c r="X64" s="13"/>
      <c r="Y64" s="1"/>
      <c r="Z64" s="2"/>
      <c r="AA64" s="2"/>
      <c r="AB64" s="2"/>
      <c r="AC64" s="2"/>
      <c r="AD64" s="24"/>
      <c r="AE64" s="24"/>
      <c r="AF64" s="24"/>
      <c r="AG64" s="24"/>
      <c r="AH64" s="24"/>
      <c r="AI64" s="24"/>
      <c r="AJ64" s="24"/>
      <c r="AK64" s="24"/>
      <c r="AL64" s="24"/>
    </row>
    <row r="65" spans="1:38" ht="15.75" customHeight="1">
      <c r="A65" s="24"/>
      <c r="B65" s="14" t="b">
        <v>0</v>
      </c>
      <c r="C65" s="2"/>
      <c r="D65" s="2"/>
      <c r="E65" s="2"/>
      <c r="F65" s="2"/>
      <c r="G65" s="2"/>
      <c r="H65" s="2"/>
      <c r="I65" s="2"/>
      <c r="J65" s="24"/>
      <c r="K65" s="2"/>
      <c r="L65" s="2"/>
      <c r="M65" s="24"/>
      <c r="O65" s="24"/>
      <c r="Q65" s="24"/>
      <c r="R65" s="24"/>
      <c r="T65" s="24"/>
      <c r="X65" s="13"/>
      <c r="Y65" s="1"/>
      <c r="Z65" s="2"/>
      <c r="AA65" s="2"/>
      <c r="AB65" s="2"/>
      <c r="AC65" s="2"/>
      <c r="AD65" s="24"/>
      <c r="AE65" s="24"/>
      <c r="AF65" s="24"/>
      <c r="AG65" s="24"/>
      <c r="AH65" s="24"/>
      <c r="AI65" s="24"/>
      <c r="AJ65" s="24"/>
      <c r="AK65" s="24"/>
      <c r="AL65" s="24"/>
    </row>
    <row r="66" spans="1:38" ht="15.75" customHeight="1">
      <c r="A66" s="24"/>
      <c r="B66" s="18">
        <f>IF(B65=FALSE,1,2)</f>
        <v>1</v>
      </c>
      <c r="C66" s="1"/>
      <c r="D66" s="1"/>
      <c r="E66" s="2"/>
      <c r="F66" s="2"/>
      <c r="G66" s="1"/>
      <c r="H66" s="1"/>
      <c r="I66" s="1"/>
      <c r="J66" s="1"/>
      <c r="K66" s="1"/>
      <c r="L66" s="1"/>
      <c r="M66" s="24"/>
      <c r="O66" s="24"/>
      <c r="Q66" s="24"/>
      <c r="R66" s="24"/>
      <c r="T66" s="24"/>
      <c r="X66" s="13"/>
      <c r="Y66" s="1"/>
      <c r="Z66" s="2"/>
      <c r="AA66" s="2"/>
      <c r="AB66" s="2"/>
      <c r="AC66" s="2"/>
      <c r="AD66" s="24"/>
      <c r="AE66" s="24"/>
      <c r="AF66" s="24"/>
      <c r="AG66" s="24"/>
      <c r="AH66" s="24"/>
      <c r="AI66" s="24"/>
      <c r="AJ66" s="24"/>
      <c r="AK66" s="24"/>
      <c r="AL66" s="24"/>
    </row>
    <row r="67" spans="1:38" ht="15.75" customHeight="1">
      <c r="A67" s="24"/>
      <c r="B67" s="1"/>
      <c r="C67" s="1"/>
      <c r="D67" s="1"/>
      <c r="E67" s="2"/>
      <c r="F67" s="2"/>
      <c r="G67" s="1"/>
      <c r="H67" s="1"/>
      <c r="I67" s="1"/>
      <c r="J67" s="1"/>
      <c r="K67" s="1"/>
      <c r="L67" s="1"/>
      <c r="M67" s="24"/>
      <c r="O67" s="24"/>
      <c r="Q67" s="24"/>
      <c r="R67" s="24"/>
      <c r="T67" s="24"/>
      <c r="X67" s="11"/>
      <c r="Y67" s="1"/>
      <c r="Z67" s="2"/>
      <c r="AA67" s="2"/>
      <c r="AB67" s="2"/>
      <c r="AC67" s="2"/>
      <c r="AD67" s="24"/>
      <c r="AE67" s="24"/>
      <c r="AF67" s="24"/>
      <c r="AG67" s="24"/>
      <c r="AH67" s="24"/>
      <c r="AI67" s="24"/>
      <c r="AJ67" s="24"/>
      <c r="AK67" s="24"/>
      <c r="AL67" s="24"/>
    </row>
    <row r="68" spans="1:38" ht="15.75" customHeight="1">
      <c r="A68" s="24"/>
      <c r="B68" s="1"/>
      <c r="C68" s="1"/>
      <c r="D68" s="1"/>
      <c r="E68" s="1"/>
      <c r="F68" s="1"/>
      <c r="G68" s="1"/>
      <c r="H68" s="1"/>
      <c r="I68" s="1"/>
      <c r="J68" s="1"/>
      <c r="K68" s="1"/>
      <c r="L68" s="1"/>
      <c r="M68" s="24"/>
      <c r="O68" s="24"/>
      <c r="Q68" s="24"/>
      <c r="R68" s="24"/>
      <c r="T68" s="24"/>
      <c r="X68" s="1"/>
      <c r="Y68" s="1"/>
      <c r="Z68" s="2"/>
      <c r="AA68" s="2"/>
      <c r="AB68" s="1"/>
      <c r="AC68" s="1"/>
      <c r="AD68" s="24"/>
      <c r="AE68" s="24"/>
      <c r="AF68" s="24"/>
      <c r="AG68" s="24"/>
      <c r="AH68" s="24"/>
      <c r="AI68" s="24"/>
      <c r="AJ68" s="24"/>
      <c r="AK68" s="24"/>
      <c r="AL68" s="24"/>
    </row>
    <row r="69" spans="1:38" ht="15.75" customHeight="1">
      <c r="A69" s="21" t="s">
        <v>57</v>
      </c>
      <c r="B69" s="1"/>
      <c r="C69" s="1"/>
      <c r="D69" s="1"/>
      <c r="E69" s="1"/>
      <c r="F69" s="1"/>
      <c r="G69" s="1"/>
      <c r="H69" s="1"/>
      <c r="I69" s="1"/>
      <c r="J69" s="1"/>
      <c r="K69" s="1"/>
      <c r="L69" s="1"/>
      <c r="M69" s="24"/>
      <c r="O69" s="24"/>
      <c r="Q69" s="24"/>
      <c r="R69" s="24"/>
      <c r="T69" s="24"/>
      <c r="X69" s="1"/>
      <c r="Y69" s="1"/>
      <c r="Z69" s="2"/>
      <c r="AA69" s="2"/>
      <c r="AB69" s="1"/>
      <c r="AC69" s="1"/>
      <c r="AD69" s="24"/>
      <c r="AE69" s="24"/>
      <c r="AF69" s="24"/>
      <c r="AG69" s="24"/>
      <c r="AH69" s="24"/>
      <c r="AI69" s="24"/>
      <c r="AJ69" s="24"/>
      <c r="AK69" s="24"/>
      <c r="AL69" s="24"/>
    </row>
    <row r="70" spans="1:38" ht="15.75" customHeight="1">
      <c r="A70" s="21" t="s">
        <v>60</v>
      </c>
      <c r="B70" s="1"/>
      <c r="C70" s="1"/>
      <c r="D70" s="1"/>
      <c r="E70" s="1"/>
      <c r="F70" s="1"/>
      <c r="G70" s="1"/>
      <c r="H70" s="1"/>
      <c r="I70" s="1"/>
      <c r="J70" s="1"/>
      <c r="K70" s="1"/>
      <c r="L70" s="1"/>
      <c r="M70" s="24"/>
      <c r="O70" s="24"/>
      <c r="Q70" s="24"/>
      <c r="R70" s="24"/>
      <c r="T70" s="24"/>
      <c r="X70" s="1"/>
      <c r="Y70" s="1"/>
      <c r="Z70" s="2"/>
      <c r="AA70" s="2"/>
      <c r="AB70" s="1"/>
      <c r="AC70" s="1"/>
      <c r="AD70" s="24"/>
      <c r="AE70" s="24"/>
      <c r="AF70" s="24"/>
      <c r="AG70" s="24"/>
      <c r="AH70" s="24"/>
      <c r="AI70" s="24"/>
      <c r="AJ70" s="24"/>
      <c r="AK70" s="24"/>
      <c r="AL70" s="24"/>
    </row>
    <row r="71" spans="1:38" ht="15.75" customHeight="1">
      <c r="A71" s="21" t="s">
        <v>59</v>
      </c>
      <c r="B71" s="5"/>
      <c r="C71" s="5"/>
      <c r="D71" s="6"/>
      <c r="E71" s="6"/>
      <c r="F71" s="6"/>
      <c r="G71" s="6"/>
      <c r="H71" s="6"/>
      <c r="I71" s="6"/>
      <c r="J71" s="6"/>
      <c r="K71" s="6"/>
      <c r="L71" s="6"/>
      <c r="M71" s="24"/>
      <c r="O71" s="24"/>
      <c r="Q71" s="24"/>
      <c r="R71" s="24"/>
      <c r="T71" s="24"/>
      <c r="X71" s="1"/>
      <c r="Y71" s="1"/>
      <c r="Z71" s="2"/>
      <c r="AA71" s="2"/>
      <c r="AB71" s="2"/>
      <c r="AC71" s="1"/>
      <c r="AD71" s="24"/>
      <c r="AE71" s="24"/>
      <c r="AF71" s="24"/>
      <c r="AG71" s="24"/>
      <c r="AH71" s="24"/>
      <c r="AI71" s="24"/>
      <c r="AJ71" s="24"/>
      <c r="AK71" s="24"/>
      <c r="AL71" s="24"/>
    </row>
    <row r="72" spans="1:38" ht="15.75" customHeight="1">
      <c r="A72" s="21" t="s">
        <v>58</v>
      </c>
      <c r="B72" s="5"/>
      <c r="C72" s="5"/>
      <c r="D72" s="5"/>
      <c r="E72" s="5"/>
      <c r="F72" s="5"/>
      <c r="G72" s="5"/>
      <c r="H72" s="5"/>
      <c r="I72" s="5"/>
      <c r="J72" s="5"/>
      <c r="K72" s="5"/>
      <c r="L72" s="5"/>
      <c r="M72" s="24"/>
      <c r="O72" s="24"/>
      <c r="Q72" s="24"/>
      <c r="R72" s="24"/>
      <c r="T72" s="24"/>
      <c r="X72" s="1"/>
      <c r="Y72" s="2"/>
      <c r="Z72" s="2"/>
      <c r="AA72" s="2"/>
      <c r="AB72" s="2"/>
      <c r="AC72" s="1"/>
      <c r="AD72" s="24"/>
      <c r="AE72" s="24"/>
      <c r="AF72" s="24"/>
      <c r="AG72" s="24"/>
      <c r="AH72" s="24"/>
      <c r="AI72" s="24"/>
      <c r="AJ72" s="24"/>
      <c r="AK72" s="24"/>
      <c r="AL72" s="24"/>
    </row>
    <row r="73" spans="1:38" ht="15.75" customHeight="1">
      <c r="A73" s="24"/>
      <c r="B73" s="6"/>
      <c r="C73" s="6"/>
      <c r="D73" s="6"/>
      <c r="E73" s="6"/>
      <c r="F73" s="6"/>
      <c r="G73" s="6"/>
      <c r="H73" s="6"/>
      <c r="I73" s="6"/>
      <c r="J73" s="6"/>
      <c r="K73" s="6"/>
      <c r="L73" s="6"/>
      <c r="M73" s="24"/>
      <c r="O73" s="24"/>
      <c r="Q73" s="24"/>
      <c r="R73" s="24"/>
      <c r="T73" s="24"/>
      <c r="X73" s="1"/>
      <c r="Y73" s="2"/>
      <c r="Z73" s="2"/>
      <c r="AA73" s="2"/>
      <c r="AB73" s="2"/>
      <c r="AC73" s="1"/>
      <c r="AD73" s="24"/>
      <c r="AE73" s="24"/>
      <c r="AF73" s="24"/>
      <c r="AG73" s="24"/>
      <c r="AH73" s="24"/>
      <c r="AI73" s="24"/>
      <c r="AJ73" s="24"/>
      <c r="AK73" s="24"/>
      <c r="AL73" s="24"/>
    </row>
    <row r="74" spans="1:38" ht="15.75" customHeight="1">
      <c r="A74" s="24"/>
      <c r="B74" s="5"/>
      <c r="C74" s="5"/>
      <c r="D74" s="6"/>
      <c r="E74" s="6"/>
      <c r="F74" s="6"/>
      <c r="G74" s="6"/>
      <c r="H74" s="6"/>
      <c r="I74" s="6"/>
      <c r="J74" s="6"/>
      <c r="K74" s="6"/>
      <c r="L74" s="6"/>
      <c r="M74" s="24"/>
      <c r="O74" s="24"/>
      <c r="Q74" s="24"/>
      <c r="R74" s="24"/>
      <c r="S74" s="1"/>
      <c r="T74" s="24"/>
      <c r="X74" s="1"/>
      <c r="Y74" s="2"/>
      <c r="Z74" s="2"/>
      <c r="AA74" s="2"/>
      <c r="AB74" s="2"/>
      <c r="AC74" s="1"/>
      <c r="AD74" s="24"/>
      <c r="AE74" s="24"/>
      <c r="AF74" s="24"/>
      <c r="AG74" s="24"/>
      <c r="AH74" s="24"/>
      <c r="AI74" s="24"/>
      <c r="AJ74" s="24"/>
      <c r="AK74" s="24"/>
      <c r="AL74" s="24"/>
    </row>
    <row r="75" spans="1:38" ht="15.75" customHeight="1">
      <c r="A75" s="24"/>
      <c r="B75" s="6"/>
      <c r="C75" s="5"/>
      <c r="D75" s="6"/>
      <c r="E75" s="6"/>
      <c r="F75" s="6"/>
      <c r="G75" s="6"/>
      <c r="H75" s="6"/>
      <c r="I75" s="6"/>
      <c r="J75" s="6"/>
      <c r="K75" s="6"/>
      <c r="L75" s="6"/>
      <c r="M75" s="24"/>
      <c r="O75" s="24"/>
      <c r="Q75" s="24"/>
      <c r="R75" s="24"/>
      <c r="S75" s="1"/>
      <c r="T75" s="24"/>
      <c r="X75" s="1"/>
      <c r="Y75" s="2"/>
      <c r="Z75" s="2"/>
      <c r="AA75" s="2"/>
      <c r="AB75" s="2"/>
      <c r="AC75" s="1"/>
      <c r="AD75" s="24"/>
      <c r="AE75" s="24"/>
      <c r="AF75" s="24"/>
      <c r="AG75" s="24"/>
      <c r="AH75" s="24"/>
      <c r="AI75" s="24"/>
      <c r="AJ75" s="24"/>
      <c r="AK75" s="24"/>
      <c r="AL75" s="24"/>
    </row>
    <row r="76" spans="1:38" ht="15.75" customHeight="1">
      <c r="A76" s="24"/>
      <c r="B76" s="6"/>
      <c r="C76" s="1"/>
      <c r="D76" s="1"/>
      <c r="E76" s="1"/>
      <c r="F76" s="1"/>
      <c r="G76" s="1"/>
      <c r="H76" s="1"/>
      <c r="I76" s="1"/>
      <c r="J76" s="1"/>
      <c r="K76" s="1"/>
      <c r="L76" s="1"/>
      <c r="M76" s="24"/>
      <c r="O76" s="24"/>
      <c r="Q76" s="24"/>
      <c r="R76" s="24"/>
      <c r="S76" s="1"/>
      <c r="T76" s="24"/>
      <c r="X76" s="1"/>
      <c r="Y76" s="2"/>
      <c r="Z76" s="2"/>
      <c r="AA76" s="2"/>
      <c r="AB76" s="2"/>
      <c r="AC76" s="1"/>
      <c r="AD76" s="24"/>
      <c r="AE76" s="24"/>
      <c r="AF76" s="24"/>
      <c r="AG76" s="24"/>
      <c r="AH76" s="24"/>
      <c r="AI76" s="24"/>
      <c r="AJ76" s="24"/>
      <c r="AK76" s="24"/>
      <c r="AL76" s="24"/>
    </row>
    <row r="77" spans="1:38" ht="15.75" customHeight="1">
      <c r="A77" s="24"/>
      <c r="B77" s="6"/>
      <c r="C77" s="5"/>
      <c r="D77" s="6"/>
      <c r="E77" s="6"/>
      <c r="F77" s="6"/>
      <c r="G77" s="6"/>
      <c r="H77" s="6"/>
      <c r="I77" s="6"/>
      <c r="J77" s="6"/>
      <c r="K77" s="6"/>
      <c r="L77" s="6"/>
      <c r="M77" s="24"/>
      <c r="O77" s="24"/>
      <c r="Q77" s="24"/>
      <c r="R77" s="24"/>
      <c r="S77" s="1"/>
      <c r="T77" s="24"/>
      <c r="X77" s="1"/>
      <c r="Y77" s="1"/>
      <c r="Z77" s="2"/>
      <c r="AA77" s="2"/>
      <c r="AB77" s="2"/>
      <c r="AC77" s="1"/>
      <c r="AD77" s="24"/>
      <c r="AE77" s="24"/>
      <c r="AF77" s="24"/>
      <c r="AG77" s="24"/>
      <c r="AH77" s="24"/>
      <c r="AI77" s="24"/>
      <c r="AJ77" s="24"/>
      <c r="AK77" s="24"/>
      <c r="AL77" s="24"/>
    </row>
    <row r="78" spans="1:38" ht="15.75" customHeight="1">
      <c r="A78" s="24"/>
      <c r="B78" s="5"/>
      <c r="C78" s="5"/>
      <c r="D78" s="6"/>
      <c r="E78" s="6"/>
      <c r="F78" s="6"/>
      <c r="G78" s="6"/>
      <c r="H78" s="6"/>
      <c r="I78" s="6"/>
      <c r="J78" s="6"/>
      <c r="K78" s="6"/>
      <c r="L78" s="1"/>
      <c r="M78" s="24"/>
      <c r="O78" s="24"/>
      <c r="Q78" s="24"/>
      <c r="R78" s="24"/>
      <c r="S78" s="1"/>
      <c r="T78" s="24"/>
      <c r="X78" s="1"/>
      <c r="Y78" s="1"/>
      <c r="Z78" s="2"/>
      <c r="AA78" s="2"/>
      <c r="AB78" s="2"/>
      <c r="AC78" s="1"/>
      <c r="AD78" s="24"/>
      <c r="AE78" s="24"/>
      <c r="AF78" s="24"/>
      <c r="AG78" s="24"/>
      <c r="AH78" s="24"/>
      <c r="AI78" s="24"/>
      <c r="AJ78" s="24"/>
      <c r="AK78" s="24"/>
      <c r="AL78" s="24"/>
    </row>
    <row r="79" spans="1:38" ht="15.75" customHeight="1">
      <c r="A79" s="24"/>
      <c r="B79" s="1"/>
      <c r="C79" s="1"/>
      <c r="D79" s="1"/>
      <c r="E79" s="1"/>
      <c r="F79" s="1"/>
      <c r="G79" s="1"/>
      <c r="H79" s="1"/>
      <c r="I79" s="1"/>
      <c r="J79" s="1"/>
      <c r="K79" s="1"/>
      <c r="L79" s="1"/>
      <c r="M79" s="24"/>
      <c r="O79" s="24"/>
      <c r="Q79" s="24"/>
      <c r="R79" s="24"/>
      <c r="S79" s="1"/>
      <c r="T79" s="1"/>
      <c r="U79" s="1"/>
      <c r="V79" s="1"/>
      <c r="W79" s="1"/>
      <c r="X79" s="1"/>
      <c r="Y79" s="1"/>
      <c r="Z79" s="2"/>
      <c r="AA79" s="2"/>
      <c r="AB79" s="2"/>
      <c r="AC79" s="1"/>
      <c r="AD79" s="24"/>
      <c r="AE79" s="24"/>
      <c r="AF79" s="24"/>
      <c r="AG79" s="24"/>
      <c r="AH79" s="24"/>
      <c r="AI79" s="24"/>
      <c r="AJ79" s="24"/>
      <c r="AK79" s="24"/>
      <c r="AL79" s="24"/>
    </row>
    <row r="80" spans="1:38" ht="15.75" customHeight="1">
      <c r="A80" s="24"/>
      <c r="B80" s="1"/>
      <c r="C80" s="1"/>
      <c r="D80" s="1"/>
      <c r="E80" s="1"/>
      <c r="F80" s="1"/>
      <c r="G80" s="1"/>
      <c r="H80" s="1"/>
      <c r="I80" s="1"/>
      <c r="J80" s="1"/>
      <c r="K80" s="1"/>
      <c r="L80" s="1"/>
      <c r="M80" s="24"/>
      <c r="O80" s="24"/>
      <c r="Q80" s="24"/>
      <c r="R80" s="24"/>
      <c r="S80" s="1"/>
      <c r="T80" s="1"/>
      <c r="U80" s="1"/>
      <c r="V80" s="1"/>
      <c r="W80" s="1"/>
      <c r="X80" s="1"/>
      <c r="Y80" s="1"/>
      <c r="Z80" s="2"/>
      <c r="AA80" s="2"/>
      <c r="AB80" s="2"/>
      <c r="AC80" s="1"/>
      <c r="AD80" s="24"/>
      <c r="AE80" s="24"/>
      <c r="AF80" s="24"/>
      <c r="AG80" s="24"/>
      <c r="AH80" s="24"/>
      <c r="AI80" s="24"/>
      <c r="AJ80" s="24"/>
      <c r="AK80" s="24"/>
      <c r="AL80" s="24"/>
    </row>
    <row r="81" spans="1:38" ht="15.75" customHeight="1">
      <c r="A81" s="24"/>
      <c r="B81" s="1"/>
      <c r="C81" s="1"/>
      <c r="D81" s="1"/>
      <c r="E81" s="1"/>
      <c r="F81" s="1"/>
      <c r="G81" s="1"/>
      <c r="H81" s="1"/>
      <c r="I81" s="1"/>
      <c r="J81" s="1"/>
      <c r="K81" s="1"/>
      <c r="L81" s="1"/>
      <c r="M81" s="24"/>
      <c r="O81" s="24"/>
      <c r="Q81" s="24"/>
      <c r="R81" s="24"/>
      <c r="S81" s="1"/>
      <c r="T81" s="1"/>
      <c r="U81" s="1"/>
      <c r="V81" s="1"/>
      <c r="W81" s="1"/>
      <c r="X81" s="1"/>
      <c r="Y81" s="1"/>
      <c r="Z81" s="2"/>
      <c r="AA81" s="2"/>
      <c r="AB81" s="2"/>
      <c r="AC81" s="1"/>
      <c r="AD81" s="24"/>
      <c r="AE81" s="24"/>
      <c r="AF81" s="24"/>
      <c r="AG81" s="24"/>
      <c r="AH81" s="24"/>
      <c r="AI81" s="24"/>
      <c r="AJ81" s="24"/>
      <c r="AK81" s="24"/>
      <c r="AL81" s="24"/>
    </row>
    <row r="82" spans="1:38" ht="15.75" customHeight="1">
      <c r="A82" s="24"/>
      <c r="B82" s="1"/>
      <c r="C82" s="1"/>
      <c r="D82" s="1"/>
      <c r="E82" s="1"/>
      <c r="F82" s="1"/>
      <c r="G82" s="1"/>
      <c r="H82" s="1"/>
      <c r="I82" s="1"/>
      <c r="J82" s="1"/>
      <c r="K82" s="1"/>
      <c r="L82" s="1"/>
      <c r="M82" s="24"/>
      <c r="O82" s="24"/>
      <c r="Q82" s="24"/>
      <c r="R82" s="24"/>
      <c r="S82" s="1"/>
      <c r="T82" s="1"/>
      <c r="U82" s="1"/>
      <c r="V82" s="1"/>
      <c r="W82" s="1"/>
      <c r="X82" s="1"/>
      <c r="Y82" s="1"/>
      <c r="Z82" s="2"/>
      <c r="AA82" s="2"/>
      <c r="AB82" s="2"/>
      <c r="AC82" s="1"/>
      <c r="AD82" s="24"/>
      <c r="AE82" s="24"/>
      <c r="AF82" s="24"/>
      <c r="AG82" s="24"/>
      <c r="AH82" s="24"/>
      <c r="AI82" s="24"/>
      <c r="AJ82" s="24"/>
      <c r="AK82" s="24"/>
      <c r="AL82" s="24"/>
    </row>
    <row r="83" spans="1:38" ht="15.75" customHeight="1">
      <c r="A83" s="24"/>
      <c r="B83" s="1"/>
      <c r="C83" s="1"/>
      <c r="D83" s="1"/>
      <c r="E83" s="1"/>
      <c r="F83" s="1"/>
      <c r="G83" s="1"/>
      <c r="H83" s="1"/>
      <c r="I83" s="1"/>
      <c r="J83" s="1"/>
      <c r="K83" s="1"/>
      <c r="L83" s="1"/>
      <c r="M83" s="11"/>
      <c r="N83" s="11"/>
      <c r="O83" s="11"/>
      <c r="P83" s="11"/>
      <c r="Q83" s="1"/>
      <c r="R83" s="1"/>
      <c r="S83" s="1"/>
      <c r="T83" s="1"/>
      <c r="U83" s="1"/>
      <c r="V83" s="1"/>
      <c r="W83" s="1"/>
      <c r="X83" s="1"/>
      <c r="Y83" s="1"/>
      <c r="Z83" s="2"/>
      <c r="AA83" s="2"/>
      <c r="AB83" s="2"/>
      <c r="AC83" s="1"/>
      <c r="AD83" s="24"/>
      <c r="AE83" s="24"/>
      <c r="AF83" s="24"/>
      <c r="AG83" s="24"/>
      <c r="AH83" s="24"/>
      <c r="AI83" s="24"/>
      <c r="AJ83" s="24"/>
      <c r="AK83" s="24"/>
      <c r="AL83" s="24"/>
    </row>
    <row r="84" spans="1:38" ht="15.75" customHeight="1">
      <c r="A84" s="24"/>
      <c r="B84" s="1"/>
      <c r="C84" s="1"/>
      <c r="D84" s="1"/>
      <c r="E84" s="1"/>
      <c r="F84" s="1"/>
      <c r="G84" s="1"/>
      <c r="H84" s="1"/>
      <c r="I84" s="1"/>
      <c r="J84" s="1"/>
      <c r="K84" s="1"/>
      <c r="L84" s="6"/>
      <c r="M84" s="1"/>
      <c r="N84" s="1"/>
      <c r="O84" s="1"/>
      <c r="P84" s="1"/>
      <c r="Q84" s="1"/>
      <c r="R84" s="1"/>
      <c r="S84" s="1"/>
      <c r="T84" s="1"/>
      <c r="U84" s="1"/>
      <c r="V84" s="1"/>
      <c r="W84" s="1"/>
      <c r="X84" s="1"/>
      <c r="Y84" s="1"/>
      <c r="Z84" s="2"/>
      <c r="AA84" s="2"/>
      <c r="AB84" s="2"/>
      <c r="AC84" s="1"/>
      <c r="AD84" s="24"/>
      <c r="AE84" s="24"/>
      <c r="AF84" s="24"/>
      <c r="AG84" s="24"/>
      <c r="AH84" s="24"/>
      <c r="AI84" s="24"/>
      <c r="AJ84" s="24"/>
      <c r="AK84" s="24"/>
      <c r="AL84" s="24"/>
    </row>
    <row r="85" spans="1:38" ht="15.75" customHeight="1">
      <c r="A85" s="24"/>
      <c r="B85" s="1"/>
      <c r="C85" s="1"/>
      <c r="D85" s="1"/>
      <c r="E85" s="1"/>
      <c r="F85" s="1"/>
      <c r="G85" s="1"/>
      <c r="H85" s="1"/>
      <c r="I85" s="1"/>
      <c r="J85" s="1"/>
      <c r="K85" s="1"/>
      <c r="L85" s="1"/>
      <c r="M85" s="1"/>
      <c r="N85" s="1"/>
      <c r="O85" s="1"/>
      <c r="P85" s="1"/>
      <c r="Q85" s="1"/>
      <c r="R85" s="1"/>
      <c r="S85" s="2"/>
      <c r="T85" s="1"/>
      <c r="U85" s="1"/>
      <c r="V85" s="1"/>
      <c r="W85" s="1"/>
      <c r="X85" s="1"/>
      <c r="Y85" s="1"/>
      <c r="Z85" s="2"/>
      <c r="AA85" s="2"/>
      <c r="AB85" s="2"/>
      <c r="AC85" s="1"/>
      <c r="AD85" s="24"/>
      <c r="AE85" s="24"/>
      <c r="AF85" s="24"/>
      <c r="AG85" s="24"/>
      <c r="AH85" s="24"/>
      <c r="AI85" s="24"/>
      <c r="AJ85" s="24"/>
      <c r="AK85" s="24"/>
      <c r="AL85" s="24"/>
    </row>
    <row r="86" spans="1:38" ht="15.75" customHeight="1">
      <c r="A86" s="24"/>
      <c r="B86" s="1"/>
      <c r="C86" s="1"/>
      <c r="D86" s="1"/>
      <c r="E86" s="1"/>
      <c r="F86" s="1"/>
      <c r="G86" s="1"/>
      <c r="H86" s="1"/>
      <c r="I86" s="1"/>
      <c r="J86" s="1"/>
      <c r="K86" s="1"/>
      <c r="L86" s="1"/>
      <c r="M86" s="1"/>
      <c r="N86" s="1"/>
      <c r="O86" s="1"/>
      <c r="P86" s="1"/>
      <c r="Q86" s="1"/>
      <c r="R86" s="1"/>
      <c r="S86" s="2"/>
      <c r="T86" s="1"/>
      <c r="U86" s="1"/>
      <c r="V86" s="1"/>
      <c r="W86" s="1"/>
      <c r="X86" s="1"/>
      <c r="Y86" s="1"/>
      <c r="Z86" s="2"/>
      <c r="AA86" s="2"/>
      <c r="AB86" s="2"/>
      <c r="AC86" s="1"/>
      <c r="AD86" s="24"/>
      <c r="AE86" s="24"/>
      <c r="AF86" s="24"/>
      <c r="AG86" s="24"/>
      <c r="AH86" s="24"/>
      <c r="AI86" s="24"/>
      <c r="AJ86" s="24"/>
      <c r="AK86" s="24"/>
      <c r="AL86" s="24"/>
    </row>
    <row r="87" spans="1:38" ht="15.75" customHeight="1">
      <c r="A87" s="24"/>
      <c r="B87" s="1"/>
      <c r="C87" s="1"/>
      <c r="D87" s="1"/>
      <c r="E87" s="1"/>
      <c r="F87" s="1"/>
      <c r="G87" s="1"/>
      <c r="H87" s="1"/>
      <c r="I87" s="1"/>
      <c r="J87" s="1"/>
      <c r="K87" s="1"/>
      <c r="L87" s="1"/>
      <c r="M87" s="1"/>
      <c r="N87" s="1"/>
      <c r="O87" s="1"/>
      <c r="P87" s="1"/>
      <c r="Q87" s="1"/>
      <c r="R87" s="1"/>
      <c r="S87" s="2"/>
      <c r="T87" s="1"/>
      <c r="U87" s="1"/>
      <c r="V87" s="1"/>
      <c r="W87" s="1"/>
      <c r="X87" s="1"/>
      <c r="Y87" s="1"/>
      <c r="Z87" s="2"/>
      <c r="AA87" s="2"/>
      <c r="AB87" s="2"/>
      <c r="AC87" s="1"/>
      <c r="AD87" s="24"/>
      <c r="AE87" s="24"/>
      <c r="AF87" s="24"/>
      <c r="AG87" s="24"/>
      <c r="AH87" s="24"/>
      <c r="AI87" s="24"/>
      <c r="AJ87" s="24"/>
      <c r="AK87" s="24"/>
      <c r="AL87" s="24"/>
    </row>
    <row r="88" spans="1:38" ht="15.75" customHeight="1">
      <c r="A88" s="24"/>
      <c r="B88" s="1"/>
      <c r="C88" s="1"/>
      <c r="D88" s="87"/>
      <c r="E88" s="87"/>
      <c r="F88" s="87"/>
      <c r="G88" s="87"/>
      <c r="H88" s="87"/>
      <c r="I88" s="87"/>
      <c r="J88" s="87"/>
      <c r="K88" s="87"/>
      <c r="L88" s="87"/>
      <c r="M88" s="87"/>
      <c r="N88" s="87"/>
      <c r="O88" s="87"/>
      <c r="P88" s="87"/>
      <c r="Q88" s="87"/>
      <c r="R88" s="1"/>
      <c r="S88" s="2"/>
      <c r="T88" s="1"/>
      <c r="U88" s="1"/>
      <c r="V88" s="1"/>
      <c r="W88" s="1"/>
      <c r="X88" s="1"/>
      <c r="Y88" s="1"/>
      <c r="Z88" s="2"/>
      <c r="AA88" s="2"/>
      <c r="AB88" s="2"/>
      <c r="AC88" s="1"/>
      <c r="AD88" s="24"/>
      <c r="AE88" s="24"/>
      <c r="AF88" s="24"/>
      <c r="AG88" s="24"/>
      <c r="AH88" s="24"/>
      <c r="AI88" s="24"/>
      <c r="AJ88" s="24"/>
      <c r="AK88" s="24"/>
      <c r="AL88" s="24"/>
    </row>
    <row r="89" spans="1:38" ht="15.75" customHeight="1">
      <c r="A89" s="24"/>
      <c r="B89" s="2"/>
      <c r="C89" s="2"/>
      <c r="D89" s="88"/>
      <c r="E89" s="88"/>
      <c r="F89" s="88"/>
      <c r="G89" s="88"/>
      <c r="H89" s="88"/>
      <c r="I89" s="88"/>
      <c r="J89" s="88"/>
      <c r="K89" s="88"/>
      <c r="L89" s="88"/>
      <c r="M89" s="88"/>
      <c r="N89" s="88"/>
      <c r="O89" s="88"/>
      <c r="P89" s="88"/>
      <c r="Q89" s="88"/>
      <c r="R89" s="1"/>
      <c r="S89" s="2"/>
      <c r="T89" s="2"/>
      <c r="U89" s="2"/>
      <c r="V89" s="2"/>
      <c r="W89" s="2"/>
      <c r="X89" s="2"/>
      <c r="Y89" s="2"/>
      <c r="Z89" s="2"/>
      <c r="AA89" s="2"/>
      <c r="AB89" s="2"/>
      <c r="AC89" s="1"/>
      <c r="AD89" s="24"/>
      <c r="AE89" s="24"/>
      <c r="AF89" s="24"/>
      <c r="AG89" s="24"/>
      <c r="AH89" s="24"/>
      <c r="AI89" s="24"/>
      <c r="AJ89" s="24"/>
      <c r="AK89" s="24"/>
      <c r="AL89" s="24"/>
    </row>
    <row r="90" spans="1:38" ht="15.75" customHeight="1">
      <c r="A90" s="24"/>
      <c r="B90" s="2"/>
      <c r="C90" s="2"/>
      <c r="D90" s="89"/>
      <c r="E90" s="89"/>
      <c r="F90" s="89"/>
      <c r="G90" s="89"/>
      <c r="H90" s="89"/>
      <c r="I90" s="89"/>
      <c r="J90" s="89"/>
      <c r="K90" s="89"/>
      <c r="L90" s="89"/>
      <c r="M90" s="89"/>
      <c r="N90" s="89"/>
      <c r="O90" s="89"/>
      <c r="P90" s="89"/>
      <c r="Q90" s="89"/>
      <c r="R90" s="1"/>
      <c r="S90" s="2"/>
      <c r="T90" s="2"/>
      <c r="U90" s="2"/>
      <c r="V90" s="2"/>
      <c r="W90" s="2"/>
      <c r="X90" s="2"/>
      <c r="Y90" s="2"/>
      <c r="Z90" s="2"/>
      <c r="AA90" s="2"/>
      <c r="AB90" s="2"/>
      <c r="AC90" s="1"/>
      <c r="AD90" s="24"/>
      <c r="AE90" s="24"/>
      <c r="AF90" s="24"/>
      <c r="AG90" s="24"/>
      <c r="AH90" s="24"/>
      <c r="AI90" s="24"/>
      <c r="AJ90" s="24"/>
      <c r="AK90" s="24"/>
      <c r="AL90" s="24"/>
    </row>
    <row r="91" spans="1:38" ht="15.75" customHeight="1">
      <c r="A91" s="24"/>
      <c r="B91" s="1"/>
      <c r="C91" s="8"/>
      <c r="D91" s="2"/>
      <c r="E91" s="2"/>
      <c r="F91" s="2"/>
      <c r="G91" s="2"/>
      <c r="H91" s="2"/>
      <c r="I91" s="2"/>
      <c r="J91" s="2"/>
      <c r="K91" s="2"/>
      <c r="L91" s="2"/>
      <c r="M91" s="1"/>
      <c r="N91" s="1"/>
      <c r="O91" s="1"/>
      <c r="P91" s="1"/>
      <c r="Q91" s="2"/>
      <c r="R91" s="1"/>
      <c r="S91" s="2"/>
      <c r="T91" s="2"/>
      <c r="U91" s="2"/>
      <c r="V91" s="2"/>
      <c r="W91" s="2"/>
      <c r="X91" s="2"/>
      <c r="Y91" s="2"/>
      <c r="Z91" s="2"/>
      <c r="AA91" s="2"/>
      <c r="AB91" s="2"/>
      <c r="AC91" s="1"/>
      <c r="AD91" s="24"/>
      <c r="AE91" s="24"/>
      <c r="AF91" s="24"/>
      <c r="AG91" s="24"/>
      <c r="AH91" s="24"/>
      <c r="AI91" s="24"/>
      <c r="AJ91" s="24"/>
      <c r="AK91" s="24"/>
      <c r="AL91" s="24"/>
    </row>
    <row r="92" spans="1:38" ht="15.75" customHeight="1">
      <c r="A92" s="24"/>
      <c r="B92" s="1"/>
      <c r="C92" s="2"/>
      <c r="D92" s="2"/>
      <c r="E92" s="2"/>
      <c r="F92" s="2"/>
      <c r="G92" s="2"/>
      <c r="H92" s="2"/>
      <c r="I92" s="2"/>
      <c r="J92" s="2"/>
      <c r="K92" s="2"/>
      <c r="L92" s="2"/>
      <c r="M92" s="1"/>
      <c r="N92" s="1"/>
      <c r="O92" s="1"/>
      <c r="P92" s="1"/>
      <c r="Q92" s="2"/>
      <c r="R92" s="1"/>
      <c r="S92" s="2"/>
      <c r="T92" s="2"/>
      <c r="U92" s="2"/>
      <c r="V92" s="2"/>
      <c r="W92" s="2"/>
      <c r="X92" s="2"/>
      <c r="Y92" s="2"/>
      <c r="Z92" s="2"/>
      <c r="AA92" s="2"/>
      <c r="AB92" s="2"/>
      <c r="AC92" s="1"/>
      <c r="AD92" s="24"/>
      <c r="AE92" s="24"/>
      <c r="AF92" s="24"/>
      <c r="AG92" s="24"/>
      <c r="AH92" s="24"/>
      <c r="AI92" s="24"/>
      <c r="AJ92" s="24"/>
      <c r="AK92" s="24"/>
      <c r="AL92" s="24"/>
    </row>
    <row r="93" spans="1:38" ht="15.75" customHeight="1">
      <c r="A93" s="24"/>
      <c r="B93" s="1"/>
      <c r="C93" s="2"/>
      <c r="D93" s="2"/>
      <c r="E93" s="2"/>
      <c r="F93" s="2"/>
      <c r="G93" s="2"/>
      <c r="H93" s="2"/>
      <c r="I93" s="2"/>
      <c r="J93" s="2"/>
      <c r="K93" s="2"/>
      <c r="L93" s="2"/>
      <c r="M93" s="1"/>
      <c r="N93" s="1"/>
      <c r="O93" s="1"/>
      <c r="P93" s="1"/>
      <c r="Q93" s="2"/>
      <c r="R93" s="1"/>
      <c r="S93" s="2"/>
      <c r="T93" s="2"/>
      <c r="U93" s="2"/>
      <c r="V93" s="2"/>
      <c r="W93" s="2"/>
      <c r="X93" s="2"/>
      <c r="Y93" s="2"/>
      <c r="Z93" s="2"/>
      <c r="AA93" s="2"/>
      <c r="AB93" s="2"/>
      <c r="AC93" s="1"/>
      <c r="AD93" s="24"/>
      <c r="AE93" s="24"/>
      <c r="AF93" s="24"/>
      <c r="AG93" s="24"/>
      <c r="AH93" s="24"/>
      <c r="AI93" s="24"/>
      <c r="AJ93" s="24"/>
      <c r="AK93" s="24"/>
      <c r="AL93" s="24"/>
    </row>
    <row r="94" spans="1:38" ht="15.75" customHeight="1">
      <c r="A94" s="24"/>
      <c r="B94" s="2"/>
      <c r="C94" s="2"/>
      <c r="D94" s="2"/>
      <c r="E94" s="2"/>
      <c r="F94" s="2"/>
      <c r="G94" s="2"/>
      <c r="H94" s="2"/>
      <c r="I94" s="2"/>
      <c r="J94" s="2"/>
      <c r="K94" s="2"/>
      <c r="L94" s="2"/>
      <c r="M94" s="1"/>
      <c r="N94" s="1"/>
      <c r="O94" s="1"/>
      <c r="P94" s="1"/>
      <c r="Q94" s="2"/>
      <c r="R94" s="2"/>
      <c r="S94" s="2"/>
      <c r="T94" s="2"/>
      <c r="U94" s="2"/>
      <c r="V94" s="2"/>
      <c r="W94" s="2"/>
      <c r="X94" s="2"/>
      <c r="Y94" s="2"/>
      <c r="Z94" s="2"/>
      <c r="AA94" s="2"/>
      <c r="AB94" s="2"/>
      <c r="AC94" s="1"/>
      <c r="AD94" s="24"/>
      <c r="AE94" s="24"/>
      <c r="AF94" s="24"/>
      <c r="AG94" s="24"/>
      <c r="AH94" s="24"/>
      <c r="AI94" s="24"/>
      <c r="AJ94" s="24"/>
      <c r="AK94" s="24"/>
      <c r="AL94" s="24"/>
    </row>
    <row r="95" spans="1:38" ht="15.75" customHeight="1">
      <c r="A95" s="24"/>
      <c r="B95" s="2"/>
      <c r="C95" s="2"/>
      <c r="D95" s="2"/>
      <c r="E95" s="2"/>
      <c r="F95" s="2"/>
      <c r="G95" s="2"/>
      <c r="H95" s="2"/>
      <c r="I95" s="2"/>
      <c r="J95" s="2"/>
      <c r="K95" s="2"/>
      <c r="L95" s="2"/>
      <c r="M95" s="1"/>
      <c r="N95" s="1"/>
      <c r="O95" s="1"/>
      <c r="P95" s="1"/>
      <c r="Q95" s="2"/>
      <c r="R95" s="2"/>
      <c r="S95" s="2"/>
      <c r="T95" s="2"/>
      <c r="U95" s="2"/>
      <c r="V95" s="2"/>
      <c r="W95" s="2"/>
      <c r="X95" s="2"/>
      <c r="Y95" s="2"/>
      <c r="Z95" s="2"/>
      <c r="AA95" s="2"/>
      <c r="AB95" s="2"/>
      <c r="AC95" s="1"/>
      <c r="AD95" s="24"/>
      <c r="AE95" s="24"/>
      <c r="AF95" s="24"/>
      <c r="AG95" s="24"/>
      <c r="AH95" s="24"/>
      <c r="AI95" s="24"/>
      <c r="AJ95" s="24"/>
      <c r="AK95" s="24"/>
      <c r="AL95" s="24"/>
    </row>
    <row r="96" spans="1:38" ht="15.75" customHeight="1">
      <c r="A96" s="24"/>
      <c r="B96" s="2"/>
      <c r="C96" s="2"/>
      <c r="D96" s="2"/>
      <c r="E96" s="2"/>
      <c r="F96" s="2"/>
      <c r="G96" s="2"/>
      <c r="H96" s="2"/>
      <c r="I96" s="2"/>
      <c r="J96" s="2"/>
      <c r="K96" s="2"/>
      <c r="L96" s="2"/>
      <c r="M96" s="1"/>
      <c r="N96" s="1"/>
      <c r="O96" s="1"/>
      <c r="P96" s="1"/>
      <c r="Q96" s="2"/>
      <c r="R96" s="2"/>
      <c r="S96" s="2"/>
      <c r="T96" s="2"/>
      <c r="U96" s="2"/>
      <c r="V96" s="2"/>
      <c r="W96" s="2"/>
      <c r="X96" s="2"/>
      <c r="Y96" s="2"/>
      <c r="Z96" s="2"/>
      <c r="AA96" s="2"/>
      <c r="AB96" s="2"/>
      <c r="AC96" s="1"/>
      <c r="AD96" s="24"/>
      <c r="AE96" s="24"/>
      <c r="AF96" s="24"/>
      <c r="AG96" s="24"/>
      <c r="AH96" s="24"/>
      <c r="AI96" s="24"/>
      <c r="AJ96" s="24"/>
      <c r="AK96" s="24"/>
      <c r="AL96" s="24"/>
    </row>
    <row r="97" spans="1:38" ht="15.75" customHeight="1">
      <c r="A97" s="24"/>
      <c r="B97" s="2"/>
      <c r="C97" s="24"/>
      <c r="D97" s="2"/>
      <c r="E97" s="2"/>
      <c r="F97" s="2"/>
      <c r="G97" s="2"/>
      <c r="H97" s="2"/>
      <c r="I97" s="2"/>
      <c r="J97" s="2"/>
      <c r="K97" s="2"/>
      <c r="L97" s="2"/>
      <c r="M97" s="1"/>
      <c r="N97" s="1"/>
      <c r="O97" s="1"/>
      <c r="P97" s="1"/>
      <c r="Q97" s="2"/>
      <c r="R97" s="2"/>
      <c r="S97" s="2"/>
      <c r="T97" s="2"/>
      <c r="U97" s="2"/>
      <c r="V97" s="2"/>
      <c r="W97" s="2"/>
      <c r="X97" s="2"/>
      <c r="Y97" s="2"/>
      <c r="Z97" s="2"/>
      <c r="AA97" s="2"/>
      <c r="AB97" s="2"/>
      <c r="AC97" s="1"/>
      <c r="AD97" s="24"/>
      <c r="AE97" s="24"/>
      <c r="AF97" s="24"/>
      <c r="AG97" s="24"/>
      <c r="AH97" s="24"/>
      <c r="AI97" s="24"/>
      <c r="AJ97" s="24"/>
      <c r="AK97" s="24"/>
      <c r="AL97" s="24"/>
    </row>
    <row r="98" spans="1:38" ht="15.75" customHeight="1">
      <c r="A98" s="24"/>
      <c r="B98" s="2"/>
      <c r="C98" s="2"/>
      <c r="D98" s="2"/>
      <c r="E98" s="2"/>
      <c r="F98" s="2"/>
      <c r="G98" s="2"/>
      <c r="H98" s="2"/>
      <c r="I98" s="2"/>
      <c r="J98" s="2"/>
      <c r="K98" s="2"/>
      <c r="L98" s="2"/>
      <c r="M98" s="1"/>
      <c r="N98" s="1"/>
      <c r="O98" s="1"/>
      <c r="P98" s="1"/>
      <c r="Q98" s="2"/>
      <c r="R98" s="2"/>
      <c r="S98" s="2"/>
      <c r="T98" s="2"/>
      <c r="U98" s="2"/>
      <c r="V98" s="2"/>
      <c r="W98" s="2"/>
      <c r="X98" s="2"/>
      <c r="Y98" s="2"/>
      <c r="Z98" s="2"/>
      <c r="AA98" s="2"/>
      <c r="AB98" s="2"/>
      <c r="AC98" s="1"/>
      <c r="AD98" s="24"/>
      <c r="AE98" s="24"/>
      <c r="AF98" s="24"/>
      <c r="AG98" s="24"/>
      <c r="AH98" s="24"/>
      <c r="AI98" s="24"/>
      <c r="AJ98" s="24"/>
      <c r="AK98" s="24"/>
      <c r="AL98" s="24"/>
    </row>
    <row r="99" spans="1:38" ht="15.75" customHeight="1">
      <c r="A99" s="24"/>
      <c r="B99" s="2"/>
      <c r="C99" s="2"/>
      <c r="D99" s="2"/>
      <c r="E99" s="2"/>
      <c r="F99" s="2"/>
      <c r="G99" s="2"/>
      <c r="H99" s="2"/>
      <c r="I99" s="2"/>
      <c r="J99" s="2"/>
      <c r="K99" s="2"/>
      <c r="L99" s="2"/>
      <c r="M99" s="1"/>
      <c r="N99" s="1"/>
      <c r="O99" s="1"/>
      <c r="P99" s="1"/>
      <c r="Q99" s="2"/>
      <c r="R99" s="2"/>
      <c r="S99" s="2"/>
      <c r="T99" s="2"/>
      <c r="U99" s="2"/>
      <c r="V99" s="2"/>
      <c r="W99" s="2"/>
      <c r="X99" s="2"/>
      <c r="Y99" s="2"/>
      <c r="Z99" s="2"/>
      <c r="AA99" s="2"/>
      <c r="AB99" s="2"/>
      <c r="AC99" s="1"/>
      <c r="AD99" s="24"/>
      <c r="AE99" s="24"/>
      <c r="AF99" s="24"/>
      <c r="AG99" s="24"/>
      <c r="AH99" s="24"/>
      <c r="AI99" s="24"/>
      <c r="AJ99" s="24"/>
      <c r="AK99" s="24"/>
      <c r="AL99" s="24"/>
    </row>
    <row r="100" spans="1:38" ht="15.75" customHeight="1">
      <c r="A100" s="24"/>
      <c r="B100" s="2"/>
      <c r="C100" s="2"/>
      <c r="D100" s="2"/>
      <c r="E100" s="2"/>
      <c r="F100" s="2"/>
      <c r="G100" s="2"/>
      <c r="H100" s="2"/>
      <c r="I100" s="2"/>
      <c r="J100" s="2"/>
      <c r="K100" s="2"/>
      <c r="L100" s="2"/>
      <c r="M100" s="1"/>
      <c r="N100" s="1"/>
      <c r="O100" s="1"/>
      <c r="P100" s="1"/>
      <c r="Q100" s="2"/>
      <c r="R100" s="2"/>
      <c r="S100" s="2"/>
      <c r="T100" s="2"/>
      <c r="U100" s="2"/>
      <c r="V100" s="2"/>
      <c r="W100" s="2"/>
      <c r="X100" s="2"/>
      <c r="Y100" s="2"/>
      <c r="Z100" s="2"/>
      <c r="AA100" s="2"/>
      <c r="AB100" s="2"/>
      <c r="AC100" s="1"/>
      <c r="AD100" s="24"/>
      <c r="AE100" s="24"/>
      <c r="AF100" s="24"/>
      <c r="AG100" s="24"/>
      <c r="AH100" s="24"/>
      <c r="AI100" s="24"/>
      <c r="AJ100" s="24"/>
      <c r="AK100" s="24"/>
      <c r="AL100" s="24"/>
    </row>
    <row r="101" spans="1:38" ht="15.75" customHeight="1">
      <c r="A101" s="24"/>
      <c r="B101" s="2"/>
      <c r="C101" s="2"/>
      <c r="D101" s="2"/>
      <c r="E101" s="2"/>
      <c r="F101" s="2"/>
      <c r="G101" s="2"/>
      <c r="H101" s="2"/>
      <c r="I101" s="2"/>
      <c r="J101" s="2"/>
      <c r="K101" s="2"/>
      <c r="L101" s="2"/>
      <c r="M101" s="1"/>
      <c r="N101" s="1"/>
      <c r="O101" s="1"/>
      <c r="P101" s="1"/>
      <c r="Q101" s="2"/>
      <c r="R101" s="2"/>
      <c r="S101" s="2"/>
      <c r="T101" s="2"/>
      <c r="U101" s="2"/>
      <c r="V101" s="2"/>
      <c r="W101" s="2"/>
      <c r="X101" s="2"/>
      <c r="Y101" s="2"/>
      <c r="Z101" s="2"/>
      <c r="AA101" s="2"/>
      <c r="AB101" s="2"/>
      <c r="AC101" s="1"/>
      <c r="AD101" s="24"/>
      <c r="AE101" s="24"/>
      <c r="AF101" s="24"/>
      <c r="AG101" s="24"/>
      <c r="AH101" s="24"/>
      <c r="AI101" s="24"/>
      <c r="AJ101" s="24"/>
      <c r="AK101" s="24"/>
      <c r="AL101" s="24"/>
    </row>
    <row r="102" spans="1:38" ht="15.75" customHeight="1">
      <c r="A102" s="24"/>
      <c r="B102" s="2"/>
      <c r="C102" s="2"/>
      <c r="D102" s="2"/>
      <c r="E102" s="2"/>
      <c r="F102" s="2"/>
      <c r="G102" s="2"/>
      <c r="H102" s="2"/>
      <c r="I102" s="2"/>
      <c r="J102" s="2"/>
      <c r="K102" s="2"/>
      <c r="L102" s="2"/>
      <c r="M102" s="1"/>
      <c r="N102" s="1"/>
      <c r="O102" s="1"/>
      <c r="P102" s="1"/>
      <c r="Q102" s="2"/>
      <c r="R102" s="2"/>
      <c r="S102" s="2"/>
      <c r="T102" s="2"/>
      <c r="U102" s="2"/>
      <c r="V102" s="2"/>
      <c r="W102" s="2"/>
      <c r="X102" s="2"/>
      <c r="Y102" s="2"/>
      <c r="Z102" s="2"/>
      <c r="AA102" s="2"/>
      <c r="AB102" s="2"/>
      <c r="AC102" s="1"/>
      <c r="AD102" s="24"/>
      <c r="AE102" s="24"/>
      <c r="AF102" s="24"/>
      <c r="AG102" s="24"/>
      <c r="AH102" s="24"/>
      <c r="AI102" s="24"/>
      <c r="AJ102" s="24"/>
      <c r="AK102" s="24"/>
      <c r="AL102" s="24"/>
    </row>
    <row r="103" spans="1:38" ht="15.75" customHeight="1">
      <c r="A103" s="24"/>
      <c r="B103" s="2"/>
      <c r="C103" s="2"/>
      <c r="D103" s="2"/>
      <c r="E103" s="2"/>
      <c r="F103" s="2"/>
      <c r="G103" s="2"/>
      <c r="H103" s="2"/>
      <c r="I103" s="2"/>
      <c r="J103" s="2"/>
      <c r="K103" s="2"/>
      <c r="L103" s="2"/>
      <c r="M103" s="1"/>
      <c r="N103" s="1"/>
      <c r="O103" s="1"/>
      <c r="P103" s="1"/>
      <c r="Q103" s="2"/>
      <c r="R103" s="2"/>
      <c r="S103" s="2"/>
      <c r="T103" s="2"/>
      <c r="U103" s="2"/>
      <c r="V103" s="2"/>
      <c r="W103" s="2"/>
      <c r="X103" s="2"/>
      <c r="Y103" s="2"/>
      <c r="Z103" s="2"/>
      <c r="AA103" s="2"/>
      <c r="AB103" s="2"/>
      <c r="AC103" s="1"/>
      <c r="AD103" s="24"/>
      <c r="AE103" s="24"/>
      <c r="AF103" s="24"/>
      <c r="AG103" s="24"/>
      <c r="AH103" s="24"/>
      <c r="AI103" s="24"/>
      <c r="AJ103" s="24"/>
      <c r="AK103" s="24"/>
      <c r="AL103" s="24"/>
    </row>
    <row r="104" spans="1:38" ht="15.75" customHeight="1">
      <c r="A104" s="24"/>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1"/>
      <c r="AD104" s="24"/>
      <c r="AE104" s="24"/>
      <c r="AF104" s="24"/>
      <c r="AG104" s="24"/>
      <c r="AH104" s="24"/>
      <c r="AI104" s="24"/>
      <c r="AJ104" s="24"/>
      <c r="AK104" s="24"/>
      <c r="AL104" s="24"/>
    </row>
    <row r="105" spans="1:38" ht="15.75" customHeight="1">
      <c r="A105" s="24"/>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1"/>
      <c r="AD105" s="24"/>
      <c r="AE105" s="24"/>
      <c r="AF105" s="24"/>
      <c r="AG105" s="24"/>
      <c r="AH105" s="24"/>
      <c r="AI105" s="24"/>
      <c r="AJ105" s="24"/>
      <c r="AK105" s="24"/>
      <c r="AL105" s="24"/>
    </row>
    <row r="106" spans="1:38" ht="15.75" customHeight="1">
      <c r="A106" s="24"/>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1"/>
      <c r="AD106" s="24"/>
      <c r="AE106" s="24"/>
      <c r="AF106" s="24"/>
      <c r="AG106" s="24"/>
      <c r="AH106" s="24"/>
      <c r="AI106" s="24"/>
      <c r="AJ106" s="24"/>
      <c r="AK106" s="24"/>
      <c r="AL106" s="24"/>
    </row>
    <row r="107" spans="1:38" ht="15.75" customHeight="1">
      <c r="A107" s="24"/>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1"/>
      <c r="AD107" s="24"/>
      <c r="AE107" s="24"/>
      <c r="AF107" s="24"/>
      <c r="AG107" s="24"/>
      <c r="AH107" s="24"/>
      <c r="AI107" s="24"/>
      <c r="AJ107" s="24"/>
      <c r="AK107" s="24"/>
      <c r="AL107" s="24"/>
    </row>
    <row r="108" spans="1:38" ht="15.75" customHeight="1">
      <c r="A108" s="2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1"/>
      <c r="AD108" s="24"/>
      <c r="AE108" s="24"/>
      <c r="AF108" s="24"/>
      <c r="AG108" s="24"/>
      <c r="AH108" s="24"/>
      <c r="AI108" s="24"/>
      <c r="AJ108" s="24"/>
      <c r="AK108" s="24"/>
      <c r="AL108" s="24"/>
    </row>
    <row r="109" spans="1:38" ht="15.75" customHeight="1">
      <c r="A109" s="24"/>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1"/>
      <c r="AD109" s="24"/>
      <c r="AE109" s="24"/>
      <c r="AF109" s="24"/>
      <c r="AG109" s="24"/>
      <c r="AH109" s="24"/>
      <c r="AI109" s="24"/>
      <c r="AJ109" s="24"/>
      <c r="AK109" s="24"/>
      <c r="AL109" s="24"/>
    </row>
    <row r="110" spans="1:38" ht="15.75" customHeight="1">
      <c r="A110" s="24"/>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1"/>
      <c r="AD110" s="24"/>
      <c r="AE110" s="24"/>
      <c r="AF110" s="24"/>
      <c r="AG110" s="24"/>
      <c r="AH110" s="24"/>
      <c r="AI110" s="24"/>
      <c r="AJ110" s="24"/>
      <c r="AK110" s="24"/>
      <c r="AL110" s="24"/>
    </row>
    <row r="111" spans="1:38" ht="15.75" customHeight="1">
      <c r="A111" s="24"/>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1"/>
      <c r="AD111" s="24"/>
      <c r="AE111" s="24"/>
      <c r="AF111" s="24"/>
      <c r="AG111" s="24"/>
      <c r="AH111" s="24"/>
      <c r="AI111" s="24"/>
      <c r="AJ111" s="24"/>
      <c r="AK111" s="24"/>
      <c r="AL111" s="24"/>
    </row>
    <row r="112" spans="1:38" ht="15.75" customHeight="1">
      <c r="A112" s="24"/>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1"/>
      <c r="AD112" s="24"/>
      <c r="AE112" s="24"/>
      <c r="AF112" s="24"/>
      <c r="AG112" s="24"/>
      <c r="AH112" s="24"/>
      <c r="AI112" s="24"/>
      <c r="AJ112" s="24"/>
      <c r="AK112" s="24"/>
      <c r="AL112" s="24"/>
    </row>
    <row r="113" spans="1:38" ht="15.75" customHeight="1">
      <c r="A113" s="24"/>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1"/>
      <c r="AD113" s="24"/>
      <c r="AE113" s="24"/>
      <c r="AF113" s="24"/>
      <c r="AG113" s="24"/>
      <c r="AH113" s="24"/>
      <c r="AI113" s="24"/>
      <c r="AJ113" s="24"/>
      <c r="AK113" s="24"/>
      <c r="AL113" s="24"/>
    </row>
    <row r="114" spans="1:38" ht="15.75" customHeight="1">
      <c r="A114" s="24"/>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1"/>
      <c r="AD114" s="24"/>
      <c r="AE114" s="24"/>
      <c r="AF114" s="24"/>
      <c r="AG114" s="24"/>
      <c r="AH114" s="24"/>
      <c r="AI114" s="24"/>
      <c r="AJ114" s="24"/>
      <c r="AK114" s="24"/>
      <c r="AL114" s="24"/>
    </row>
    <row r="115" spans="1:38" ht="15.75" customHeight="1">
      <c r="A115" s="24"/>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1"/>
      <c r="AD115" s="24"/>
      <c r="AE115" s="24"/>
      <c r="AF115" s="24"/>
      <c r="AG115" s="24"/>
      <c r="AH115" s="24"/>
      <c r="AI115" s="24"/>
      <c r="AJ115" s="24"/>
      <c r="AK115" s="24"/>
      <c r="AL115" s="24"/>
    </row>
    <row r="116" spans="1:38" ht="15.75" customHeight="1">
      <c r="A116" s="24"/>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1"/>
      <c r="AD116" s="24"/>
      <c r="AE116" s="24"/>
      <c r="AF116" s="24"/>
      <c r="AG116" s="24"/>
      <c r="AH116" s="24"/>
      <c r="AI116" s="24"/>
      <c r="AJ116" s="24"/>
      <c r="AK116" s="24"/>
      <c r="AL116" s="24"/>
    </row>
    <row r="117" spans="1:38" ht="15.75" customHeight="1">
      <c r="A117" s="24"/>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1"/>
      <c r="AD117" s="24"/>
      <c r="AE117" s="24"/>
      <c r="AF117" s="24"/>
      <c r="AG117" s="24"/>
      <c r="AH117" s="24"/>
      <c r="AI117" s="24"/>
      <c r="AJ117" s="24"/>
      <c r="AK117" s="24"/>
      <c r="AL117" s="24"/>
    </row>
    <row r="118" spans="1:38" ht="15.75" customHeight="1">
      <c r="A118" s="24"/>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1"/>
      <c r="AD118" s="24"/>
      <c r="AE118" s="24"/>
      <c r="AF118" s="24"/>
      <c r="AG118" s="24"/>
      <c r="AH118" s="24"/>
      <c r="AI118" s="24"/>
      <c r="AJ118" s="24"/>
      <c r="AK118" s="24"/>
      <c r="AL118" s="24"/>
    </row>
    <row r="119" spans="1:38" ht="15.75" customHeight="1">
      <c r="A119" s="24"/>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4"/>
      <c r="AE119" s="24"/>
      <c r="AF119" s="24"/>
      <c r="AG119" s="24"/>
      <c r="AH119" s="24"/>
      <c r="AI119" s="24"/>
      <c r="AJ119" s="24"/>
      <c r="AK119" s="24"/>
      <c r="AL119" s="24"/>
    </row>
    <row r="120" spans="1:38" ht="15.75" customHeight="1">
      <c r="A120" s="24"/>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4"/>
      <c r="AE120" s="24"/>
      <c r="AF120" s="24"/>
      <c r="AG120" s="24"/>
      <c r="AH120" s="24"/>
      <c r="AI120" s="24"/>
      <c r="AJ120" s="24"/>
      <c r="AK120" s="24"/>
      <c r="AL120" s="24"/>
    </row>
    <row r="121" spans="1:38" ht="15.75" customHeight="1">
      <c r="A121" s="24"/>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4"/>
      <c r="AE121" s="24"/>
      <c r="AF121" s="24"/>
      <c r="AG121" s="24"/>
      <c r="AH121" s="24"/>
      <c r="AI121" s="24"/>
      <c r="AJ121" s="24"/>
      <c r="AK121" s="24"/>
      <c r="AL121" s="24"/>
    </row>
    <row r="122" spans="1:38" ht="15.75" customHeight="1">
      <c r="A122" s="24"/>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4"/>
      <c r="AE122" s="24"/>
      <c r="AF122" s="24"/>
      <c r="AG122" s="24"/>
      <c r="AH122" s="24"/>
      <c r="AI122" s="24"/>
      <c r="AJ122" s="24"/>
      <c r="AK122" s="24"/>
      <c r="AL122" s="24"/>
    </row>
    <row r="123" spans="1:38" ht="15.75" customHeight="1">
      <c r="A123" s="24"/>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4"/>
      <c r="AE123" s="24"/>
      <c r="AF123" s="24"/>
      <c r="AG123" s="24"/>
      <c r="AH123" s="24"/>
      <c r="AI123" s="24"/>
      <c r="AJ123" s="24"/>
      <c r="AK123" s="24"/>
      <c r="AL123" s="24"/>
    </row>
    <row r="124" spans="1:38" ht="15.75" customHeight="1">
      <c r="A124" s="24"/>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4"/>
      <c r="AE124" s="24"/>
      <c r="AF124" s="24"/>
      <c r="AG124" s="24"/>
      <c r="AH124" s="24"/>
      <c r="AI124" s="24"/>
      <c r="AJ124" s="24"/>
      <c r="AK124" s="24"/>
      <c r="AL124" s="24"/>
    </row>
    <row r="125" spans="1:38" ht="15.75" customHeight="1">
      <c r="A125" s="24"/>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4"/>
      <c r="AE125" s="24"/>
      <c r="AF125" s="24"/>
      <c r="AG125" s="24"/>
      <c r="AH125" s="24"/>
      <c r="AI125" s="24"/>
      <c r="AJ125" s="24"/>
      <c r="AK125" s="24"/>
      <c r="AL125" s="24"/>
    </row>
    <row r="126" spans="1:38" ht="15.75" customHeight="1">
      <c r="A126" s="24"/>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4"/>
      <c r="AE126" s="24"/>
      <c r="AF126" s="24"/>
      <c r="AG126" s="24"/>
      <c r="AH126" s="24"/>
      <c r="AI126" s="24"/>
      <c r="AJ126" s="24"/>
      <c r="AK126" s="24"/>
      <c r="AL126" s="24"/>
    </row>
    <row r="127" spans="1:38" ht="15.75" customHeight="1">
      <c r="A127" s="24"/>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4"/>
      <c r="AE127" s="24"/>
      <c r="AF127" s="24"/>
      <c r="AG127" s="24"/>
      <c r="AH127" s="24"/>
      <c r="AI127" s="24"/>
      <c r="AJ127" s="24"/>
      <c r="AK127" s="24"/>
      <c r="AL127" s="24"/>
    </row>
    <row r="128" spans="1:38" ht="15.75" customHeight="1">
      <c r="A128" s="24"/>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4"/>
      <c r="AE128" s="24"/>
      <c r="AF128" s="24"/>
      <c r="AG128" s="24"/>
      <c r="AH128" s="24"/>
      <c r="AI128" s="24"/>
      <c r="AJ128" s="24"/>
      <c r="AK128" s="24"/>
      <c r="AL128" s="24"/>
    </row>
    <row r="129" spans="2:38" ht="15.7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4"/>
      <c r="AE129" s="24"/>
      <c r="AF129" s="24"/>
      <c r="AG129" s="24"/>
      <c r="AH129" s="24"/>
      <c r="AI129" s="24"/>
      <c r="AJ129" s="24"/>
      <c r="AK129" s="24"/>
      <c r="AL129" s="24"/>
    </row>
    <row r="130" spans="2:38" ht="15.7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4"/>
      <c r="AE130" s="24"/>
      <c r="AF130" s="24"/>
      <c r="AG130" s="24"/>
      <c r="AH130" s="24"/>
      <c r="AI130" s="24"/>
      <c r="AJ130" s="24"/>
      <c r="AK130" s="24"/>
      <c r="AL130" s="24"/>
    </row>
    <row r="131" spans="2:38" ht="15.7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4"/>
      <c r="AE131" s="24"/>
      <c r="AF131" s="24"/>
      <c r="AG131" s="24"/>
      <c r="AH131" s="24"/>
      <c r="AI131" s="24"/>
      <c r="AJ131" s="24"/>
      <c r="AK131" s="24"/>
      <c r="AL131" s="24"/>
    </row>
    <row r="132" spans="2:38" ht="15.7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4"/>
      <c r="AE132" s="24"/>
      <c r="AF132" s="24"/>
      <c r="AG132" s="24"/>
      <c r="AH132" s="24"/>
      <c r="AI132" s="24"/>
      <c r="AJ132" s="24"/>
      <c r="AK132" s="24"/>
      <c r="AL132" s="24"/>
    </row>
    <row r="133" spans="2:38" ht="15.7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4"/>
      <c r="AE133" s="24"/>
      <c r="AF133" s="24"/>
      <c r="AG133" s="24"/>
      <c r="AH133" s="24"/>
      <c r="AI133" s="24"/>
      <c r="AJ133" s="24"/>
      <c r="AK133" s="24"/>
      <c r="AL133" s="24"/>
    </row>
    <row r="134" spans="2:38" ht="15.7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4"/>
      <c r="AE134" s="24"/>
      <c r="AF134" s="24"/>
      <c r="AG134" s="24"/>
      <c r="AH134" s="24"/>
      <c r="AI134" s="24"/>
      <c r="AJ134" s="24"/>
      <c r="AK134" s="24"/>
      <c r="AL134" s="24"/>
    </row>
    <row r="135" spans="2:38" ht="15.7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4"/>
      <c r="AE135" s="24"/>
      <c r="AF135" s="24"/>
      <c r="AG135" s="24"/>
      <c r="AH135" s="24"/>
      <c r="AI135" s="24"/>
      <c r="AJ135" s="24"/>
      <c r="AK135" s="24"/>
      <c r="AL135" s="24"/>
    </row>
    <row r="136" spans="2:38" ht="15.7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4"/>
      <c r="AE136" s="24"/>
      <c r="AF136" s="24"/>
      <c r="AG136" s="24"/>
      <c r="AH136" s="24"/>
      <c r="AI136" s="24"/>
      <c r="AJ136" s="24"/>
      <c r="AK136" s="24"/>
      <c r="AL136" s="24"/>
    </row>
    <row r="137" spans="2:38" ht="15.7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4"/>
      <c r="AE137" s="24"/>
      <c r="AF137" s="24"/>
      <c r="AG137" s="24"/>
      <c r="AH137" s="24"/>
      <c r="AI137" s="24"/>
      <c r="AJ137" s="24"/>
      <c r="AK137" s="24"/>
      <c r="AL137" s="24"/>
    </row>
    <row r="138" spans="2:38" ht="15.7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4"/>
      <c r="AE138" s="24"/>
      <c r="AF138" s="24"/>
      <c r="AG138" s="24"/>
      <c r="AH138" s="24"/>
      <c r="AI138" s="24"/>
      <c r="AJ138" s="24"/>
      <c r="AK138" s="24"/>
      <c r="AL138" s="24"/>
    </row>
    <row r="139" spans="2:38" ht="15.7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4"/>
      <c r="AE139" s="24"/>
      <c r="AF139" s="24"/>
      <c r="AG139" s="24"/>
      <c r="AH139" s="24"/>
      <c r="AI139" s="24"/>
      <c r="AJ139" s="24"/>
      <c r="AK139" s="24"/>
      <c r="AL139" s="24"/>
    </row>
    <row r="140" spans="2:38" ht="15.7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4"/>
      <c r="AE140" s="24"/>
      <c r="AF140" s="24"/>
      <c r="AG140" s="24"/>
      <c r="AH140" s="24"/>
      <c r="AI140" s="24"/>
      <c r="AJ140" s="24"/>
      <c r="AK140" s="24"/>
      <c r="AL140" s="24"/>
    </row>
    <row r="141" spans="2:38" ht="15.7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4"/>
      <c r="AE141" s="24"/>
      <c r="AF141" s="24"/>
      <c r="AG141" s="24"/>
      <c r="AH141" s="24"/>
      <c r="AI141" s="24"/>
      <c r="AJ141" s="24"/>
      <c r="AK141" s="24"/>
      <c r="AL141" s="24"/>
    </row>
    <row r="142" spans="2:38" ht="15.7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4"/>
      <c r="AE142" s="24"/>
      <c r="AF142" s="24"/>
      <c r="AG142" s="24"/>
      <c r="AH142" s="24"/>
      <c r="AI142" s="24"/>
      <c r="AJ142" s="24"/>
      <c r="AK142" s="24"/>
      <c r="AL142" s="24"/>
    </row>
    <row r="143" spans="2:38" ht="15.7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4"/>
      <c r="AE143" s="24"/>
      <c r="AF143" s="24"/>
      <c r="AG143" s="24"/>
      <c r="AH143" s="24"/>
      <c r="AI143" s="24"/>
      <c r="AJ143" s="24"/>
      <c r="AK143" s="24"/>
      <c r="AL143" s="24"/>
    </row>
    <row r="144" spans="2:38" ht="15.7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4"/>
      <c r="AE144" s="24"/>
      <c r="AF144" s="24"/>
      <c r="AG144" s="24"/>
      <c r="AH144" s="24"/>
      <c r="AI144" s="24"/>
      <c r="AJ144" s="24"/>
      <c r="AK144" s="24"/>
      <c r="AL144" s="24"/>
    </row>
    <row r="145" spans="2:38" ht="15.7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4"/>
      <c r="AE145" s="24"/>
      <c r="AF145" s="24"/>
      <c r="AG145" s="24"/>
      <c r="AH145" s="24"/>
      <c r="AI145" s="24"/>
      <c r="AJ145" s="24"/>
      <c r="AK145" s="24"/>
      <c r="AL145" s="24"/>
    </row>
    <row r="146" spans="2:38" ht="15.7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4"/>
      <c r="AE146" s="24"/>
      <c r="AF146" s="24"/>
      <c r="AG146" s="24"/>
      <c r="AH146" s="24"/>
      <c r="AI146" s="24"/>
      <c r="AJ146" s="24"/>
      <c r="AK146" s="24"/>
      <c r="AL146" s="24"/>
    </row>
    <row r="147" spans="2:38" ht="15.7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4"/>
      <c r="AE147" s="24"/>
      <c r="AF147" s="24"/>
      <c r="AG147" s="24"/>
      <c r="AH147" s="24"/>
      <c r="AI147" s="24"/>
      <c r="AJ147" s="24"/>
      <c r="AK147" s="24"/>
      <c r="AL147" s="24"/>
    </row>
    <row r="148" spans="2:38" ht="15.7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4"/>
      <c r="AE148" s="24"/>
      <c r="AF148" s="24"/>
      <c r="AG148" s="24"/>
      <c r="AH148" s="24"/>
      <c r="AI148" s="24"/>
      <c r="AJ148" s="24"/>
      <c r="AK148" s="24"/>
      <c r="AL148" s="24"/>
    </row>
    <row r="149" spans="2:38" ht="15.7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4"/>
      <c r="AE149" s="24"/>
      <c r="AF149" s="24"/>
      <c r="AG149" s="24"/>
      <c r="AH149" s="24"/>
      <c r="AI149" s="24"/>
      <c r="AJ149" s="24"/>
      <c r="AK149" s="24"/>
      <c r="AL149" s="24"/>
    </row>
    <row r="150" spans="2:38" ht="15.7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4"/>
      <c r="AE150" s="24"/>
      <c r="AF150" s="24"/>
      <c r="AG150" s="24"/>
      <c r="AH150" s="24"/>
      <c r="AI150" s="24"/>
      <c r="AJ150" s="24"/>
      <c r="AK150" s="24"/>
      <c r="AL150" s="24"/>
    </row>
    <row r="151" spans="2:38" ht="15.7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4"/>
      <c r="AE151" s="24"/>
      <c r="AF151" s="24"/>
      <c r="AG151" s="24"/>
      <c r="AH151" s="24"/>
      <c r="AI151" s="24"/>
      <c r="AJ151" s="24"/>
      <c r="AK151" s="24"/>
      <c r="AL151" s="24"/>
    </row>
    <row r="152" spans="2:38" ht="15.7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4"/>
      <c r="AE152" s="24"/>
      <c r="AF152" s="24"/>
      <c r="AG152" s="24"/>
      <c r="AH152" s="24"/>
      <c r="AI152" s="24"/>
      <c r="AJ152" s="24"/>
      <c r="AK152" s="24"/>
      <c r="AL152" s="24"/>
    </row>
    <row r="153" spans="2:38" ht="15.7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4"/>
      <c r="AE153" s="24"/>
      <c r="AF153" s="24"/>
      <c r="AG153" s="24"/>
      <c r="AH153" s="24"/>
      <c r="AI153" s="24"/>
      <c r="AJ153" s="24"/>
      <c r="AK153" s="24"/>
      <c r="AL153" s="24"/>
    </row>
    <row r="154" spans="2:38" ht="15.7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4"/>
      <c r="AE154" s="24"/>
      <c r="AF154" s="24"/>
      <c r="AG154" s="24"/>
      <c r="AH154" s="24"/>
      <c r="AI154" s="24"/>
      <c r="AJ154" s="24"/>
      <c r="AK154" s="24"/>
      <c r="AL154" s="24"/>
    </row>
    <row r="155" spans="2:38" ht="15.7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4"/>
      <c r="AE155" s="24"/>
      <c r="AF155" s="24"/>
      <c r="AG155" s="24"/>
      <c r="AH155" s="24"/>
      <c r="AI155" s="24"/>
      <c r="AJ155" s="24"/>
      <c r="AK155" s="24"/>
      <c r="AL155" s="24"/>
    </row>
    <row r="156" spans="2:38" ht="15.7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4"/>
      <c r="AE156" s="24"/>
      <c r="AF156" s="24"/>
      <c r="AG156" s="24"/>
      <c r="AH156" s="24"/>
      <c r="AI156" s="24"/>
      <c r="AJ156" s="24"/>
      <c r="AK156" s="24"/>
      <c r="AL156" s="24"/>
    </row>
    <row r="157" spans="2:38" ht="15.7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4"/>
      <c r="AE157" s="24"/>
      <c r="AF157" s="24"/>
      <c r="AG157" s="24"/>
      <c r="AH157" s="24"/>
      <c r="AI157" s="24"/>
      <c r="AJ157" s="24"/>
      <c r="AK157" s="24"/>
      <c r="AL157" s="24"/>
    </row>
    <row r="158" spans="2:38" ht="15.7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4"/>
      <c r="AE158" s="24"/>
      <c r="AF158" s="24"/>
      <c r="AG158" s="24"/>
      <c r="AH158" s="24"/>
      <c r="AI158" s="24"/>
      <c r="AJ158" s="24"/>
      <c r="AK158" s="24"/>
      <c r="AL158" s="24"/>
    </row>
    <row r="159" spans="2:38" ht="15.7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4"/>
      <c r="AE159" s="24"/>
      <c r="AF159" s="24"/>
      <c r="AG159" s="24"/>
      <c r="AH159" s="24"/>
      <c r="AI159" s="24"/>
      <c r="AJ159" s="24"/>
      <c r="AK159" s="24"/>
      <c r="AL159" s="24"/>
    </row>
    <row r="160" spans="2:38" ht="15.7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4"/>
      <c r="AE160" s="24"/>
      <c r="AF160" s="24"/>
      <c r="AG160" s="24"/>
      <c r="AH160" s="24"/>
      <c r="AI160" s="24"/>
      <c r="AJ160" s="24"/>
      <c r="AK160" s="24"/>
      <c r="AL160" s="24"/>
    </row>
    <row r="161" spans="2:38" ht="15.7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4"/>
      <c r="AE161" s="24"/>
      <c r="AF161" s="24"/>
      <c r="AG161" s="24"/>
      <c r="AH161" s="24"/>
      <c r="AI161" s="24"/>
      <c r="AJ161" s="24"/>
      <c r="AK161" s="24"/>
      <c r="AL161" s="24"/>
    </row>
    <row r="162" spans="2:38" ht="15.7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4"/>
      <c r="AE162" s="24"/>
      <c r="AF162" s="24"/>
      <c r="AG162" s="24"/>
      <c r="AH162" s="24"/>
      <c r="AI162" s="24"/>
      <c r="AJ162" s="24"/>
      <c r="AK162" s="24"/>
      <c r="AL162" s="24"/>
    </row>
    <row r="163" spans="2:38" ht="15.7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4"/>
      <c r="AE163" s="24"/>
      <c r="AF163" s="24"/>
      <c r="AG163" s="24"/>
      <c r="AH163" s="24"/>
      <c r="AI163" s="24"/>
      <c r="AJ163" s="24"/>
      <c r="AK163" s="24"/>
      <c r="AL163" s="24"/>
    </row>
    <row r="164" spans="2:38" ht="15.7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4"/>
      <c r="AE164" s="24"/>
      <c r="AF164" s="24"/>
      <c r="AG164" s="24"/>
      <c r="AH164" s="24"/>
      <c r="AI164" s="24"/>
      <c r="AJ164" s="24"/>
      <c r="AK164" s="24"/>
      <c r="AL164" s="24"/>
    </row>
    <row r="165" spans="2:38" ht="15.7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4"/>
      <c r="AE165" s="24"/>
      <c r="AF165" s="24"/>
      <c r="AG165" s="24"/>
      <c r="AH165" s="24"/>
      <c r="AI165" s="24"/>
      <c r="AJ165" s="24"/>
      <c r="AK165" s="24"/>
      <c r="AL165" s="24"/>
    </row>
    <row r="166" spans="2:38" ht="15.7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4"/>
      <c r="AE166" s="24"/>
      <c r="AF166" s="24"/>
      <c r="AG166" s="24"/>
      <c r="AH166" s="24"/>
      <c r="AI166" s="24"/>
      <c r="AJ166" s="24"/>
      <c r="AK166" s="24"/>
      <c r="AL166" s="24"/>
    </row>
    <row r="167" spans="2:38" ht="15.7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4"/>
      <c r="AE167" s="24"/>
      <c r="AF167" s="24"/>
      <c r="AG167" s="24"/>
      <c r="AH167" s="24"/>
      <c r="AI167" s="24"/>
      <c r="AJ167" s="24"/>
      <c r="AK167" s="24"/>
      <c r="AL167" s="24"/>
    </row>
    <row r="168" spans="2:38" ht="15.7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4"/>
      <c r="AE168" s="24"/>
      <c r="AF168" s="24"/>
      <c r="AG168" s="24"/>
      <c r="AH168" s="24"/>
      <c r="AI168" s="24"/>
      <c r="AJ168" s="24"/>
      <c r="AK168" s="24"/>
      <c r="AL168" s="24"/>
    </row>
    <row r="169" spans="2:38" ht="15.7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4"/>
      <c r="AE169" s="24"/>
      <c r="AF169" s="24"/>
      <c r="AG169" s="24"/>
      <c r="AH169" s="24"/>
      <c r="AI169" s="24"/>
      <c r="AJ169" s="24"/>
      <c r="AK169" s="24"/>
      <c r="AL169" s="24"/>
    </row>
    <row r="170" spans="2:38" ht="15.7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4"/>
      <c r="AE170" s="24"/>
      <c r="AF170" s="24"/>
      <c r="AG170" s="24"/>
      <c r="AH170" s="24"/>
      <c r="AI170" s="24"/>
      <c r="AJ170" s="24"/>
      <c r="AK170" s="24"/>
      <c r="AL170" s="24"/>
    </row>
    <row r="171" spans="2:38" ht="15.7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4"/>
      <c r="AE171" s="24"/>
      <c r="AF171" s="24"/>
      <c r="AG171" s="24"/>
      <c r="AH171" s="24"/>
      <c r="AI171" s="24"/>
      <c r="AJ171" s="24"/>
      <c r="AK171" s="24"/>
      <c r="AL171" s="24"/>
    </row>
    <row r="172" spans="2:38" ht="15.7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4"/>
      <c r="AE172" s="24"/>
      <c r="AF172" s="24"/>
      <c r="AG172" s="24"/>
      <c r="AH172" s="24"/>
      <c r="AI172" s="24"/>
      <c r="AJ172" s="24"/>
      <c r="AK172" s="24"/>
      <c r="AL172" s="24"/>
    </row>
    <row r="173" spans="2:38" ht="15.7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4"/>
      <c r="AE173" s="24"/>
      <c r="AF173" s="24"/>
      <c r="AG173" s="24"/>
      <c r="AH173" s="24"/>
      <c r="AI173" s="24"/>
      <c r="AJ173" s="24"/>
      <c r="AK173" s="24"/>
      <c r="AL173" s="24"/>
    </row>
    <row r="174" spans="2:38" ht="15.7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4"/>
      <c r="AE174" s="24"/>
      <c r="AF174" s="24"/>
      <c r="AG174" s="24"/>
      <c r="AH174" s="24"/>
      <c r="AI174" s="24"/>
      <c r="AJ174" s="24"/>
      <c r="AK174" s="24"/>
      <c r="AL174" s="24"/>
    </row>
    <row r="175" spans="2:38" ht="15.7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4"/>
      <c r="AE175" s="24"/>
      <c r="AF175" s="24"/>
      <c r="AG175" s="24"/>
      <c r="AH175" s="24"/>
      <c r="AI175" s="24"/>
      <c r="AJ175" s="24"/>
      <c r="AK175" s="24"/>
      <c r="AL175" s="24"/>
    </row>
    <row r="176" spans="2:38" ht="15.7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4"/>
      <c r="AE176" s="24"/>
      <c r="AF176" s="24"/>
      <c r="AG176" s="24"/>
      <c r="AH176" s="24"/>
      <c r="AI176" s="24"/>
      <c r="AJ176" s="24"/>
      <c r="AK176" s="24"/>
      <c r="AL176" s="24"/>
    </row>
    <row r="177" spans="2:38" ht="15.7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4"/>
      <c r="AE177" s="24"/>
      <c r="AF177" s="24"/>
      <c r="AG177" s="24"/>
      <c r="AH177" s="24"/>
      <c r="AI177" s="24"/>
      <c r="AJ177" s="24"/>
      <c r="AK177" s="24"/>
      <c r="AL177" s="24"/>
    </row>
    <row r="178" spans="2:38" ht="15.7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4"/>
      <c r="AE178" s="24"/>
      <c r="AF178" s="24"/>
      <c r="AG178" s="24"/>
      <c r="AH178" s="24"/>
      <c r="AI178" s="24"/>
      <c r="AJ178" s="24"/>
      <c r="AK178" s="24"/>
      <c r="AL178" s="24"/>
    </row>
    <row r="179" spans="2:38" ht="15.7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4"/>
      <c r="AE179" s="24"/>
      <c r="AF179" s="24"/>
      <c r="AG179" s="24"/>
      <c r="AH179" s="24"/>
      <c r="AI179" s="24"/>
      <c r="AJ179" s="24"/>
      <c r="AK179" s="24"/>
      <c r="AL179" s="24"/>
    </row>
    <row r="180" spans="2:38" ht="15.7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4"/>
      <c r="AE180" s="24"/>
      <c r="AF180" s="24"/>
      <c r="AG180" s="24"/>
      <c r="AH180" s="24"/>
      <c r="AI180" s="24"/>
      <c r="AJ180" s="24"/>
      <c r="AK180" s="24"/>
      <c r="AL180" s="24"/>
    </row>
    <row r="181" spans="2:38" ht="15.7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4"/>
      <c r="AE181" s="24"/>
      <c r="AF181" s="24"/>
      <c r="AG181" s="24"/>
      <c r="AH181" s="24"/>
      <c r="AI181" s="24"/>
      <c r="AJ181" s="24"/>
      <c r="AK181" s="24"/>
      <c r="AL181" s="24"/>
    </row>
    <row r="182" spans="2:38" ht="15.7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4"/>
      <c r="AE182" s="24"/>
      <c r="AF182" s="24"/>
      <c r="AG182" s="24"/>
      <c r="AH182" s="24"/>
      <c r="AI182" s="24"/>
      <c r="AJ182" s="24"/>
      <c r="AK182" s="24"/>
      <c r="AL182" s="24"/>
    </row>
    <row r="183" spans="2:38" ht="15.7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4"/>
      <c r="AE183" s="24"/>
      <c r="AF183" s="24"/>
      <c r="AG183" s="24"/>
      <c r="AH183" s="24"/>
      <c r="AI183" s="24"/>
      <c r="AJ183" s="24"/>
      <c r="AK183" s="24"/>
      <c r="AL183" s="24"/>
    </row>
    <row r="184" spans="2:38" ht="15.7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4"/>
      <c r="AE184" s="24"/>
      <c r="AF184" s="24"/>
      <c r="AG184" s="24"/>
      <c r="AH184" s="24"/>
      <c r="AI184" s="24"/>
      <c r="AJ184" s="24"/>
      <c r="AK184" s="24"/>
      <c r="AL184" s="24"/>
    </row>
    <row r="185" spans="2:38" ht="15.7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4"/>
      <c r="AE185" s="24"/>
      <c r="AF185" s="24"/>
      <c r="AG185" s="24"/>
      <c r="AH185" s="24"/>
      <c r="AI185" s="24"/>
      <c r="AJ185" s="24"/>
      <c r="AK185" s="24"/>
      <c r="AL185" s="24"/>
    </row>
    <row r="186" spans="2:38" ht="15.7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4"/>
      <c r="AE186" s="24"/>
      <c r="AF186" s="24"/>
      <c r="AG186" s="24"/>
      <c r="AH186" s="24"/>
      <c r="AI186" s="24"/>
      <c r="AJ186" s="24"/>
      <c r="AK186" s="24"/>
      <c r="AL186" s="24"/>
    </row>
    <row r="187" spans="2:38" ht="15.7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4"/>
      <c r="AE187" s="24"/>
      <c r="AF187" s="24"/>
      <c r="AG187" s="24"/>
      <c r="AH187" s="24"/>
      <c r="AI187" s="24"/>
      <c r="AJ187" s="24"/>
      <c r="AK187" s="24"/>
      <c r="AL187" s="24"/>
    </row>
    <row r="188" spans="2:38" ht="15.7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4"/>
      <c r="AE188" s="24"/>
      <c r="AF188" s="24"/>
      <c r="AG188" s="24"/>
      <c r="AH188" s="24"/>
      <c r="AI188" s="24"/>
      <c r="AJ188" s="24"/>
      <c r="AK188" s="24"/>
      <c r="AL188" s="24"/>
    </row>
    <row r="189" spans="2:38" ht="15.7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4"/>
      <c r="AE189" s="24"/>
      <c r="AF189" s="24"/>
      <c r="AG189" s="24"/>
      <c r="AH189" s="24"/>
      <c r="AI189" s="24"/>
      <c r="AJ189" s="24"/>
      <c r="AK189" s="24"/>
      <c r="AL189" s="24"/>
    </row>
    <row r="190" spans="2:38" ht="15.7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4"/>
      <c r="AE190" s="24"/>
      <c r="AF190" s="24"/>
      <c r="AG190" s="24"/>
      <c r="AH190" s="24"/>
      <c r="AI190" s="24"/>
      <c r="AJ190" s="24"/>
      <c r="AK190" s="24"/>
      <c r="AL190" s="24"/>
    </row>
    <row r="191" spans="2:38" ht="15.7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4"/>
      <c r="AE191" s="24"/>
      <c r="AF191" s="24"/>
      <c r="AG191" s="24"/>
      <c r="AH191" s="24"/>
      <c r="AI191" s="24"/>
      <c r="AJ191" s="24"/>
      <c r="AK191" s="24"/>
      <c r="AL191" s="24"/>
    </row>
    <row r="192" spans="2:38" ht="15.7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4"/>
      <c r="AE192" s="24"/>
      <c r="AF192" s="24"/>
      <c r="AG192" s="24"/>
      <c r="AH192" s="24"/>
      <c r="AI192" s="24"/>
      <c r="AJ192" s="24"/>
      <c r="AK192" s="24"/>
      <c r="AL192" s="24"/>
    </row>
    <row r="193" spans="2:38" ht="15.7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4"/>
      <c r="AE193" s="24"/>
      <c r="AF193" s="24"/>
      <c r="AG193" s="24"/>
      <c r="AH193" s="24"/>
      <c r="AI193" s="24"/>
      <c r="AJ193" s="24"/>
      <c r="AK193" s="24"/>
      <c r="AL193" s="24"/>
    </row>
    <row r="194" spans="2:38" ht="15.7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4"/>
      <c r="AE194" s="24"/>
      <c r="AF194" s="24"/>
      <c r="AG194" s="24"/>
      <c r="AH194" s="24"/>
      <c r="AI194" s="24"/>
      <c r="AJ194" s="24"/>
      <c r="AK194" s="24"/>
      <c r="AL194" s="24"/>
    </row>
    <row r="195" spans="2:38" ht="15.7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4"/>
      <c r="AE195" s="24"/>
      <c r="AF195" s="24"/>
      <c r="AG195" s="24"/>
      <c r="AH195" s="24"/>
      <c r="AI195" s="24"/>
      <c r="AJ195" s="24"/>
      <c r="AK195" s="24"/>
      <c r="AL195" s="24"/>
    </row>
    <row r="196" spans="2:38" ht="15.7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4"/>
      <c r="AE196" s="24"/>
      <c r="AF196" s="24"/>
      <c r="AG196" s="24"/>
      <c r="AH196" s="24"/>
      <c r="AI196" s="24"/>
      <c r="AJ196" s="24"/>
      <c r="AK196" s="24"/>
      <c r="AL196" s="24"/>
    </row>
    <row r="197" spans="2:38" ht="15.7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4"/>
      <c r="AE197" s="24"/>
      <c r="AF197" s="24"/>
      <c r="AG197" s="24"/>
      <c r="AH197" s="24"/>
      <c r="AI197" s="24"/>
      <c r="AJ197" s="24"/>
      <c r="AK197" s="24"/>
      <c r="AL197" s="24"/>
    </row>
    <row r="198" spans="2:38" ht="15.7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4"/>
      <c r="AE198" s="24"/>
      <c r="AF198" s="24"/>
      <c r="AG198" s="24"/>
      <c r="AH198" s="24"/>
      <c r="AI198" s="24"/>
      <c r="AJ198" s="24"/>
      <c r="AK198" s="24"/>
      <c r="AL198" s="24"/>
    </row>
    <row r="199" spans="2:38" ht="15.7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4"/>
      <c r="AE199" s="24"/>
      <c r="AF199" s="24"/>
      <c r="AG199" s="24"/>
      <c r="AH199" s="24"/>
      <c r="AI199" s="24"/>
      <c r="AJ199" s="24"/>
      <c r="AK199" s="24"/>
      <c r="AL199" s="24"/>
    </row>
    <row r="200" spans="2:38" ht="15.7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4"/>
      <c r="AE200" s="24"/>
      <c r="AF200" s="24"/>
      <c r="AG200" s="24"/>
      <c r="AH200" s="24"/>
      <c r="AI200" s="24"/>
      <c r="AJ200" s="24"/>
      <c r="AK200" s="24"/>
      <c r="AL200" s="24"/>
    </row>
    <row r="201" spans="2:38" ht="15.7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4"/>
      <c r="AE201" s="24"/>
      <c r="AF201" s="24"/>
      <c r="AG201" s="24"/>
      <c r="AH201" s="24"/>
      <c r="AI201" s="24"/>
      <c r="AJ201" s="24"/>
      <c r="AK201" s="24"/>
      <c r="AL201" s="24"/>
    </row>
    <row r="202" spans="2:38" ht="15.7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4"/>
      <c r="AE202" s="24"/>
      <c r="AF202" s="24"/>
      <c r="AG202" s="24"/>
      <c r="AH202" s="24"/>
      <c r="AI202" s="24"/>
      <c r="AJ202" s="24"/>
      <c r="AK202" s="24"/>
      <c r="AL202" s="24"/>
    </row>
    <row r="203" spans="2:38" ht="15.7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4"/>
      <c r="AE203" s="24"/>
      <c r="AF203" s="24"/>
      <c r="AG203" s="24"/>
      <c r="AH203" s="24"/>
      <c r="AI203" s="24"/>
      <c r="AJ203" s="24"/>
      <c r="AK203" s="24"/>
      <c r="AL203" s="24"/>
    </row>
    <row r="204" spans="2:38" ht="15.7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4"/>
      <c r="AE204" s="24"/>
      <c r="AF204" s="24"/>
      <c r="AG204" s="24"/>
      <c r="AH204" s="24"/>
      <c r="AI204" s="24"/>
      <c r="AJ204" s="24"/>
      <c r="AK204" s="24"/>
      <c r="AL204" s="24"/>
    </row>
    <row r="205" spans="2:38" ht="15.7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4"/>
      <c r="AE205" s="24"/>
      <c r="AF205" s="24"/>
      <c r="AG205" s="24"/>
      <c r="AH205" s="24"/>
      <c r="AI205" s="24"/>
      <c r="AJ205" s="24"/>
      <c r="AK205" s="24"/>
      <c r="AL205" s="24"/>
    </row>
    <row r="206" spans="2:38" ht="15.7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4"/>
      <c r="AE206" s="24"/>
      <c r="AF206" s="24"/>
      <c r="AG206" s="24"/>
      <c r="AH206" s="24"/>
      <c r="AI206" s="24"/>
      <c r="AJ206" s="24"/>
      <c r="AK206" s="24"/>
      <c r="AL206" s="24"/>
    </row>
    <row r="207" spans="2:38" ht="15.7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4"/>
      <c r="AE207" s="24"/>
      <c r="AF207" s="24"/>
      <c r="AG207" s="24"/>
      <c r="AH207" s="24"/>
      <c r="AI207" s="24"/>
      <c r="AJ207" s="24"/>
      <c r="AK207" s="24"/>
      <c r="AL207" s="24"/>
    </row>
    <row r="208" spans="2:38" ht="15.7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4"/>
      <c r="AE208" s="24"/>
      <c r="AF208" s="24"/>
      <c r="AG208" s="24"/>
      <c r="AH208" s="24"/>
      <c r="AI208" s="24"/>
      <c r="AJ208" s="24"/>
      <c r="AK208" s="24"/>
      <c r="AL208" s="24"/>
    </row>
    <row r="209" spans="2:38" ht="15.75" customHeight="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4"/>
      <c r="AE209" s="24"/>
      <c r="AF209" s="24"/>
      <c r="AG209" s="24"/>
      <c r="AH209" s="24"/>
      <c r="AI209" s="24"/>
      <c r="AJ209" s="24"/>
      <c r="AK209" s="24"/>
      <c r="AL209" s="24"/>
    </row>
    <row r="210" spans="2:38" ht="15.75" customHeight="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4"/>
      <c r="AE210" s="24"/>
      <c r="AF210" s="24"/>
      <c r="AG210" s="24"/>
      <c r="AH210" s="24"/>
      <c r="AI210" s="24"/>
      <c r="AJ210" s="24"/>
      <c r="AK210" s="24"/>
      <c r="AL210" s="24"/>
    </row>
    <row r="211" spans="2:38" ht="15.75" customHeight="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4"/>
      <c r="AE211" s="24"/>
      <c r="AF211" s="24"/>
      <c r="AG211" s="24"/>
      <c r="AH211" s="24"/>
      <c r="AI211" s="24"/>
      <c r="AJ211" s="24"/>
      <c r="AK211" s="24"/>
      <c r="AL211" s="24"/>
    </row>
    <row r="212" spans="2:38" ht="15.75" customHeight="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4"/>
      <c r="AE212" s="24"/>
      <c r="AF212" s="24"/>
      <c r="AG212" s="24"/>
      <c r="AH212" s="24"/>
      <c r="AI212" s="24"/>
      <c r="AJ212" s="24"/>
      <c r="AK212" s="24"/>
      <c r="AL212" s="24"/>
    </row>
    <row r="213" spans="2:38" ht="15.75" customHeight="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4"/>
      <c r="AE213" s="24"/>
      <c r="AF213" s="24"/>
      <c r="AG213" s="24"/>
      <c r="AH213" s="24"/>
      <c r="AI213" s="24"/>
      <c r="AJ213" s="24"/>
      <c r="AK213" s="24"/>
      <c r="AL213" s="24"/>
    </row>
    <row r="214" spans="2:38" ht="15.75" customHeight="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4"/>
      <c r="AE214" s="24"/>
      <c r="AF214" s="24"/>
      <c r="AG214" s="24"/>
      <c r="AH214" s="24"/>
      <c r="AI214" s="24"/>
      <c r="AJ214" s="24"/>
      <c r="AK214" s="24"/>
      <c r="AL214" s="24"/>
    </row>
    <row r="215" spans="2:38" ht="15.75" customHeight="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4"/>
      <c r="AE215" s="24"/>
      <c r="AF215" s="24"/>
      <c r="AG215" s="24"/>
      <c r="AH215" s="24"/>
      <c r="AI215" s="24"/>
      <c r="AJ215" s="24"/>
      <c r="AK215" s="24"/>
      <c r="AL215" s="24"/>
    </row>
    <row r="216" spans="2:38" ht="15.75" customHeight="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4"/>
      <c r="AE216" s="24"/>
      <c r="AF216" s="24"/>
      <c r="AG216" s="24"/>
      <c r="AH216" s="24"/>
      <c r="AI216" s="24"/>
      <c r="AJ216" s="24"/>
      <c r="AK216" s="24"/>
      <c r="AL216" s="24"/>
    </row>
    <row r="217" spans="2:38" ht="15.75" customHeight="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4"/>
      <c r="AE217" s="24"/>
      <c r="AF217" s="24"/>
      <c r="AG217" s="24"/>
      <c r="AH217" s="24"/>
      <c r="AI217" s="24"/>
      <c r="AJ217" s="24"/>
      <c r="AK217" s="24"/>
      <c r="AL217" s="24"/>
    </row>
    <row r="218" spans="2:38" ht="15.75" customHeight="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4"/>
      <c r="AE218" s="24"/>
      <c r="AF218" s="24"/>
      <c r="AG218" s="24"/>
      <c r="AH218" s="24"/>
      <c r="AI218" s="24"/>
      <c r="AJ218" s="24"/>
      <c r="AK218" s="24"/>
      <c r="AL218" s="24"/>
    </row>
    <row r="219" spans="2:38" ht="15.75" customHeight="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4"/>
      <c r="AE219" s="24"/>
      <c r="AF219" s="24"/>
      <c r="AG219" s="24"/>
      <c r="AH219" s="24"/>
      <c r="AI219" s="24"/>
      <c r="AJ219" s="24"/>
      <c r="AK219" s="24"/>
      <c r="AL219" s="24"/>
    </row>
    <row r="220" spans="2:38" ht="15.75" customHeight="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4"/>
      <c r="AE220" s="24"/>
      <c r="AF220" s="24"/>
      <c r="AG220" s="24"/>
      <c r="AH220" s="24"/>
      <c r="AI220" s="24"/>
      <c r="AJ220" s="24"/>
      <c r="AK220" s="24"/>
      <c r="AL220" s="24"/>
    </row>
    <row r="221" spans="2:38" ht="15.75" customHeight="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4"/>
      <c r="AE221" s="24"/>
      <c r="AF221" s="24"/>
      <c r="AG221" s="24"/>
      <c r="AH221" s="24"/>
      <c r="AI221" s="24"/>
      <c r="AJ221" s="24"/>
      <c r="AK221" s="24"/>
      <c r="AL221" s="24"/>
    </row>
    <row r="222" spans="2:38" ht="15.75" customHeight="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4"/>
      <c r="AE222" s="24"/>
      <c r="AF222" s="24"/>
      <c r="AG222" s="24"/>
      <c r="AH222" s="24"/>
      <c r="AI222" s="24"/>
      <c r="AJ222" s="24"/>
      <c r="AK222" s="24"/>
      <c r="AL222" s="24"/>
    </row>
    <row r="223" spans="2:38" ht="15.75" customHeight="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4"/>
      <c r="AE223" s="24"/>
      <c r="AF223" s="24"/>
      <c r="AG223" s="24"/>
      <c r="AH223" s="24"/>
      <c r="AI223" s="24"/>
      <c r="AJ223" s="24"/>
      <c r="AK223" s="24"/>
      <c r="AL223" s="24"/>
    </row>
    <row r="224" spans="2:38" ht="15.75" customHeight="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4"/>
      <c r="AE224" s="24"/>
      <c r="AF224" s="24"/>
      <c r="AG224" s="24"/>
      <c r="AH224" s="24"/>
      <c r="AI224" s="24"/>
      <c r="AJ224" s="24"/>
      <c r="AK224" s="24"/>
      <c r="AL224" s="24"/>
    </row>
    <row r="225" spans="2:38" ht="15.75" customHeight="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4"/>
      <c r="AE225" s="24"/>
      <c r="AF225" s="24"/>
      <c r="AG225" s="24"/>
      <c r="AH225" s="24"/>
      <c r="AI225" s="24"/>
      <c r="AJ225" s="24"/>
      <c r="AK225" s="24"/>
      <c r="AL225" s="24"/>
    </row>
    <row r="226" spans="2:38" ht="15.75" customHeight="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4"/>
      <c r="AE226" s="24"/>
      <c r="AF226" s="24"/>
      <c r="AG226" s="24"/>
      <c r="AH226" s="24"/>
      <c r="AI226" s="24"/>
      <c r="AJ226" s="24"/>
      <c r="AK226" s="24"/>
      <c r="AL226" s="24"/>
    </row>
    <row r="227" spans="2:38" ht="15.75" customHeight="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4"/>
      <c r="AE227" s="24"/>
      <c r="AF227" s="24"/>
      <c r="AG227" s="24"/>
      <c r="AH227" s="24"/>
      <c r="AI227" s="24"/>
      <c r="AJ227" s="24"/>
      <c r="AK227" s="24"/>
      <c r="AL227" s="24"/>
    </row>
    <row r="228" spans="2:38" ht="15.75" customHeight="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4"/>
      <c r="AE228" s="24"/>
      <c r="AF228" s="24"/>
      <c r="AG228" s="24"/>
      <c r="AH228" s="24"/>
      <c r="AI228" s="24"/>
      <c r="AJ228" s="24"/>
      <c r="AK228" s="24"/>
      <c r="AL228" s="24"/>
    </row>
    <row r="229" spans="2:38" ht="15.75" customHeight="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4"/>
      <c r="AE229" s="24"/>
      <c r="AF229" s="24"/>
      <c r="AG229" s="24"/>
      <c r="AH229" s="24"/>
      <c r="AI229" s="24"/>
      <c r="AJ229" s="24"/>
      <c r="AK229" s="24"/>
      <c r="AL229" s="24"/>
    </row>
    <row r="230" spans="2:38" ht="15.75" customHeight="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4"/>
      <c r="AE230" s="24"/>
      <c r="AF230" s="24"/>
      <c r="AG230" s="24"/>
      <c r="AH230" s="24"/>
      <c r="AI230" s="24"/>
      <c r="AJ230" s="24"/>
      <c r="AK230" s="24"/>
      <c r="AL230" s="24"/>
    </row>
    <row r="231" spans="2:38" ht="15.75" customHeight="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4"/>
      <c r="AE231" s="24"/>
      <c r="AF231" s="24"/>
      <c r="AG231" s="24"/>
      <c r="AH231" s="24"/>
      <c r="AI231" s="24"/>
      <c r="AJ231" s="24"/>
      <c r="AK231" s="24"/>
      <c r="AL231" s="24"/>
    </row>
    <row r="232" spans="2:38" ht="15.75" customHeight="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4"/>
      <c r="AE232" s="24"/>
      <c r="AF232" s="24"/>
      <c r="AG232" s="24"/>
      <c r="AH232" s="24"/>
      <c r="AI232" s="24"/>
      <c r="AJ232" s="24"/>
      <c r="AK232" s="24"/>
      <c r="AL232" s="24"/>
    </row>
    <row r="233" spans="2:38" ht="15.75" customHeight="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4"/>
      <c r="AE233" s="24"/>
      <c r="AF233" s="24"/>
      <c r="AG233" s="24"/>
      <c r="AH233" s="24"/>
      <c r="AI233" s="24"/>
      <c r="AJ233" s="24"/>
      <c r="AK233" s="24"/>
      <c r="AL233" s="24"/>
    </row>
    <row r="234" spans="2:38" ht="15.75" customHeight="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4"/>
      <c r="AE234" s="24"/>
      <c r="AF234" s="24"/>
      <c r="AG234" s="24"/>
      <c r="AH234" s="24"/>
      <c r="AI234" s="24"/>
      <c r="AJ234" s="24"/>
      <c r="AK234" s="24"/>
      <c r="AL234" s="24"/>
    </row>
    <row r="235" spans="2:38" ht="15.75" customHeight="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4"/>
      <c r="AE235" s="24"/>
      <c r="AF235" s="24"/>
      <c r="AG235" s="24"/>
      <c r="AH235" s="24"/>
      <c r="AI235" s="24"/>
      <c r="AJ235" s="24"/>
      <c r="AK235" s="24"/>
      <c r="AL235" s="24"/>
    </row>
    <row r="236" spans="2:38" ht="15.75" customHeight="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4"/>
      <c r="AE236" s="24"/>
      <c r="AF236" s="24"/>
      <c r="AG236" s="24"/>
      <c r="AH236" s="24"/>
      <c r="AI236" s="24"/>
      <c r="AJ236" s="24"/>
      <c r="AK236" s="24"/>
      <c r="AL236" s="24"/>
    </row>
    <row r="237" spans="2:38" ht="15.75" customHeight="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4"/>
      <c r="AE237" s="24"/>
      <c r="AF237" s="24"/>
      <c r="AG237" s="24"/>
      <c r="AH237" s="24"/>
      <c r="AI237" s="24"/>
      <c r="AJ237" s="24"/>
      <c r="AK237" s="24"/>
      <c r="AL237" s="24"/>
    </row>
    <row r="238" spans="2:38" ht="15.75" customHeight="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4"/>
      <c r="AE238" s="24"/>
      <c r="AF238" s="24"/>
      <c r="AG238" s="24"/>
      <c r="AH238" s="24"/>
      <c r="AI238" s="24"/>
      <c r="AJ238" s="24"/>
      <c r="AK238" s="24"/>
      <c r="AL238" s="24"/>
    </row>
    <row r="239" spans="2:38" ht="15.75" customHeight="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4"/>
      <c r="AE239" s="24"/>
      <c r="AF239" s="24"/>
      <c r="AG239" s="24"/>
      <c r="AH239" s="24"/>
      <c r="AI239" s="24"/>
      <c r="AJ239" s="24"/>
      <c r="AK239" s="24"/>
      <c r="AL239" s="24"/>
    </row>
    <row r="240" spans="2:38" ht="15.75" customHeight="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4"/>
      <c r="AE240" s="24"/>
      <c r="AF240" s="24"/>
      <c r="AG240" s="24"/>
      <c r="AH240" s="24"/>
      <c r="AI240" s="24"/>
      <c r="AJ240" s="24"/>
      <c r="AK240" s="24"/>
      <c r="AL240" s="24"/>
    </row>
    <row r="241" spans="2:38" ht="15.75" customHeight="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4"/>
      <c r="AE241" s="24"/>
      <c r="AF241" s="24"/>
      <c r="AG241" s="24"/>
      <c r="AH241" s="24"/>
      <c r="AI241" s="24"/>
      <c r="AJ241" s="24"/>
      <c r="AK241" s="24"/>
      <c r="AL241" s="24"/>
    </row>
    <row r="242" spans="2:38" ht="15.75" customHeight="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4"/>
      <c r="AE242" s="24"/>
      <c r="AF242" s="24"/>
      <c r="AG242" s="24"/>
      <c r="AH242" s="24"/>
      <c r="AI242" s="24"/>
      <c r="AJ242" s="24"/>
      <c r="AK242" s="24"/>
      <c r="AL242" s="24"/>
    </row>
    <row r="243" spans="2:38" ht="15.75" customHeight="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4"/>
      <c r="AE243" s="24"/>
      <c r="AF243" s="24"/>
      <c r="AG243" s="24"/>
      <c r="AH243" s="24"/>
      <c r="AI243" s="24"/>
      <c r="AJ243" s="24"/>
      <c r="AK243" s="24"/>
      <c r="AL243" s="24"/>
    </row>
    <row r="244" spans="2:38" ht="15.75" customHeight="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4"/>
      <c r="AE244" s="24"/>
      <c r="AF244" s="24"/>
      <c r="AG244" s="24"/>
      <c r="AH244" s="24"/>
      <c r="AI244" s="24"/>
      <c r="AJ244" s="24"/>
      <c r="AK244" s="24"/>
      <c r="AL244" s="24"/>
    </row>
    <row r="245" spans="2:38" ht="15.75" customHeight="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4"/>
      <c r="AE245" s="24"/>
      <c r="AF245" s="24"/>
      <c r="AG245" s="24"/>
      <c r="AH245" s="24"/>
      <c r="AI245" s="24"/>
      <c r="AJ245" s="24"/>
      <c r="AK245" s="24"/>
      <c r="AL245" s="24"/>
    </row>
    <row r="246" spans="2:38" ht="15.75" customHeight="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4"/>
      <c r="AE246" s="24"/>
      <c r="AF246" s="24"/>
      <c r="AG246" s="24"/>
      <c r="AH246" s="24"/>
      <c r="AI246" s="24"/>
      <c r="AJ246" s="24"/>
      <c r="AK246" s="24"/>
      <c r="AL246" s="24"/>
    </row>
    <row r="247" spans="2:38" ht="15.75" customHeight="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4"/>
      <c r="AE247" s="24"/>
      <c r="AF247" s="24"/>
      <c r="AG247" s="24"/>
      <c r="AH247" s="24"/>
      <c r="AI247" s="24"/>
      <c r="AJ247" s="24"/>
      <c r="AK247" s="24"/>
      <c r="AL247" s="24"/>
    </row>
    <row r="248" spans="2:38" ht="15.75" customHeight="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4"/>
      <c r="AE248" s="24"/>
      <c r="AF248" s="24"/>
      <c r="AG248" s="24"/>
      <c r="AH248" s="24"/>
      <c r="AI248" s="24"/>
      <c r="AJ248" s="24"/>
      <c r="AK248" s="24"/>
      <c r="AL248" s="24"/>
    </row>
    <row r="249" spans="2:38" ht="15.75" customHeight="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4"/>
      <c r="AE249" s="24"/>
      <c r="AF249" s="24"/>
      <c r="AG249" s="24"/>
      <c r="AH249" s="24"/>
      <c r="AI249" s="24"/>
      <c r="AJ249" s="24"/>
      <c r="AK249" s="24"/>
      <c r="AL249" s="24"/>
    </row>
    <row r="250" spans="2:38" ht="15.75" customHeight="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4"/>
      <c r="AE250" s="24"/>
      <c r="AF250" s="24"/>
      <c r="AG250" s="24"/>
      <c r="AH250" s="24"/>
      <c r="AI250" s="24"/>
      <c r="AJ250" s="24"/>
      <c r="AK250" s="24"/>
      <c r="AL250" s="24"/>
    </row>
    <row r="251" spans="2:38" ht="15.75" customHeight="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4"/>
      <c r="AE251" s="24"/>
      <c r="AF251" s="24"/>
      <c r="AG251" s="24"/>
      <c r="AH251" s="24"/>
      <c r="AI251" s="24"/>
      <c r="AJ251" s="24"/>
      <c r="AK251" s="24"/>
      <c r="AL251" s="24"/>
    </row>
    <row r="252" spans="2:38" ht="15.75" customHeight="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4"/>
      <c r="AE252" s="24"/>
      <c r="AF252" s="24"/>
      <c r="AG252" s="24"/>
      <c r="AH252" s="24"/>
      <c r="AI252" s="24"/>
      <c r="AJ252" s="24"/>
      <c r="AK252" s="24"/>
      <c r="AL252" s="24"/>
    </row>
    <row r="253" spans="2:38" ht="15.75" customHeight="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4"/>
      <c r="AE253" s="24"/>
      <c r="AF253" s="24"/>
      <c r="AG253" s="24"/>
      <c r="AH253" s="24"/>
      <c r="AI253" s="24"/>
      <c r="AJ253" s="24"/>
      <c r="AK253" s="24"/>
      <c r="AL253" s="24"/>
    </row>
    <row r="254" spans="2:38" ht="15.75" customHeight="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4"/>
      <c r="AE254" s="24"/>
      <c r="AF254" s="24"/>
      <c r="AG254" s="24"/>
      <c r="AH254" s="24"/>
      <c r="AI254" s="24"/>
      <c r="AJ254" s="24"/>
      <c r="AK254" s="24"/>
      <c r="AL254" s="24"/>
    </row>
    <row r="255" spans="2:38" ht="15.75" customHeight="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4"/>
      <c r="AE255" s="24"/>
      <c r="AF255" s="24"/>
      <c r="AG255" s="24"/>
      <c r="AH255" s="24"/>
      <c r="AI255" s="24"/>
      <c r="AJ255" s="24"/>
      <c r="AK255" s="24"/>
      <c r="AL255" s="24"/>
    </row>
    <row r="256" spans="2:38" ht="15.75" customHeight="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4"/>
      <c r="AE256" s="24"/>
      <c r="AF256" s="24"/>
      <c r="AG256" s="24"/>
      <c r="AH256" s="24"/>
      <c r="AI256" s="24"/>
      <c r="AJ256" s="24"/>
      <c r="AK256" s="24"/>
      <c r="AL256" s="24"/>
    </row>
    <row r="257" spans="2:38" ht="15.75" customHeight="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4"/>
      <c r="AE257" s="24"/>
      <c r="AF257" s="24"/>
      <c r="AG257" s="24"/>
      <c r="AH257" s="24"/>
      <c r="AI257" s="24"/>
      <c r="AJ257" s="24"/>
      <c r="AK257" s="24"/>
      <c r="AL257" s="24"/>
    </row>
    <row r="258" spans="2:38" ht="15.75" customHeight="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4"/>
      <c r="AE258" s="24"/>
      <c r="AF258" s="24"/>
      <c r="AG258" s="24"/>
      <c r="AH258" s="24"/>
      <c r="AI258" s="24"/>
      <c r="AJ258" s="24"/>
      <c r="AK258" s="24"/>
      <c r="AL258" s="24"/>
    </row>
    <row r="259" spans="2:38" ht="15.75" customHeight="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4"/>
      <c r="AE259" s="24"/>
      <c r="AF259" s="24"/>
      <c r="AG259" s="24"/>
      <c r="AH259" s="24"/>
      <c r="AI259" s="24"/>
      <c r="AJ259" s="24"/>
      <c r="AK259" s="24"/>
      <c r="AL259" s="24"/>
    </row>
    <row r="260" spans="2:38" ht="15.75" customHeight="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4"/>
      <c r="AE260" s="24"/>
      <c r="AF260" s="24"/>
      <c r="AG260" s="24"/>
      <c r="AH260" s="24"/>
      <c r="AI260" s="24"/>
      <c r="AJ260" s="24"/>
      <c r="AK260" s="24"/>
      <c r="AL260" s="24"/>
    </row>
    <row r="261" spans="2:38" ht="15.75" customHeight="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4"/>
      <c r="AC261" s="24"/>
      <c r="AD261" s="24"/>
      <c r="AE261" s="24"/>
      <c r="AF261" s="24"/>
      <c r="AG261" s="24"/>
      <c r="AH261" s="24"/>
      <c r="AI261" s="24"/>
      <c r="AJ261" s="24"/>
      <c r="AK261" s="24"/>
      <c r="AL261" s="24"/>
    </row>
    <row r="262" spans="2:38" ht="15.75" customHeight="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4"/>
      <c r="AC262" s="24"/>
      <c r="AD262" s="24"/>
      <c r="AE262" s="24"/>
      <c r="AF262" s="24"/>
      <c r="AG262" s="24"/>
      <c r="AH262" s="24"/>
      <c r="AI262" s="24"/>
      <c r="AJ262" s="24"/>
      <c r="AK262" s="24"/>
      <c r="AL262" s="24"/>
    </row>
    <row r="263" spans="2:38" ht="15.75" customHeight="1">
      <c r="B263" s="2"/>
      <c r="C263" s="2"/>
      <c r="D263" s="2"/>
      <c r="E263" s="2"/>
      <c r="F263" s="2"/>
      <c r="G263" s="2"/>
      <c r="H263" s="2"/>
      <c r="I263" s="2"/>
      <c r="J263" s="2"/>
      <c r="K263" s="2"/>
      <c r="L263" s="2"/>
      <c r="M263" s="2"/>
      <c r="N263" s="2"/>
      <c r="O263" s="2"/>
      <c r="P263" s="2"/>
      <c r="Q263" s="2"/>
      <c r="R263" s="2"/>
      <c r="T263" s="2"/>
      <c r="U263" s="2"/>
      <c r="V263" s="2"/>
      <c r="W263" s="2"/>
      <c r="X263" s="2"/>
      <c r="Y263" s="2"/>
      <c r="Z263" s="2"/>
      <c r="AA263" s="2"/>
      <c r="AB263" s="24"/>
      <c r="AC263" s="24"/>
      <c r="AD263" s="24"/>
      <c r="AE263" s="24"/>
      <c r="AF263" s="24"/>
      <c r="AG263" s="24"/>
      <c r="AH263" s="24"/>
      <c r="AI263" s="24"/>
      <c r="AJ263" s="24"/>
      <c r="AK263" s="24"/>
      <c r="AL263" s="24"/>
    </row>
    <row r="264" spans="2:38" ht="15.75" customHeight="1">
      <c r="B264" s="2"/>
      <c r="C264" s="2"/>
      <c r="D264" s="2"/>
      <c r="E264" s="2"/>
      <c r="F264" s="2"/>
      <c r="G264" s="2"/>
      <c r="H264" s="2"/>
      <c r="I264" s="2"/>
      <c r="J264" s="2"/>
      <c r="K264" s="2"/>
      <c r="L264" s="2"/>
      <c r="M264" s="2"/>
      <c r="N264" s="2"/>
      <c r="O264" s="2"/>
      <c r="P264" s="2"/>
      <c r="Q264" s="2"/>
      <c r="R264" s="2"/>
      <c r="T264" s="2"/>
      <c r="U264" s="2"/>
      <c r="V264" s="2"/>
      <c r="W264" s="2"/>
      <c r="X264" s="2"/>
      <c r="Y264" s="2"/>
      <c r="Z264" s="2"/>
      <c r="AA264" s="2"/>
      <c r="AB264" s="24"/>
      <c r="AC264" s="24"/>
      <c r="AD264" s="24"/>
      <c r="AE264" s="24"/>
      <c r="AF264" s="24"/>
      <c r="AG264" s="24"/>
      <c r="AH264" s="24"/>
      <c r="AI264" s="24"/>
      <c r="AJ264" s="24"/>
      <c r="AK264" s="24"/>
      <c r="AL264" s="24"/>
    </row>
    <row r="265" spans="2:38" ht="15.75" customHeight="1">
      <c r="B265" s="2"/>
      <c r="C265" s="2"/>
      <c r="D265" s="2"/>
      <c r="E265" s="2"/>
      <c r="F265" s="2"/>
      <c r="G265" s="2"/>
      <c r="H265" s="2"/>
      <c r="I265" s="2"/>
      <c r="J265" s="2"/>
      <c r="K265" s="2"/>
      <c r="L265" s="2"/>
      <c r="M265" s="2"/>
      <c r="N265" s="2"/>
      <c r="O265" s="2"/>
      <c r="P265" s="2"/>
      <c r="Q265" s="2"/>
      <c r="R265" s="2"/>
      <c r="T265" s="2"/>
      <c r="U265" s="2"/>
      <c r="V265" s="2"/>
      <c r="W265" s="2"/>
      <c r="X265" s="2"/>
      <c r="Y265" s="2"/>
      <c r="Z265" s="2"/>
      <c r="AA265" s="2"/>
      <c r="AB265" s="24"/>
      <c r="AC265" s="24"/>
      <c r="AD265" s="24"/>
      <c r="AE265" s="24"/>
      <c r="AF265" s="24"/>
      <c r="AG265" s="24"/>
      <c r="AH265" s="24"/>
      <c r="AI265" s="24"/>
      <c r="AJ265" s="24"/>
      <c r="AK265" s="24"/>
      <c r="AL265" s="24"/>
    </row>
    <row r="266" spans="2:38" ht="15.75" customHeight="1">
      <c r="B266" s="2"/>
      <c r="C266" s="2"/>
      <c r="D266" s="2"/>
      <c r="E266" s="2"/>
      <c r="F266" s="2"/>
      <c r="G266" s="2"/>
      <c r="H266" s="2"/>
      <c r="I266" s="2"/>
      <c r="J266" s="2"/>
      <c r="K266" s="2"/>
      <c r="L266" s="2"/>
      <c r="M266" s="2"/>
      <c r="N266" s="2"/>
      <c r="O266" s="2"/>
      <c r="P266" s="2"/>
      <c r="Q266" s="2"/>
      <c r="R266" s="2"/>
      <c r="T266" s="2"/>
      <c r="U266" s="2"/>
      <c r="V266" s="2"/>
      <c r="W266" s="2"/>
      <c r="X266" s="2"/>
      <c r="Y266" s="2"/>
      <c r="Z266" s="2"/>
      <c r="AA266" s="2"/>
      <c r="AB266" s="24"/>
      <c r="AC266" s="24"/>
      <c r="AD266" s="24"/>
      <c r="AE266" s="24"/>
      <c r="AF266" s="24"/>
      <c r="AG266" s="24"/>
      <c r="AH266" s="24"/>
      <c r="AI266" s="24"/>
      <c r="AJ266" s="24"/>
      <c r="AK266" s="24"/>
      <c r="AL266" s="24"/>
    </row>
    <row r="267" spans="2:38" ht="15.75" customHeight="1">
      <c r="B267" s="2"/>
      <c r="C267" s="2"/>
      <c r="D267" s="2"/>
      <c r="E267" s="2"/>
      <c r="F267" s="2"/>
      <c r="G267" s="2"/>
      <c r="H267" s="2"/>
      <c r="I267" s="2"/>
      <c r="J267" s="2"/>
      <c r="K267" s="2"/>
      <c r="L267" s="2"/>
      <c r="M267" s="2"/>
      <c r="N267" s="2"/>
      <c r="O267" s="2"/>
      <c r="P267" s="2"/>
      <c r="Q267" s="2"/>
      <c r="R267" s="2"/>
      <c r="T267" s="24"/>
      <c r="X267" s="24"/>
      <c r="Y267" s="24"/>
      <c r="Z267" s="24"/>
      <c r="AA267" s="24"/>
      <c r="AB267" s="24"/>
      <c r="AC267" s="24"/>
      <c r="AD267" s="24"/>
      <c r="AE267" s="24"/>
      <c r="AF267" s="24"/>
      <c r="AG267" s="24"/>
      <c r="AH267" s="24"/>
      <c r="AI267" s="24"/>
      <c r="AJ267" s="24"/>
      <c r="AK267" s="24"/>
      <c r="AL267" s="24"/>
    </row>
    <row r="268" spans="2:38" ht="15.75" customHeight="1">
      <c r="B268" s="2"/>
      <c r="C268" s="2"/>
      <c r="D268" s="2"/>
      <c r="E268" s="2"/>
      <c r="F268" s="2"/>
      <c r="G268" s="2"/>
      <c r="H268" s="2"/>
      <c r="I268" s="2"/>
      <c r="J268" s="2"/>
      <c r="K268" s="2"/>
      <c r="L268" s="2"/>
      <c r="M268" s="2"/>
      <c r="N268" s="2"/>
      <c r="O268" s="2"/>
      <c r="P268" s="2"/>
      <c r="Q268" s="2"/>
      <c r="R268" s="2"/>
      <c r="T268" s="24"/>
      <c r="X268" s="24"/>
      <c r="Y268" s="24"/>
      <c r="Z268" s="24"/>
      <c r="AA268" s="24"/>
      <c r="AB268" s="24"/>
      <c r="AC268" s="24"/>
      <c r="AD268" s="24"/>
      <c r="AE268" s="24"/>
      <c r="AF268" s="24"/>
      <c r="AG268" s="24"/>
      <c r="AH268" s="24"/>
      <c r="AI268" s="24"/>
      <c r="AJ268" s="24"/>
      <c r="AK268" s="24"/>
      <c r="AL268" s="24"/>
    </row>
    <row r="269" spans="2:38" ht="15.75" customHeight="1">
      <c r="B269" s="2"/>
      <c r="C269" s="2"/>
      <c r="D269" s="2"/>
      <c r="E269" s="2"/>
      <c r="F269" s="2"/>
      <c r="G269" s="2"/>
      <c r="H269" s="2"/>
      <c r="I269" s="2"/>
      <c r="J269" s="2"/>
      <c r="K269" s="2"/>
      <c r="L269" s="2"/>
      <c r="M269" s="2"/>
      <c r="N269" s="2"/>
      <c r="O269" s="2"/>
      <c r="P269" s="2"/>
      <c r="Q269" s="1"/>
      <c r="R269" s="2"/>
      <c r="T269" s="24"/>
      <c r="X269" s="24"/>
      <c r="Y269" s="24"/>
      <c r="Z269" s="24"/>
      <c r="AA269" s="24"/>
      <c r="AB269" s="24"/>
      <c r="AC269" s="24"/>
      <c r="AD269" s="24"/>
      <c r="AE269" s="24"/>
      <c r="AF269" s="24"/>
      <c r="AG269" s="24"/>
      <c r="AH269" s="24"/>
      <c r="AI269" s="24"/>
      <c r="AJ269" s="24"/>
      <c r="AK269" s="24"/>
      <c r="AL269" s="24"/>
    </row>
    <row r="270" spans="2:38" ht="15.75" customHeight="1">
      <c r="B270" s="2"/>
      <c r="C270" s="2"/>
      <c r="D270" s="2"/>
      <c r="E270" s="2"/>
      <c r="F270" s="2"/>
      <c r="G270" s="2"/>
      <c r="H270" s="2"/>
      <c r="I270" s="2"/>
      <c r="J270" s="2"/>
      <c r="K270" s="2"/>
      <c r="L270" s="2"/>
      <c r="M270" s="2"/>
      <c r="N270" s="2"/>
      <c r="O270" s="2"/>
      <c r="P270" s="2"/>
      <c r="Q270" s="1"/>
      <c r="R270" s="2"/>
      <c r="T270" s="24"/>
      <c r="X270" s="24"/>
      <c r="Y270" s="24"/>
      <c r="Z270" s="24"/>
      <c r="AA270" s="24"/>
      <c r="AB270" s="24"/>
      <c r="AC270" s="24"/>
      <c r="AD270" s="24"/>
      <c r="AE270" s="24"/>
      <c r="AF270" s="24"/>
      <c r="AG270" s="24"/>
      <c r="AH270" s="24"/>
      <c r="AI270" s="24"/>
      <c r="AJ270" s="24"/>
      <c r="AK270" s="24"/>
      <c r="AL270" s="24"/>
    </row>
    <row r="271" spans="2:38" ht="15.75" customHeight="1">
      <c r="B271" s="2"/>
      <c r="C271" s="2"/>
      <c r="D271" s="2"/>
      <c r="E271" s="2"/>
      <c r="F271" s="2"/>
      <c r="G271" s="2"/>
      <c r="H271" s="2"/>
      <c r="I271" s="2"/>
      <c r="J271" s="2"/>
      <c r="K271" s="2"/>
      <c r="L271" s="2"/>
      <c r="M271" s="2"/>
      <c r="N271" s="2"/>
      <c r="O271" s="2"/>
      <c r="P271" s="2"/>
      <c r="Q271" s="1"/>
      <c r="R271" s="2"/>
      <c r="T271" s="24"/>
      <c r="X271" s="24"/>
      <c r="Y271" s="24"/>
      <c r="Z271" s="24"/>
      <c r="AA271" s="24"/>
      <c r="AB271" s="24"/>
      <c r="AC271" s="24"/>
      <c r="AD271" s="24"/>
      <c r="AE271" s="24"/>
      <c r="AF271" s="24"/>
      <c r="AG271" s="24"/>
      <c r="AH271" s="24"/>
      <c r="AI271" s="24"/>
      <c r="AJ271" s="24"/>
      <c r="AK271" s="24"/>
      <c r="AL271" s="24"/>
    </row>
    <row r="272" spans="2:38" ht="15.75" customHeight="1">
      <c r="B272" s="2"/>
      <c r="C272" s="2"/>
      <c r="D272" s="2"/>
      <c r="E272" s="2"/>
      <c r="F272" s="2"/>
      <c r="G272" s="2"/>
      <c r="H272" s="2"/>
      <c r="I272" s="2"/>
      <c r="J272" s="2"/>
      <c r="K272" s="2"/>
      <c r="L272" s="2"/>
      <c r="M272" s="2"/>
      <c r="N272" s="2"/>
      <c r="O272" s="2"/>
      <c r="P272" s="2"/>
      <c r="Q272" s="1"/>
      <c r="R272" s="24"/>
      <c r="T272" s="24"/>
      <c r="X272" s="24"/>
      <c r="Y272" s="24"/>
      <c r="Z272" s="24"/>
      <c r="AA272" s="24"/>
      <c r="AB272" s="24"/>
      <c r="AC272" s="24"/>
      <c r="AD272" s="24"/>
      <c r="AE272" s="24"/>
      <c r="AF272" s="24"/>
      <c r="AG272" s="24"/>
      <c r="AH272" s="24"/>
      <c r="AI272" s="24"/>
      <c r="AJ272" s="24"/>
      <c r="AK272" s="24"/>
      <c r="AL272" s="24"/>
    </row>
    <row r="273" spans="2:38" ht="15.75" customHeight="1">
      <c r="B273" s="2"/>
      <c r="C273" s="2"/>
      <c r="D273" s="2"/>
      <c r="E273" s="2"/>
      <c r="F273" s="2"/>
      <c r="G273" s="2"/>
      <c r="H273" s="2"/>
      <c r="I273" s="2"/>
      <c r="J273" s="2"/>
      <c r="K273" s="2"/>
      <c r="L273" s="2"/>
      <c r="M273" s="2"/>
      <c r="N273" s="2"/>
      <c r="O273" s="2"/>
      <c r="P273" s="2"/>
      <c r="Q273" s="1"/>
      <c r="R273" s="24"/>
      <c r="T273" s="24"/>
      <c r="X273" s="24"/>
      <c r="Y273" s="24"/>
      <c r="Z273" s="24"/>
      <c r="AA273" s="24"/>
      <c r="AB273" s="24"/>
      <c r="AC273" s="24"/>
      <c r="AD273" s="24"/>
      <c r="AE273" s="24"/>
      <c r="AF273" s="24"/>
      <c r="AG273" s="24"/>
      <c r="AH273" s="24"/>
      <c r="AI273" s="24"/>
      <c r="AJ273" s="24"/>
      <c r="AK273" s="24"/>
      <c r="AL273" s="24"/>
    </row>
    <row r="274" spans="2:38" ht="15.75" customHeight="1">
      <c r="B274" s="2"/>
      <c r="C274" s="2"/>
      <c r="D274" s="2"/>
      <c r="E274" s="2"/>
      <c r="F274" s="2"/>
      <c r="G274" s="2"/>
      <c r="H274" s="2"/>
      <c r="I274" s="2"/>
      <c r="J274" s="2"/>
      <c r="K274" s="2"/>
      <c r="L274" s="2"/>
      <c r="M274" s="2"/>
      <c r="N274" s="2"/>
      <c r="O274" s="2"/>
      <c r="P274" s="2"/>
      <c r="Q274" s="1"/>
      <c r="R274" s="24"/>
      <c r="T274" s="24"/>
      <c r="X274" s="24"/>
      <c r="Y274" s="24"/>
      <c r="Z274" s="24"/>
      <c r="AA274" s="24"/>
      <c r="AB274" s="24"/>
      <c r="AC274" s="24"/>
      <c r="AD274" s="24"/>
      <c r="AE274" s="24"/>
      <c r="AF274" s="24"/>
      <c r="AG274" s="24"/>
      <c r="AH274" s="24"/>
      <c r="AI274" s="24"/>
      <c r="AJ274" s="24"/>
      <c r="AK274" s="24"/>
      <c r="AL274" s="24"/>
    </row>
    <row r="275" spans="2:38" ht="15.75" customHeight="1">
      <c r="B275" s="2"/>
      <c r="C275" s="2"/>
      <c r="D275" s="2"/>
      <c r="E275" s="2"/>
      <c r="F275" s="2"/>
      <c r="G275" s="2"/>
      <c r="H275" s="2"/>
      <c r="I275" s="2"/>
      <c r="J275" s="2"/>
      <c r="K275" s="2"/>
      <c r="L275" s="2"/>
      <c r="M275" s="2"/>
      <c r="N275" s="2"/>
      <c r="O275" s="2"/>
      <c r="P275" s="2"/>
      <c r="Q275" s="1"/>
      <c r="R275" s="24"/>
      <c r="T275" s="24"/>
      <c r="X275" s="24"/>
      <c r="Y275" s="24"/>
      <c r="Z275" s="24"/>
      <c r="AA275" s="24"/>
      <c r="AB275" s="24"/>
      <c r="AC275" s="24"/>
      <c r="AD275" s="24"/>
      <c r="AE275" s="24"/>
      <c r="AF275" s="24"/>
      <c r="AG275" s="24"/>
      <c r="AH275" s="24"/>
      <c r="AI275" s="24"/>
      <c r="AJ275" s="24"/>
      <c r="AK275" s="24"/>
      <c r="AL275" s="24"/>
    </row>
    <row r="276" spans="2:38" ht="15.75" customHeight="1">
      <c r="B276" s="2"/>
      <c r="C276" s="2"/>
      <c r="D276" s="2"/>
      <c r="E276" s="2"/>
      <c r="F276" s="2"/>
      <c r="G276" s="2"/>
      <c r="H276" s="2"/>
      <c r="I276" s="2"/>
      <c r="J276" s="2"/>
      <c r="K276" s="2"/>
      <c r="L276" s="2"/>
      <c r="M276" s="2"/>
      <c r="N276" s="2"/>
      <c r="O276" s="2"/>
      <c r="P276" s="2"/>
      <c r="Q276" s="1"/>
      <c r="R276" s="24"/>
      <c r="T276" s="24"/>
      <c r="X276" s="24"/>
      <c r="Y276" s="24"/>
      <c r="Z276" s="24"/>
      <c r="AA276" s="24"/>
      <c r="AB276" s="24"/>
      <c r="AC276" s="24"/>
      <c r="AD276" s="24"/>
      <c r="AE276" s="24"/>
      <c r="AF276" s="24"/>
      <c r="AG276" s="24"/>
      <c r="AH276" s="24"/>
      <c r="AI276" s="24"/>
      <c r="AJ276" s="24"/>
      <c r="AK276" s="24"/>
      <c r="AL276" s="24"/>
    </row>
    <row r="277" spans="2:38" ht="15.75" customHeight="1">
      <c r="B277" s="2"/>
      <c r="C277" s="2"/>
      <c r="D277" s="2"/>
      <c r="E277" s="2"/>
      <c r="F277" s="2"/>
      <c r="G277" s="2"/>
      <c r="H277" s="2"/>
      <c r="I277" s="2"/>
      <c r="J277" s="2"/>
      <c r="K277" s="2"/>
      <c r="L277" s="2"/>
      <c r="M277" s="2"/>
      <c r="N277" s="2"/>
      <c r="O277" s="2"/>
      <c r="P277" s="2"/>
      <c r="Q277" s="1"/>
      <c r="R277" s="24"/>
      <c r="T277" s="24"/>
      <c r="X277" s="24"/>
      <c r="Y277" s="24"/>
      <c r="Z277" s="24"/>
      <c r="AA277" s="24"/>
      <c r="AB277" s="24"/>
      <c r="AC277" s="24"/>
      <c r="AD277" s="24"/>
      <c r="AE277" s="24"/>
      <c r="AF277" s="24"/>
      <c r="AG277" s="24"/>
      <c r="AH277" s="24"/>
      <c r="AI277" s="24"/>
      <c r="AJ277" s="24"/>
      <c r="AK277" s="24"/>
      <c r="AL277" s="24"/>
    </row>
    <row r="278" spans="2:38" ht="15.75" customHeight="1">
      <c r="B278" s="2"/>
      <c r="C278" s="2"/>
      <c r="D278" s="2"/>
      <c r="E278" s="2"/>
      <c r="F278" s="2"/>
      <c r="G278" s="2"/>
      <c r="H278" s="2"/>
      <c r="I278" s="2"/>
      <c r="J278" s="2"/>
      <c r="K278" s="2"/>
      <c r="L278" s="2"/>
      <c r="M278" s="2"/>
      <c r="N278" s="2"/>
      <c r="O278" s="2"/>
      <c r="P278" s="2"/>
      <c r="Q278" s="1"/>
      <c r="R278" s="24"/>
      <c r="T278" s="24"/>
      <c r="X278" s="24"/>
      <c r="Y278" s="24"/>
      <c r="Z278" s="24"/>
      <c r="AA278" s="24"/>
      <c r="AB278" s="24"/>
      <c r="AC278" s="24"/>
      <c r="AD278" s="24"/>
      <c r="AE278" s="24"/>
      <c r="AF278" s="24"/>
      <c r="AG278" s="24"/>
      <c r="AH278" s="24"/>
      <c r="AI278" s="24"/>
      <c r="AJ278" s="24"/>
      <c r="AK278" s="24"/>
      <c r="AL278" s="24"/>
    </row>
    <row r="279" spans="2:38" ht="15.75" customHeight="1">
      <c r="B279" s="2"/>
      <c r="C279" s="2"/>
      <c r="D279" s="2"/>
      <c r="E279" s="2"/>
      <c r="F279" s="2"/>
      <c r="G279" s="2"/>
      <c r="H279" s="2"/>
      <c r="I279" s="2"/>
      <c r="J279" s="2"/>
      <c r="K279" s="2"/>
      <c r="L279" s="2"/>
      <c r="M279" s="2"/>
      <c r="N279" s="2"/>
      <c r="O279" s="2"/>
      <c r="P279" s="2"/>
      <c r="Q279" s="1"/>
      <c r="R279" s="24"/>
      <c r="T279" s="24"/>
      <c r="X279" s="24"/>
      <c r="Y279" s="24"/>
      <c r="Z279" s="24"/>
      <c r="AA279" s="24"/>
      <c r="AB279" s="24"/>
      <c r="AC279" s="24"/>
      <c r="AD279" s="24"/>
      <c r="AE279" s="24"/>
      <c r="AF279" s="24"/>
      <c r="AG279" s="24"/>
      <c r="AH279" s="24"/>
      <c r="AI279" s="24"/>
      <c r="AJ279" s="24"/>
      <c r="AK279" s="24"/>
      <c r="AL279" s="24"/>
    </row>
    <row r="280" spans="2:38" ht="15.75" customHeight="1">
      <c r="B280" s="2"/>
      <c r="C280" s="2"/>
      <c r="D280" s="2"/>
      <c r="E280" s="2"/>
      <c r="F280" s="2"/>
      <c r="G280" s="2"/>
      <c r="H280" s="2"/>
      <c r="I280" s="2"/>
      <c r="J280" s="2"/>
      <c r="K280" s="2"/>
      <c r="L280" s="2"/>
      <c r="M280" s="2"/>
      <c r="N280" s="2"/>
      <c r="O280" s="2"/>
      <c r="P280" s="2"/>
      <c r="Q280" s="1"/>
      <c r="R280" s="24"/>
      <c r="T280" s="24"/>
      <c r="X280" s="24"/>
      <c r="Y280" s="24"/>
      <c r="Z280" s="24"/>
      <c r="AA280" s="24"/>
      <c r="AB280" s="24"/>
      <c r="AC280" s="24"/>
      <c r="AD280" s="24"/>
      <c r="AE280" s="24"/>
      <c r="AF280" s="24"/>
      <c r="AG280" s="24"/>
      <c r="AH280" s="24"/>
      <c r="AI280" s="24"/>
      <c r="AJ280" s="24"/>
      <c r="AK280" s="24"/>
      <c r="AL280" s="24"/>
    </row>
    <row r="281" spans="2:38" ht="15.75" customHeight="1">
      <c r="B281" s="2"/>
      <c r="C281" s="2"/>
      <c r="D281" s="2"/>
      <c r="E281" s="2"/>
      <c r="F281" s="2"/>
      <c r="G281" s="2"/>
      <c r="H281" s="2"/>
      <c r="I281" s="2"/>
      <c r="J281" s="2"/>
      <c r="K281" s="2"/>
      <c r="L281" s="2"/>
      <c r="M281" s="2"/>
      <c r="N281" s="2"/>
      <c r="O281" s="2"/>
      <c r="P281" s="2"/>
      <c r="Q281" s="1"/>
      <c r="R281" s="24"/>
      <c r="T281" s="24"/>
      <c r="X281" s="24"/>
      <c r="Y281" s="24"/>
      <c r="Z281" s="24"/>
      <c r="AA281" s="24"/>
      <c r="AB281" s="24"/>
      <c r="AC281" s="24"/>
      <c r="AD281" s="24"/>
      <c r="AE281" s="24"/>
      <c r="AF281" s="24"/>
      <c r="AG281" s="24"/>
      <c r="AH281" s="24"/>
      <c r="AI281" s="24"/>
      <c r="AJ281" s="24"/>
      <c r="AK281" s="24"/>
      <c r="AL281" s="24"/>
    </row>
    <row r="282" spans="2:38" ht="15.75" customHeight="1">
      <c r="B282" s="24"/>
      <c r="C282" s="24"/>
      <c r="D282" s="24"/>
      <c r="H282" s="24"/>
      <c r="J282" s="24"/>
      <c r="K282" s="1"/>
      <c r="L282" s="24"/>
      <c r="M282" s="24"/>
      <c r="O282" s="24"/>
      <c r="Q282" s="1"/>
      <c r="R282" s="24"/>
      <c r="T282" s="24"/>
      <c r="X282" s="24"/>
      <c r="Y282" s="24"/>
      <c r="Z282" s="24"/>
      <c r="AA282" s="24"/>
      <c r="AB282" s="24"/>
      <c r="AC282" s="24"/>
      <c r="AD282" s="24"/>
      <c r="AE282" s="24"/>
      <c r="AF282" s="24"/>
      <c r="AG282" s="24"/>
      <c r="AH282" s="24"/>
      <c r="AI282" s="24"/>
      <c r="AJ282" s="24"/>
      <c r="AK282" s="24"/>
      <c r="AL282" s="24"/>
    </row>
    <row r="283" spans="2:38" ht="15.75" customHeight="1">
      <c r="B283" s="24"/>
      <c r="C283" s="24"/>
      <c r="D283" s="24"/>
      <c r="H283" s="24"/>
      <c r="J283" s="24"/>
      <c r="K283" s="1"/>
      <c r="L283" s="24"/>
      <c r="M283" s="24"/>
      <c r="O283" s="24"/>
      <c r="Q283" s="1"/>
      <c r="R283" s="24"/>
      <c r="T283" s="24"/>
      <c r="X283" s="24"/>
      <c r="Y283" s="24"/>
      <c r="Z283" s="24"/>
      <c r="AA283" s="24"/>
      <c r="AB283" s="24"/>
      <c r="AC283" s="24"/>
      <c r="AD283" s="24"/>
      <c r="AE283" s="24"/>
      <c r="AF283" s="24"/>
      <c r="AG283" s="24"/>
      <c r="AH283" s="24"/>
      <c r="AI283" s="24"/>
      <c r="AJ283" s="24"/>
      <c r="AK283" s="24"/>
      <c r="AL283" s="24"/>
    </row>
    <row r="284" spans="2:38" ht="15.75" customHeight="1">
      <c r="B284" s="24"/>
      <c r="C284" s="24"/>
      <c r="D284" s="24"/>
      <c r="H284" s="24"/>
      <c r="J284" s="24"/>
      <c r="K284" s="1"/>
      <c r="L284" s="24"/>
      <c r="M284" s="24"/>
      <c r="O284" s="24"/>
      <c r="Q284" s="1"/>
      <c r="R284" s="24"/>
      <c r="T284" s="24"/>
      <c r="X284" s="24"/>
      <c r="Y284" s="24"/>
      <c r="Z284" s="24"/>
      <c r="AA284" s="24"/>
      <c r="AB284" s="24"/>
      <c r="AC284" s="24"/>
      <c r="AD284" s="24"/>
      <c r="AE284" s="24"/>
      <c r="AF284" s="24"/>
      <c r="AG284" s="24"/>
      <c r="AH284" s="24"/>
      <c r="AI284" s="24"/>
      <c r="AJ284" s="24"/>
      <c r="AK284" s="24"/>
      <c r="AL284" s="24"/>
    </row>
    <row r="285" spans="2:38" ht="15.75" customHeight="1">
      <c r="B285" s="24"/>
      <c r="C285" s="24"/>
      <c r="D285" s="24"/>
      <c r="H285" s="24"/>
      <c r="J285" s="24"/>
      <c r="K285" s="1"/>
      <c r="L285" s="24"/>
      <c r="M285" s="24"/>
      <c r="O285" s="24"/>
      <c r="Q285" s="1"/>
      <c r="R285" s="24"/>
      <c r="T285" s="24"/>
      <c r="X285" s="24"/>
      <c r="Y285" s="24"/>
      <c r="Z285" s="24"/>
      <c r="AA285" s="24"/>
      <c r="AB285" s="24"/>
      <c r="AC285" s="24"/>
      <c r="AD285" s="24"/>
      <c r="AE285" s="24"/>
      <c r="AF285" s="24"/>
      <c r="AG285" s="24"/>
      <c r="AH285" s="24"/>
      <c r="AI285" s="24"/>
      <c r="AJ285" s="24"/>
      <c r="AK285" s="24"/>
      <c r="AL285" s="24"/>
    </row>
    <row r="286" spans="2:38" ht="15.75" customHeight="1">
      <c r="B286" s="24"/>
      <c r="C286" s="24"/>
      <c r="D286" s="24"/>
      <c r="H286" s="24"/>
      <c r="J286" s="24"/>
      <c r="K286" s="1"/>
      <c r="L286" s="24"/>
      <c r="M286" s="24"/>
      <c r="O286" s="24"/>
      <c r="Q286" s="1"/>
      <c r="R286" s="24"/>
      <c r="T286" s="24"/>
      <c r="X286" s="24"/>
      <c r="Y286" s="24"/>
      <c r="Z286" s="24"/>
      <c r="AA286" s="24"/>
      <c r="AB286" s="24"/>
      <c r="AC286" s="24"/>
      <c r="AD286" s="24"/>
      <c r="AE286" s="24"/>
      <c r="AF286" s="24"/>
      <c r="AG286" s="24"/>
      <c r="AH286" s="24"/>
      <c r="AI286" s="24"/>
      <c r="AJ286" s="24"/>
      <c r="AK286" s="24"/>
      <c r="AL286" s="24"/>
    </row>
    <row r="287" spans="2:38" ht="15.75" customHeight="1">
      <c r="B287" s="24"/>
      <c r="C287" s="24"/>
      <c r="D287" s="24"/>
      <c r="H287" s="24"/>
      <c r="J287" s="24"/>
      <c r="K287" s="1"/>
      <c r="L287" s="24"/>
      <c r="M287" s="24"/>
      <c r="O287" s="24"/>
      <c r="Q287" s="1"/>
      <c r="R287" s="24"/>
      <c r="T287" s="24"/>
      <c r="X287" s="24"/>
      <c r="Y287" s="24"/>
      <c r="Z287" s="24"/>
      <c r="AA287" s="24"/>
      <c r="AB287" s="24"/>
      <c r="AC287" s="24"/>
      <c r="AD287" s="24"/>
      <c r="AE287" s="24"/>
      <c r="AF287" s="24"/>
      <c r="AG287" s="24"/>
      <c r="AH287" s="24"/>
      <c r="AI287" s="24"/>
      <c r="AJ287" s="24"/>
      <c r="AK287" s="24"/>
      <c r="AL287" s="24"/>
    </row>
    <row r="288" spans="2:38" ht="15.75" customHeight="1">
      <c r="B288" s="24"/>
      <c r="C288" s="24"/>
      <c r="D288" s="24"/>
      <c r="H288" s="24"/>
      <c r="J288" s="24"/>
      <c r="K288" s="1"/>
      <c r="L288" s="24"/>
      <c r="M288" s="24"/>
      <c r="O288" s="24"/>
      <c r="Q288" s="1"/>
      <c r="R288" s="24"/>
      <c r="T288" s="24"/>
      <c r="X288" s="24"/>
      <c r="Y288" s="24"/>
      <c r="Z288" s="24"/>
      <c r="AA288" s="24"/>
      <c r="AB288" s="24"/>
      <c r="AC288" s="24"/>
      <c r="AD288" s="24"/>
      <c r="AE288" s="24"/>
      <c r="AF288" s="24"/>
      <c r="AG288" s="24"/>
      <c r="AH288" s="24"/>
      <c r="AI288" s="24"/>
      <c r="AJ288" s="24"/>
      <c r="AK288" s="24"/>
      <c r="AL288" s="24"/>
    </row>
    <row r="289" spans="2:38" ht="15.75" customHeight="1">
      <c r="B289" s="24"/>
      <c r="C289" s="24"/>
      <c r="D289" s="24"/>
      <c r="H289" s="24"/>
      <c r="J289" s="24"/>
      <c r="K289" s="1"/>
      <c r="L289" s="24"/>
      <c r="M289" s="24"/>
      <c r="O289" s="24"/>
      <c r="Q289" s="1"/>
      <c r="R289" s="24"/>
      <c r="T289" s="24"/>
      <c r="X289" s="24"/>
      <c r="Y289" s="24"/>
      <c r="Z289" s="24"/>
      <c r="AA289" s="24"/>
      <c r="AB289" s="24"/>
      <c r="AC289" s="24"/>
      <c r="AD289" s="24"/>
      <c r="AE289" s="24"/>
      <c r="AF289" s="24"/>
      <c r="AG289" s="24"/>
      <c r="AH289" s="24"/>
      <c r="AI289" s="24"/>
      <c r="AJ289" s="24"/>
      <c r="AK289" s="24"/>
      <c r="AL289" s="24"/>
    </row>
    <row r="290" spans="2:38" ht="15.75" customHeight="1">
      <c r="B290" s="24"/>
      <c r="C290" s="24"/>
      <c r="D290" s="24"/>
      <c r="H290" s="24"/>
      <c r="J290" s="24"/>
      <c r="K290" s="1"/>
      <c r="L290" s="24"/>
      <c r="M290" s="24"/>
      <c r="O290" s="24"/>
      <c r="Q290" s="1"/>
      <c r="R290" s="24"/>
      <c r="T290" s="24"/>
      <c r="X290" s="24"/>
      <c r="Y290" s="24"/>
      <c r="Z290" s="24"/>
      <c r="AA290" s="24"/>
      <c r="AB290" s="24"/>
      <c r="AC290" s="24"/>
      <c r="AD290" s="24"/>
      <c r="AE290" s="24"/>
      <c r="AF290" s="24"/>
      <c r="AG290" s="24"/>
      <c r="AH290" s="24"/>
      <c r="AI290" s="24"/>
      <c r="AJ290" s="24"/>
      <c r="AK290" s="24"/>
      <c r="AL290" s="24"/>
    </row>
    <row r="291" spans="2:38" ht="15.75" customHeight="1">
      <c r="B291" s="24"/>
      <c r="C291" s="24"/>
      <c r="D291" s="24"/>
      <c r="H291" s="24"/>
      <c r="J291" s="24"/>
      <c r="K291" s="1"/>
      <c r="L291" s="24"/>
      <c r="M291" s="24"/>
      <c r="O291" s="24"/>
      <c r="Q291" s="1"/>
      <c r="R291" s="24"/>
      <c r="T291" s="24"/>
      <c r="X291" s="24"/>
      <c r="Y291" s="24"/>
      <c r="Z291" s="24"/>
      <c r="AA291" s="24"/>
      <c r="AB291" s="24"/>
      <c r="AC291" s="24"/>
      <c r="AD291" s="24"/>
      <c r="AE291" s="24"/>
      <c r="AF291" s="24"/>
      <c r="AG291" s="24"/>
      <c r="AH291" s="24"/>
      <c r="AI291" s="24"/>
      <c r="AJ291" s="24"/>
      <c r="AK291" s="24"/>
      <c r="AL291" s="24"/>
    </row>
    <row r="292" spans="2:38" ht="15.75" customHeight="1">
      <c r="B292" s="24"/>
      <c r="C292" s="24"/>
      <c r="D292" s="24"/>
      <c r="H292" s="24"/>
      <c r="J292" s="24"/>
      <c r="K292" s="1"/>
      <c r="L292" s="24"/>
      <c r="M292" s="24"/>
      <c r="O292" s="24"/>
      <c r="Q292" s="1"/>
      <c r="R292" s="24"/>
      <c r="T292" s="24"/>
      <c r="X292" s="24"/>
      <c r="Y292" s="24"/>
      <c r="Z292" s="24"/>
      <c r="AA292" s="24"/>
      <c r="AB292" s="24"/>
      <c r="AC292" s="24"/>
      <c r="AD292" s="24"/>
      <c r="AE292" s="24"/>
      <c r="AF292" s="24"/>
      <c r="AG292" s="24"/>
      <c r="AH292" s="24"/>
      <c r="AI292" s="24"/>
      <c r="AJ292" s="24"/>
      <c r="AK292" s="24"/>
      <c r="AL292" s="24"/>
    </row>
    <row r="293" spans="2:38" ht="15.75" customHeight="1">
      <c r="B293" s="24"/>
      <c r="C293" s="24"/>
      <c r="D293" s="24"/>
      <c r="H293" s="24"/>
      <c r="J293" s="24"/>
      <c r="K293" s="1"/>
      <c r="L293" s="24"/>
      <c r="M293" s="24"/>
      <c r="O293" s="24"/>
      <c r="Q293" s="1"/>
      <c r="R293" s="24"/>
      <c r="T293" s="24"/>
      <c r="X293" s="24"/>
      <c r="Y293" s="24"/>
      <c r="Z293" s="24"/>
      <c r="AA293" s="24"/>
      <c r="AB293" s="24"/>
      <c r="AC293" s="24"/>
      <c r="AD293" s="24"/>
      <c r="AE293" s="24"/>
      <c r="AF293" s="24"/>
      <c r="AG293" s="24"/>
      <c r="AH293" s="24"/>
      <c r="AI293" s="24"/>
      <c r="AJ293" s="24"/>
      <c r="AK293" s="24"/>
      <c r="AL293" s="24"/>
    </row>
    <row r="294" spans="2:38" ht="15.75" customHeight="1">
      <c r="B294" s="24"/>
      <c r="C294" s="24"/>
      <c r="D294" s="24"/>
      <c r="H294" s="24"/>
      <c r="J294" s="24"/>
      <c r="K294" s="1"/>
      <c r="L294" s="24"/>
      <c r="M294" s="24"/>
      <c r="O294" s="24"/>
      <c r="Q294" s="1"/>
      <c r="R294" s="24"/>
      <c r="T294" s="24"/>
      <c r="X294" s="24"/>
      <c r="Y294" s="24"/>
      <c r="Z294" s="24"/>
      <c r="AA294" s="24"/>
      <c r="AB294" s="24"/>
      <c r="AC294" s="24"/>
      <c r="AD294" s="24"/>
      <c r="AE294" s="24"/>
      <c r="AF294" s="24"/>
      <c r="AG294" s="24"/>
      <c r="AH294" s="24"/>
      <c r="AI294" s="24"/>
      <c r="AJ294" s="24"/>
      <c r="AK294" s="24"/>
      <c r="AL294" s="24"/>
    </row>
    <row r="295" spans="2:38" ht="15.75" customHeight="1">
      <c r="B295" s="24"/>
      <c r="C295" s="24"/>
      <c r="D295" s="24"/>
      <c r="H295" s="24"/>
      <c r="J295" s="24"/>
      <c r="K295" s="1"/>
      <c r="L295" s="24"/>
      <c r="M295" s="24"/>
      <c r="O295" s="24"/>
      <c r="Q295" s="1"/>
      <c r="R295" s="24"/>
      <c r="T295" s="24"/>
      <c r="X295" s="24"/>
      <c r="Y295" s="24"/>
      <c r="Z295" s="24"/>
      <c r="AA295" s="24"/>
      <c r="AB295" s="24"/>
      <c r="AC295" s="24"/>
      <c r="AD295" s="24"/>
      <c r="AE295" s="24"/>
      <c r="AF295" s="24"/>
      <c r="AG295" s="24"/>
      <c r="AH295" s="24"/>
      <c r="AI295" s="24"/>
      <c r="AJ295" s="24"/>
      <c r="AK295" s="24"/>
      <c r="AL295" s="24"/>
    </row>
    <row r="296" spans="2:38" ht="15.75" customHeight="1">
      <c r="B296" s="24"/>
      <c r="C296" s="24"/>
      <c r="D296" s="24"/>
      <c r="H296" s="24"/>
      <c r="J296" s="24"/>
      <c r="K296" s="1"/>
      <c r="L296" s="24"/>
      <c r="M296" s="24"/>
      <c r="O296" s="24"/>
      <c r="Q296" s="1"/>
      <c r="R296" s="24"/>
      <c r="T296" s="24"/>
      <c r="X296" s="24"/>
      <c r="Y296" s="24"/>
      <c r="Z296" s="24"/>
      <c r="AA296" s="24"/>
      <c r="AB296" s="24"/>
      <c r="AC296" s="24"/>
      <c r="AD296" s="24"/>
      <c r="AE296" s="24"/>
      <c r="AF296" s="24"/>
      <c r="AG296" s="24"/>
      <c r="AH296" s="24"/>
      <c r="AI296" s="24"/>
      <c r="AJ296" s="24"/>
      <c r="AK296" s="24"/>
      <c r="AL296" s="24"/>
    </row>
    <row r="297" spans="2:38" ht="15.75" customHeight="1">
      <c r="B297" s="24"/>
      <c r="C297" s="24"/>
      <c r="D297" s="24"/>
      <c r="H297" s="24"/>
      <c r="J297" s="24"/>
      <c r="K297" s="1"/>
      <c r="L297" s="24"/>
      <c r="M297" s="24"/>
      <c r="O297" s="24"/>
      <c r="Q297" s="1"/>
      <c r="R297" s="24"/>
      <c r="T297" s="24"/>
      <c r="X297" s="24"/>
      <c r="Y297" s="24"/>
      <c r="Z297" s="24"/>
      <c r="AA297" s="24"/>
      <c r="AB297" s="24"/>
      <c r="AC297" s="24"/>
      <c r="AD297" s="24"/>
      <c r="AE297" s="24"/>
      <c r="AF297" s="24"/>
      <c r="AG297" s="24"/>
      <c r="AH297" s="24"/>
      <c r="AI297" s="24"/>
      <c r="AJ297" s="24"/>
      <c r="AK297" s="24"/>
      <c r="AL297" s="24"/>
    </row>
    <row r="298" spans="2:38" ht="15.75" customHeight="1">
      <c r="B298" s="24"/>
      <c r="C298" s="24"/>
      <c r="D298" s="24"/>
      <c r="H298" s="24"/>
      <c r="J298" s="24"/>
      <c r="K298" s="1"/>
      <c r="L298" s="24"/>
      <c r="M298" s="24"/>
      <c r="O298" s="24"/>
      <c r="Q298" s="1"/>
      <c r="R298" s="24"/>
      <c r="T298" s="24"/>
      <c r="X298" s="24"/>
      <c r="Y298" s="24"/>
      <c r="Z298" s="24"/>
      <c r="AA298" s="24"/>
      <c r="AB298" s="24"/>
      <c r="AC298" s="24"/>
      <c r="AD298" s="24"/>
      <c r="AE298" s="24"/>
      <c r="AF298" s="24"/>
      <c r="AG298" s="24"/>
      <c r="AH298" s="24"/>
      <c r="AI298" s="24"/>
      <c r="AJ298" s="24"/>
      <c r="AK298" s="24"/>
      <c r="AL298" s="24"/>
    </row>
    <row r="299" spans="2:38" ht="15.75" customHeight="1">
      <c r="B299" s="24"/>
      <c r="C299" s="24"/>
      <c r="D299" s="24"/>
      <c r="H299" s="24"/>
      <c r="J299" s="24"/>
      <c r="K299" s="1"/>
      <c r="L299" s="24"/>
      <c r="M299" s="24"/>
      <c r="O299" s="24"/>
      <c r="Q299" s="1"/>
      <c r="R299" s="24"/>
      <c r="T299" s="24"/>
      <c r="X299" s="24"/>
      <c r="Y299" s="24"/>
      <c r="Z299" s="24"/>
      <c r="AA299" s="24"/>
      <c r="AB299" s="24"/>
      <c r="AC299" s="24"/>
      <c r="AD299" s="24"/>
      <c r="AE299" s="24"/>
      <c r="AF299" s="24"/>
      <c r="AG299" s="24"/>
      <c r="AH299" s="24"/>
      <c r="AI299" s="24"/>
      <c r="AJ299" s="24"/>
      <c r="AK299" s="24"/>
      <c r="AL299" s="24"/>
    </row>
    <row r="300" spans="2:38" ht="15.75" customHeight="1">
      <c r="B300" s="24"/>
      <c r="C300" s="24"/>
      <c r="D300" s="24"/>
      <c r="H300" s="24"/>
      <c r="J300" s="24"/>
      <c r="K300" s="1"/>
      <c r="L300" s="24"/>
      <c r="M300" s="24"/>
      <c r="O300" s="24"/>
      <c r="Q300" s="1"/>
      <c r="R300" s="24"/>
      <c r="T300" s="24"/>
      <c r="X300" s="24"/>
      <c r="Y300" s="24"/>
      <c r="Z300" s="24"/>
      <c r="AA300" s="24"/>
      <c r="AB300" s="24"/>
      <c r="AC300" s="24"/>
      <c r="AD300" s="24"/>
      <c r="AE300" s="24"/>
      <c r="AF300" s="24"/>
      <c r="AG300" s="24"/>
      <c r="AH300" s="24"/>
      <c r="AI300" s="24"/>
      <c r="AJ300" s="24"/>
      <c r="AK300" s="24"/>
      <c r="AL300" s="24"/>
    </row>
    <row r="301" spans="2:38" ht="15.75" customHeight="1">
      <c r="B301" s="24"/>
      <c r="C301" s="24"/>
      <c r="D301" s="24"/>
      <c r="H301" s="24"/>
      <c r="J301" s="24"/>
      <c r="K301" s="1"/>
      <c r="L301" s="24"/>
      <c r="M301" s="24"/>
      <c r="O301" s="24"/>
      <c r="Q301" s="1"/>
      <c r="R301" s="24"/>
      <c r="T301" s="24"/>
      <c r="X301" s="24"/>
      <c r="Y301" s="24"/>
      <c r="Z301" s="24"/>
      <c r="AA301" s="24"/>
      <c r="AB301" s="24"/>
      <c r="AC301" s="24"/>
      <c r="AD301" s="24"/>
      <c r="AE301" s="24"/>
      <c r="AF301" s="24"/>
      <c r="AG301" s="24"/>
      <c r="AH301" s="24"/>
      <c r="AI301" s="24"/>
      <c r="AJ301" s="24"/>
      <c r="AK301" s="24"/>
      <c r="AL301" s="24"/>
    </row>
    <row r="302" spans="2:38" ht="15.75" customHeight="1">
      <c r="B302" s="24"/>
      <c r="C302" s="24"/>
      <c r="D302" s="24"/>
      <c r="H302" s="24"/>
      <c r="J302" s="24"/>
      <c r="K302" s="1"/>
      <c r="L302" s="24"/>
      <c r="M302" s="24"/>
      <c r="O302" s="24"/>
      <c r="Q302" s="1"/>
      <c r="R302" s="24"/>
      <c r="T302" s="24"/>
      <c r="X302" s="24"/>
      <c r="Y302" s="24"/>
      <c r="Z302" s="24"/>
      <c r="AA302" s="24"/>
      <c r="AB302" s="24"/>
      <c r="AC302" s="24"/>
      <c r="AD302" s="24"/>
      <c r="AE302" s="24"/>
      <c r="AF302" s="24"/>
      <c r="AG302" s="24"/>
      <c r="AH302" s="24"/>
      <c r="AI302" s="24"/>
      <c r="AJ302" s="24"/>
      <c r="AK302" s="24"/>
      <c r="AL302" s="24"/>
    </row>
    <row r="303" spans="2:38" ht="15.75" customHeight="1">
      <c r="B303" s="24"/>
      <c r="C303" s="24"/>
      <c r="D303" s="24"/>
      <c r="H303" s="24"/>
      <c r="J303" s="24"/>
      <c r="K303" s="1"/>
      <c r="L303" s="24"/>
      <c r="M303" s="24"/>
      <c r="O303" s="24"/>
      <c r="Q303" s="1"/>
      <c r="R303" s="24"/>
      <c r="T303" s="24"/>
      <c r="X303" s="24"/>
      <c r="Y303" s="24"/>
      <c r="Z303" s="24"/>
      <c r="AA303" s="24"/>
      <c r="AB303" s="24"/>
      <c r="AC303" s="24"/>
      <c r="AD303" s="24"/>
      <c r="AE303" s="24"/>
      <c r="AF303" s="24"/>
      <c r="AG303" s="24"/>
      <c r="AH303" s="24"/>
      <c r="AI303" s="24"/>
      <c r="AJ303" s="24"/>
      <c r="AK303" s="24"/>
      <c r="AL303" s="24"/>
    </row>
    <row r="304" spans="2:38" ht="15.75" customHeight="1">
      <c r="B304" s="24"/>
      <c r="C304" s="24"/>
      <c r="D304" s="24"/>
      <c r="H304" s="24"/>
      <c r="J304" s="24"/>
      <c r="K304" s="1"/>
      <c r="L304" s="24"/>
      <c r="M304" s="24"/>
      <c r="O304" s="24"/>
      <c r="Q304" s="1"/>
      <c r="R304" s="24"/>
      <c r="T304" s="24"/>
      <c r="X304" s="24"/>
      <c r="Y304" s="24"/>
      <c r="Z304" s="24"/>
      <c r="AA304" s="24"/>
      <c r="AB304" s="24"/>
      <c r="AC304" s="24"/>
      <c r="AD304" s="24"/>
      <c r="AE304" s="24"/>
      <c r="AF304" s="24"/>
      <c r="AG304" s="24"/>
      <c r="AH304" s="24"/>
      <c r="AI304" s="24"/>
      <c r="AJ304" s="24"/>
      <c r="AK304" s="24"/>
      <c r="AL304" s="24"/>
    </row>
    <row r="305" spans="2:38" ht="15.75" customHeight="1">
      <c r="B305" s="24"/>
      <c r="C305" s="24"/>
      <c r="D305" s="24"/>
      <c r="H305" s="24"/>
      <c r="J305" s="24"/>
      <c r="K305" s="1"/>
      <c r="L305" s="24"/>
      <c r="M305" s="24"/>
      <c r="O305" s="24"/>
      <c r="Q305" s="1"/>
      <c r="R305" s="24"/>
      <c r="T305" s="24"/>
      <c r="X305" s="24"/>
      <c r="Y305" s="24"/>
      <c r="Z305" s="24"/>
      <c r="AA305" s="24"/>
      <c r="AB305" s="24"/>
      <c r="AC305" s="24"/>
      <c r="AD305" s="24"/>
      <c r="AE305" s="24"/>
      <c r="AF305" s="24"/>
      <c r="AG305" s="24"/>
      <c r="AH305" s="24"/>
      <c r="AI305" s="24"/>
      <c r="AJ305" s="24"/>
      <c r="AK305" s="24"/>
      <c r="AL305" s="24"/>
    </row>
    <row r="306" spans="2:38" ht="15.75" customHeight="1">
      <c r="B306" s="24"/>
      <c r="C306" s="24"/>
      <c r="D306" s="24"/>
      <c r="H306" s="24"/>
      <c r="J306" s="24"/>
      <c r="K306" s="1"/>
      <c r="L306" s="24"/>
      <c r="M306" s="24"/>
      <c r="O306" s="24"/>
      <c r="Q306" s="1"/>
      <c r="R306" s="24"/>
      <c r="T306" s="24"/>
      <c r="X306" s="24"/>
      <c r="Y306" s="24"/>
      <c r="Z306" s="24"/>
      <c r="AA306" s="24"/>
      <c r="AB306" s="24"/>
      <c r="AC306" s="24"/>
      <c r="AD306" s="24"/>
      <c r="AE306" s="24"/>
      <c r="AF306" s="24"/>
      <c r="AG306" s="24"/>
      <c r="AH306" s="24"/>
      <c r="AI306" s="24"/>
      <c r="AJ306" s="24"/>
      <c r="AK306" s="24"/>
      <c r="AL306" s="24"/>
    </row>
    <row r="307" spans="2:38" ht="15.75" customHeight="1">
      <c r="B307" s="24"/>
      <c r="C307" s="24"/>
      <c r="D307" s="24"/>
      <c r="H307" s="24"/>
      <c r="J307" s="24"/>
      <c r="K307" s="1"/>
      <c r="L307" s="24"/>
      <c r="M307" s="24"/>
      <c r="O307" s="24"/>
      <c r="Q307" s="1"/>
      <c r="R307" s="24"/>
      <c r="T307" s="24"/>
      <c r="X307" s="24"/>
      <c r="Y307" s="24"/>
      <c r="Z307" s="24"/>
      <c r="AA307" s="24"/>
      <c r="AB307" s="24"/>
      <c r="AC307" s="24"/>
      <c r="AD307" s="24"/>
      <c r="AE307" s="24"/>
      <c r="AF307" s="24"/>
      <c r="AG307" s="24"/>
      <c r="AH307" s="24"/>
      <c r="AI307" s="24"/>
      <c r="AJ307" s="24"/>
      <c r="AK307" s="24"/>
      <c r="AL307" s="24"/>
    </row>
    <row r="308" spans="2:38" ht="15.75" customHeight="1">
      <c r="B308" s="24"/>
      <c r="C308" s="24"/>
      <c r="D308" s="24"/>
      <c r="H308" s="24"/>
      <c r="J308" s="24"/>
      <c r="K308" s="1"/>
      <c r="L308" s="24"/>
      <c r="M308" s="24"/>
      <c r="O308" s="24"/>
      <c r="Q308" s="1"/>
      <c r="R308" s="24"/>
      <c r="T308" s="24"/>
      <c r="X308" s="24"/>
      <c r="Y308" s="24"/>
      <c r="Z308" s="24"/>
      <c r="AA308" s="24"/>
      <c r="AB308" s="24"/>
      <c r="AC308" s="24"/>
      <c r="AD308" s="24"/>
      <c r="AE308" s="24"/>
      <c r="AF308" s="24"/>
      <c r="AG308" s="24"/>
      <c r="AH308" s="24"/>
      <c r="AI308" s="24"/>
      <c r="AJ308" s="24"/>
      <c r="AK308" s="24"/>
      <c r="AL308" s="24"/>
    </row>
    <row r="309" spans="2:38" ht="15.75" customHeight="1">
      <c r="B309" s="24"/>
      <c r="C309" s="24"/>
      <c r="D309" s="24"/>
      <c r="H309" s="24"/>
      <c r="J309" s="24"/>
      <c r="K309" s="1"/>
      <c r="L309" s="24"/>
      <c r="M309" s="24"/>
      <c r="O309" s="24"/>
      <c r="Q309" s="1"/>
      <c r="R309" s="24"/>
      <c r="T309" s="24"/>
      <c r="X309" s="24"/>
      <c r="Y309" s="24"/>
      <c r="Z309" s="24"/>
      <c r="AA309" s="24"/>
      <c r="AB309" s="24"/>
      <c r="AC309" s="24"/>
      <c r="AD309" s="24"/>
      <c r="AE309" s="24"/>
      <c r="AF309" s="24"/>
      <c r="AG309" s="24"/>
      <c r="AH309" s="24"/>
      <c r="AI309" s="24"/>
      <c r="AJ309" s="24"/>
      <c r="AK309" s="24"/>
      <c r="AL309" s="24"/>
    </row>
    <row r="310" spans="2:38" ht="15.75" customHeight="1">
      <c r="B310" s="24"/>
      <c r="C310" s="24"/>
      <c r="D310" s="24"/>
      <c r="H310" s="24"/>
      <c r="J310" s="24"/>
      <c r="K310" s="1"/>
      <c r="L310" s="24"/>
      <c r="M310" s="24"/>
      <c r="O310" s="24"/>
      <c r="Q310" s="1"/>
      <c r="R310" s="24"/>
      <c r="T310" s="24"/>
      <c r="X310" s="24"/>
      <c r="Y310" s="24"/>
      <c r="Z310" s="24"/>
      <c r="AA310" s="24"/>
      <c r="AB310" s="24"/>
      <c r="AC310" s="24"/>
      <c r="AD310" s="24"/>
      <c r="AE310" s="24"/>
      <c r="AF310" s="24"/>
      <c r="AG310" s="24"/>
      <c r="AH310" s="24"/>
      <c r="AI310" s="24"/>
      <c r="AJ310" s="24"/>
      <c r="AK310" s="24"/>
      <c r="AL310" s="24"/>
    </row>
    <row r="311" spans="2:38" ht="15.75" customHeight="1">
      <c r="B311" s="24"/>
      <c r="C311" s="24"/>
      <c r="D311" s="24"/>
      <c r="H311" s="24"/>
      <c r="J311" s="24"/>
      <c r="K311" s="1"/>
      <c r="L311" s="24"/>
      <c r="M311" s="24"/>
      <c r="O311" s="24"/>
      <c r="Q311" s="1"/>
      <c r="R311" s="24"/>
      <c r="T311" s="24"/>
      <c r="X311" s="24"/>
      <c r="Y311" s="24"/>
      <c r="Z311" s="24"/>
      <c r="AA311" s="24"/>
      <c r="AB311" s="24"/>
      <c r="AC311" s="24"/>
      <c r="AD311" s="24"/>
      <c r="AE311" s="24"/>
      <c r="AF311" s="24"/>
      <c r="AG311" s="24"/>
      <c r="AH311" s="24"/>
      <c r="AI311" s="24"/>
      <c r="AJ311" s="24"/>
      <c r="AK311" s="24"/>
      <c r="AL311" s="24"/>
    </row>
    <row r="312" spans="2:38" ht="15.75" customHeight="1">
      <c r="B312" s="24"/>
      <c r="C312" s="24"/>
      <c r="D312" s="24"/>
      <c r="H312" s="24"/>
      <c r="J312" s="24"/>
      <c r="K312" s="1"/>
      <c r="L312" s="24"/>
      <c r="M312" s="24"/>
      <c r="O312" s="24"/>
      <c r="Q312" s="1"/>
      <c r="R312" s="24"/>
      <c r="T312" s="24"/>
      <c r="X312" s="24"/>
      <c r="Y312" s="24"/>
      <c r="Z312" s="24"/>
      <c r="AA312" s="24"/>
      <c r="AB312" s="24"/>
      <c r="AC312" s="24"/>
      <c r="AD312" s="24"/>
      <c r="AE312" s="24"/>
      <c r="AF312" s="24"/>
      <c r="AG312" s="24"/>
      <c r="AH312" s="24"/>
      <c r="AI312" s="24"/>
      <c r="AJ312" s="24"/>
      <c r="AK312" s="24"/>
      <c r="AL312" s="24"/>
    </row>
    <row r="313" spans="2:38" ht="15.75" customHeight="1">
      <c r="B313" s="24"/>
      <c r="C313" s="24"/>
      <c r="D313" s="24"/>
      <c r="H313" s="24"/>
      <c r="J313" s="24"/>
      <c r="K313" s="1"/>
      <c r="L313" s="24"/>
      <c r="M313" s="24"/>
      <c r="O313" s="24"/>
      <c r="Q313" s="1"/>
      <c r="R313" s="24"/>
      <c r="T313" s="24"/>
      <c r="X313" s="24"/>
      <c r="Y313" s="24"/>
      <c r="Z313" s="24"/>
      <c r="AA313" s="24"/>
      <c r="AB313" s="24"/>
      <c r="AC313" s="24"/>
      <c r="AD313" s="24"/>
      <c r="AE313" s="24"/>
      <c r="AF313" s="24"/>
      <c r="AG313" s="24"/>
      <c r="AH313" s="24"/>
      <c r="AI313" s="24"/>
      <c r="AJ313" s="24"/>
      <c r="AK313" s="24"/>
      <c r="AL313" s="24"/>
    </row>
    <row r="314" spans="2:38" ht="15.75" customHeight="1">
      <c r="B314" s="24"/>
      <c r="C314" s="24"/>
      <c r="D314" s="24"/>
      <c r="H314" s="24"/>
      <c r="J314" s="24"/>
      <c r="K314" s="1"/>
      <c r="L314" s="24"/>
      <c r="M314" s="24"/>
      <c r="O314" s="24"/>
      <c r="Q314" s="1"/>
      <c r="R314" s="24"/>
      <c r="T314" s="24"/>
      <c r="X314" s="24"/>
      <c r="Y314" s="24"/>
      <c r="Z314" s="24"/>
      <c r="AA314" s="24"/>
      <c r="AB314" s="24"/>
      <c r="AC314" s="24"/>
      <c r="AD314" s="24"/>
      <c r="AE314" s="24"/>
      <c r="AF314" s="24"/>
      <c r="AG314" s="24"/>
      <c r="AH314" s="24"/>
      <c r="AI314" s="24"/>
      <c r="AJ314" s="24"/>
      <c r="AK314" s="24"/>
      <c r="AL314" s="24"/>
    </row>
    <row r="315" spans="2:38" ht="15.75" customHeight="1">
      <c r="B315" s="24"/>
      <c r="C315" s="24"/>
      <c r="D315" s="24"/>
      <c r="H315" s="24"/>
      <c r="J315" s="24"/>
      <c r="K315" s="1"/>
      <c r="L315" s="24"/>
      <c r="M315" s="24"/>
      <c r="O315" s="24"/>
      <c r="Q315" s="1"/>
      <c r="R315" s="24"/>
      <c r="T315" s="24"/>
      <c r="X315" s="24"/>
      <c r="Y315" s="24"/>
      <c r="Z315" s="24"/>
      <c r="AA315" s="24"/>
      <c r="AB315" s="24"/>
      <c r="AC315" s="24"/>
      <c r="AD315" s="24"/>
      <c r="AE315" s="24"/>
      <c r="AF315" s="24"/>
      <c r="AG315" s="24"/>
      <c r="AH315" s="24"/>
      <c r="AI315" s="24"/>
      <c r="AJ315" s="24"/>
      <c r="AK315" s="24"/>
      <c r="AL315" s="24"/>
    </row>
    <row r="316" spans="2:38" ht="15.75" customHeight="1">
      <c r="B316" s="24"/>
      <c r="C316" s="24"/>
      <c r="D316" s="24"/>
      <c r="H316" s="24"/>
      <c r="J316" s="24"/>
      <c r="K316" s="1"/>
      <c r="L316" s="24"/>
      <c r="M316" s="24"/>
      <c r="O316" s="24"/>
      <c r="Q316" s="1"/>
      <c r="R316" s="24"/>
      <c r="T316" s="24"/>
      <c r="X316" s="24"/>
      <c r="Y316" s="24"/>
      <c r="Z316" s="24"/>
      <c r="AA316" s="24"/>
      <c r="AB316" s="24"/>
      <c r="AC316" s="24"/>
      <c r="AD316" s="24"/>
      <c r="AE316" s="24"/>
      <c r="AF316" s="24"/>
      <c r="AG316" s="24"/>
      <c r="AH316" s="24"/>
      <c r="AI316" s="24"/>
      <c r="AJ316" s="24"/>
      <c r="AK316" s="24"/>
      <c r="AL316" s="24"/>
    </row>
    <row r="317" spans="2:38" ht="15.75" customHeight="1">
      <c r="B317" s="24"/>
      <c r="C317" s="24"/>
      <c r="D317" s="24"/>
      <c r="H317" s="24"/>
      <c r="J317" s="24"/>
      <c r="K317" s="1"/>
      <c r="L317" s="24"/>
      <c r="M317" s="24"/>
      <c r="O317" s="24"/>
      <c r="Q317" s="1"/>
      <c r="R317" s="24"/>
      <c r="T317" s="24"/>
      <c r="X317" s="24"/>
      <c r="Y317" s="24"/>
      <c r="Z317" s="24"/>
      <c r="AA317" s="24"/>
      <c r="AB317" s="24"/>
      <c r="AC317" s="24"/>
      <c r="AD317" s="24"/>
      <c r="AE317" s="24"/>
      <c r="AF317" s="24"/>
      <c r="AG317" s="24"/>
      <c r="AH317" s="24"/>
      <c r="AI317" s="24"/>
      <c r="AJ317" s="24"/>
      <c r="AK317" s="24"/>
      <c r="AL317" s="24"/>
    </row>
    <row r="318" spans="2:38" ht="15.75" customHeight="1">
      <c r="B318" s="24"/>
      <c r="C318" s="24"/>
      <c r="D318" s="24"/>
      <c r="H318" s="24"/>
      <c r="J318" s="24"/>
      <c r="K318" s="1"/>
      <c r="L318" s="24"/>
      <c r="M318" s="24"/>
      <c r="O318" s="24"/>
      <c r="Q318" s="1"/>
      <c r="R318" s="24"/>
      <c r="T318" s="24"/>
      <c r="X318" s="24"/>
      <c r="Y318" s="24"/>
      <c r="Z318" s="24"/>
      <c r="AA318" s="24"/>
      <c r="AB318" s="24"/>
      <c r="AC318" s="24"/>
      <c r="AD318" s="24"/>
      <c r="AE318" s="24"/>
      <c r="AF318" s="24"/>
      <c r="AG318" s="24"/>
      <c r="AH318" s="24"/>
      <c r="AI318" s="24"/>
      <c r="AJ318" s="24"/>
      <c r="AK318" s="24"/>
      <c r="AL318" s="24"/>
    </row>
    <row r="319" spans="2:38" ht="15.75" customHeight="1">
      <c r="B319" s="24"/>
      <c r="C319" s="24"/>
      <c r="D319" s="24"/>
      <c r="H319" s="24"/>
      <c r="J319" s="24"/>
      <c r="K319" s="1"/>
      <c r="L319" s="24"/>
      <c r="M319" s="24"/>
      <c r="O319" s="24"/>
      <c r="Q319" s="1"/>
      <c r="R319" s="24"/>
      <c r="T319" s="24"/>
      <c r="X319" s="24"/>
      <c r="Y319" s="24"/>
      <c r="Z319" s="24"/>
      <c r="AA319" s="24"/>
      <c r="AB319" s="24"/>
      <c r="AC319" s="24"/>
      <c r="AD319" s="24"/>
      <c r="AE319" s="24"/>
      <c r="AF319" s="24"/>
      <c r="AG319" s="24"/>
      <c r="AH319" s="24"/>
      <c r="AI319" s="24"/>
      <c r="AJ319" s="24"/>
      <c r="AK319" s="24"/>
      <c r="AL319" s="24"/>
    </row>
    <row r="320" spans="2:38" ht="15.75" customHeight="1">
      <c r="B320" s="24"/>
      <c r="C320" s="24"/>
      <c r="D320" s="24"/>
      <c r="H320" s="24"/>
      <c r="J320" s="24"/>
      <c r="K320" s="1"/>
      <c r="L320" s="24"/>
      <c r="M320" s="24"/>
      <c r="O320" s="24"/>
      <c r="Q320" s="1"/>
      <c r="R320" s="24"/>
      <c r="T320" s="24"/>
      <c r="X320" s="24"/>
      <c r="Y320" s="24"/>
      <c r="Z320" s="24"/>
      <c r="AA320" s="24"/>
      <c r="AB320" s="24"/>
      <c r="AC320" s="24"/>
      <c r="AD320" s="24"/>
      <c r="AE320" s="24"/>
      <c r="AF320" s="24"/>
      <c r="AG320" s="24"/>
      <c r="AH320" s="24"/>
      <c r="AI320" s="24"/>
      <c r="AJ320" s="24"/>
      <c r="AK320" s="24"/>
      <c r="AL320" s="24"/>
    </row>
    <row r="321" spans="2:38" ht="15.75" customHeight="1">
      <c r="B321" s="24"/>
      <c r="C321" s="24"/>
      <c r="D321" s="24"/>
      <c r="H321" s="24"/>
      <c r="J321" s="24"/>
      <c r="K321" s="1"/>
      <c r="L321" s="24"/>
      <c r="M321" s="24"/>
      <c r="O321" s="24"/>
      <c r="Q321" s="1"/>
      <c r="R321" s="24"/>
      <c r="T321" s="24"/>
      <c r="X321" s="24"/>
      <c r="Y321" s="24"/>
      <c r="Z321" s="24"/>
      <c r="AA321" s="24"/>
      <c r="AB321" s="24"/>
      <c r="AC321" s="24"/>
      <c r="AD321" s="24"/>
      <c r="AE321" s="24"/>
      <c r="AF321" s="24"/>
      <c r="AG321" s="24"/>
      <c r="AH321" s="24"/>
      <c r="AI321" s="24"/>
      <c r="AJ321" s="24"/>
      <c r="AK321" s="24"/>
      <c r="AL321" s="24"/>
    </row>
    <row r="322" spans="2:38" ht="15.75" customHeight="1">
      <c r="B322" s="24"/>
      <c r="C322" s="24"/>
      <c r="D322" s="24"/>
      <c r="H322" s="24"/>
      <c r="J322" s="24"/>
      <c r="K322" s="1"/>
      <c r="L322" s="24"/>
      <c r="M322" s="24"/>
      <c r="O322" s="24"/>
      <c r="Q322" s="1"/>
      <c r="R322" s="24"/>
      <c r="T322" s="24"/>
      <c r="X322" s="24"/>
      <c r="Y322" s="24"/>
      <c r="Z322" s="24"/>
      <c r="AA322" s="24"/>
      <c r="AB322" s="24"/>
      <c r="AC322" s="24"/>
      <c r="AD322" s="24"/>
      <c r="AE322" s="24"/>
      <c r="AF322" s="24"/>
      <c r="AG322" s="24"/>
      <c r="AH322" s="24"/>
      <c r="AI322" s="24"/>
      <c r="AJ322" s="24"/>
      <c r="AK322" s="24"/>
      <c r="AL322" s="24"/>
    </row>
    <row r="323" spans="2:38" ht="15.75" customHeight="1">
      <c r="B323" s="24"/>
      <c r="C323" s="24"/>
      <c r="D323" s="24"/>
      <c r="H323" s="24"/>
      <c r="J323" s="24"/>
      <c r="K323" s="1"/>
      <c r="L323" s="24"/>
      <c r="M323" s="24"/>
      <c r="O323" s="24"/>
      <c r="Q323" s="1"/>
      <c r="R323" s="24"/>
      <c r="T323" s="24"/>
      <c r="X323" s="24"/>
      <c r="Y323" s="24"/>
      <c r="Z323" s="24"/>
      <c r="AA323" s="24"/>
      <c r="AB323" s="24"/>
      <c r="AC323" s="24"/>
      <c r="AD323" s="24"/>
      <c r="AE323" s="24"/>
      <c r="AF323" s="24"/>
      <c r="AG323" s="24"/>
      <c r="AH323" s="24"/>
      <c r="AI323" s="24"/>
      <c r="AJ323" s="24"/>
      <c r="AK323" s="24"/>
      <c r="AL323" s="24"/>
    </row>
    <row r="324" spans="2:38" ht="15.75" customHeight="1">
      <c r="B324" s="24"/>
      <c r="C324" s="24"/>
      <c r="D324" s="24"/>
      <c r="H324" s="24"/>
      <c r="J324" s="24"/>
      <c r="K324" s="1"/>
      <c r="L324" s="24"/>
      <c r="M324" s="24"/>
      <c r="O324" s="24"/>
      <c r="Q324" s="1"/>
      <c r="R324" s="24"/>
      <c r="T324" s="24"/>
      <c r="X324" s="24"/>
      <c r="Y324" s="24"/>
      <c r="Z324" s="24"/>
      <c r="AA324" s="24"/>
      <c r="AB324" s="24"/>
      <c r="AC324" s="24"/>
      <c r="AD324" s="24"/>
      <c r="AE324" s="24"/>
      <c r="AF324" s="24"/>
      <c r="AG324" s="24"/>
      <c r="AH324" s="24"/>
      <c r="AI324" s="24"/>
      <c r="AJ324" s="24"/>
      <c r="AK324" s="24"/>
      <c r="AL324" s="24"/>
    </row>
    <row r="325" spans="2:38" ht="15.75" customHeight="1">
      <c r="B325" s="24"/>
      <c r="C325" s="24"/>
      <c r="D325" s="24"/>
      <c r="H325" s="24"/>
      <c r="J325" s="24"/>
      <c r="K325" s="1"/>
      <c r="L325" s="24"/>
      <c r="M325" s="24"/>
      <c r="O325" s="24"/>
      <c r="Q325" s="1"/>
      <c r="R325" s="24"/>
      <c r="T325" s="24"/>
      <c r="X325" s="24"/>
      <c r="Y325" s="24"/>
      <c r="Z325" s="24"/>
      <c r="AA325" s="24"/>
      <c r="AB325" s="24"/>
      <c r="AC325" s="24"/>
      <c r="AD325" s="24"/>
      <c r="AE325" s="24"/>
      <c r="AF325" s="24"/>
      <c r="AG325" s="24"/>
      <c r="AH325" s="24"/>
      <c r="AI325" s="24"/>
      <c r="AJ325" s="24"/>
      <c r="AK325" s="24"/>
      <c r="AL325" s="24"/>
    </row>
    <row r="326" spans="2:38" ht="15.75" customHeight="1">
      <c r="B326" s="24"/>
      <c r="C326" s="24"/>
      <c r="D326" s="24"/>
      <c r="H326" s="24"/>
      <c r="J326" s="24"/>
      <c r="K326" s="1"/>
      <c r="L326" s="24"/>
      <c r="M326" s="24"/>
      <c r="O326" s="24"/>
      <c r="Q326" s="1"/>
      <c r="R326" s="24"/>
      <c r="T326" s="24"/>
      <c r="X326" s="24"/>
      <c r="Y326" s="24"/>
      <c r="Z326" s="24"/>
      <c r="AA326" s="24"/>
      <c r="AB326" s="24"/>
      <c r="AC326" s="24"/>
      <c r="AD326" s="24"/>
      <c r="AE326" s="24"/>
      <c r="AF326" s="24"/>
      <c r="AG326" s="24"/>
      <c r="AH326" s="24"/>
      <c r="AI326" s="24"/>
      <c r="AJ326" s="24"/>
      <c r="AK326" s="24"/>
      <c r="AL326" s="24"/>
    </row>
    <row r="327" spans="2:38" ht="15.75" customHeight="1">
      <c r="B327" s="24"/>
      <c r="C327" s="24"/>
      <c r="D327" s="24"/>
      <c r="H327" s="24"/>
      <c r="J327" s="24"/>
      <c r="K327" s="1"/>
      <c r="L327" s="24"/>
      <c r="M327" s="24"/>
      <c r="O327" s="24"/>
      <c r="Q327" s="1"/>
      <c r="R327" s="24"/>
      <c r="T327" s="24"/>
      <c r="X327" s="24"/>
      <c r="Y327" s="24"/>
      <c r="Z327" s="24"/>
      <c r="AA327" s="24"/>
      <c r="AB327" s="24"/>
      <c r="AC327" s="24"/>
      <c r="AD327" s="24"/>
      <c r="AE327" s="24"/>
      <c r="AF327" s="24"/>
      <c r="AG327" s="24"/>
      <c r="AH327" s="24"/>
      <c r="AI327" s="24"/>
      <c r="AJ327" s="24"/>
      <c r="AK327" s="24"/>
      <c r="AL327" s="24"/>
    </row>
    <row r="328" spans="2:38" ht="15.75" customHeight="1">
      <c r="B328" s="24"/>
      <c r="C328" s="24"/>
      <c r="D328" s="24"/>
      <c r="H328" s="24"/>
      <c r="J328" s="24"/>
      <c r="K328" s="1"/>
      <c r="L328" s="24"/>
      <c r="M328" s="24"/>
      <c r="O328" s="24"/>
      <c r="Q328" s="1"/>
      <c r="R328" s="24"/>
      <c r="T328" s="24"/>
      <c r="X328" s="24"/>
      <c r="Y328" s="24"/>
      <c r="Z328" s="24"/>
      <c r="AA328" s="24"/>
      <c r="AB328" s="24"/>
      <c r="AC328" s="24"/>
      <c r="AD328" s="24"/>
      <c r="AE328" s="24"/>
      <c r="AF328" s="24"/>
      <c r="AG328" s="24"/>
      <c r="AH328" s="24"/>
      <c r="AI328" s="24"/>
      <c r="AJ328" s="24"/>
      <c r="AK328" s="24"/>
      <c r="AL328" s="24"/>
    </row>
    <row r="329" spans="2:38" ht="15.75" customHeight="1">
      <c r="B329" s="24"/>
      <c r="C329" s="24"/>
      <c r="D329" s="24"/>
      <c r="H329" s="24"/>
      <c r="J329" s="24"/>
      <c r="K329" s="1"/>
      <c r="L329" s="24"/>
      <c r="M329" s="24"/>
      <c r="O329" s="24"/>
      <c r="Q329" s="1"/>
      <c r="R329" s="24"/>
      <c r="T329" s="24"/>
      <c r="X329" s="24"/>
      <c r="Y329" s="24"/>
      <c r="Z329" s="24"/>
      <c r="AA329" s="24"/>
      <c r="AB329" s="24"/>
      <c r="AC329" s="24"/>
      <c r="AD329" s="24"/>
      <c r="AE329" s="24"/>
      <c r="AF329" s="24"/>
      <c r="AG329" s="24"/>
      <c r="AH329" s="24"/>
      <c r="AI329" s="24"/>
      <c r="AJ329" s="24"/>
      <c r="AK329" s="24"/>
      <c r="AL329" s="24"/>
    </row>
    <row r="330" spans="2:38" ht="15.75" customHeight="1">
      <c r="B330" s="24"/>
      <c r="C330" s="24"/>
      <c r="D330" s="24"/>
      <c r="H330" s="24"/>
      <c r="J330" s="24"/>
      <c r="K330" s="1"/>
      <c r="L330" s="24"/>
      <c r="M330" s="24"/>
      <c r="O330" s="24"/>
      <c r="Q330" s="1"/>
      <c r="R330" s="24"/>
      <c r="T330" s="24"/>
      <c r="X330" s="24"/>
      <c r="Y330" s="24"/>
      <c r="Z330" s="24"/>
      <c r="AA330" s="24"/>
      <c r="AB330" s="24"/>
      <c r="AC330" s="24"/>
      <c r="AD330" s="24"/>
      <c r="AE330" s="24"/>
      <c r="AF330" s="24"/>
      <c r="AG330" s="24"/>
      <c r="AH330" s="24"/>
      <c r="AI330" s="24"/>
      <c r="AJ330" s="24"/>
      <c r="AK330" s="24"/>
      <c r="AL330" s="24"/>
    </row>
    <row r="331" spans="2:38" ht="15.75" customHeight="1">
      <c r="B331" s="24"/>
      <c r="C331" s="24"/>
      <c r="D331" s="24"/>
      <c r="H331" s="24"/>
      <c r="J331" s="24"/>
      <c r="K331" s="1"/>
      <c r="L331" s="24"/>
      <c r="M331" s="24"/>
      <c r="O331" s="24"/>
      <c r="Q331" s="1"/>
      <c r="R331" s="24"/>
      <c r="T331" s="24"/>
      <c r="X331" s="24"/>
      <c r="Y331" s="24"/>
      <c r="Z331" s="24"/>
      <c r="AA331" s="24"/>
      <c r="AB331" s="24"/>
      <c r="AC331" s="24"/>
      <c r="AD331" s="24"/>
      <c r="AE331" s="24"/>
      <c r="AF331" s="24"/>
      <c r="AG331" s="24"/>
      <c r="AH331" s="24"/>
      <c r="AI331" s="24"/>
      <c r="AJ331" s="24"/>
      <c r="AK331" s="24"/>
      <c r="AL331" s="24"/>
    </row>
    <row r="332" spans="2:38" ht="15.75" customHeight="1">
      <c r="B332" s="24"/>
      <c r="C332" s="24"/>
      <c r="D332" s="24"/>
      <c r="H332" s="24"/>
      <c r="J332" s="24"/>
      <c r="K332" s="1"/>
      <c r="L332" s="24"/>
      <c r="M332" s="24"/>
      <c r="O332" s="24"/>
      <c r="Q332" s="1"/>
      <c r="R332" s="24"/>
      <c r="T332" s="24"/>
      <c r="X332" s="24"/>
      <c r="Y332" s="24"/>
      <c r="Z332" s="24"/>
      <c r="AA332" s="24"/>
      <c r="AB332" s="24"/>
      <c r="AC332" s="24"/>
      <c r="AD332" s="24"/>
      <c r="AE332" s="24"/>
      <c r="AF332" s="24"/>
      <c r="AG332" s="24"/>
      <c r="AH332" s="24"/>
      <c r="AI332" s="24"/>
      <c r="AJ332" s="24"/>
      <c r="AK332" s="24"/>
      <c r="AL332" s="24"/>
    </row>
    <row r="333" spans="2:38" ht="15.75" customHeight="1">
      <c r="B333" s="24"/>
      <c r="C333" s="24"/>
      <c r="D333" s="24"/>
      <c r="H333" s="24"/>
      <c r="J333" s="24"/>
      <c r="K333" s="1"/>
      <c r="L333" s="24"/>
      <c r="M333" s="24"/>
      <c r="O333" s="24"/>
      <c r="Q333" s="1"/>
      <c r="R333" s="24"/>
      <c r="T333" s="24"/>
      <c r="X333" s="24"/>
      <c r="Y333" s="24"/>
      <c r="Z333" s="24"/>
      <c r="AA333" s="24"/>
      <c r="AB333" s="24"/>
      <c r="AC333" s="24"/>
      <c r="AD333" s="24"/>
      <c r="AE333" s="24"/>
      <c r="AF333" s="24"/>
      <c r="AG333" s="24"/>
      <c r="AH333" s="24"/>
      <c r="AI333" s="24"/>
      <c r="AJ333" s="24"/>
      <c r="AK333" s="24"/>
      <c r="AL333" s="24"/>
    </row>
    <row r="334" spans="2:38" ht="15.75" customHeight="1">
      <c r="B334" s="24"/>
      <c r="C334" s="24"/>
      <c r="D334" s="24"/>
      <c r="H334" s="24"/>
      <c r="J334" s="24"/>
      <c r="K334" s="1"/>
      <c r="L334" s="24"/>
      <c r="M334" s="24"/>
      <c r="O334" s="24"/>
      <c r="Q334" s="1"/>
      <c r="R334" s="24"/>
      <c r="T334" s="24"/>
      <c r="X334" s="24"/>
      <c r="Y334" s="24"/>
      <c r="Z334" s="24"/>
      <c r="AA334" s="24"/>
      <c r="AB334" s="24"/>
      <c r="AC334" s="24"/>
      <c r="AD334" s="24"/>
      <c r="AE334" s="24"/>
      <c r="AF334" s="24"/>
      <c r="AG334" s="24"/>
      <c r="AH334" s="24"/>
      <c r="AI334" s="24"/>
      <c r="AJ334" s="24"/>
      <c r="AK334" s="24"/>
      <c r="AL334" s="24"/>
    </row>
    <row r="335" spans="2:38" ht="15.75" customHeight="1">
      <c r="B335" s="24"/>
      <c r="C335" s="24"/>
      <c r="D335" s="24"/>
      <c r="H335" s="24"/>
      <c r="J335" s="24"/>
      <c r="K335" s="1"/>
      <c r="L335" s="24"/>
      <c r="M335" s="24"/>
      <c r="O335" s="24"/>
      <c r="Q335" s="1"/>
      <c r="R335" s="24"/>
      <c r="T335" s="24"/>
      <c r="X335" s="24"/>
      <c r="Y335" s="24"/>
      <c r="Z335" s="24"/>
      <c r="AA335" s="24"/>
      <c r="AB335" s="24"/>
      <c r="AC335" s="24"/>
      <c r="AD335" s="24"/>
      <c r="AE335" s="24"/>
      <c r="AF335" s="24"/>
      <c r="AG335" s="24"/>
      <c r="AH335" s="24"/>
      <c r="AI335" s="24"/>
      <c r="AJ335" s="24"/>
      <c r="AK335" s="24"/>
      <c r="AL335" s="24"/>
    </row>
    <row r="336" spans="2:38" ht="15.75" customHeight="1">
      <c r="B336" s="24"/>
      <c r="C336" s="24"/>
      <c r="D336" s="24"/>
      <c r="H336" s="24"/>
      <c r="J336" s="24"/>
      <c r="K336" s="1"/>
      <c r="L336" s="24"/>
      <c r="M336" s="24"/>
      <c r="O336" s="24"/>
      <c r="Q336" s="1"/>
      <c r="R336" s="24"/>
      <c r="T336" s="24"/>
      <c r="X336" s="24"/>
      <c r="Y336" s="24"/>
      <c r="Z336" s="24"/>
      <c r="AA336" s="24"/>
      <c r="AB336" s="24"/>
      <c r="AC336" s="24"/>
      <c r="AD336" s="24"/>
      <c r="AE336" s="24"/>
      <c r="AF336" s="24"/>
      <c r="AG336" s="24"/>
      <c r="AH336" s="24"/>
      <c r="AI336" s="24"/>
      <c r="AJ336" s="24"/>
      <c r="AK336" s="24"/>
      <c r="AL336" s="24"/>
    </row>
    <row r="337" spans="2:38" ht="15.75" customHeight="1">
      <c r="B337" s="24"/>
      <c r="C337" s="24"/>
      <c r="D337" s="24"/>
      <c r="H337" s="24"/>
      <c r="J337" s="24"/>
      <c r="K337" s="1"/>
      <c r="L337" s="24"/>
      <c r="M337" s="24"/>
      <c r="O337" s="24"/>
      <c r="Q337" s="1"/>
      <c r="R337" s="24"/>
      <c r="T337" s="24"/>
      <c r="X337" s="24"/>
      <c r="Y337" s="24"/>
      <c r="Z337" s="24"/>
      <c r="AA337" s="24"/>
      <c r="AB337" s="24"/>
      <c r="AC337" s="24"/>
      <c r="AD337" s="24"/>
      <c r="AE337" s="24"/>
      <c r="AF337" s="24"/>
      <c r="AG337" s="24"/>
      <c r="AH337" s="24"/>
      <c r="AI337" s="24"/>
      <c r="AJ337" s="24"/>
      <c r="AK337" s="24"/>
      <c r="AL337" s="24"/>
    </row>
    <row r="338" spans="2:38" ht="15.75" customHeight="1">
      <c r="B338" s="24"/>
      <c r="C338" s="24"/>
      <c r="D338" s="24"/>
      <c r="H338" s="24"/>
      <c r="J338" s="24"/>
      <c r="K338" s="1"/>
      <c r="L338" s="24"/>
      <c r="M338" s="24"/>
      <c r="O338" s="24"/>
      <c r="Q338" s="1"/>
      <c r="R338" s="24"/>
      <c r="T338" s="24"/>
      <c r="X338" s="24"/>
      <c r="Y338" s="24"/>
      <c r="Z338" s="24"/>
      <c r="AA338" s="24"/>
      <c r="AB338" s="24"/>
      <c r="AC338" s="24"/>
      <c r="AD338" s="24"/>
      <c r="AE338" s="24"/>
      <c r="AF338" s="24"/>
      <c r="AG338" s="24"/>
      <c r="AH338" s="24"/>
      <c r="AI338" s="24"/>
      <c r="AJ338" s="24"/>
      <c r="AK338" s="24"/>
      <c r="AL338" s="24"/>
    </row>
    <row r="339" spans="2:38" ht="15.75" customHeight="1">
      <c r="B339" s="24"/>
      <c r="C339" s="24"/>
      <c r="D339" s="24"/>
      <c r="H339" s="24"/>
      <c r="J339" s="24"/>
      <c r="K339" s="1"/>
      <c r="L339" s="24"/>
      <c r="M339" s="24"/>
      <c r="O339" s="24"/>
      <c r="Q339" s="1"/>
      <c r="R339" s="24"/>
      <c r="T339" s="24"/>
      <c r="X339" s="24"/>
      <c r="Y339" s="24"/>
      <c r="Z339" s="24"/>
      <c r="AA339" s="24"/>
      <c r="AB339" s="24"/>
      <c r="AC339" s="24"/>
      <c r="AD339" s="24"/>
      <c r="AE339" s="24"/>
      <c r="AF339" s="24"/>
      <c r="AG339" s="24"/>
      <c r="AH339" s="24"/>
      <c r="AI339" s="24"/>
      <c r="AJ339" s="24"/>
      <c r="AK339" s="24"/>
      <c r="AL339" s="24"/>
    </row>
    <row r="340" spans="2:38" ht="15.75" customHeight="1">
      <c r="B340" s="24"/>
      <c r="C340" s="24"/>
      <c r="D340" s="24"/>
      <c r="H340" s="24"/>
      <c r="J340" s="24"/>
      <c r="K340" s="1"/>
      <c r="L340" s="24"/>
      <c r="M340" s="24"/>
      <c r="O340" s="24"/>
      <c r="Q340" s="1"/>
      <c r="R340" s="24"/>
      <c r="T340" s="24"/>
      <c r="X340" s="24"/>
      <c r="Y340" s="24"/>
      <c r="Z340" s="24"/>
      <c r="AA340" s="24"/>
      <c r="AB340" s="24"/>
      <c r="AC340" s="24"/>
      <c r="AD340" s="24"/>
      <c r="AE340" s="24"/>
      <c r="AF340" s="24"/>
      <c r="AG340" s="24"/>
      <c r="AH340" s="24"/>
      <c r="AI340" s="24"/>
      <c r="AJ340" s="24"/>
      <c r="AK340" s="24"/>
      <c r="AL340" s="24"/>
    </row>
    <row r="341" spans="2:38" ht="15.75" customHeight="1">
      <c r="B341" s="24"/>
      <c r="C341" s="24"/>
      <c r="D341" s="24"/>
      <c r="H341" s="24"/>
      <c r="J341" s="24"/>
      <c r="K341" s="1"/>
      <c r="L341" s="24"/>
      <c r="M341" s="24"/>
      <c r="O341" s="24"/>
      <c r="Q341" s="1"/>
      <c r="R341" s="24"/>
      <c r="T341" s="24"/>
      <c r="X341" s="24"/>
      <c r="Y341" s="24"/>
      <c r="Z341" s="24"/>
      <c r="AA341" s="24"/>
      <c r="AB341" s="24"/>
      <c r="AC341" s="24"/>
      <c r="AD341" s="24"/>
      <c r="AE341" s="24"/>
      <c r="AF341" s="24"/>
      <c r="AG341" s="24"/>
      <c r="AH341" s="24"/>
      <c r="AI341" s="24"/>
      <c r="AJ341" s="24"/>
      <c r="AK341" s="24"/>
      <c r="AL341" s="24"/>
    </row>
    <row r="342" spans="2:38" ht="15.75" customHeight="1">
      <c r="B342" s="24"/>
      <c r="C342" s="24"/>
      <c r="D342" s="24"/>
      <c r="H342" s="24"/>
      <c r="J342" s="24"/>
      <c r="K342" s="1"/>
      <c r="L342" s="24"/>
      <c r="M342" s="24"/>
      <c r="O342" s="24"/>
      <c r="Q342" s="1"/>
      <c r="R342" s="24"/>
      <c r="T342" s="24"/>
      <c r="X342" s="24"/>
      <c r="Y342" s="24"/>
      <c r="Z342" s="24"/>
      <c r="AA342" s="24"/>
      <c r="AB342" s="24"/>
      <c r="AC342" s="24"/>
      <c r="AD342" s="24"/>
      <c r="AE342" s="24"/>
      <c r="AF342" s="24"/>
      <c r="AG342" s="24"/>
      <c r="AH342" s="24"/>
      <c r="AI342" s="24"/>
      <c r="AJ342" s="24"/>
      <c r="AK342" s="24"/>
      <c r="AL342" s="24"/>
    </row>
    <row r="343" spans="2:38" ht="15.75" customHeight="1">
      <c r="B343" s="24"/>
      <c r="C343" s="24"/>
      <c r="D343" s="24"/>
      <c r="H343" s="24"/>
      <c r="J343" s="24"/>
      <c r="K343" s="1"/>
      <c r="L343" s="24"/>
      <c r="M343" s="24"/>
      <c r="O343" s="24"/>
      <c r="Q343" s="1"/>
      <c r="R343" s="24"/>
      <c r="T343" s="24"/>
      <c r="X343" s="24"/>
      <c r="Y343" s="24"/>
      <c r="Z343" s="24"/>
      <c r="AA343" s="24"/>
      <c r="AB343" s="24"/>
      <c r="AC343" s="24"/>
      <c r="AD343" s="24"/>
      <c r="AE343" s="24"/>
      <c r="AF343" s="24"/>
      <c r="AG343" s="24"/>
      <c r="AH343" s="24"/>
      <c r="AI343" s="24"/>
      <c r="AJ343" s="24"/>
      <c r="AK343" s="24"/>
      <c r="AL343" s="24"/>
    </row>
    <row r="344" spans="2:38" ht="15.75" customHeight="1">
      <c r="B344" s="24"/>
      <c r="C344" s="24"/>
      <c r="D344" s="24"/>
      <c r="H344" s="24"/>
      <c r="J344" s="24"/>
      <c r="K344" s="1"/>
      <c r="L344" s="24"/>
      <c r="M344" s="24"/>
      <c r="O344" s="24"/>
      <c r="Q344" s="1"/>
      <c r="R344" s="24"/>
      <c r="T344" s="24"/>
      <c r="X344" s="24"/>
      <c r="Y344" s="24"/>
      <c r="Z344" s="24"/>
      <c r="AA344" s="24"/>
      <c r="AB344" s="24"/>
      <c r="AC344" s="24"/>
      <c r="AD344" s="24"/>
      <c r="AE344" s="24"/>
      <c r="AF344" s="24"/>
      <c r="AG344" s="24"/>
      <c r="AH344" s="24"/>
      <c r="AI344" s="24"/>
      <c r="AJ344" s="24"/>
      <c r="AK344" s="24"/>
      <c r="AL344" s="24"/>
    </row>
    <row r="345" spans="2:38" ht="15.75" customHeight="1">
      <c r="B345" s="24"/>
      <c r="C345" s="24"/>
      <c r="D345" s="24"/>
      <c r="H345" s="24"/>
      <c r="J345" s="24"/>
      <c r="K345" s="1"/>
      <c r="L345" s="24"/>
      <c r="M345" s="24"/>
      <c r="O345" s="24"/>
      <c r="Q345" s="1"/>
      <c r="R345" s="24"/>
      <c r="T345" s="24"/>
      <c r="X345" s="24"/>
      <c r="Y345" s="24"/>
      <c r="Z345" s="24"/>
      <c r="AA345" s="24"/>
      <c r="AB345" s="24"/>
      <c r="AC345" s="24"/>
      <c r="AD345" s="24"/>
      <c r="AE345" s="24"/>
      <c r="AF345" s="24"/>
      <c r="AG345" s="24"/>
      <c r="AH345" s="24"/>
      <c r="AI345" s="24"/>
      <c r="AJ345" s="24"/>
      <c r="AK345" s="24"/>
      <c r="AL345" s="24"/>
    </row>
    <row r="346" spans="2:38" ht="15.75" customHeight="1">
      <c r="B346" s="24"/>
      <c r="C346" s="24"/>
      <c r="D346" s="24"/>
      <c r="H346" s="24"/>
      <c r="J346" s="24"/>
      <c r="K346" s="1"/>
      <c r="L346" s="24"/>
      <c r="M346" s="24"/>
      <c r="O346" s="24"/>
      <c r="Q346" s="1"/>
      <c r="R346" s="24"/>
      <c r="T346" s="24"/>
      <c r="X346" s="24"/>
      <c r="Y346" s="24"/>
      <c r="Z346" s="24"/>
      <c r="AA346" s="24"/>
      <c r="AB346" s="24"/>
      <c r="AC346" s="24"/>
      <c r="AD346" s="24"/>
      <c r="AE346" s="24"/>
      <c r="AF346" s="24"/>
      <c r="AG346" s="24"/>
      <c r="AH346" s="24"/>
      <c r="AI346" s="24"/>
      <c r="AJ346" s="24"/>
      <c r="AK346" s="24"/>
      <c r="AL346" s="24"/>
    </row>
    <row r="347" spans="2:38" ht="15.75" customHeight="1">
      <c r="B347" s="24"/>
      <c r="C347" s="24"/>
      <c r="D347" s="24"/>
      <c r="H347" s="24"/>
      <c r="J347" s="24"/>
      <c r="K347" s="1"/>
      <c r="L347" s="24"/>
      <c r="M347" s="24"/>
      <c r="O347" s="24"/>
      <c r="Q347" s="1"/>
      <c r="R347" s="24"/>
      <c r="T347" s="24"/>
      <c r="X347" s="24"/>
      <c r="Y347" s="24"/>
      <c r="Z347" s="24"/>
      <c r="AA347" s="24"/>
      <c r="AB347" s="24"/>
      <c r="AC347" s="24"/>
      <c r="AD347" s="24"/>
      <c r="AE347" s="24"/>
      <c r="AF347" s="24"/>
      <c r="AG347" s="24"/>
      <c r="AH347" s="24"/>
      <c r="AI347" s="24"/>
      <c r="AJ347" s="24"/>
      <c r="AK347" s="24"/>
      <c r="AL347" s="24"/>
    </row>
    <row r="348" spans="2:38" ht="15.75" customHeight="1">
      <c r="B348" s="24"/>
      <c r="C348" s="24"/>
      <c r="D348" s="24"/>
      <c r="H348" s="24"/>
      <c r="J348" s="24"/>
      <c r="K348" s="1"/>
      <c r="L348" s="24"/>
      <c r="M348" s="24"/>
      <c r="O348" s="24"/>
      <c r="Q348" s="1"/>
      <c r="R348" s="24"/>
      <c r="T348" s="24"/>
      <c r="X348" s="24"/>
      <c r="Y348" s="24"/>
      <c r="Z348" s="24"/>
      <c r="AA348" s="24"/>
      <c r="AB348" s="24"/>
      <c r="AC348" s="24"/>
      <c r="AD348" s="24"/>
      <c r="AE348" s="24"/>
      <c r="AF348" s="24"/>
      <c r="AG348" s="24"/>
      <c r="AH348" s="24"/>
      <c r="AI348" s="24"/>
      <c r="AJ348" s="24"/>
      <c r="AK348" s="24"/>
      <c r="AL348" s="24"/>
    </row>
    <row r="349" spans="2:38" ht="15.75" customHeight="1">
      <c r="B349" s="24"/>
      <c r="C349" s="24"/>
      <c r="D349" s="24"/>
      <c r="H349" s="24"/>
      <c r="J349" s="24"/>
      <c r="K349" s="1"/>
      <c r="L349" s="24"/>
      <c r="M349" s="24"/>
      <c r="O349" s="24"/>
      <c r="Q349" s="1"/>
      <c r="R349" s="24"/>
      <c r="T349" s="24"/>
      <c r="X349" s="24"/>
      <c r="Y349" s="24"/>
      <c r="Z349" s="24"/>
      <c r="AA349" s="24"/>
      <c r="AB349" s="24"/>
      <c r="AC349" s="24"/>
      <c r="AD349" s="24"/>
      <c r="AE349" s="24"/>
      <c r="AF349" s="24"/>
      <c r="AG349" s="24"/>
      <c r="AH349" s="24"/>
      <c r="AI349" s="24"/>
      <c r="AJ349" s="24"/>
      <c r="AK349" s="24"/>
      <c r="AL349" s="24"/>
    </row>
    <row r="350" spans="2:38" ht="15.75" customHeight="1">
      <c r="B350" s="24"/>
      <c r="C350" s="24"/>
      <c r="D350" s="24"/>
      <c r="H350" s="24"/>
      <c r="J350" s="24"/>
      <c r="K350" s="1"/>
      <c r="L350" s="24"/>
      <c r="M350" s="24"/>
      <c r="O350" s="24"/>
      <c r="Q350" s="1"/>
      <c r="R350" s="24"/>
      <c r="T350" s="24"/>
      <c r="X350" s="24"/>
      <c r="Y350" s="24"/>
      <c r="Z350" s="24"/>
      <c r="AA350" s="24"/>
      <c r="AB350" s="24"/>
      <c r="AC350" s="24"/>
      <c r="AD350" s="24"/>
      <c r="AE350" s="24"/>
      <c r="AF350" s="24"/>
      <c r="AG350" s="24"/>
      <c r="AH350" s="24"/>
      <c r="AI350" s="24"/>
      <c r="AJ350" s="24"/>
      <c r="AK350" s="24"/>
      <c r="AL350" s="24"/>
    </row>
    <row r="351" spans="2:38" ht="15.75" customHeight="1">
      <c r="B351" s="24"/>
      <c r="C351" s="24"/>
      <c r="D351" s="24"/>
      <c r="H351" s="24"/>
      <c r="J351" s="24"/>
      <c r="K351" s="1"/>
      <c r="L351" s="24"/>
      <c r="M351" s="24"/>
      <c r="O351" s="24"/>
      <c r="Q351" s="1"/>
      <c r="R351" s="24"/>
      <c r="T351" s="24"/>
      <c r="X351" s="24"/>
      <c r="Y351" s="24"/>
      <c r="Z351" s="24"/>
      <c r="AA351" s="24"/>
      <c r="AB351" s="24"/>
      <c r="AC351" s="24"/>
      <c r="AD351" s="24"/>
      <c r="AE351" s="24"/>
      <c r="AF351" s="24"/>
      <c r="AG351" s="24"/>
      <c r="AH351" s="24"/>
      <c r="AI351" s="24"/>
      <c r="AJ351" s="24"/>
      <c r="AK351" s="24"/>
      <c r="AL351" s="24"/>
    </row>
    <row r="352" spans="2:38" ht="15.75" customHeight="1">
      <c r="B352" s="24"/>
      <c r="C352" s="24"/>
      <c r="D352" s="24"/>
      <c r="H352" s="24"/>
      <c r="J352" s="24"/>
      <c r="K352" s="1"/>
      <c r="L352" s="24"/>
      <c r="M352" s="24"/>
      <c r="O352" s="24"/>
      <c r="Q352" s="1"/>
      <c r="R352" s="24"/>
      <c r="T352" s="24"/>
      <c r="X352" s="24"/>
      <c r="Y352" s="24"/>
      <c r="Z352" s="24"/>
      <c r="AA352" s="24"/>
      <c r="AB352" s="24"/>
      <c r="AC352" s="24"/>
      <c r="AD352" s="24"/>
      <c r="AE352" s="24"/>
      <c r="AF352" s="24"/>
      <c r="AG352" s="24"/>
      <c r="AH352" s="24"/>
      <c r="AI352" s="24"/>
      <c r="AJ352" s="24"/>
      <c r="AK352" s="24"/>
      <c r="AL352" s="24"/>
    </row>
    <row r="353" spans="8:38" ht="15.75" customHeight="1">
      <c r="H353" s="24"/>
      <c r="J353" s="24"/>
      <c r="K353" s="1"/>
      <c r="L353" s="24"/>
      <c r="M353" s="24"/>
      <c r="O353" s="24"/>
      <c r="Q353" s="1"/>
      <c r="R353" s="24"/>
      <c r="T353" s="24"/>
      <c r="X353" s="24"/>
      <c r="Y353" s="24"/>
      <c r="Z353" s="24"/>
      <c r="AA353" s="24"/>
      <c r="AB353" s="24"/>
      <c r="AC353" s="24"/>
      <c r="AD353" s="24"/>
      <c r="AE353" s="24"/>
      <c r="AF353" s="24"/>
      <c r="AG353" s="24"/>
      <c r="AH353" s="24"/>
      <c r="AI353" s="24"/>
      <c r="AJ353" s="24"/>
      <c r="AK353" s="24"/>
      <c r="AL353" s="24"/>
    </row>
    <row r="354" spans="8:38" ht="15.75" customHeight="1">
      <c r="H354" s="24"/>
      <c r="J354" s="24"/>
      <c r="K354" s="1"/>
      <c r="L354" s="24"/>
      <c r="M354" s="24"/>
      <c r="O354" s="24"/>
      <c r="Q354" s="1"/>
      <c r="R354" s="24"/>
      <c r="T354" s="24"/>
      <c r="X354" s="24"/>
      <c r="Y354" s="24"/>
      <c r="Z354" s="24"/>
      <c r="AA354" s="24"/>
      <c r="AB354" s="24"/>
      <c r="AC354" s="24"/>
      <c r="AD354" s="24"/>
      <c r="AE354" s="24"/>
      <c r="AF354" s="24"/>
      <c r="AG354" s="24"/>
      <c r="AH354" s="24"/>
      <c r="AI354" s="24"/>
      <c r="AJ354" s="24"/>
      <c r="AK354" s="24"/>
      <c r="AL354" s="24"/>
    </row>
    <row r="355" spans="8:38" ht="15.75" customHeight="1">
      <c r="H355" s="24"/>
      <c r="J355" s="24"/>
      <c r="K355" s="1"/>
      <c r="L355" s="24"/>
      <c r="M355" s="24"/>
      <c r="O355" s="24"/>
      <c r="Q355" s="1"/>
      <c r="R355" s="24"/>
      <c r="T355" s="24"/>
      <c r="X355" s="24"/>
      <c r="Y355" s="24"/>
      <c r="Z355" s="24"/>
      <c r="AA355" s="24"/>
      <c r="AB355" s="24"/>
      <c r="AC355" s="24"/>
      <c r="AD355" s="24"/>
      <c r="AE355" s="24"/>
      <c r="AF355" s="24"/>
      <c r="AG355" s="24"/>
      <c r="AH355" s="24"/>
      <c r="AI355" s="24"/>
      <c r="AJ355" s="24"/>
      <c r="AK355" s="24"/>
      <c r="AL355" s="24"/>
    </row>
    <row r="356" spans="8:38" ht="15.75" customHeight="1">
      <c r="H356" s="24"/>
      <c r="J356" s="24"/>
      <c r="K356" s="1"/>
      <c r="L356" s="24"/>
      <c r="M356" s="24"/>
      <c r="O356" s="24"/>
      <c r="Q356" s="1"/>
      <c r="R356" s="24"/>
      <c r="T356" s="24"/>
      <c r="X356" s="24"/>
      <c r="Y356" s="24"/>
      <c r="Z356" s="24"/>
      <c r="AA356" s="24"/>
      <c r="AB356" s="24"/>
      <c r="AC356" s="24"/>
      <c r="AD356" s="24"/>
      <c r="AE356" s="24"/>
      <c r="AF356" s="24"/>
      <c r="AG356" s="24"/>
      <c r="AH356" s="24"/>
      <c r="AI356" s="24"/>
      <c r="AJ356" s="24"/>
      <c r="AK356" s="24"/>
      <c r="AL356" s="24"/>
    </row>
    <row r="357" spans="8:38" ht="15.75" customHeight="1">
      <c r="H357" s="24"/>
      <c r="J357" s="24"/>
      <c r="K357" s="1"/>
      <c r="L357" s="24"/>
      <c r="M357" s="24"/>
      <c r="O357" s="24"/>
      <c r="Q357" s="1"/>
      <c r="R357" s="24"/>
      <c r="T357" s="24"/>
      <c r="X357" s="24"/>
      <c r="Y357" s="24"/>
      <c r="Z357" s="24"/>
      <c r="AA357" s="24"/>
      <c r="AB357" s="24"/>
      <c r="AC357" s="24"/>
      <c r="AD357" s="24"/>
      <c r="AE357" s="24"/>
      <c r="AF357" s="24"/>
      <c r="AG357" s="24"/>
      <c r="AH357" s="24"/>
      <c r="AI357" s="24"/>
      <c r="AJ357" s="24"/>
      <c r="AK357" s="24"/>
      <c r="AL357" s="24"/>
    </row>
    <row r="358" spans="8:38" ht="15.75" customHeight="1">
      <c r="H358" s="24"/>
      <c r="J358" s="24"/>
      <c r="K358" s="1"/>
      <c r="L358" s="24"/>
      <c r="M358" s="24"/>
      <c r="O358" s="24"/>
      <c r="Q358" s="1"/>
      <c r="R358" s="24"/>
      <c r="T358" s="24"/>
      <c r="X358" s="24"/>
      <c r="Y358" s="24"/>
      <c r="Z358" s="24"/>
      <c r="AA358" s="24"/>
      <c r="AB358" s="24"/>
      <c r="AC358" s="24"/>
      <c r="AD358" s="24"/>
      <c r="AE358" s="24"/>
      <c r="AF358" s="24"/>
      <c r="AG358" s="24"/>
      <c r="AH358" s="24"/>
      <c r="AI358" s="24"/>
      <c r="AJ358" s="24"/>
      <c r="AK358" s="24"/>
      <c r="AL358" s="24"/>
    </row>
    <row r="359" spans="8:38" ht="15.75" customHeight="1">
      <c r="H359" s="24"/>
      <c r="J359" s="24"/>
      <c r="K359" s="1"/>
      <c r="L359" s="24"/>
      <c r="M359" s="24"/>
      <c r="O359" s="24"/>
      <c r="Q359" s="1"/>
      <c r="R359" s="24"/>
      <c r="T359" s="24"/>
      <c r="X359" s="24"/>
      <c r="Y359" s="24"/>
      <c r="Z359" s="24"/>
      <c r="AA359" s="24"/>
      <c r="AB359" s="24"/>
      <c r="AC359" s="24"/>
      <c r="AD359" s="24"/>
      <c r="AE359" s="24"/>
      <c r="AF359" s="24"/>
      <c r="AG359" s="24"/>
      <c r="AH359" s="24"/>
      <c r="AI359" s="24"/>
      <c r="AJ359" s="24"/>
      <c r="AK359" s="24"/>
      <c r="AL359" s="24"/>
    </row>
    <row r="360" spans="8:38" ht="15.75" customHeight="1">
      <c r="H360" s="24"/>
      <c r="J360" s="24"/>
      <c r="K360" s="1"/>
      <c r="L360" s="24"/>
      <c r="M360" s="24"/>
      <c r="O360" s="24"/>
      <c r="Q360" s="1"/>
      <c r="R360" s="24"/>
      <c r="T360" s="24"/>
      <c r="X360" s="24"/>
      <c r="Y360" s="24"/>
      <c r="Z360" s="24"/>
      <c r="AA360" s="24"/>
      <c r="AB360" s="24"/>
      <c r="AC360" s="24"/>
      <c r="AD360" s="24"/>
      <c r="AE360" s="24"/>
      <c r="AF360" s="24"/>
      <c r="AG360" s="24"/>
      <c r="AH360" s="24"/>
      <c r="AI360" s="24"/>
      <c r="AJ360" s="24"/>
      <c r="AK360" s="24"/>
      <c r="AL360" s="24"/>
    </row>
    <row r="361" spans="8:38" ht="15.75" customHeight="1">
      <c r="H361" s="24"/>
      <c r="J361" s="24"/>
      <c r="K361" s="1"/>
      <c r="L361" s="24"/>
      <c r="M361" s="24"/>
      <c r="O361" s="24"/>
      <c r="Q361" s="1"/>
      <c r="R361" s="24"/>
      <c r="T361" s="24"/>
      <c r="X361" s="24"/>
      <c r="Y361" s="24"/>
      <c r="Z361" s="24"/>
      <c r="AA361" s="24"/>
      <c r="AB361" s="24"/>
      <c r="AC361" s="24"/>
      <c r="AD361" s="24"/>
      <c r="AE361" s="24"/>
      <c r="AF361" s="24"/>
      <c r="AG361" s="24"/>
      <c r="AH361" s="24"/>
      <c r="AI361" s="24"/>
      <c r="AJ361" s="24"/>
      <c r="AK361" s="24"/>
      <c r="AL361" s="24"/>
    </row>
    <row r="362" spans="8:38" ht="15.75" customHeight="1">
      <c r="H362" s="24"/>
      <c r="J362" s="24"/>
      <c r="K362" s="1"/>
      <c r="L362" s="24"/>
      <c r="M362" s="24"/>
      <c r="O362" s="24"/>
      <c r="Q362" s="1"/>
      <c r="R362" s="24"/>
      <c r="T362" s="24"/>
      <c r="X362" s="24"/>
      <c r="Y362" s="24"/>
      <c r="Z362" s="24"/>
      <c r="AA362" s="24"/>
      <c r="AB362" s="24"/>
      <c r="AC362" s="24"/>
      <c r="AD362" s="24"/>
      <c r="AE362" s="24"/>
      <c r="AF362" s="24"/>
      <c r="AG362" s="24"/>
      <c r="AH362" s="24"/>
      <c r="AI362" s="24"/>
      <c r="AJ362" s="24"/>
      <c r="AK362" s="24"/>
      <c r="AL362" s="24"/>
    </row>
    <row r="363" spans="8:38" ht="15.75" customHeight="1">
      <c r="H363" s="24"/>
      <c r="J363" s="24"/>
      <c r="K363" s="1"/>
      <c r="L363" s="24"/>
      <c r="M363" s="24"/>
      <c r="O363" s="24"/>
      <c r="Q363" s="1"/>
      <c r="R363" s="24"/>
      <c r="T363" s="24"/>
      <c r="X363" s="24"/>
      <c r="Y363" s="24"/>
      <c r="Z363" s="24"/>
      <c r="AA363" s="24"/>
      <c r="AB363" s="24"/>
      <c r="AC363" s="24"/>
      <c r="AD363" s="24"/>
      <c r="AE363" s="24"/>
      <c r="AF363" s="24"/>
      <c r="AG363" s="24"/>
      <c r="AH363" s="24"/>
      <c r="AI363" s="24"/>
      <c r="AJ363" s="24"/>
      <c r="AK363" s="24"/>
      <c r="AL363" s="24"/>
    </row>
    <row r="364" spans="8:38" ht="15.75" customHeight="1">
      <c r="H364" s="24"/>
      <c r="J364" s="24"/>
      <c r="K364" s="1"/>
      <c r="L364" s="24"/>
      <c r="M364" s="24"/>
      <c r="O364" s="24"/>
      <c r="Q364" s="1"/>
      <c r="R364" s="24"/>
      <c r="T364" s="24"/>
      <c r="X364" s="24"/>
      <c r="Y364" s="24"/>
      <c r="Z364" s="24"/>
      <c r="AA364" s="24"/>
      <c r="AB364" s="24"/>
      <c r="AC364" s="24"/>
      <c r="AD364" s="24"/>
      <c r="AE364" s="24"/>
      <c r="AF364" s="24"/>
      <c r="AG364" s="24"/>
      <c r="AH364" s="24"/>
      <c r="AI364" s="24"/>
      <c r="AJ364" s="24"/>
      <c r="AK364" s="24"/>
      <c r="AL364" s="24"/>
    </row>
    <row r="365" spans="8:38" ht="15.75" customHeight="1">
      <c r="H365" s="24"/>
      <c r="J365" s="24"/>
      <c r="K365" s="1"/>
      <c r="L365" s="24"/>
      <c r="M365" s="24"/>
      <c r="O365" s="24"/>
      <c r="Q365" s="1"/>
      <c r="R365" s="24"/>
      <c r="T365" s="24"/>
      <c r="X365" s="24"/>
      <c r="Y365" s="24"/>
      <c r="Z365" s="24"/>
      <c r="AA365" s="24"/>
      <c r="AB365" s="24"/>
      <c r="AC365" s="24"/>
      <c r="AD365" s="24"/>
      <c r="AE365" s="24"/>
      <c r="AF365" s="24"/>
      <c r="AG365" s="24"/>
      <c r="AH365" s="24"/>
      <c r="AI365" s="24"/>
      <c r="AJ365" s="24"/>
      <c r="AK365" s="24"/>
      <c r="AL365" s="24"/>
    </row>
    <row r="366" spans="8:38" ht="15.75" customHeight="1">
      <c r="H366" s="24"/>
      <c r="J366" s="24"/>
      <c r="K366" s="1"/>
      <c r="L366" s="24"/>
      <c r="M366" s="24"/>
      <c r="O366" s="24"/>
      <c r="Q366" s="1"/>
      <c r="R366" s="24"/>
      <c r="T366" s="24"/>
      <c r="X366" s="24"/>
      <c r="Y366" s="24"/>
      <c r="Z366" s="24"/>
      <c r="AA366" s="24"/>
      <c r="AB366" s="24"/>
      <c r="AC366" s="24"/>
      <c r="AD366" s="24"/>
      <c r="AE366" s="24"/>
      <c r="AF366" s="24"/>
      <c r="AG366" s="24"/>
      <c r="AH366" s="24"/>
      <c r="AI366" s="24"/>
      <c r="AJ366" s="24"/>
      <c r="AK366" s="24"/>
      <c r="AL366" s="24"/>
    </row>
    <row r="367" spans="8:38" ht="15.75" customHeight="1">
      <c r="H367" s="24"/>
      <c r="J367" s="24"/>
      <c r="K367" s="1"/>
      <c r="L367" s="24"/>
      <c r="M367" s="24"/>
      <c r="O367" s="24"/>
      <c r="Q367" s="1"/>
      <c r="R367" s="24"/>
      <c r="T367" s="24"/>
      <c r="X367" s="24"/>
      <c r="Y367" s="24"/>
      <c r="Z367" s="24"/>
      <c r="AA367" s="24"/>
      <c r="AB367" s="24"/>
      <c r="AC367" s="24"/>
      <c r="AD367" s="24"/>
      <c r="AE367" s="24"/>
      <c r="AF367" s="24"/>
      <c r="AG367" s="24"/>
      <c r="AH367" s="24"/>
      <c r="AI367" s="24"/>
      <c r="AJ367" s="24"/>
      <c r="AK367" s="24"/>
      <c r="AL367" s="24"/>
    </row>
    <row r="368" spans="8:38" ht="15.75" customHeight="1">
      <c r="H368" s="24"/>
      <c r="J368" s="24"/>
      <c r="K368" s="1"/>
      <c r="L368" s="24"/>
      <c r="M368" s="24"/>
      <c r="O368" s="24"/>
      <c r="Q368" s="1"/>
      <c r="R368" s="24"/>
      <c r="T368" s="24"/>
      <c r="X368" s="24"/>
      <c r="Y368" s="24"/>
      <c r="Z368" s="24"/>
      <c r="AA368" s="24"/>
      <c r="AB368" s="24"/>
      <c r="AC368" s="24"/>
      <c r="AD368" s="24"/>
      <c r="AE368" s="24"/>
      <c r="AF368" s="24"/>
      <c r="AG368" s="24"/>
      <c r="AH368" s="24"/>
      <c r="AI368" s="24"/>
      <c r="AJ368" s="24"/>
      <c r="AK368" s="24"/>
      <c r="AL368" s="24"/>
    </row>
    <row r="369" spans="8:38" ht="15.75" customHeight="1">
      <c r="H369" s="24"/>
      <c r="J369" s="24"/>
      <c r="K369" s="1"/>
      <c r="L369" s="24"/>
      <c r="M369" s="24"/>
      <c r="O369" s="24"/>
      <c r="Q369" s="1"/>
      <c r="R369" s="24"/>
      <c r="T369" s="24"/>
      <c r="X369" s="24"/>
      <c r="Y369" s="24"/>
      <c r="Z369" s="24"/>
      <c r="AA369" s="24"/>
      <c r="AB369" s="24"/>
      <c r="AC369" s="24"/>
      <c r="AD369" s="24"/>
      <c r="AE369" s="24"/>
      <c r="AF369" s="24"/>
      <c r="AG369" s="24"/>
      <c r="AH369" s="24"/>
      <c r="AI369" s="24"/>
      <c r="AJ369" s="24"/>
      <c r="AK369" s="24"/>
      <c r="AL369" s="24"/>
    </row>
    <row r="370" spans="8:38" ht="15.75" customHeight="1">
      <c r="H370" s="24"/>
      <c r="J370" s="24"/>
      <c r="K370" s="1"/>
      <c r="L370" s="24"/>
      <c r="M370" s="24"/>
      <c r="O370" s="24"/>
      <c r="Q370" s="1"/>
      <c r="R370" s="24"/>
      <c r="T370" s="24"/>
      <c r="X370" s="24"/>
      <c r="Y370" s="24"/>
      <c r="Z370" s="24"/>
      <c r="AA370" s="24"/>
      <c r="AB370" s="24"/>
      <c r="AC370" s="24"/>
      <c r="AD370" s="24"/>
      <c r="AE370" s="24"/>
      <c r="AF370" s="24"/>
      <c r="AG370" s="24"/>
      <c r="AH370" s="24"/>
      <c r="AI370" s="24"/>
      <c r="AJ370" s="24"/>
      <c r="AK370" s="24"/>
      <c r="AL370" s="24"/>
    </row>
    <row r="371" spans="8:38" ht="15.75" customHeight="1">
      <c r="H371" s="24"/>
      <c r="J371" s="24"/>
      <c r="K371" s="1"/>
      <c r="L371" s="24"/>
      <c r="M371" s="24"/>
      <c r="O371" s="24"/>
      <c r="Q371" s="1"/>
      <c r="R371" s="24"/>
      <c r="T371" s="24"/>
      <c r="X371" s="24"/>
      <c r="Y371" s="24"/>
      <c r="Z371" s="24"/>
      <c r="AA371" s="24"/>
      <c r="AB371" s="24"/>
      <c r="AC371" s="24"/>
      <c r="AD371" s="24"/>
      <c r="AE371" s="24"/>
      <c r="AF371" s="24"/>
      <c r="AG371" s="24"/>
      <c r="AH371" s="24"/>
      <c r="AI371" s="24"/>
      <c r="AJ371" s="24"/>
      <c r="AK371" s="24"/>
      <c r="AL371" s="24"/>
    </row>
    <row r="372" spans="8:38" ht="15.75" customHeight="1">
      <c r="H372" s="24"/>
      <c r="J372" s="24"/>
      <c r="K372" s="1"/>
      <c r="L372" s="24"/>
      <c r="M372" s="24"/>
      <c r="O372" s="24"/>
      <c r="Q372" s="1"/>
      <c r="R372" s="24"/>
      <c r="T372" s="24"/>
      <c r="X372" s="24"/>
      <c r="Y372" s="24"/>
      <c r="Z372" s="24"/>
      <c r="AA372" s="24"/>
      <c r="AB372" s="24"/>
      <c r="AC372" s="24"/>
      <c r="AD372" s="24"/>
      <c r="AE372" s="24"/>
      <c r="AF372" s="24"/>
      <c r="AG372" s="24"/>
      <c r="AH372" s="24"/>
      <c r="AI372" s="24"/>
      <c r="AJ372" s="24"/>
      <c r="AK372" s="24"/>
      <c r="AL372" s="24"/>
    </row>
    <row r="373" spans="8:38" ht="15.75" customHeight="1">
      <c r="H373" s="24"/>
      <c r="J373" s="24"/>
      <c r="K373" s="1"/>
      <c r="L373" s="24"/>
      <c r="M373" s="24"/>
      <c r="O373" s="24"/>
      <c r="Q373" s="1"/>
      <c r="R373" s="24"/>
      <c r="T373" s="24"/>
      <c r="X373" s="24"/>
      <c r="Y373" s="24"/>
      <c r="Z373" s="24"/>
      <c r="AA373" s="24"/>
      <c r="AB373" s="24"/>
      <c r="AC373" s="24"/>
      <c r="AD373" s="24"/>
      <c r="AE373" s="24"/>
      <c r="AF373" s="24"/>
      <c r="AG373" s="24"/>
      <c r="AH373" s="24"/>
      <c r="AI373" s="24"/>
      <c r="AJ373" s="24"/>
      <c r="AK373" s="24"/>
      <c r="AL373" s="24"/>
    </row>
    <row r="374" spans="8:38" ht="15.75" customHeight="1">
      <c r="H374" s="24"/>
      <c r="J374" s="24"/>
      <c r="K374" s="1"/>
      <c r="L374" s="24"/>
      <c r="M374" s="24"/>
      <c r="O374" s="24"/>
      <c r="Q374" s="1"/>
      <c r="R374" s="24"/>
      <c r="T374" s="24"/>
      <c r="X374" s="24"/>
      <c r="Y374" s="24"/>
      <c r="Z374" s="24"/>
      <c r="AA374" s="24"/>
      <c r="AB374" s="24"/>
      <c r="AC374" s="24"/>
      <c r="AD374" s="24"/>
      <c r="AE374" s="24"/>
      <c r="AF374" s="24"/>
      <c r="AG374" s="24"/>
      <c r="AH374" s="24"/>
      <c r="AI374" s="24"/>
      <c r="AJ374" s="24"/>
      <c r="AK374" s="24"/>
      <c r="AL374" s="24"/>
    </row>
    <row r="375" spans="8:38" ht="15.75" customHeight="1">
      <c r="H375" s="24"/>
      <c r="J375" s="24"/>
      <c r="K375" s="1"/>
      <c r="L375" s="24"/>
      <c r="M375" s="24"/>
      <c r="O375" s="24"/>
      <c r="Q375" s="1"/>
      <c r="R375" s="24"/>
      <c r="T375" s="24"/>
      <c r="X375" s="24"/>
      <c r="Y375" s="24"/>
      <c r="Z375" s="24"/>
      <c r="AA375" s="24"/>
      <c r="AB375" s="24"/>
      <c r="AC375" s="24"/>
      <c r="AD375" s="24"/>
      <c r="AE375" s="24"/>
      <c r="AF375" s="24"/>
      <c r="AG375" s="24"/>
      <c r="AH375" s="24"/>
      <c r="AI375" s="24"/>
      <c r="AJ375" s="24"/>
      <c r="AK375" s="24"/>
      <c r="AL375" s="24"/>
    </row>
    <row r="376" spans="8:38" ht="15.75" customHeight="1">
      <c r="H376" s="24"/>
      <c r="J376" s="24"/>
      <c r="K376" s="1"/>
      <c r="L376" s="24"/>
      <c r="M376" s="24"/>
      <c r="O376" s="24"/>
      <c r="Q376" s="1"/>
      <c r="R376" s="24"/>
      <c r="T376" s="24"/>
      <c r="X376" s="24"/>
      <c r="Y376" s="24"/>
      <c r="Z376" s="24"/>
      <c r="AA376" s="24"/>
      <c r="AB376" s="24"/>
      <c r="AC376" s="24"/>
      <c r="AD376" s="24"/>
      <c r="AE376" s="24"/>
      <c r="AF376" s="24"/>
      <c r="AG376" s="24"/>
      <c r="AH376" s="24"/>
      <c r="AI376" s="24"/>
      <c r="AJ376" s="24"/>
      <c r="AK376" s="24"/>
      <c r="AL376" s="24"/>
    </row>
    <row r="377" spans="8:38" ht="15.75" customHeight="1">
      <c r="H377" s="24"/>
      <c r="J377" s="24"/>
      <c r="K377" s="1"/>
      <c r="L377" s="24"/>
      <c r="M377" s="24"/>
      <c r="O377" s="24"/>
      <c r="Q377" s="1"/>
      <c r="R377" s="24"/>
      <c r="T377" s="24"/>
      <c r="X377" s="24"/>
      <c r="Y377" s="24"/>
      <c r="Z377" s="24"/>
      <c r="AA377" s="24"/>
      <c r="AB377" s="24"/>
      <c r="AC377" s="24"/>
      <c r="AD377" s="24"/>
      <c r="AE377" s="24"/>
      <c r="AF377" s="24"/>
      <c r="AG377" s="24"/>
      <c r="AH377" s="24"/>
      <c r="AI377" s="24"/>
      <c r="AJ377" s="24"/>
      <c r="AK377" s="24"/>
      <c r="AL377" s="24"/>
    </row>
    <row r="378" spans="8:38" ht="15.75" customHeight="1">
      <c r="H378" s="24"/>
      <c r="J378" s="24"/>
      <c r="K378" s="1"/>
      <c r="L378" s="24"/>
      <c r="M378" s="24"/>
      <c r="O378" s="24"/>
      <c r="Q378" s="1"/>
      <c r="R378" s="24"/>
      <c r="T378" s="24"/>
      <c r="X378" s="24"/>
      <c r="Y378" s="24"/>
      <c r="Z378" s="24"/>
      <c r="AA378" s="24"/>
      <c r="AB378" s="24"/>
      <c r="AC378" s="24"/>
      <c r="AD378" s="24"/>
      <c r="AE378" s="24"/>
      <c r="AF378" s="24"/>
      <c r="AG378" s="24"/>
      <c r="AH378" s="24"/>
      <c r="AI378" s="24"/>
      <c r="AJ378" s="24"/>
      <c r="AK378" s="24"/>
      <c r="AL378" s="24"/>
    </row>
    <row r="379" spans="8:38" ht="15.75" customHeight="1">
      <c r="H379" s="24"/>
      <c r="J379" s="24"/>
      <c r="K379" s="1"/>
      <c r="L379" s="24"/>
      <c r="M379" s="24"/>
      <c r="O379" s="24"/>
      <c r="Q379" s="1"/>
      <c r="R379" s="24"/>
      <c r="T379" s="24"/>
      <c r="X379" s="24"/>
      <c r="Y379" s="24"/>
      <c r="Z379" s="24"/>
      <c r="AA379" s="24"/>
      <c r="AB379" s="24"/>
      <c r="AC379" s="24"/>
      <c r="AD379" s="24"/>
      <c r="AE379" s="24"/>
      <c r="AF379" s="24"/>
      <c r="AG379" s="24"/>
      <c r="AH379" s="24"/>
      <c r="AI379" s="24"/>
      <c r="AJ379" s="24"/>
      <c r="AK379" s="24"/>
      <c r="AL379" s="24"/>
    </row>
    <row r="380" spans="8:38" ht="15.75" customHeight="1">
      <c r="H380" s="24"/>
      <c r="J380" s="24"/>
      <c r="K380" s="1"/>
      <c r="L380" s="24"/>
      <c r="M380" s="24"/>
      <c r="O380" s="24"/>
      <c r="Q380" s="1"/>
      <c r="R380" s="24"/>
      <c r="T380" s="24"/>
      <c r="X380" s="24"/>
      <c r="Y380" s="24"/>
      <c r="Z380" s="24"/>
      <c r="AA380" s="24"/>
      <c r="AB380" s="24"/>
      <c r="AC380" s="24"/>
      <c r="AD380" s="24"/>
      <c r="AE380" s="24"/>
      <c r="AF380" s="24"/>
      <c r="AG380" s="24"/>
      <c r="AH380" s="24"/>
      <c r="AI380" s="24"/>
      <c r="AJ380" s="24"/>
      <c r="AK380" s="24"/>
      <c r="AL380" s="24"/>
    </row>
    <row r="381" spans="8:38" ht="15.75" customHeight="1">
      <c r="H381" s="24"/>
      <c r="J381" s="24"/>
      <c r="K381" s="1"/>
      <c r="L381" s="24"/>
      <c r="M381" s="24"/>
      <c r="O381" s="24"/>
      <c r="Q381" s="1"/>
      <c r="R381" s="24"/>
      <c r="T381" s="24"/>
      <c r="X381" s="24"/>
      <c r="Y381" s="24"/>
      <c r="Z381" s="24"/>
      <c r="AA381" s="24"/>
      <c r="AB381" s="24"/>
      <c r="AC381" s="24"/>
      <c r="AD381" s="24"/>
      <c r="AE381" s="24"/>
      <c r="AF381" s="24"/>
      <c r="AG381" s="24"/>
      <c r="AH381" s="24"/>
      <c r="AI381" s="24"/>
      <c r="AJ381" s="24"/>
      <c r="AK381" s="24"/>
      <c r="AL381" s="24"/>
    </row>
    <row r="382" spans="8:38" ht="15.75" customHeight="1">
      <c r="H382" s="24"/>
      <c r="J382" s="24"/>
      <c r="K382" s="1"/>
      <c r="L382" s="24"/>
      <c r="M382" s="24"/>
      <c r="O382" s="24"/>
      <c r="Q382" s="1"/>
      <c r="R382" s="24"/>
      <c r="T382" s="24"/>
      <c r="X382" s="24"/>
      <c r="Y382" s="24"/>
      <c r="Z382" s="24"/>
      <c r="AA382" s="24"/>
      <c r="AB382" s="24"/>
      <c r="AC382" s="24"/>
      <c r="AD382" s="24"/>
      <c r="AE382" s="24"/>
      <c r="AF382" s="24"/>
      <c r="AG382" s="24"/>
      <c r="AH382" s="24"/>
      <c r="AI382" s="24"/>
      <c r="AJ382" s="24"/>
      <c r="AK382" s="24"/>
      <c r="AL382" s="24"/>
    </row>
    <row r="383" spans="8:38" ht="15.75" customHeight="1">
      <c r="H383" s="24"/>
      <c r="J383" s="24"/>
      <c r="K383" s="1"/>
      <c r="L383" s="24"/>
      <c r="M383" s="24"/>
      <c r="O383" s="24"/>
      <c r="Q383" s="1"/>
      <c r="R383" s="24"/>
      <c r="T383" s="24"/>
      <c r="X383" s="24"/>
      <c r="Y383" s="24"/>
      <c r="Z383" s="24"/>
      <c r="AA383" s="24"/>
      <c r="AB383" s="24"/>
      <c r="AC383" s="24"/>
      <c r="AD383" s="24"/>
      <c r="AE383" s="24"/>
      <c r="AF383" s="24"/>
      <c r="AG383" s="24"/>
      <c r="AH383" s="24"/>
      <c r="AI383" s="24"/>
      <c r="AJ383" s="24"/>
      <c r="AK383" s="24"/>
      <c r="AL383" s="24"/>
    </row>
    <row r="384" spans="8:38" ht="15.75" customHeight="1">
      <c r="H384" s="24"/>
      <c r="J384" s="24"/>
      <c r="K384" s="1"/>
      <c r="L384" s="24"/>
      <c r="M384" s="24"/>
      <c r="O384" s="24"/>
      <c r="Q384" s="1"/>
      <c r="R384" s="24"/>
      <c r="T384" s="24"/>
      <c r="X384" s="24"/>
      <c r="Y384" s="24"/>
      <c r="Z384" s="24"/>
      <c r="AA384" s="24"/>
      <c r="AB384" s="24"/>
      <c r="AC384" s="24"/>
      <c r="AD384" s="24"/>
      <c r="AE384" s="24"/>
      <c r="AF384" s="24"/>
      <c r="AG384" s="24"/>
      <c r="AH384" s="24"/>
      <c r="AI384" s="24"/>
      <c r="AJ384" s="24"/>
      <c r="AK384" s="24"/>
      <c r="AL384" s="24"/>
    </row>
    <row r="385" spans="8:38" ht="15.75" customHeight="1">
      <c r="H385" s="24"/>
      <c r="J385" s="24"/>
      <c r="K385" s="1"/>
      <c r="L385" s="24"/>
      <c r="M385" s="24"/>
      <c r="O385" s="24"/>
      <c r="Q385" s="1"/>
      <c r="R385" s="24"/>
      <c r="T385" s="24"/>
      <c r="X385" s="24"/>
      <c r="Y385" s="24"/>
      <c r="Z385" s="24"/>
      <c r="AA385" s="24"/>
      <c r="AB385" s="24"/>
      <c r="AC385" s="24"/>
      <c r="AD385" s="24"/>
      <c r="AE385" s="24"/>
      <c r="AF385" s="24"/>
      <c r="AG385" s="24"/>
      <c r="AH385" s="24"/>
      <c r="AI385" s="24"/>
      <c r="AJ385" s="24"/>
      <c r="AK385" s="24"/>
      <c r="AL385" s="24"/>
    </row>
    <row r="386" spans="8:38" ht="15.75" customHeight="1">
      <c r="H386" s="24"/>
      <c r="J386" s="24"/>
      <c r="K386" s="1"/>
      <c r="L386" s="24"/>
      <c r="M386" s="24"/>
      <c r="O386" s="24"/>
      <c r="Q386" s="1"/>
      <c r="R386" s="24"/>
      <c r="T386" s="24"/>
      <c r="X386" s="24"/>
      <c r="Y386" s="24"/>
      <c r="Z386" s="24"/>
      <c r="AA386" s="24"/>
      <c r="AB386" s="24"/>
      <c r="AC386" s="24"/>
      <c r="AD386" s="24"/>
      <c r="AE386" s="24"/>
      <c r="AF386" s="24"/>
      <c r="AG386" s="24"/>
      <c r="AH386" s="24"/>
      <c r="AI386" s="24"/>
      <c r="AJ386" s="24"/>
      <c r="AK386" s="24"/>
      <c r="AL386" s="24"/>
    </row>
    <row r="387" spans="8:38" ht="15.75" customHeight="1">
      <c r="H387" s="24"/>
      <c r="J387" s="24"/>
      <c r="K387" s="1"/>
      <c r="L387" s="24"/>
      <c r="M387" s="24"/>
      <c r="O387" s="24"/>
      <c r="Q387" s="1"/>
      <c r="R387" s="24"/>
      <c r="T387" s="24"/>
      <c r="X387" s="24"/>
      <c r="Y387" s="24"/>
      <c r="Z387" s="24"/>
      <c r="AA387" s="24"/>
      <c r="AB387" s="24"/>
      <c r="AC387" s="24"/>
      <c r="AD387" s="24"/>
      <c r="AE387" s="24"/>
      <c r="AF387" s="24"/>
      <c r="AG387" s="24"/>
      <c r="AH387" s="24"/>
      <c r="AI387" s="24"/>
      <c r="AJ387" s="24"/>
      <c r="AK387" s="24"/>
      <c r="AL387" s="24"/>
    </row>
    <row r="388" spans="8:38" ht="15.75" customHeight="1">
      <c r="H388" s="24"/>
      <c r="J388" s="24"/>
      <c r="K388" s="1"/>
      <c r="L388" s="24"/>
      <c r="M388" s="24"/>
      <c r="O388" s="24"/>
      <c r="Q388" s="1"/>
      <c r="R388" s="24"/>
      <c r="T388" s="24"/>
      <c r="X388" s="24"/>
      <c r="Y388" s="24"/>
      <c r="Z388" s="24"/>
      <c r="AA388" s="24"/>
      <c r="AB388" s="24"/>
      <c r="AC388" s="24"/>
      <c r="AD388" s="24"/>
      <c r="AE388" s="24"/>
      <c r="AF388" s="24"/>
      <c r="AG388" s="24"/>
      <c r="AH388" s="24"/>
      <c r="AI388" s="24"/>
      <c r="AJ388" s="24"/>
      <c r="AK388" s="24"/>
      <c r="AL388" s="24"/>
    </row>
    <row r="389" spans="8:38" ht="15.75" customHeight="1">
      <c r="H389" s="24"/>
      <c r="J389" s="24"/>
      <c r="K389" s="1"/>
      <c r="L389" s="24"/>
      <c r="M389" s="24"/>
      <c r="O389" s="24"/>
      <c r="Q389" s="1"/>
      <c r="R389" s="24"/>
      <c r="T389" s="24"/>
      <c r="X389" s="24"/>
      <c r="Y389" s="24"/>
      <c r="Z389" s="24"/>
      <c r="AA389" s="24"/>
      <c r="AB389" s="24"/>
      <c r="AC389" s="24"/>
      <c r="AD389" s="24"/>
      <c r="AE389" s="24"/>
      <c r="AF389" s="24"/>
      <c r="AG389" s="24"/>
      <c r="AH389" s="24"/>
      <c r="AI389" s="24"/>
      <c r="AJ389" s="24"/>
      <c r="AK389" s="24"/>
      <c r="AL389" s="24"/>
    </row>
    <row r="390" spans="8:38" ht="15.75" customHeight="1">
      <c r="H390" s="24"/>
      <c r="J390" s="24"/>
      <c r="K390" s="1"/>
      <c r="L390" s="24"/>
      <c r="M390" s="24"/>
      <c r="O390" s="24"/>
      <c r="Q390" s="1"/>
      <c r="R390" s="24"/>
      <c r="T390" s="24"/>
      <c r="X390" s="24"/>
      <c r="Y390" s="24"/>
      <c r="Z390" s="24"/>
      <c r="AA390" s="24"/>
      <c r="AB390" s="24"/>
      <c r="AC390" s="24"/>
      <c r="AD390" s="24"/>
      <c r="AE390" s="24"/>
      <c r="AF390" s="24"/>
      <c r="AG390" s="24"/>
      <c r="AH390" s="24"/>
      <c r="AI390" s="24"/>
      <c r="AJ390" s="24"/>
      <c r="AK390" s="24"/>
      <c r="AL390" s="24"/>
    </row>
    <row r="391" spans="8:38" ht="15.75" customHeight="1">
      <c r="H391" s="24"/>
      <c r="J391" s="24"/>
      <c r="K391" s="1"/>
      <c r="L391" s="24"/>
      <c r="M391" s="24"/>
      <c r="O391" s="24"/>
      <c r="Q391" s="1"/>
      <c r="R391" s="24"/>
      <c r="T391" s="24"/>
      <c r="X391" s="24"/>
      <c r="Y391" s="24"/>
      <c r="Z391" s="24"/>
      <c r="AA391" s="24"/>
      <c r="AB391" s="24"/>
      <c r="AC391" s="24"/>
      <c r="AD391" s="24"/>
      <c r="AE391" s="24"/>
      <c r="AF391" s="24"/>
      <c r="AG391" s="24"/>
      <c r="AH391" s="24"/>
      <c r="AI391" s="24"/>
      <c r="AJ391" s="24"/>
      <c r="AK391" s="24"/>
      <c r="AL391" s="24"/>
    </row>
    <row r="392" spans="8:38" ht="15.75" customHeight="1">
      <c r="H392" s="24"/>
      <c r="J392" s="24"/>
      <c r="K392" s="1"/>
      <c r="L392" s="24"/>
      <c r="M392" s="24"/>
      <c r="O392" s="24"/>
      <c r="Q392" s="1"/>
      <c r="R392" s="24"/>
      <c r="T392" s="24"/>
      <c r="X392" s="24"/>
      <c r="Y392" s="24"/>
      <c r="Z392" s="24"/>
      <c r="AA392" s="24"/>
      <c r="AB392" s="24"/>
      <c r="AC392" s="24"/>
      <c r="AD392" s="24"/>
      <c r="AE392" s="24"/>
      <c r="AF392" s="24"/>
      <c r="AG392" s="24"/>
      <c r="AH392" s="24"/>
      <c r="AI392" s="24"/>
      <c r="AJ392" s="24"/>
      <c r="AK392" s="24"/>
      <c r="AL392" s="24"/>
    </row>
    <row r="393" spans="8:38" ht="15.75" customHeight="1">
      <c r="H393" s="24"/>
      <c r="J393" s="24"/>
      <c r="K393" s="1"/>
      <c r="L393" s="24"/>
      <c r="M393" s="24"/>
      <c r="O393" s="24"/>
      <c r="Q393" s="1"/>
      <c r="R393" s="24"/>
      <c r="T393" s="24"/>
      <c r="X393" s="24"/>
      <c r="Y393" s="24"/>
      <c r="Z393" s="24"/>
      <c r="AA393" s="24"/>
      <c r="AB393" s="24"/>
      <c r="AC393" s="24"/>
      <c r="AD393" s="24"/>
      <c r="AE393" s="24"/>
      <c r="AF393" s="24"/>
      <c r="AG393" s="24"/>
      <c r="AH393" s="24"/>
      <c r="AI393" s="24"/>
      <c r="AJ393" s="24"/>
      <c r="AK393" s="24"/>
      <c r="AL393" s="24"/>
    </row>
    <row r="394" spans="8:38" ht="15.75" customHeight="1">
      <c r="H394" s="24"/>
      <c r="J394" s="24"/>
      <c r="K394" s="1"/>
      <c r="L394" s="24"/>
      <c r="M394" s="24"/>
      <c r="O394" s="24"/>
      <c r="Q394" s="1"/>
      <c r="R394" s="24"/>
      <c r="T394" s="24"/>
      <c r="X394" s="24"/>
      <c r="Y394" s="24"/>
      <c r="Z394" s="24"/>
      <c r="AA394" s="24"/>
      <c r="AB394" s="24"/>
      <c r="AC394" s="24"/>
      <c r="AD394" s="24"/>
      <c r="AE394" s="24"/>
      <c r="AF394" s="24"/>
      <c r="AG394" s="24"/>
      <c r="AH394" s="24"/>
      <c r="AI394" s="24"/>
      <c r="AJ394" s="24"/>
      <c r="AK394" s="24"/>
      <c r="AL394" s="24"/>
    </row>
    <row r="395" spans="8:38" ht="15.75" customHeight="1">
      <c r="H395" s="24"/>
      <c r="J395" s="24"/>
      <c r="K395" s="1"/>
      <c r="L395" s="24"/>
      <c r="M395" s="24"/>
      <c r="O395" s="24"/>
      <c r="Q395" s="1"/>
      <c r="R395" s="24"/>
      <c r="T395" s="24"/>
      <c r="X395" s="24"/>
      <c r="Y395" s="24"/>
      <c r="Z395" s="24"/>
      <c r="AA395" s="24"/>
      <c r="AB395" s="24"/>
      <c r="AC395" s="24"/>
      <c r="AD395" s="24"/>
      <c r="AE395" s="24"/>
      <c r="AF395" s="24"/>
      <c r="AG395" s="24"/>
      <c r="AH395" s="24"/>
      <c r="AI395" s="24"/>
      <c r="AJ395" s="24"/>
      <c r="AK395" s="24"/>
      <c r="AL395" s="24"/>
    </row>
    <row r="396" spans="8:38" ht="15.75" customHeight="1">
      <c r="H396" s="24"/>
      <c r="J396" s="24"/>
      <c r="K396" s="1"/>
      <c r="L396" s="24"/>
      <c r="M396" s="24"/>
      <c r="O396" s="24"/>
      <c r="Q396" s="1"/>
      <c r="R396" s="24"/>
      <c r="T396" s="24"/>
      <c r="X396" s="24"/>
      <c r="Y396" s="24"/>
      <c r="Z396" s="24"/>
      <c r="AA396" s="24"/>
      <c r="AB396" s="24"/>
      <c r="AC396" s="24"/>
      <c r="AD396" s="24"/>
      <c r="AE396" s="24"/>
      <c r="AF396" s="24"/>
      <c r="AG396" s="24"/>
      <c r="AH396" s="24"/>
      <c r="AI396" s="24"/>
      <c r="AJ396" s="24"/>
      <c r="AK396" s="24"/>
      <c r="AL396" s="24"/>
    </row>
    <row r="397" spans="8:38" ht="15.75" customHeight="1">
      <c r="H397" s="24"/>
      <c r="J397" s="24"/>
      <c r="K397" s="1"/>
      <c r="L397" s="24"/>
      <c r="M397" s="24"/>
      <c r="O397" s="24"/>
      <c r="Q397" s="1"/>
      <c r="R397" s="24"/>
      <c r="T397" s="24"/>
      <c r="X397" s="24"/>
      <c r="Y397" s="24"/>
      <c r="Z397" s="24"/>
      <c r="AA397" s="24"/>
      <c r="AB397" s="24"/>
      <c r="AC397" s="24"/>
      <c r="AD397" s="24"/>
      <c r="AE397" s="24"/>
      <c r="AF397" s="24"/>
      <c r="AG397" s="24"/>
      <c r="AH397" s="24"/>
      <c r="AI397" s="24"/>
      <c r="AJ397" s="24"/>
      <c r="AK397" s="24"/>
      <c r="AL397" s="24"/>
    </row>
    <row r="398" spans="8:38" ht="15.75" customHeight="1">
      <c r="H398" s="24"/>
      <c r="J398" s="24"/>
      <c r="K398" s="1"/>
      <c r="L398" s="24"/>
      <c r="M398" s="24"/>
      <c r="O398" s="24"/>
      <c r="Q398" s="1"/>
      <c r="R398" s="24"/>
      <c r="T398" s="24"/>
      <c r="X398" s="24"/>
      <c r="Y398" s="24"/>
      <c r="Z398" s="24"/>
      <c r="AA398" s="24"/>
      <c r="AB398" s="24"/>
      <c r="AC398" s="24"/>
      <c r="AD398" s="24"/>
      <c r="AE398" s="24"/>
      <c r="AF398" s="24"/>
      <c r="AG398" s="24"/>
      <c r="AH398" s="24"/>
      <c r="AI398" s="24"/>
      <c r="AJ398" s="24"/>
      <c r="AK398" s="24"/>
      <c r="AL398" s="24"/>
    </row>
    <row r="399" spans="8:38" ht="15.75" customHeight="1">
      <c r="H399" s="24"/>
      <c r="J399" s="24"/>
      <c r="K399" s="1"/>
      <c r="L399" s="24"/>
      <c r="M399" s="24"/>
      <c r="O399" s="24"/>
      <c r="Q399" s="1"/>
      <c r="R399" s="24"/>
      <c r="T399" s="24"/>
      <c r="X399" s="24"/>
      <c r="Y399" s="24"/>
      <c r="Z399" s="24"/>
      <c r="AA399" s="24"/>
      <c r="AB399" s="24"/>
      <c r="AC399" s="24"/>
      <c r="AD399" s="24"/>
      <c r="AE399" s="24"/>
      <c r="AF399" s="24"/>
      <c r="AG399" s="24"/>
      <c r="AH399" s="24"/>
      <c r="AI399" s="24"/>
      <c r="AJ399" s="24"/>
      <c r="AK399" s="24"/>
      <c r="AL399" s="24"/>
    </row>
    <row r="400" spans="8:38" ht="15.75" customHeight="1">
      <c r="H400" s="24"/>
      <c r="J400" s="24"/>
      <c r="K400" s="1"/>
      <c r="L400" s="24"/>
      <c r="M400" s="24"/>
      <c r="O400" s="24"/>
      <c r="Q400" s="1"/>
      <c r="R400" s="24"/>
      <c r="T400" s="24"/>
      <c r="X400" s="24"/>
      <c r="Y400" s="24"/>
      <c r="Z400" s="24"/>
      <c r="AA400" s="24"/>
      <c r="AB400" s="24"/>
      <c r="AC400" s="24"/>
      <c r="AD400" s="24"/>
      <c r="AE400" s="24"/>
      <c r="AF400" s="24"/>
      <c r="AG400" s="24"/>
      <c r="AH400" s="24"/>
      <c r="AI400" s="24"/>
      <c r="AJ400" s="24"/>
      <c r="AK400" s="24"/>
      <c r="AL400" s="24"/>
    </row>
    <row r="401" spans="8:38" ht="15.75" customHeight="1">
      <c r="H401" s="24"/>
      <c r="J401" s="24"/>
      <c r="K401" s="1"/>
      <c r="L401" s="24"/>
      <c r="M401" s="24"/>
      <c r="O401" s="24"/>
      <c r="Q401" s="1"/>
      <c r="R401" s="24"/>
      <c r="T401" s="24"/>
      <c r="X401" s="24"/>
      <c r="Y401" s="24"/>
      <c r="Z401" s="24"/>
      <c r="AA401" s="24"/>
      <c r="AB401" s="24"/>
      <c r="AC401" s="24"/>
      <c r="AD401" s="24"/>
      <c r="AE401" s="24"/>
      <c r="AF401" s="24"/>
      <c r="AG401" s="24"/>
      <c r="AH401" s="24"/>
      <c r="AI401" s="24"/>
      <c r="AJ401" s="24"/>
      <c r="AK401" s="24"/>
      <c r="AL401" s="24"/>
    </row>
    <row r="402" spans="8:38" ht="15.75" customHeight="1">
      <c r="H402" s="24"/>
      <c r="J402" s="24"/>
      <c r="K402" s="1"/>
      <c r="L402" s="24"/>
      <c r="M402" s="24"/>
      <c r="O402" s="24"/>
      <c r="Q402" s="1"/>
      <c r="R402" s="24"/>
      <c r="T402" s="24"/>
      <c r="X402" s="24"/>
      <c r="Y402" s="24"/>
      <c r="Z402" s="24"/>
      <c r="AA402" s="24"/>
      <c r="AB402" s="24"/>
      <c r="AC402" s="24"/>
      <c r="AD402" s="24"/>
      <c r="AE402" s="24"/>
      <c r="AF402" s="24"/>
      <c r="AG402" s="24"/>
      <c r="AH402" s="24"/>
      <c r="AI402" s="24"/>
      <c r="AJ402" s="24"/>
      <c r="AK402" s="24"/>
      <c r="AL402" s="24"/>
    </row>
    <row r="403" spans="8:38" ht="15.75" customHeight="1">
      <c r="H403" s="24"/>
      <c r="J403" s="24"/>
      <c r="K403" s="1"/>
      <c r="L403" s="24"/>
      <c r="M403" s="24"/>
      <c r="O403" s="24"/>
      <c r="Q403" s="1"/>
      <c r="R403" s="24"/>
      <c r="T403" s="24"/>
      <c r="X403" s="24"/>
      <c r="Y403" s="24"/>
      <c r="Z403" s="24"/>
      <c r="AA403" s="24"/>
      <c r="AB403" s="24"/>
      <c r="AC403" s="24"/>
      <c r="AD403" s="24"/>
      <c r="AE403" s="24"/>
      <c r="AF403" s="24"/>
      <c r="AG403" s="24"/>
      <c r="AH403" s="24"/>
      <c r="AI403" s="24"/>
      <c r="AJ403" s="24"/>
      <c r="AK403" s="24"/>
      <c r="AL403" s="24"/>
    </row>
    <row r="404" spans="8:38" ht="15.75" customHeight="1">
      <c r="H404" s="24"/>
      <c r="J404" s="24"/>
      <c r="K404" s="1"/>
      <c r="L404" s="24"/>
      <c r="M404" s="24"/>
      <c r="O404" s="24"/>
      <c r="Q404" s="1"/>
      <c r="R404" s="24"/>
      <c r="T404" s="24"/>
      <c r="X404" s="24"/>
      <c r="Y404" s="24"/>
      <c r="Z404" s="24"/>
      <c r="AA404" s="24"/>
      <c r="AB404" s="24"/>
      <c r="AC404" s="24"/>
      <c r="AD404" s="24"/>
      <c r="AE404" s="24"/>
      <c r="AF404" s="24"/>
      <c r="AG404" s="24"/>
      <c r="AH404" s="24"/>
      <c r="AI404" s="24"/>
      <c r="AJ404" s="24"/>
      <c r="AK404" s="24"/>
      <c r="AL404" s="24"/>
    </row>
    <row r="405" spans="8:38" ht="15.75" customHeight="1">
      <c r="H405" s="24"/>
      <c r="J405" s="24"/>
      <c r="K405" s="1"/>
      <c r="L405" s="24"/>
      <c r="M405" s="24"/>
      <c r="O405" s="24"/>
      <c r="Q405" s="1"/>
      <c r="R405" s="24"/>
      <c r="T405" s="24"/>
      <c r="X405" s="24"/>
      <c r="Y405" s="24"/>
      <c r="Z405" s="24"/>
      <c r="AA405" s="24"/>
      <c r="AB405" s="24"/>
      <c r="AC405" s="24"/>
      <c r="AD405" s="24"/>
      <c r="AE405" s="24"/>
      <c r="AF405" s="24"/>
      <c r="AG405" s="24"/>
      <c r="AH405" s="24"/>
      <c r="AI405" s="24"/>
      <c r="AJ405" s="24"/>
      <c r="AK405" s="24"/>
      <c r="AL405" s="24"/>
    </row>
    <row r="406" spans="8:38" ht="15.75" customHeight="1">
      <c r="H406" s="24"/>
      <c r="J406" s="24"/>
      <c r="K406" s="1"/>
      <c r="L406" s="24"/>
      <c r="M406" s="24"/>
      <c r="O406" s="24"/>
      <c r="Q406" s="1"/>
      <c r="R406" s="24"/>
      <c r="T406" s="24"/>
      <c r="X406" s="24"/>
      <c r="Y406" s="24"/>
      <c r="Z406" s="24"/>
      <c r="AA406" s="24"/>
      <c r="AB406" s="24"/>
      <c r="AC406" s="24"/>
      <c r="AD406" s="24"/>
      <c r="AE406" s="24"/>
      <c r="AF406" s="24"/>
      <c r="AG406" s="24"/>
      <c r="AH406" s="24"/>
      <c r="AI406" s="24"/>
      <c r="AJ406" s="24"/>
      <c r="AK406" s="24"/>
      <c r="AL406" s="24"/>
    </row>
    <row r="407" spans="8:38" ht="15.75" customHeight="1">
      <c r="H407" s="24"/>
      <c r="J407" s="24"/>
      <c r="K407" s="1"/>
      <c r="L407" s="24"/>
      <c r="M407" s="24"/>
      <c r="O407" s="24"/>
      <c r="Q407" s="1"/>
      <c r="R407" s="24"/>
      <c r="T407" s="24"/>
      <c r="X407" s="24"/>
      <c r="Y407" s="24"/>
      <c r="Z407" s="24"/>
      <c r="AA407" s="24"/>
      <c r="AB407" s="24"/>
      <c r="AC407" s="24"/>
      <c r="AD407" s="24"/>
      <c r="AE407" s="24"/>
      <c r="AF407" s="24"/>
      <c r="AG407" s="24"/>
      <c r="AH407" s="24"/>
      <c r="AI407" s="24"/>
      <c r="AJ407" s="24"/>
      <c r="AK407" s="24"/>
      <c r="AL407" s="24"/>
    </row>
    <row r="408" spans="8:38" ht="15.75" customHeight="1">
      <c r="H408" s="24"/>
      <c r="J408" s="24"/>
      <c r="K408" s="1"/>
      <c r="L408" s="24"/>
      <c r="M408" s="24"/>
      <c r="O408" s="24"/>
      <c r="Q408" s="1"/>
      <c r="R408" s="24"/>
      <c r="T408" s="24"/>
      <c r="X408" s="24"/>
      <c r="Y408" s="24"/>
      <c r="Z408" s="24"/>
      <c r="AA408" s="24"/>
      <c r="AB408" s="24"/>
      <c r="AC408" s="24"/>
      <c r="AD408" s="24"/>
      <c r="AE408" s="24"/>
      <c r="AF408" s="24"/>
      <c r="AG408" s="24"/>
      <c r="AH408" s="24"/>
      <c r="AI408" s="24"/>
      <c r="AJ408" s="24"/>
      <c r="AK408" s="24"/>
      <c r="AL408" s="24"/>
    </row>
    <row r="409" spans="8:38" ht="15.75" customHeight="1">
      <c r="H409" s="24"/>
      <c r="J409" s="24"/>
      <c r="K409" s="1"/>
      <c r="L409" s="24"/>
      <c r="M409" s="24"/>
      <c r="O409" s="24"/>
      <c r="Q409" s="1"/>
      <c r="R409" s="24"/>
      <c r="T409" s="24"/>
      <c r="X409" s="24"/>
      <c r="Y409" s="24"/>
      <c r="Z409" s="24"/>
      <c r="AA409" s="24"/>
      <c r="AB409" s="24"/>
      <c r="AC409" s="24"/>
      <c r="AD409" s="24"/>
      <c r="AE409" s="24"/>
      <c r="AF409" s="24"/>
      <c r="AG409" s="24"/>
      <c r="AH409" s="24"/>
      <c r="AI409" s="24"/>
      <c r="AJ409" s="24"/>
      <c r="AK409" s="24"/>
      <c r="AL409" s="24"/>
    </row>
    <row r="410" spans="8:38" ht="15.75" customHeight="1">
      <c r="H410" s="24"/>
      <c r="J410" s="24"/>
      <c r="K410" s="1"/>
      <c r="L410" s="24"/>
      <c r="M410" s="24"/>
      <c r="O410" s="24"/>
      <c r="Q410" s="1"/>
      <c r="R410" s="24"/>
      <c r="T410" s="24"/>
      <c r="X410" s="24"/>
      <c r="Y410" s="24"/>
      <c r="Z410" s="24"/>
      <c r="AA410" s="24"/>
      <c r="AB410" s="24"/>
      <c r="AC410" s="24"/>
      <c r="AD410" s="24"/>
      <c r="AE410" s="24"/>
      <c r="AF410" s="24"/>
      <c r="AG410" s="24"/>
      <c r="AH410" s="24"/>
      <c r="AI410" s="24"/>
      <c r="AJ410" s="24"/>
      <c r="AK410" s="24"/>
      <c r="AL410" s="24"/>
    </row>
    <row r="411" spans="8:38" ht="15.75" customHeight="1">
      <c r="H411" s="24"/>
      <c r="J411" s="24"/>
      <c r="K411" s="1"/>
      <c r="L411" s="24"/>
      <c r="M411" s="24"/>
      <c r="O411" s="24"/>
      <c r="Q411" s="1"/>
      <c r="R411" s="24"/>
      <c r="T411" s="24"/>
      <c r="X411" s="24"/>
      <c r="Y411" s="24"/>
      <c r="Z411" s="24"/>
      <c r="AA411" s="24"/>
      <c r="AB411" s="24"/>
      <c r="AC411" s="24"/>
      <c r="AD411" s="24"/>
      <c r="AE411" s="24"/>
      <c r="AF411" s="24"/>
      <c r="AG411" s="24"/>
      <c r="AH411" s="24"/>
      <c r="AI411" s="24"/>
      <c r="AJ411" s="24"/>
      <c r="AK411" s="24"/>
      <c r="AL411" s="24"/>
    </row>
    <row r="412" spans="8:38" ht="15.75" customHeight="1">
      <c r="H412" s="24"/>
      <c r="J412" s="24"/>
      <c r="K412" s="1"/>
      <c r="L412" s="24"/>
      <c r="M412" s="24"/>
      <c r="O412" s="24"/>
      <c r="Q412" s="1"/>
      <c r="R412" s="24"/>
      <c r="T412" s="24"/>
      <c r="X412" s="24"/>
      <c r="Y412" s="24"/>
      <c r="Z412" s="24"/>
      <c r="AA412" s="24"/>
      <c r="AB412" s="24"/>
      <c r="AC412" s="24"/>
      <c r="AD412" s="24"/>
      <c r="AE412" s="24"/>
      <c r="AF412" s="24"/>
      <c r="AG412" s="24"/>
      <c r="AH412" s="24"/>
      <c r="AI412" s="24"/>
      <c r="AJ412" s="24"/>
      <c r="AK412" s="24"/>
      <c r="AL412" s="24"/>
    </row>
    <row r="413" spans="8:38" ht="15.75" customHeight="1">
      <c r="H413" s="24"/>
      <c r="J413" s="24"/>
      <c r="K413" s="1"/>
      <c r="L413" s="24"/>
      <c r="M413" s="24"/>
      <c r="O413" s="24"/>
      <c r="Q413" s="1"/>
      <c r="R413" s="24"/>
      <c r="T413" s="24"/>
      <c r="X413" s="24"/>
      <c r="Y413" s="24"/>
      <c r="Z413" s="24"/>
      <c r="AA413" s="24"/>
      <c r="AB413" s="24"/>
      <c r="AC413" s="24"/>
      <c r="AD413" s="24"/>
      <c r="AE413" s="24"/>
      <c r="AF413" s="24"/>
      <c r="AG413" s="24"/>
      <c r="AH413" s="24"/>
      <c r="AI413" s="24"/>
      <c r="AJ413" s="24"/>
      <c r="AK413" s="24"/>
      <c r="AL413" s="24"/>
    </row>
    <row r="414" spans="8:38" ht="15.75" customHeight="1">
      <c r="H414" s="24"/>
      <c r="J414" s="24"/>
      <c r="K414" s="1"/>
      <c r="L414" s="24"/>
      <c r="M414" s="24"/>
      <c r="O414" s="24"/>
      <c r="Q414" s="1"/>
      <c r="R414" s="24"/>
      <c r="T414" s="24"/>
      <c r="X414" s="24"/>
      <c r="Y414" s="24"/>
      <c r="Z414" s="24"/>
      <c r="AA414" s="24"/>
      <c r="AB414" s="24"/>
      <c r="AC414" s="24"/>
      <c r="AD414" s="24"/>
      <c r="AE414" s="24"/>
      <c r="AF414" s="24"/>
      <c r="AG414" s="24"/>
      <c r="AH414" s="24"/>
      <c r="AI414" s="24"/>
      <c r="AJ414" s="24"/>
      <c r="AK414" s="24"/>
      <c r="AL414" s="24"/>
    </row>
    <row r="415" spans="8:38" ht="15.75" customHeight="1">
      <c r="H415" s="24"/>
      <c r="J415" s="24"/>
      <c r="K415" s="1"/>
      <c r="L415" s="24"/>
      <c r="M415" s="24"/>
      <c r="O415" s="24"/>
      <c r="Q415" s="1"/>
      <c r="R415" s="24"/>
      <c r="T415" s="24"/>
      <c r="X415" s="24"/>
      <c r="Y415" s="24"/>
      <c r="Z415" s="24"/>
      <c r="AA415" s="24"/>
      <c r="AB415" s="24"/>
      <c r="AC415" s="24"/>
      <c r="AD415" s="24"/>
      <c r="AE415" s="24"/>
      <c r="AF415" s="24"/>
      <c r="AG415" s="24"/>
      <c r="AH415" s="24"/>
      <c r="AI415" s="24"/>
      <c r="AJ415" s="24"/>
      <c r="AK415" s="24"/>
      <c r="AL415" s="24"/>
    </row>
    <row r="416" spans="8:38" ht="15.75" customHeight="1">
      <c r="H416" s="24"/>
      <c r="J416" s="24"/>
      <c r="K416" s="1"/>
      <c r="L416" s="24"/>
      <c r="M416" s="24"/>
      <c r="O416" s="24"/>
      <c r="Q416" s="1"/>
      <c r="R416" s="24"/>
      <c r="T416" s="24"/>
      <c r="X416" s="24"/>
      <c r="Y416" s="24"/>
      <c r="Z416" s="24"/>
      <c r="AA416" s="24"/>
      <c r="AB416" s="24"/>
      <c r="AC416" s="24"/>
      <c r="AD416" s="24"/>
      <c r="AE416" s="24"/>
      <c r="AF416" s="24"/>
      <c r="AG416" s="24"/>
      <c r="AH416" s="24"/>
      <c r="AI416" s="24"/>
      <c r="AJ416" s="24"/>
      <c r="AK416" s="24"/>
      <c r="AL416" s="24"/>
    </row>
    <row r="417" spans="8:38" ht="15.75" customHeight="1">
      <c r="H417" s="24"/>
      <c r="J417" s="24"/>
      <c r="K417" s="1"/>
      <c r="L417" s="24"/>
      <c r="M417" s="24"/>
      <c r="O417" s="24"/>
      <c r="Q417" s="1"/>
      <c r="R417" s="24"/>
      <c r="T417" s="24"/>
      <c r="X417" s="24"/>
      <c r="Y417" s="24"/>
      <c r="Z417" s="24"/>
      <c r="AA417" s="24"/>
      <c r="AB417" s="24"/>
      <c r="AC417" s="24"/>
      <c r="AD417" s="24"/>
      <c r="AE417" s="24"/>
      <c r="AF417" s="24"/>
      <c r="AG417" s="24"/>
      <c r="AH417" s="24"/>
      <c r="AI417" s="24"/>
      <c r="AJ417" s="24"/>
      <c r="AK417" s="24"/>
      <c r="AL417" s="24"/>
    </row>
    <row r="418" spans="8:38" ht="15.75" customHeight="1">
      <c r="H418" s="24"/>
      <c r="J418" s="24"/>
      <c r="K418" s="1"/>
      <c r="L418" s="24"/>
      <c r="M418" s="24"/>
      <c r="O418" s="24"/>
      <c r="Q418" s="1"/>
      <c r="R418" s="24"/>
      <c r="T418" s="24"/>
      <c r="X418" s="24"/>
      <c r="Y418" s="24"/>
      <c r="Z418" s="24"/>
      <c r="AA418" s="24"/>
      <c r="AB418" s="24"/>
      <c r="AC418" s="24"/>
      <c r="AD418" s="24"/>
      <c r="AE418" s="24"/>
      <c r="AF418" s="24"/>
      <c r="AG418" s="24"/>
      <c r="AH418" s="24"/>
      <c r="AI418" s="24"/>
      <c r="AJ418" s="24"/>
      <c r="AK418" s="24"/>
      <c r="AL418" s="24"/>
    </row>
    <row r="419" spans="8:38" ht="15.75" customHeight="1">
      <c r="H419" s="24"/>
      <c r="J419" s="24"/>
      <c r="K419" s="1"/>
      <c r="L419" s="24"/>
      <c r="M419" s="24"/>
      <c r="O419" s="24"/>
      <c r="Q419" s="1"/>
      <c r="R419" s="24"/>
      <c r="T419" s="24"/>
      <c r="X419" s="24"/>
      <c r="Y419" s="24"/>
      <c r="Z419" s="24"/>
      <c r="AA419" s="24"/>
      <c r="AB419" s="24"/>
      <c r="AC419" s="24"/>
      <c r="AD419" s="24"/>
      <c r="AE419" s="24"/>
      <c r="AF419" s="24"/>
      <c r="AG419" s="24"/>
      <c r="AH419" s="24"/>
      <c r="AI419" s="24"/>
      <c r="AJ419" s="24"/>
      <c r="AK419" s="24"/>
      <c r="AL419" s="24"/>
    </row>
    <row r="420" spans="8:38" ht="15.75" customHeight="1">
      <c r="H420" s="24"/>
      <c r="J420" s="24"/>
      <c r="K420" s="1"/>
      <c r="L420" s="24"/>
      <c r="M420" s="24"/>
      <c r="O420" s="24"/>
      <c r="Q420" s="1"/>
      <c r="R420" s="24"/>
      <c r="T420" s="24"/>
      <c r="X420" s="24"/>
      <c r="Y420" s="24"/>
      <c r="Z420" s="24"/>
      <c r="AA420" s="24"/>
      <c r="AB420" s="24"/>
      <c r="AC420" s="24"/>
      <c r="AD420" s="24"/>
      <c r="AE420" s="24"/>
      <c r="AF420" s="24"/>
      <c r="AG420" s="24"/>
      <c r="AH420" s="24"/>
      <c r="AI420" s="24"/>
      <c r="AJ420" s="24"/>
      <c r="AK420" s="24"/>
      <c r="AL420" s="24"/>
    </row>
    <row r="421" spans="8:38" ht="15.75" customHeight="1">
      <c r="H421" s="24"/>
      <c r="J421" s="24"/>
      <c r="K421" s="1"/>
      <c r="L421" s="24"/>
      <c r="M421" s="24"/>
      <c r="O421" s="24"/>
      <c r="Q421" s="1"/>
      <c r="R421" s="24"/>
      <c r="T421" s="24"/>
      <c r="X421" s="24"/>
      <c r="Y421" s="24"/>
      <c r="Z421" s="24"/>
      <c r="AA421" s="24"/>
      <c r="AB421" s="24"/>
      <c r="AC421" s="24"/>
      <c r="AD421" s="24"/>
      <c r="AE421" s="24"/>
      <c r="AF421" s="24"/>
      <c r="AG421" s="24"/>
      <c r="AH421" s="24"/>
      <c r="AI421" s="24"/>
      <c r="AJ421" s="24"/>
      <c r="AK421" s="24"/>
      <c r="AL421" s="24"/>
    </row>
    <row r="422" spans="8:38" ht="15.75" customHeight="1">
      <c r="H422" s="24"/>
      <c r="J422" s="24"/>
      <c r="K422" s="1"/>
      <c r="L422" s="24"/>
      <c r="M422" s="24"/>
      <c r="O422" s="24"/>
      <c r="Q422" s="1"/>
      <c r="R422" s="24"/>
      <c r="T422" s="24"/>
      <c r="X422" s="24"/>
      <c r="Y422" s="24"/>
      <c r="Z422" s="24"/>
      <c r="AA422" s="24"/>
      <c r="AB422" s="24"/>
      <c r="AC422" s="24"/>
      <c r="AD422" s="24"/>
      <c r="AE422" s="24"/>
      <c r="AF422" s="24"/>
      <c r="AG422" s="24"/>
      <c r="AH422" s="24"/>
      <c r="AI422" s="24"/>
      <c r="AJ422" s="24"/>
      <c r="AK422" s="24"/>
      <c r="AL422" s="24"/>
    </row>
    <row r="423" spans="8:38" ht="15.75" customHeight="1">
      <c r="H423" s="24"/>
      <c r="J423" s="24"/>
      <c r="K423" s="1"/>
      <c r="L423" s="24"/>
      <c r="M423" s="24"/>
      <c r="O423" s="24"/>
      <c r="Q423" s="1"/>
      <c r="R423" s="24"/>
      <c r="T423" s="24"/>
      <c r="X423" s="24"/>
      <c r="Y423" s="24"/>
      <c r="Z423" s="24"/>
      <c r="AA423" s="24"/>
      <c r="AB423" s="24"/>
      <c r="AC423" s="24"/>
      <c r="AD423" s="24"/>
      <c r="AE423" s="24"/>
      <c r="AF423" s="24"/>
      <c r="AG423" s="24"/>
      <c r="AH423" s="24"/>
      <c r="AI423" s="24"/>
      <c r="AJ423" s="24"/>
      <c r="AK423" s="24"/>
      <c r="AL423" s="24"/>
    </row>
    <row r="424" spans="8:38" ht="15.75" customHeight="1">
      <c r="H424" s="24"/>
      <c r="J424" s="24"/>
      <c r="K424" s="1"/>
      <c r="L424" s="24"/>
      <c r="M424" s="24"/>
      <c r="O424" s="24"/>
      <c r="Q424" s="1"/>
      <c r="R424" s="24"/>
      <c r="T424" s="24"/>
      <c r="X424" s="24"/>
      <c r="Y424" s="24"/>
      <c r="Z424" s="24"/>
      <c r="AA424" s="24"/>
      <c r="AB424" s="24"/>
      <c r="AC424" s="24"/>
      <c r="AD424" s="24"/>
      <c r="AE424" s="24"/>
      <c r="AF424" s="24"/>
      <c r="AG424" s="24"/>
      <c r="AH424" s="24"/>
      <c r="AI424" s="24"/>
      <c r="AJ424" s="24"/>
      <c r="AK424" s="24"/>
      <c r="AL424" s="24"/>
    </row>
    <row r="425" spans="8:38" ht="15.75" customHeight="1">
      <c r="H425" s="24"/>
      <c r="J425" s="24"/>
      <c r="K425" s="1"/>
      <c r="L425" s="24"/>
      <c r="M425" s="24"/>
      <c r="O425" s="24"/>
      <c r="Q425" s="1"/>
      <c r="R425" s="24"/>
      <c r="T425" s="24"/>
      <c r="X425" s="24"/>
      <c r="Y425" s="24"/>
      <c r="Z425" s="24"/>
      <c r="AA425" s="24"/>
      <c r="AB425" s="24"/>
      <c r="AC425" s="24"/>
      <c r="AD425" s="24"/>
      <c r="AE425" s="24"/>
      <c r="AF425" s="24"/>
      <c r="AG425" s="24"/>
      <c r="AH425" s="24"/>
      <c r="AI425" s="24"/>
      <c r="AJ425" s="24"/>
      <c r="AK425" s="24"/>
      <c r="AL425" s="24"/>
    </row>
    <row r="426" spans="8:38" ht="15.75" customHeight="1">
      <c r="H426" s="24"/>
      <c r="J426" s="24"/>
      <c r="K426" s="1"/>
      <c r="L426" s="24"/>
      <c r="M426" s="24"/>
      <c r="O426" s="24"/>
      <c r="Q426" s="1"/>
      <c r="R426" s="24"/>
      <c r="T426" s="24"/>
      <c r="X426" s="24"/>
      <c r="Y426" s="24"/>
      <c r="Z426" s="24"/>
      <c r="AA426" s="24"/>
      <c r="AB426" s="24"/>
      <c r="AC426" s="24"/>
      <c r="AD426" s="24"/>
      <c r="AE426" s="24"/>
      <c r="AF426" s="24"/>
      <c r="AG426" s="24"/>
      <c r="AH426" s="24"/>
      <c r="AI426" s="24"/>
      <c r="AJ426" s="24"/>
      <c r="AK426" s="24"/>
      <c r="AL426" s="24"/>
    </row>
    <row r="427" spans="8:38" ht="15.75" customHeight="1">
      <c r="H427" s="24"/>
      <c r="J427" s="24"/>
      <c r="K427" s="1"/>
      <c r="L427" s="24"/>
      <c r="M427" s="24"/>
      <c r="O427" s="24"/>
      <c r="Q427" s="1"/>
      <c r="R427" s="24"/>
      <c r="T427" s="24"/>
      <c r="X427" s="24"/>
      <c r="Y427" s="24"/>
      <c r="Z427" s="24"/>
      <c r="AA427" s="24"/>
      <c r="AB427" s="24"/>
      <c r="AC427" s="24"/>
      <c r="AD427" s="24"/>
      <c r="AE427" s="24"/>
      <c r="AF427" s="24"/>
      <c r="AG427" s="24"/>
      <c r="AH427" s="24"/>
      <c r="AI427" s="24"/>
      <c r="AJ427" s="24"/>
      <c r="AK427" s="24"/>
      <c r="AL427" s="24"/>
    </row>
    <row r="428" spans="8:38" ht="15.75" customHeight="1">
      <c r="H428" s="24"/>
      <c r="J428" s="24"/>
      <c r="K428" s="1"/>
      <c r="L428" s="24"/>
      <c r="M428" s="24"/>
      <c r="O428" s="24"/>
      <c r="Q428" s="1"/>
      <c r="R428" s="24"/>
      <c r="T428" s="24"/>
      <c r="X428" s="24"/>
      <c r="Y428" s="24"/>
      <c r="Z428" s="24"/>
      <c r="AA428" s="24"/>
      <c r="AB428" s="24"/>
      <c r="AC428" s="24"/>
      <c r="AD428" s="24"/>
      <c r="AE428" s="24"/>
      <c r="AF428" s="24"/>
      <c r="AG428" s="24"/>
      <c r="AH428" s="24"/>
      <c r="AI428" s="24"/>
      <c r="AJ428" s="24"/>
      <c r="AK428" s="24"/>
      <c r="AL428" s="24"/>
    </row>
    <row r="429" spans="8:38" ht="15.75" customHeight="1">
      <c r="H429" s="24"/>
      <c r="J429" s="24"/>
      <c r="K429" s="1"/>
      <c r="L429" s="24"/>
      <c r="M429" s="24"/>
      <c r="O429" s="24"/>
      <c r="Q429" s="1"/>
      <c r="R429" s="24"/>
      <c r="T429" s="24"/>
      <c r="X429" s="24"/>
      <c r="Y429" s="24"/>
      <c r="Z429" s="24"/>
      <c r="AA429" s="24"/>
      <c r="AB429" s="24"/>
      <c r="AC429" s="24"/>
      <c r="AD429" s="24"/>
      <c r="AE429" s="24"/>
      <c r="AF429" s="24"/>
      <c r="AG429" s="24"/>
      <c r="AH429" s="24"/>
      <c r="AI429" s="24"/>
      <c r="AJ429" s="24"/>
      <c r="AK429" s="24"/>
      <c r="AL429" s="24"/>
    </row>
    <row r="430" spans="8:38" ht="15.75" customHeight="1">
      <c r="H430" s="24"/>
      <c r="J430" s="24"/>
      <c r="K430" s="1"/>
      <c r="L430" s="24"/>
      <c r="M430" s="24"/>
      <c r="O430" s="24"/>
      <c r="Q430" s="1"/>
      <c r="R430" s="24"/>
      <c r="T430" s="24"/>
      <c r="X430" s="24"/>
      <c r="Y430" s="24"/>
      <c r="Z430" s="24"/>
      <c r="AA430" s="24"/>
      <c r="AB430" s="24"/>
      <c r="AC430" s="24"/>
      <c r="AD430" s="24"/>
      <c r="AE430" s="24"/>
      <c r="AF430" s="24"/>
      <c r="AG430" s="24"/>
      <c r="AH430" s="24"/>
      <c r="AI430" s="24"/>
      <c r="AJ430" s="24"/>
      <c r="AK430" s="24"/>
      <c r="AL430" s="24"/>
    </row>
    <row r="431" spans="8:38" ht="15.75" customHeight="1">
      <c r="H431" s="24"/>
      <c r="J431" s="24"/>
      <c r="K431" s="1"/>
      <c r="L431" s="24"/>
      <c r="M431" s="24"/>
      <c r="O431" s="24"/>
      <c r="Q431" s="1"/>
      <c r="R431" s="24"/>
      <c r="T431" s="24"/>
      <c r="X431" s="24"/>
      <c r="Y431" s="24"/>
      <c r="Z431" s="24"/>
      <c r="AA431" s="24"/>
      <c r="AB431" s="24"/>
      <c r="AC431" s="24"/>
      <c r="AD431" s="24"/>
      <c r="AE431" s="24"/>
      <c r="AF431" s="24"/>
      <c r="AG431" s="24"/>
      <c r="AH431" s="24"/>
      <c r="AI431" s="24"/>
      <c r="AJ431" s="24"/>
      <c r="AK431" s="24"/>
      <c r="AL431" s="24"/>
    </row>
    <row r="432" spans="8:38" ht="15.75" customHeight="1">
      <c r="H432" s="24"/>
      <c r="J432" s="24"/>
      <c r="K432" s="1"/>
      <c r="L432" s="24"/>
      <c r="M432" s="24"/>
      <c r="O432" s="24"/>
      <c r="Q432" s="1"/>
      <c r="R432" s="24"/>
      <c r="T432" s="24"/>
      <c r="X432" s="24"/>
      <c r="Y432" s="24"/>
      <c r="Z432" s="24"/>
      <c r="AA432" s="24"/>
      <c r="AB432" s="24"/>
      <c r="AC432" s="24"/>
      <c r="AD432" s="24"/>
      <c r="AE432" s="24"/>
      <c r="AF432" s="24"/>
      <c r="AG432" s="24"/>
      <c r="AH432" s="24"/>
      <c r="AI432" s="24"/>
      <c r="AJ432" s="24"/>
      <c r="AK432" s="24"/>
      <c r="AL432" s="24"/>
    </row>
    <row r="433" spans="8:38" ht="15.75" customHeight="1">
      <c r="H433" s="24"/>
      <c r="J433" s="24"/>
      <c r="K433" s="1"/>
      <c r="L433" s="24"/>
      <c r="M433" s="24"/>
      <c r="O433" s="24"/>
      <c r="Q433" s="1"/>
      <c r="R433" s="24"/>
      <c r="T433" s="24"/>
      <c r="X433" s="24"/>
      <c r="Y433" s="24"/>
      <c r="Z433" s="24"/>
      <c r="AA433" s="24"/>
      <c r="AB433" s="24"/>
      <c r="AC433" s="24"/>
      <c r="AD433" s="24"/>
      <c r="AE433" s="24"/>
      <c r="AF433" s="24"/>
      <c r="AG433" s="24"/>
      <c r="AH433" s="24"/>
      <c r="AI433" s="24"/>
      <c r="AJ433" s="24"/>
      <c r="AK433" s="24"/>
      <c r="AL433" s="24"/>
    </row>
    <row r="434" spans="8:38" ht="15.75" customHeight="1">
      <c r="H434" s="24"/>
      <c r="J434" s="24"/>
      <c r="K434" s="1"/>
      <c r="L434" s="24"/>
      <c r="M434" s="24"/>
      <c r="O434" s="24"/>
      <c r="Q434" s="1"/>
      <c r="R434" s="24"/>
      <c r="T434" s="24"/>
      <c r="X434" s="24"/>
      <c r="Y434" s="24"/>
      <c r="Z434" s="24"/>
      <c r="AA434" s="24"/>
      <c r="AB434" s="24"/>
      <c r="AC434" s="24"/>
      <c r="AD434" s="24"/>
      <c r="AE434" s="24"/>
      <c r="AF434" s="24"/>
      <c r="AG434" s="24"/>
      <c r="AH434" s="24"/>
      <c r="AI434" s="24"/>
      <c r="AJ434" s="24"/>
      <c r="AK434" s="24"/>
      <c r="AL434" s="24"/>
    </row>
    <row r="435" spans="8:38" ht="15.75" customHeight="1">
      <c r="H435" s="24"/>
      <c r="J435" s="24"/>
      <c r="K435" s="1"/>
      <c r="L435" s="24"/>
      <c r="M435" s="24"/>
      <c r="O435" s="24"/>
      <c r="Q435" s="1"/>
      <c r="R435" s="24"/>
      <c r="T435" s="24"/>
      <c r="X435" s="24"/>
      <c r="Y435" s="24"/>
      <c r="Z435" s="24"/>
      <c r="AA435" s="24"/>
      <c r="AB435" s="24"/>
      <c r="AC435" s="24"/>
      <c r="AD435" s="24"/>
      <c r="AE435" s="24"/>
      <c r="AF435" s="24"/>
      <c r="AG435" s="24"/>
      <c r="AH435" s="24"/>
      <c r="AI435" s="24"/>
      <c r="AJ435" s="24"/>
      <c r="AK435" s="24"/>
      <c r="AL435" s="24"/>
    </row>
    <row r="436" spans="8:38" ht="15.75" customHeight="1">
      <c r="H436" s="24"/>
      <c r="J436" s="24"/>
      <c r="K436" s="1"/>
      <c r="L436" s="24"/>
      <c r="M436" s="24"/>
      <c r="O436" s="24"/>
      <c r="Q436" s="1"/>
      <c r="R436" s="24"/>
      <c r="T436" s="24"/>
      <c r="X436" s="24"/>
      <c r="Y436" s="24"/>
      <c r="Z436" s="24"/>
      <c r="AA436" s="24"/>
      <c r="AB436" s="24"/>
      <c r="AC436" s="24"/>
      <c r="AD436" s="24"/>
      <c r="AE436" s="24"/>
      <c r="AF436" s="24"/>
      <c r="AG436" s="24"/>
      <c r="AH436" s="24"/>
      <c r="AI436" s="24"/>
      <c r="AJ436" s="24"/>
      <c r="AK436" s="24"/>
      <c r="AL436" s="24"/>
    </row>
    <row r="437" spans="8:38" ht="15.75" customHeight="1">
      <c r="H437" s="24"/>
      <c r="J437" s="24"/>
      <c r="K437" s="1"/>
      <c r="L437" s="24"/>
      <c r="M437" s="24"/>
      <c r="O437" s="24"/>
      <c r="Q437" s="1"/>
      <c r="R437" s="24"/>
      <c r="T437" s="24"/>
      <c r="X437" s="24"/>
      <c r="Y437" s="24"/>
      <c r="Z437" s="24"/>
      <c r="AA437" s="24"/>
      <c r="AB437" s="24"/>
      <c r="AC437" s="24"/>
      <c r="AD437" s="24"/>
      <c r="AE437" s="24"/>
      <c r="AF437" s="24"/>
      <c r="AG437" s="24"/>
      <c r="AH437" s="24"/>
      <c r="AI437" s="24"/>
      <c r="AJ437" s="24"/>
      <c r="AK437" s="24"/>
      <c r="AL437" s="24"/>
    </row>
    <row r="438" spans="8:38" ht="15.75" customHeight="1">
      <c r="H438" s="24"/>
      <c r="J438" s="24"/>
      <c r="K438" s="1"/>
      <c r="L438" s="24"/>
      <c r="M438" s="24"/>
      <c r="O438" s="24"/>
      <c r="Q438" s="1"/>
      <c r="R438" s="24"/>
      <c r="T438" s="24"/>
      <c r="X438" s="24"/>
      <c r="Y438" s="24"/>
      <c r="Z438" s="24"/>
      <c r="AA438" s="24"/>
      <c r="AB438" s="24"/>
      <c r="AC438" s="24"/>
      <c r="AD438" s="24"/>
      <c r="AE438" s="24"/>
      <c r="AF438" s="24"/>
      <c r="AG438" s="24"/>
      <c r="AH438" s="24"/>
      <c r="AI438" s="24"/>
      <c r="AJ438" s="24"/>
      <c r="AK438" s="24"/>
      <c r="AL438" s="24"/>
    </row>
    <row r="439" spans="8:38" ht="15.75" customHeight="1">
      <c r="H439" s="24"/>
      <c r="J439" s="24"/>
      <c r="K439" s="1"/>
      <c r="L439" s="24"/>
      <c r="M439" s="24"/>
      <c r="O439" s="24"/>
      <c r="Q439" s="1"/>
      <c r="R439" s="24"/>
      <c r="T439" s="24"/>
      <c r="X439" s="24"/>
      <c r="Y439" s="24"/>
      <c r="Z439" s="24"/>
      <c r="AA439" s="24"/>
      <c r="AB439" s="24"/>
      <c r="AC439" s="24"/>
      <c r="AD439" s="24"/>
      <c r="AE439" s="24"/>
      <c r="AF439" s="24"/>
      <c r="AG439" s="24"/>
      <c r="AH439" s="24"/>
      <c r="AI439" s="24"/>
      <c r="AJ439" s="24"/>
      <c r="AK439" s="24"/>
      <c r="AL439" s="24"/>
    </row>
    <row r="440" spans="8:38" ht="15.75" customHeight="1">
      <c r="H440" s="24"/>
      <c r="J440" s="24"/>
      <c r="K440" s="1"/>
      <c r="L440" s="24"/>
      <c r="M440" s="24"/>
      <c r="O440" s="24"/>
      <c r="Q440" s="1"/>
      <c r="R440" s="24"/>
      <c r="T440" s="24"/>
      <c r="X440" s="24"/>
      <c r="Y440" s="24"/>
      <c r="Z440" s="24"/>
      <c r="AA440" s="24"/>
      <c r="AB440" s="24"/>
      <c r="AC440" s="24"/>
      <c r="AD440" s="24"/>
      <c r="AE440" s="24"/>
      <c r="AF440" s="24"/>
      <c r="AG440" s="24"/>
      <c r="AH440" s="24"/>
      <c r="AI440" s="24"/>
      <c r="AJ440" s="24"/>
      <c r="AK440" s="24"/>
      <c r="AL440" s="24"/>
    </row>
    <row r="441" spans="8:38" ht="15.75" customHeight="1">
      <c r="H441" s="24"/>
      <c r="J441" s="24"/>
      <c r="K441" s="1"/>
      <c r="L441" s="24"/>
      <c r="M441" s="24"/>
      <c r="O441" s="24"/>
      <c r="Q441" s="1"/>
      <c r="R441" s="24"/>
      <c r="T441" s="24"/>
      <c r="X441" s="24"/>
      <c r="Y441" s="24"/>
      <c r="Z441" s="24"/>
      <c r="AA441" s="24"/>
      <c r="AB441" s="24"/>
      <c r="AC441" s="24"/>
      <c r="AD441" s="24"/>
      <c r="AE441" s="24"/>
      <c r="AF441" s="24"/>
      <c r="AG441" s="24"/>
      <c r="AH441" s="24"/>
      <c r="AI441" s="24"/>
      <c r="AJ441" s="24"/>
      <c r="AK441" s="24"/>
      <c r="AL441" s="24"/>
    </row>
    <row r="442" spans="8:38" ht="15.75" customHeight="1">
      <c r="H442" s="24"/>
      <c r="J442" s="24"/>
      <c r="K442" s="1"/>
      <c r="L442" s="24"/>
      <c r="M442" s="24"/>
      <c r="O442" s="24"/>
      <c r="Q442" s="1"/>
      <c r="R442" s="24"/>
      <c r="T442" s="24"/>
      <c r="X442" s="24"/>
      <c r="Y442" s="24"/>
      <c r="Z442" s="24"/>
      <c r="AA442" s="24"/>
      <c r="AB442" s="24"/>
      <c r="AC442" s="24"/>
      <c r="AD442" s="24"/>
      <c r="AE442" s="24"/>
      <c r="AF442" s="24"/>
      <c r="AG442" s="24"/>
      <c r="AH442" s="24"/>
      <c r="AI442" s="24"/>
      <c r="AJ442" s="24"/>
      <c r="AK442" s="24"/>
      <c r="AL442" s="24"/>
    </row>
    <row r="443" spans="8:38" ht="15.75" customHeight="1">
      <c r="H443" s="24"/>
      <c r="J443" s="24"/>
      <c r="K443" s="1"/>
      <c r="L443" s="24"/>
      <c r="M443" s="24"/>
      <c r="O443" s="24"/>
      <c r="Q443" s="1"/>
      <c r="R443" s="24"/>
      <c r="T443" s="24"/>
      <c r="X443" s="24"/>
      <c r="Y443" s="24"/>
      <c r="Z443" s="24"/>
      <c r="AA443" s="24"/>
      <c r="AB443" s="24"/>
      <c r="AC443" s="24"/>
      <c r="AD443" s="24"/>
      <c r="AE443" s="24"/>
      <c r="AF443" s="24"/>
      <c r="AG443" s="24"/>
      <c r="AH443" s="24"/>
      <c r="AI443" s="24"/>
      <c r="AJ443" s="24"/>
      <c r="AK443" s="24"/>
      <c r="AL443" s="24"/>
    </row>
    <row r="444" spans="8:38" ht="15.75" customHeight="1">
      <c r="H444" s="24"/>
      <c r="J444" s="24"/>
      <c r="K444" s="1"/>
      <c r="L444" s="24"/>
      <c r="M444" s="24"/>
      <c r="O444" s="24"/>
      <c r="Q444" s="1"/>
      <c r="R444" s="24"/>
      <c r="T444" s="24"/>
      <c r="X444" s="24"/>
      <c r="Y444" s="24"/>
      <c r="Z444" s="24"/>
      <c r="AA444" s="24"/>
      <c r="AB444" s="24"/>
      <c r="AC444" s="24"/>
      <c r="AD444" s="24"/>
      <c r="AE444" s="24"/>
      <c r="AF444" s="24"/>
      <c r="AG444" s="24"/>
      <c r="AH444" s="24"/>
      <c r="AI444" s="24"/>
      <c r="AJ444" s="24"/>
      <c r="AK444" s="24"/>
      <c r="AL444" s="24"/>
    </row>
    <row r="445" spans="8:38" ht="15.75" customHeight="1">
      <c r="H445" s="24"/>
      <c r="J445" s="24"/>
      <c r="K445" s="1"/>
      <c r="L445" s="24"/>
      <c r="M445" s="24"/>
      <c r="O445" s="24"/>
      <c r="Q445" s="1"/>
      <c r="R445" s="24"/>
      <c r="T445" s="24"/>
      <c r="X445" s="24"/>
      <c r="Y445" s="24"/>
      <c r="Z445" s="24"/>
      <c r="AA445" s="24"/>
      <c r="AB445" s="24"/>
      <c r="AC445" s="24"/>
      <c r="AD445" s="24"/>
      <c r="AE445" s="24"/>
      <c r="AF445" s="24"/>
      <c r="AG445" s="24"/>
      <c r="AH445" s="24"/>
      <c r="AI445" s="24"/>
      <c r="AJ445" s="24"/>
      <c r="AK445" s="24"/>
      <c r="AL445" s="24"/>
    </row>
    <row r="446" spans="8:38" ht="15.75" customHeight="1">
      <c r="H446" s="24"/>
      <c r="J446" s="24"/>
      <c r="K446" s="1"/>
      <c r="L446" s="24"/>
      <c r="M446" s="24"/>
      <c r="O446" s="24"/>
      <c r="Q446" s="1"/>
      <c r="R446" s="24"/>
      <c r="T446" s="24"/>
      <c r="X446" s="24"/>
      <c r="Y446" s="24"/>
      <c r="Z446" s="24"/>
      <c r="AA446" s="24"/>
      <c r="AB446" s="24"/>
      <c r="AC446" s="24"/>
      <c r="AD446" s="24"/>
      <c r="AE446" s="24"/>
      <c r="AF446" s="24"/>
      <c r="AG446" s="24"/>
      <c r="AH446" s="24"/>
      <c r="AI446" s="24"/>
      <c r="AJ446" s="24"/>
      <c r="AK446" s="24"/>
      <c r="AL446" s="24"/>
    </row>
    <row r="447" spans="8:38" ht="15.75" customHeight="1">
      <c r="H447" s="24"/>
      <c r="J447" s="24"/>
      <c r="K447" s="1"/>
      <c r="L447" s="24"/>
      <c r="M447" s="24"/>
      <c r="O447" s="24"/>
      <c r="Q447" s="1"/>
      <c r="R447" s="24"/>
      <c r="T447" s="24"/>
      <c r="X447" s="24"/>
      <c r="Y447" s="24"/>
      <c r="Z447" s="24"/>
      <c r="AA447" s="24"/>
      <c r="AB447" s="24"/>
      <c r="AC447" s="24"/>
      <c r="AD447" s="24"/>
      <c r="AE447" s="24"/>
      <c r="AF447" s="24"/>
      <c r="AG447" s="24"/>
      <c r="AH447" s="24"/>
      <c r="AI447" s="24"/>
      <c r="AJ447" s="24"/>
      <c r="AK447" s="24"/>
      <c r="AL447" s="24"/>
    </row>
    <row r="448" spans="8:38" ht="15.75" customHeight="1">
      <c r="H448" s="24"/>
      <c r="J448" s="24"/>
      <c r="K448" s="1"/>
      <c r="L448" s="24"/>
      <c r="M448" s="24"/>
      <c r="O448" s="24"/>
      <c r="Q448" s="1"/>
      <c r="R448" s="24"/>
      <c r="T448" s="24"/>
      <c r="X448" s="24"/>
      <c r="Y448" s="24"/>
      <c r="Z448" s="24"/>
      <c r="AA448" s="24"/>
      <c r="AB448" s="24"/>
      <c r="AC448" s="24"/>
      <c r="AD448" s="24"/>
      <c r="AE448" s="24"/>
      <c r="AF448" s="24"/>
      <c r="AG448" s="24"/>
      <c r="AH448" s="24"/>
      <c r="AI448" s="24"/>
      <c r="AJ448" s="24"/>
      <c r="AK448" s="24"/>
      <c r="AL448" s="24"/>
    </row>
    <row r="449" spans="8:38" ht="15.75" customHeight="1">
      <c r="H449" s="24"/>
      <c r="J449" s="24"/>
      <c r="K449" s="1"/>
      <c r="L449" s="24"/>
      <c r="M449" s="24"/>
      <c r="O449" s="24"/>
      <c r="Q449" s="1"/>
      <c r="R449" s="24"/>
      <c r="T449" s="24"/>
      <c r="X449" s="24"/>
      <c r="Y449" s="24"/>
      <c r="Z449" s="24"/>
      <c r="AA449" s="24"/>
      <c r="AB449" s="24"/>
      <c r="AC449" s="24"/>
      <c r="AD449" s="24"/>
      <c r="AE449" s="24"/>
      <c r="AF449" s="24"/>
      <c r="AG449" s="24"/>
      <c r="AH449" s="24"/>
      <c r="AI449" s="24"/>
      <c r="AJ449" s="24"/>
      <c r="AK449" s="24"/>
      <c r="AL449" s="24"/>
    </row>
    <row r="450" spans="8:38" ht="15.75" customHeight="1">
      <c r="H450" s="24"/>
      <c r="J450" s="24"/>
      <c r="K450" s="1"/>
      <c r="L450" s="24"/>
      <c r="M450" s="24"/>
      <c r="O450" s="24"/>
      <c r="Q450" s="1"/>
      <c r="R450" s="24"/>
      <c r="T450" s="24"/>
      <c r="X450" s="24"/>
      <c r="Y450" s="24"/>
      <c r="Z450" s="24"/>
      <c r="AA450" s="24"/>
      <c r="AB450" s="24"/>
      <c r="AC450" s="24"/>
      <c r="AD450" s="24"/>
      <c r="AE450" s="24"/>
      <c r="AF450" s="24"/>
      <c r="AG450" s="24"/>
      <c r="AH450" s="24"/>
      <c r="AI450" s="24"/>
      <c r="AJ450" s="24"/>
      <c r="AK450" s="24"/>
      <c r="AL450" s="24"/>
    </row>
    <row r="451" spans="8:38" ht="15.75" customHeight="1">
      <c r="H451" s="24"/>
      <c r="J451" s="24"/>
      <c r="K451" s="1"/>
      <c r="L451" s="24"/>
      <c r="M451" s="24"/>
      <c r="O451" s="24"/>
      <c r="Q451" s="1"/>
      <c r="R451" s="24"/>
      <c r="T451" s="24"/>
      <c r="X451" s="24"/>
      <c r="Y451" s="24"/>
      <c r="Z451" s="24"/>
      <c r="AA451" s="24"/>
      <c r="AB451" s="24"/>
      <c r="AC451" s="24"/>
      <c r="AD451" s="24"/>
      <c r="AE451" s="24"/>
      <c r="AF451" s="24"/>
      <c r="AG451" s="24"/>
      <c r="AH451" s="24"/>
      <c r="AI451" s="24"/>
      <c r="AJ451" s="24"/>
      <c r="AK451" s="24"/>
      <c r="AL451" s="24"/>
    </row>
    <row r="452" spans="8:38" ht="15.75" customHeight="1">
      <c r="H452" s="24"/>
      <c r="J452" s="24"/>
      <c r="K452" s="1"/>
      <c r="L452" s="24"/>
      <c r="M452" s="24"/>
      <c r="O452" s="24"/>
      <c r="Q452" s="1"/>
      <c r="R452" s="24"/>
      <c r="T452" s="24"/>
      <c r="X452" s="24"/>
      <c r="Y452" s="24"/>
      <c r="Z452" s="24"/>
      <c r="AA452" s="24"/>
      <c r="AB452" s="24"/>
      <c r="AC452" s="24"/>
      <c r="AD452" s="24"/>
      <c r="AE452" s="24"/>
      <c r="AF452" s="24"/>
      <c r="AG452" s="24"/>
      <c r="AH452" s="24"/>
      <c r="AI452" s="24"/>
      <c r="AJ452" s="24"/>
      <c r="AK452" s="24"/>
      <c r="AL452" s="24"/>
    </row>
    <row r="453" spans="8:38" ht="15.75" customHeight="1">
      <c r="H453" s="24"/>
      <c r="J453" s="24"/>
      <c r="K453" s="1"/>
      <c r="L453" s="24"/>
      <c r="M453" s="24"/>
      <c r="O453" s="24"/>
      <c r="Q453" s="1"/>
      <c r="R453" s="24"/>
      <c r="T453" s="24"/>
      <c r="X453" s="24"/>
      <c r="Y453" s="24"/>
      <c r="Z453" s="24"/>
      <c r="AA453" s="24"/>
      <c r="AB453" s="24"/>
      <c r="AC453" s="24"/>
      <c r="AD453" s="24"/>
      <c r="AE453" s="24"/>
      <c r="AF453" s="24"/>
      <c r="AG453" s="24"/>
      <c r="AH453" s="24"/>
      <c r="AI453" s="24"/>
      <c r="AJ453" s="24"/>
      <c r="AK453" s="24"/>
      <c r="AL453" s="24"/>
    </row>
    <row r="454" spans="8:38" ht="15.75" customHeight="1">
      <c r="H454" s="24"/>
      <c r="J454" s="24"/>
      <c r="K454" s="1"/>
      <c r="L454" s="24"/>
      <c r="M454" s="24"/>
      <c r="O454" s="24"/>
      <c r="Q454" s="1"/>
      <c r="R454" s="24"/>
      <c r="T454" s="24"/>
      <c r="X454" s="24"/>
      <c r="Y454" s="24"/>
      <c r="Z454" s="24"/>
      <c r="AA454" s="24"/>
      <c r="AB454" s="24"/>
      <c r="AC454" s="24"/>
      <c r="AD454" s="24"/>
      <c r="AE454" s="24"/>
      <c r="AF454" s="24"/>
      <c r="AG454" s="24"/>
      <c r="AH454" s="24"/>
      <c r="AI454" s="24"/>
      <c r="AJ454" s="24"/>
      <c r="AK454" s="24"/>
      <c r="AL454" s="24"/>
    </row>
    <row r="455" spans="8:38" ht="15.75" customHeight="1">
      <c r="H455" s="24"/>
      <c r="J455" s="24"/>
      <c r="K455" s="1"/>
      <c r="L455" s="24"/>
      <c r="M455" s="24"/>
      <c r="O455" s="24"/>
      <c r="Q455" s="1"/>
      <c r="R455" s="24"/>
      <c r="T455" s="24"/>
      <c r="X455" s="24"/>
      <c r="Y455" s="24"/>
      <c r="Z455" s="24"/>
      <c r="AA455" s="24"/>
      <c r="AB455" s="24"/>
      <c r="AC455" s="24"/>
      <c r="AD455" s="24"/>
      <c r="AE455" s="24"/>
      <c r="AF455" s="24"/>
      <c r="AG455" s="24"/>
      <c r="AH455" s="24"/>
      <c r="AI455" s="24"/>
      <c r="AJ455" s="24"/>
      <c r="AK455" s="24"/>
      <c r="AL455" s="24"/>
    </row>
    <row r="456" spans="8:38" ht="15.75" customHeight="1">
      <c r="H456" s="24"/>
      <c r="J456" s="24"/>
      <c r="K456" s="1"/>
      <c r="L456" s="24"/>
      <c r="M456" s="24"/>
      <c r="O456" s="24"/>
      <c r="Q456" s="1"/>
      <c r="R456" s="24"/>
      <c r="T456" s="24"/>
      <c r="X456" s="24"/>
      <c r="Y456" s="24"/>
      <c r="Z456" s="24"/>
      <c r="AA456" s="24"/>
      <c r="AB456" s="24"/>
      <c r="AC456" s="24"/>
      <c r="AD456" s="24"/>
      <c r="AE456" s="24"/>
      <c r="AF456" s="24"/>
      <c r="AG456" s="24"/>
      <c r="AH456" s="24"/>
      <c r="AI456" s="24"/>
      <c r="AJ456" s="24"/>
      <c r="AK456" s="24"/>
      <c r="AL456" s="24"/>
    </row>
    <row r="457" spans="8:38" ht="15.75" customHeight="1">
      <c r="H457" s="24"/>
      <c r="J457" s="24"/>
      <c r="K457" s="1"/>
      <c r="L457" s="24"/>
      <c r="M457" s="24"/>
      <c r="O457" s="24"/>
      <c r="Q457" s="1"/>
      <c r="R457" s="24"/>
      <c r="T457" s="24"/>
      <c r="X457" s="24"/>
      <c r="Y457" s="24"/>
      <c r="Z457" s="24"/>
      <c r="AA457" s="24"/>
      <c r="AB457" s="24"/>
      <c r="AC457" s="24"/>
      <c r="AD457" s="24"/>
      <c r="AE457" s="24"/>
      <c r="AF457" s="24"/>
      <c r="AG457" s="24"/>
      <c r="AH457" s="24"/>
      <c r="AI457" s="24"/>
      <c r="AJ457" s="24"/>
      <c r="AK457" s="24"/>
      <c r="AL457" s="24"/>
    </row>
    <row r="458" spans="8:38" ht="15.75" customHeight="1">
      <c r="H458" s="24"/>
      <c r="J458" s="24"/>
      <c r="K458" s="1"/>
      <c r="L458" s="24"/>
      <c r="M458" s="24"/>
      <c r="O458" s="24"/>
      <c r="Q458" s="1"/>
      <c r="R458" s="24"/>
      <c r="T458" s="24"/>
      <c r="X458" s="24"/>
      <c r="Y458" s="24"/>
      <c r="Z458" s="24"/>
      <c r="AA458" s="24"/>
      <c r="AB458" s="24"/>
      <c r="AC458" s="24"/>
      <c r="AD458" s="24"/>
      <c r="AE458" s="24"/>
      <c r="AF458" s="24"/>
      <c r="AG458" s="24"/>
      <c r="AH458" s="24"/>
      <c r="AI458" s="24"/>
      <c r="AJ458" s="24"/>
      <c r="AK458" s="24"/>
      <c r="AL458" s="24"/>
    </row>
    <row r="459" spans="8:38" ht="15.75" customHeight="1">
      <c r="H459" s="24"/>
      <c r="J459" s="24"/>
      <c r="K459" s="1"/>
      <c r="L459" s="24"/>
      <c r="M459" s="24"/>
      <c r="O459" s="24"/>
      <c r="Q459" s="1"/>
      <c r="R459" s="24"/>
      <c r="T459" s="24"/>
      <c r="X459" s="24"/>
      <c r="Y459" s="24"/>
      <c r="Z459" s="24"/>
      <c r="AA459" s="24"/>
      <c r="AB459" s="24"/>
      <c r="AC459" s="24"/>
      <c r="AD459" s="24"/>
      <c r="AE459" s="24"/>
      <c r="AF459" s="24"/>
      <c r="AG459" s="24"/>
      <c r="AH459" s="24"/>
      <c r="AI459" s="24"/>
      <c r="AJ459" s="24"/>
      <c r="AK459" s="24"/>
      <c r="AL459" s="24"/>
    </row>
    <row r="460" spans="8:38" ht="15.75" customHeight="1">
      <c r="H460" s="24"/>
      <c r="J460" s="24"/>
      <c r="K460" s="1"/>
      <c r="L460" s="24"/>
      <c r="M460" s="24"/>
      <c r="O460" s="24"/>
      <c r="Q460" s="1"/>
      <c r="R460" s="24"/>
      <c r="T460" s="24"/>
      <c r="X460" s="24"/>
      <c r="Y460" s="24"/>
      <c r="Z460" s="24"/>
      <c r="AA460" s="24"/>
      <c r="AB460" s="24"/>
      <c r="AC460" s="24"/>
      <c r="AD460" s="24"/>
      <c r="AE460" s="24"/>
      <c r="AF460" s="24"/>
      <c r="AG460" s="24"/>
      <c r="AH460" s="24"/>
      <c r="AI460" s="24"/>
      <c r="AJ460" s="24"/>
      <c r="AK460" s="24"/>
      <c r="AL460" s="24"/>
    </row>
    <row r="461" spans="8:38" ht="15.75" customHeight="1">
      <c r="H461" s="24"/>
      <c r="J461" s="24"/>
      <c r="K461" s="1"/>
      <c r="L461" s="24"/>
      <c r="M461" s="24"/>
      <c r="O461" s="24"/>
      <c r="Q461" s="1"/>
      <c r="R461" s="24"/>
      <c r="T461" s="24"/>
      <c r="X461" s="24"/>
      <c r="Y461" s="24"/>
      <c r="Z461" s="24"/>
      <c r="AA461" s="24"/>
      <c r="AB461" s="24"/>
      <c r="AC461" s="24"/>
      <c r="AD461" s="24"/>
      <c r="AE461" s="24"/>
      <c r="AF461" s="24"/>
      <c r="AG461" s="24"/>
      <c r="AH461" s="24"/>
      <c r="AI461" s="24"/>
      <c r="AJ461" s="24"/>
      <c r="AK461" s="24"/>
      <c r="AL461" s="24"/>
    </row>
    <row r="462" spans="8:38" ht="15.75" customHeight="1">
      <c r="H462" s="24"/>
      <c r="J462" s="24"/>
      <c r="K462" s="1"/>
      <c r="L462" s="24"/>
      <c r="M462" s="24"/>
      <c r="O462" s="24"/>
      <c r="Q462" s="1"/>
      <c r="R462" s="24"/>
      <c r="T462" s="24"/>
      <c r="X462" s="24"/>
      <c r="Y462" s="24"/>
      <c r="Z462" s="24"/>
      <c r="AA462" s="24"/>
      <c r="AB462" s="24"/>
      <c r="AC462" s="24"/>
      <c r="AD462" s="24"/>
      <c r="AE462" s="24"/>
      <c r="AF462" s="24"/>
      <c r="AG462" s="24"/>
      <c r="AH462" s="24"/>
      <c r="AI462" s="24"/>
      <c r="AJ462" s="24"/>
      <c r="AK462" s="24"/>
      <c r="AL462" s="24"/>
    </row>
    <row r="463" spans="8:38" ht="15.75" customHeight="1">
      <c r="H463" s="24"/>
      <c r="J463" s="24"/>
      <c r="K463" s="1"/>
      <c r="L463" s="24"/>
      <c r="M463" s="24"/>
      <c r="O463" s="24"/>
      <c r="Q463" s="1"/>
      <c r="R463" s="24"/>
      <c r="T463" s="24"/>
      <c r="X463" s="24"/>
      <c r="Y463" s="24"/>
      <c r="Z463" s="24"/>
      <c r="AA463" s="24"/>
      <c r="AB463" s="24"/>
      <c r="AC463" s="24"/>
      <c r="AD463" s="24"/>
      <c r="AE463" s="24"/>
      <c r="AF463" s="24"/>
      <c r="AG463" s="24"/>
      <c r="AH463" s="24"/>
      <c r="AI463" s="24"/>
      <c r="AJ463" s="24"/>
      <c r="AK463" s="24"/>
      <c r="AL463" s="24"/>
    </row>
    <row r="464" spans="8:38" ht="15.75" customHeight="1">
      <c r="H464" s="24"/>
      <c r="J464" s="24"/>
      <c r="K464" s="1"/>
      <c r="L464" s="24"/>
      <c r="M464" s="24"/>
      <c r="O464" s="24"/>
      <c r="Q464" s="1"/>
      <c r="R464" s="24"/>
      <c r="T464" s="24"/>
      <c r="X464" s="24"/>
      <c r="Y464" s="24"/>
      <c r="Z464" s="24"/>
      <c r="AA464" s="24"/>
      <c r="AB464" s="24"/>
      <c r="AC464" s="24"/>
      <c r="AD464" s="24"/>
      <c r="AE464" s="24"/>
      <c r="AF464" s="24"/>
      <c r="AG464" s="24"/>
      <c r="AH464" s="24"/>
      <c r="AI464" s="24"/>
      <c r="AJ464" s="24"/>
      <c r="AK464" s="24"/>
      <c r="AL464" s="24"/>
    </row>
    <row r="465" spans="8:38" ht="15.75" customHeight="1">
      <c r="H465" s="24"/>
      <c r="J465" s="24"/>
      <c r="K465" s="1"/>
      <c r="L465" s="24"/>
      <c r="M465" s="24"/>
      <c r="O465" s="24"/>
      <c r="Q465" s="1"/>
      <c r="R465" s="24"/>
      <c r="T465" s="24"/>
      <c r="X465" s="24"/>
      <c r="Y465" s="24"/>
      <c r="Z465" s="24"/>
      <c r="AA465" s="24"/>
      <c r="AB465" s="24"/>
      <c r="AC465" s="24"/>
      <c r="AD465" s="24"/>
      <c r="AE465" s="24"/>
      <c r="AF465" s="24"/>
      <c r="AG465" s="24"/>
      <c r="AH465" s="24"/>
      <c r="AI465" s="24"/>
      <c r="AJ465" s="24"/>
      <c r="AK465" s="24"/>
      <c r="AL465" s="24"/>
    </row>
    <row r="466" spans="8:38" ht="15.75" customHeight="1">
      <c r="H466" s="24"/>
      <c r="J466" s="24"/>
      <c r="K466" s="1"/>
      <c r="L466" s="24"/>
      <c r="M466" s="24"/>
      <c r="O466" s="24"/>
      <c r="Q466" s="1"/>
      <c r="R466" s="24"/>
      <c r="T466" s="24"/>
      <c r="X466" s="24"/>
      <c r="Y466" s="24"/>
      <c r="Z466" s="24"/>
      <c r="AA466" s="24"/>
      <c r="AB466" s="24"/>
      <c r="AC466" s="24"/>
      <c r="AD466" s="24"/>
      <c r="AE466" s="24"/>
      <c r="AF466" s="24"/>
      <c r="AG466" s="24"/>
      <c r="AH466" s="24"/>
      <c r="AI466" s="24"/>
      <c r="AJ466" s="24"/>
      <c r="AK466" s="24"/>
      <c r="AL466" s="24"/>
    </row>
    <row r="467" spans="8:38" ht="15.75" customHeight="1">
      <c r="H467" s="24"/>
      <c r="J467" s="24"/>
      <c r="K467" s="1"/>
      <c r="L467" s="24"/>
      <c r="M467" s="24"/>
      <c r="O467" s="24"/>
      <c r="Q467" s="1"/>
      <c r="R467" s="24"/>
      <c r="T467" s="24"/>
      <c r="X467" s="24"/>
      <c r="Y467" s="24"/>
      <c r="Z467" s="24"/>
      <c r="AA467" s="24"/>
      <c r="AB467" s="24"/>
      <c r="AC467" s="24"/>
      <c r="AD467" s="24"/>
      <c r="AE467" s="24"/>
      <c r="AF467" s="24"/>
      <c r="AG467" s="24"/>
      <c r="AH467" s="24"/>
      <c r="AI467" s="24"/>
      <c r="AJ467" s="24"/>
      <c r="AK467" s="24"/>
      <c r="AL467" s="24"/>
    </row>
    <row r="468" spans="8:38" ht="15.75" customHeight="1">
      <c r="H468" s="24"/>
      <c r="J468" s="24"/>
      <c r="K468" s="1"/>
      <c r="L468" s="24"/>
      <c r="M468" s="24"/>
      <c r="O468" s="24"/>
      <c r="Q468" s="1"/>
      <c r="R468" s="24"/>
      <c r="T468" s="24"/>
      <c r="X468" s="24"/>
      <c r="Y468" s="24"/>
      <c r="Z468" s="24"/>
      <c r="AA468" s="24"/>
      <c r="AB468" s="24"/>
      <c r="AC468" s="24"/>
      <c r="AD468" s="24"/>
      <c r="AE468" s="24"/>
      <c r="AF468" s="24"/>
      <c r="AG468" s="24"/>
      <c r="AH468" s="24"/>
      <c r="AI468" s="24"/>
      <c r="AJ468" s="24"/>
      <c r="AK468" s="24"/>
      <c r="AL468" s="24"/>
    </row>
    <row r="469" spans="8:38" ht="15.75" customHeight="1">
      <c r="H469" s="24"/>
      <c r="J469" s="24"/>
      <c r="K469" s="1"/>
      <c r="L469" s="24"/>
      <c r="M469" s="24"/>
      <c r="O469" s="24"/>
      <c r="Q469" s="1"/>
      <c r="R469" s="24"/>
      <c r="T469" s="24"/>
      <c r="X469" s="24"/>
      <c r="Y469" s="24"/>
      <c r="Z469" s="24"/>
      <c r="AA469" s="24"/>
      <c r="AB469" s="24"/>
      <c r="AC469" s="24"/>
      <c r="AD469" s="24"/>
      <c r="AE469" s="24"/>
      <c r="AF469" s="24"/>
      <c r="AG469" s="24"/>
      <c r="AH469" s="24"/>
      <c r="AI469" s="24"/>
      <c r="AJ469" s="24"/>
      <c r="AK469" s="24"/>
      <c r="AL469" s="24"/>
    </row>
    <row r="470" spans="8:38" ht="15.75" customHeight="1">
      <c r="H470" s="24"/>
      <c r="J470" s="24"/>
      <c r="K470" s="1"/>
      <c r="L470" s="24"/>
      <c r="M470" s="24"/>
      <c r="O470" s="24"/>
      <c r="Q470" s="1"/>
      <c r="R470" s="24"/>
      <c r="T470" s="24"/>
      <c r="X470" s="24"/>
      <c r="Y470" s="24"/>
      <c r="Z470" s="24"/>
      <c r="AA470" s="24"/>
      <c r="AB470" s="24"/>
      <c r="AC470" s="24"/>
      <c r="AD470" s="24"/>
      <c r="AE470" s="24"/>
      <c r="AF470" s="24"/>
      <c r="AG470" s="24"/>
      <c r="AH470" s="24"/>
      <c r="AI470" s="24"/>
      <c r="AJ470" s="24"/>
      <c r="AK470" s="24"/>
      <c r="AL470" s="24"/>
    </row>
    <row r="471" spans="8:38" ht="15.75" customHeight="1">
      <c r="H471" s="24"/>
      <c r="J471" s="24"/>
      <c r="K471" s="1"/>
      <c r="L471" s="24"/>
      <c r="M471" s="24"/>
      <c r="O471" s="24"/>
      <c r="Q471" s="1"/>
      <c r="R471" s="24"/>
      <c r="T471" s="24"/>
      <c r="X471" s="24"/>
      <c r="Y471" s="24"/>
      <c r="Z471" s="24"/>
      <c r="AA471" s="24"/>
      <c r="AB471" s="24"/>
      <c r="AC471" s="24"/>
      <c r="AD471" s="24"/>
      <c r="AE471" s="24"/>
      <c r="AF471" s="24"/>
      <c r="AG471" s="24"/>
      <c r="AH471" s="24"/>
      <c r="AI471" s="24"/>
      <c r="AJ471" s="24"/>
      <c r="AK471" s="24"/>
      <c r="AL471" s="24"/>
    </row>
    <row r="472" spans="8:38" ht="15.75" customHeight="1">
      <c r="H472" s="24"/>
      <c r="J472" s="24"/>
      <c r="K472" s="1"/>
      <c r="L472" s="24"/>
      <c r="M472" s="24"/>
      <c r="O472" s="24"/>
      <c r="Q472" s="1"/>
      <c r="R472" s="24"/>
      <c r="T472" s="24"/>
      <c r="X472" s="24"/>
      <c r="Y472" s="24"/>
      <c r="Z472" s="24"/>
      <c r="AA472" s="24"/>
      <c r="AB472" s="24"/>
      <c r="AC472" s="24"/>
      <c r="AD472" s="24"/>
      <c r="AE472" s="24"/>
      <c r="AF472" s="24"/>
      <c r="AG472" s="24"/>
      <c r="AH472" s="24"/>
      <c r="AI472" s="24"/>
      <c r="AJ472" s="24"/>
      <c r="AK472" s="24"/>
      <c r="AL472" s="24"/>
    </row>
    <row r="473" spans="8:38" ht="15.75" customHeight="1">
      <c r="H473" s="24"/>
      <c r="J473" s="24"/>
      <c r="K473" s="1"/>
      <c r="L473" s="24"/>
      <c r="M473" s="24"/>
      <c r="O473" s="24"/>
      <c r="Q473" s="1"/>
      <c r="R473" s="24"/>
      <c r="T473" s="24"/>
      <c r="X473" s="24"/>
      <c r="Y473" s="24"/>
      <c r="Z473" s="24"/>
      <c r="AA473" s="24"/>
      <c r="AB473" s="24"/>
      <c r="AC473" s="24"/>
      <c r="AD473" s="24"/>
      <c r="AE473" s="24"/>
      <c r="AF473" s="24"/>
      <c r="AG473" s="24"/>
      <c r="AH473" s="24"/>
      <c r="AI473" s="24"/>
      <c r="AJ473" s="24"/>
      <c r="AK473" s="24"/>
      <c r="AL473" s="24"/>
    </row>
    <row r="474" spans="8:38" ht="15.75" customHeight="1">
      <c r="H474" s="24"/>
      <c r="J474" s="24"/>
      <c r="K474" s="1"/>
      <c r="L474" s="24"/>
      <c r="M474" s="24"/>
      <c r="O474" s="24"/>
      <c r="Q474" s="1"/>
      <c r="R474" s="24"/>
      <c r="T474" s="24"/>
      <c r="X474" s="24"/>
      <c r="Y474" s="24"/>
      <c r="Z474" s="24"/>
      <c r="AA474" s="24"/>
      <c r="AB474" s="24"/>
      <c r="AC474" s="24"/>
      <c r="AD474" s="24"/>
      <c r="AE474" s="24"/>
      <c r="AF474" s="24"/>
      <c r="AG474" s="24"/>
      <c r="AH474" s="24"/>
      <c r="AI474" s="24"/>
      <c r="AJ474" s="24"/>
      <c r="AK474" s="24"/>
      <c r="AL474" s="24"/>
    </row>
    <row r="475" spans="8:38" ht="15.75" customHeight="1">
      <c r="H475" s="24"/>
      <c r="J475" s="24"/>
      <c r="K475" s="1"/>
      <c r="L475" s="24"/>
      <c r="M475" s="24"/>
      <c r="O475" s="24"/>
      <c r="Q475" s="1"/>
      <c r="R475" s="24"/>
      <c r="T475" s="24"/>
      <c r="X475" s="24"/>
      <c r="Y475" s="24"/>
      <c r="Z475" s="24"/>
      <c r="AA475" s="24"/>
      <c r="AB475" s="24"/>
      <c r="AC475" s="24"/>
      <c r="AD475" s="24"/>
      <c r="AE475" s="24"/>
      <c r="AF475" s="24"/>
      <c r="AG475" s="24"/>
      <c r="AH475" s="24"/>
      <c r="AI475" s="24"/>
      <c r="AJ475" s="24"/>
      <c r="AK475" s="24"/>
      <c r="AL475" s="24"/>
    </row>
    <row r="476" spans="8:38" ht="15.75" customHeight="1">
      <c r="H476" s="24"/>
      <c r="J476" s="24"/>
      <c r="K476" s="1"/>
      <c r="L476" s="24"/>
      <c r="M476" s="24"/>
      <c r="O476" s="24"/>
      <c r="Q476" s="1"/>
      <c r="R476" s="24"/>
      <c r="T476" s="24"/>
      <c r="X476" s="24"/>
      <c r="Y476" s="24"/>
      <c r="Z476" s="24"/>
      <c r="AA476" s="24"/>
      <c r="AB476" s="24"/>
      <c r="AC476" s="24"/>
      <c r="AD476" s="24"/>
      <c r="AE476" s="24"/>
      <c r="AF476" s="24"/>
      <c r="AG476" s="24"/>
      <c r="AH476" s="24"/>
      <c r="AI476" s="24"/>
      <c r="AJ476" s="24"/>
      <c r="AK476" s="24"/>
      <c r="AL476" s="24"/>
    </row>
    <row r="477" spans="8:38" ht="15.75" customHeight="1">
      <c r="H477" s="24"/>
      <c r="J477" s="24"/>
      <c r="K477" s="1"/>
      <c r="L477" s="24"/>
      <c r="M477" s="24"/>
      <c r="O477" s="24"/>
      <c r="Q477" s="1"/>
      <c r="R477" s="24"/>
      <c r="T477" s="24"/>
      <c r="X477" s="24"/>
      <c r="Y477" s="24"/>
      <c r="Z477" s="24"/>
      <c r="AA477" s="24"/>
      <c r="AB477" s="24"/>
      <c r="AC477" s="24"/>
      <c r="AD477" s="24"/>
      <c r="AE477" s="24"/>
      <c r="AF477" s="24"/>
      <c r="AG477" s="24"/>
      <c r="AH477" s="24"/>
      <c r="AI477" s="24"/>
      <c r="AJ477" s="24"/>
      <c r="AK477" s="24"/>
      <c r="AL477" s="24"/>
    </row>
    <row r="478" spans="8:38" ht="15.75" customHeight="1">
      <c r="H478" s="24"/>
      <c r="J478" s="24"/>
      <c r="K478" s="1"/>
      <c r="L478" s="24"/>
      <c r="M478" s="24"/>
      <c r="O478" s="24"/>
      <c r="Q478" s="1"/>
      <c r="R478" s="24"/>
      <c r="T478" s="24"/>
      <c r="X478" s="24"/>
      <c r="Y478" s="24"/>
      <c r="Z478" s="24"/>
      <c r="AA478" s="24"/>
      <c r="AB478" s="24"/>
      <c r="AC478" s="24"/>
      <c r="AD478" s="24"/>
      <c r="AE478" s="24"/>
      <c r="AF478" s="24"/>
      <c r="AG478" s="24"/>
      <c r="AH478" s="24"/>
      <c r="AI478" s="24"/>
      <c r="AJ478" s="24"/>
      <c r="AK478" s="24"/>
      <c r="AL478" s="24"/>
    </row>
    <row r="479" spans="8:38" ht="15.75" customHeight="1">
      <c r="H479" s="24"/>
      <c r="J479" s="24"/>
      <c r="K479" s="1"/>
      <c r="L479" s="24"/>
      <c r="M479" s="24"/>
      <c r="O479" s="24"/>
      <c r="Q479" s="1"/>
      <c r="R479" s="24"/>
      <c r="T479" s="24"/>
      <c r="X479" s="24"/>
      <c r="Y479" s="24"/>
      <c r="Z479" s="24"/>
      <c r="AA479" s="24"/>
      <c r="AB479" s="24"/>
      <c r="AC479" s="24"/>
      <c r="AD479" s="24"/>
      <c r="AE479" s="24"/>
      <c r="AF479" s="24"/>
      <c r="AG479" s="24"/>
      <c r="AH479" s="24"/>
      <c r="AI479" s="24"/>
      <c r="AJ479" s="24"/>
      <c r="AK479" s="24"/>
      <c r="AL479" s="24"/>
    </row>
    <row r="480" spans="8:38" ht="15.75" customHeight="1">
      <c r="H480" s="24"/>
      <c r="J480" s="24"/>
      <c r="K480" s="1"/>
      <c r="L480" s="24"/>
      <c r="M480" s="24"/>
      <c r="O480" s="24"/>
      <c r="Q480" s="1"/>
      <c r="R480" s="24"/>
      <c r="T480" s="24"/>
      <c r="X480" s="24"/>
      <c r="Y480" s="24"/>
      <c r="Z480" s="24"/>
      <c r="AA480" s="24"/>
      <c r="AB480" s="24"/>
      <c r="AC480" s="24"/>
      <c r="AD480" s="24"/>
      <c r="AE480" s="24"/>
      <c r="AF480" s="24"/>
      <c r="AG480" s="24"/>
      <c r="AH480" s="24"/>
      <c r="AI480" s="24"/>
      <c r="AJ480" s="24"/>
      <c r="AK480" s="24"/>
      <c r="AL480" s="24"/>
    </row>
    <row r="481" spans="8:38" ht="15.75" customHeight="1">
      <c r="H481" s="24"/>
      <c r="J481" s="24"/>
      <c r="K481" s="1"/>
      <c r="L481" s="24"/>
      <c r="M481" s="24"/>
      <c r="O481" s="24"/>
      <c r="Q481" s="1"/>
      <c r="R481" s="24"/>
      <c r="T481" s="24"/>
      <c r="X481" s="24"/>
      <c r="Y481" s="24"/>
      <c r="Z481" s="24"/>
      <c r="AA481" s="24"/>
      <c r="AB481" s="24"/>
      <c r="AC481" s="24"/>
      <c r="AD481" s="24"/>
      <c r="AE481" s="24"/>
      <c r="AF481" s="24"/>
      <c r="AG481" s="24"/>
      <c r="AH481" s="24"/>
      <c r="AI481" s="24"/>
      <c r="AJ481" s="24"/>
      <c r="AK481" s="24"/>
      <c r="AL481" s="24"/>
    </row>
    <row r="482" spans="8:38" ht="15.75" customHeight="1">
      <c r="H482" s="24"/>
      <c r="J482" s="24"/>
      <c r="K482" s="1"/>
      <c r="L482" s="24"/>
      <c r="M482" s="24"/>
      <c r="O482" s="24"/>
      <c r="Q482" s="1"/>
      <c r="R482" s="24"/>
      <c r="T482" s="24"/>
      <c r="X482" s="24"/>
      <c r="Y482" s="24"/>
      <c r="Z482" s="24"/>
      <c r="AA482" s="24"/>
      <c r="AB482" s="24"/>
      <c r="AC482" s="24"/>
      <c r="AD482" s="24"/>
      <c r="AE482" s="24"/>
      <c r="AF482" s="24"/>
      <c r="AG482" s="24"/>
      <c r="AH482" s="24"/>
      <c r="AI482" s="24"/>
      <c r="AJ482" s="24"/>
      <c r="AK482" s="24"/>
      <c r="AL482" s="24"/>
    </row>
    <row r="483" spans="8:38" ht="15.75" customHeight="1">
      <c r="H483" s="24"/>
      <c r="J483" s="24"/>
      <c r="K483" s="1"/>
      <c r="L483" s="24"/>
      <c r="M483" s="24"/>
      <c r="O483" s="24"/>
      <c r="Q483" s="1"/>
      <c r="R483" s="24"/>
      <c r="T483" s="24"/>
      <c r="X483" s="24"/>
      <c r="Y483" s="24"/>
      <c r="Z483" s="24"/>
      <c r="AA483" s="24"/>
      <c r="AB483" s="24"/>
      <c r="AC483" s="24"/>
      <c r="AD483" s="24"/>
      <c r="AE483" s="24"/>
      <c r="AF483" s="24"/>
      <c r="AG483" s="24"/>
      <c r="AH483" s="24"/>
      <c r="AI483" s="24"/>
      <c r="AJ483" s="24"/>
      <c r="AK483" s="24"/>
      <c r="AL483" s="24"/>
    </row>
    <row r="484" spans="8:38" ht="15.75" customHeight="1">
      <c r="H484" s="24"/>
      <c r="J484" s="24"/>
      <c r="K484" s="1"/>
      <c r="L484" s="24"/>
      <c r="M484" s="24"/>
      <c r="O484" s="24"/>
      <c r="Q484" s="1"/>
      <c r="R484" s="24"/>
      <c r="T484" s="24"/>
      <c r="X484" s="24"/>
      <c r="Y484" s="24"/>
      <c r="Z484" s="24"/>
      <c r="AA484" s="24"/>
      <c r="AB484" s="24"/>
      <c r="AC484" s="24"/>
      <c r="AD484" s="24"/>
      <c r="AE484" s="24"/>
      <c r="AF484" s="24"/>
      <c r="AG484" s="24"/>
      <c r="AH484" s="24"/>
      <c r="AI484" s="24"/>
      <c r="AJ484" s="24"/>
      <c r="AK484" s="24"/>
      <c r="AL484" s="24"/>
    </row>
    <row r="485" spans="8:38" ht="15.75" customHeight="1">
      <c r="H485" s="24"/>
      <c r="J485" s="24"/>
      <c r="K485" s="1"/>
      <c r="L485" s="24"/>
      <c r="M485" s="24"/>
      <c r="O485" s="24"/>
      <c r="Q485" s="1"/>
      <c r="R485" s="24"/>
      <c r="T485" s="24"/>
      <c r="X485" s="24"/>
      <c r="Y485" s="24"/>
      <c r="Z485" s="24"/>
      <c r="AA485" s="24"/>
      <c r="AB485" s="24"/>
      <c r="AC485" s="24"/>
      <c r="AD485" s="24"/>
      <c r="AE485" s="24"/>
      <c r="AF485" s="24"/>
      <c r="AG485" s="24"/>
      <c r="AH485" s="24"/>
      <c r="AI485" s="24"/>
      <c r="AJ485" s="24"/>
      <c r="AK485" s="24"/>
      <c r="AL485" s="24"/>
    </row>
    <row r="486" spans="8:38" ht="15.75" customHeight="1">
      <c r="H486" s="24"/>
      <c r="J486" s="24"/>
      <c r="K486" s="1"/>
      <c r="L486" s="24"/>
      <c r="M486" s="24"/>
      <c r="O486" s="24"/>
      <c r="Q486" s="1"/>
      <c r="R486" s="24"/>
      <c r="T486" s="24"/>
      <c r="X486" s="24"/>
      <c r="Y486" s="24"/>
      <c r="Z486" s="24"/>
      <c r="AA486" s="24"/>
      <c r="AB486" s="24"/>
      <c r="AC486" s="24"/>
      <c r="AD486" s="24"/>
      <c r="AE486" s="24"/>
      <c r="AF486" s="24"/>
      <c r="AG486" s="24"/>
      <c r="AH486" s="24"/>
      <c r="AI486" s="24"/>
      <c r="AJ486" s="24"/>
      <c r="AK486" s="24"/>
      <c r="AL486" s="24"/>
    </row>
    <row r="487" spans="8:38" ht="15.75" customHeight="1">
      <c r="H487" s="24"/>
      <c r="J487" s="24"/>
      <c r="K487" s="1"/>
      <c r="L487" s="24"/>
      <c r="M487" s="24"/>
      <c r="O487" s="24"/>
      <c r="Q487" s="1"/>
      <c r="R487" s="24"/>
      <c r="T487" s="24"/>
      <c r="X487" s="24"/>
      <c r="Y487" s="24"/>
      <c r="Z487" s="24"/>
      <c r="AA487" s="24"/>
      <c r="AB487" s="24"/>
      <c r="AC487" s="24"/>
      <c r="AD487" s="24"/>
      <c r="AE487" s="24"/>
      <c r="AF487" s="24"/>
      <c r="AG487" s="24"/>
      <c r="AH487" s="24"/>
      <c r="AI487" s="24"/>
      <c r="AJ487" s="24"/>
      <c r="AK487" s="24"/>
      <c r="AL487" s="24"/>
    </row>
    <row r="488" spans="8:38" ht="15.75" customHeight="1">
      <c r="H488" s="24"/>
      <c r="J488" s="24"/>
      <c r="K488" s="1"/>
      <c r="L488" s="24"/>
      <c r="M488" s="24"/>
      <c r="O488" s="24"/>
      <c r="Q488" s="1"/>
      <c r="R488" s="24"/>
      <c r="T488" s="24"/>
      <c r="X488" s="24"/>
      <c r="Y488" s="24"/>
      <c r="Z488" s="24"/>
      <c r="AA488" s="24"/>
      <c r="AB488" s="24"/>
      <c r="AC488" s="24"/>
      <c r="AD488" s="24"/>
      <c r="AE488" s="24"/>
      <c r="AF488" s="24"/>
      <c r="AG488" s="24"/>
      <c r="AH488" s="24"/>
      <c r="AI488" s="24"/>
      <c r="AJ488" s="24"/>
      <c r="AK488" s="24"/>
      <c r="AL488" s="24"/>
    </row>
    <row r="489" spans="8:38" ht="15.75" customHeight="1">
      <c r="H489" s="24"/>
      <c r="J489" s="24"/>
      <c r="K489" s="1"/>
      <c r="L489" s="24"/>
      <c r="M489" s="24"/>
      <c r="O489" s="24"/>
      <c r="Q489" s="1"/>
      <c r="R489" s="24"/>
      <c r="T489" s="24"/>
      <c r="X489" s="24"/>
      <c r="Y489" s="24"/>
      <c r="Z489" s="24"/>
      <c r="AA489" s="24"/>
      <c r="AB489" s="24"/>
      <c r="AC489" s="24"/>
      <c r="AD489" s="24"/>
      <c r="AE489" s="24"/>
      <c r="AF489" s="24"/>
      <c r="AG489" s="24"/>
      <c r="AH489" s="24"/>
      <c r="AI489" s="24"/>
      <c r="AJ489" s="24"/>
      <c r="AK489" s="24"/>
      <c r="AL489" s="24"/>
    </row>
    <row r="490" spans="8:38" ht="15.75" customHeight="1">
      <c r="H490" s="24"/>
      <c r="J490" s="24"/>
      <c r="K490" s="1"/>
      <c r="L490" s="24"/>
      <c r="M490" s="24"/>
      <c r="O490" s="24"/>
      <c r="Q490" s="1"/>
      <c r="R490" s="24"/>
      <c r="T490" s="24"/>
      <c r="X490" s="24"/>
      <c r="Y490" s="24"/>
      <c r="Z490" s="24"/>
      <c r="AA490" s="24"/>
      <c r="AB490" s="24"/>
      <c r="AC490" s="24"/>
      <c r="AD490" s="24"/>
      <c r="AE490" s="24"/>
      <c r="AF490" s="24"/>
      <c r="AG490" s="24"/>
      <c r="AH490" s="24"/>
      <c r="AI490" s="24"/>
      <c r="AJ490" s="24"/>
      <c r="AK490" s="24"/>
      <c r="AL490" s="24"/>
    </row>
    <row r="491" spans="8:38" ht="15.75" customHeight="1">
      <c r="H491" s="24"/>
      <c r="J491" s="24"/>
      <c r="K491" s="1"/>
      <c r="L491" s="24"/>
      <c r="M491" s="24"/>
      <c r="O491" s="24"/>
      <c r="Q491" s="1"/>
      <c r="R491" s="24"/>
      <c r="T491" s="24"/>
      <c r="X491" s="24"/>
      <c r="Y491" s="24"/>
      <c r="Z491" s="24"/>
      <c r="AA491" s="24"/>
      <c r="AB491" s="24"/>
      <c r="AC491" s="24"/>
      <c r="AD491" s="24"/>
      <c r="AE491" s="24"/>
      <c r="AF491" s="24"/>
      <c r="AG491" s="24"/>
      <c r="AH491" s="24"/>
      <c r="AI491" s="24"/>
      <c r="AJ491" s="24"/>
      <c r="AK491" s="24"/>
      <c r="AL491" s="24"/>
    </row>
    <row r="492" spans="8:38" ht="15.75" customHeight="1">
      <c r="H492" s="24"/>
      <c r="J492" s="24"/>
      <c r="K492" s="1"/>
      <c r="L492" s="24"/>
      <c r="M492" s="24"/>
      <c r="O492" s="24"/>
      <c r="Q492" s="1"/>
      <c r="R492" s="24"/>
      <c r="T492" s="24"/>
      <c r="X492" s="24"/>
      <c r="Y492" s="24"/>
      <c r="Z492" s="24"/>
      <c r="AA492" s="24"/>
      <c r="AB492" s="24"/>
      <c r="AC492" s="24"/>
      <c r="AD492" s="24"/>
      <c r="AE492" s="24"/>
      <c r="AF492" s="24"/>
      <c r="AG492" s="24"/>
      <c r="AH492" s="24"/>
      <c r="AI492" s="24"/>
      <c r="AJ492" s="24"/>
      <c r="AK492" s="24"/>
      <c r="AL492" s="24"/>
    </row>
    <row r="493" spans="8:38" ht="15.75" customHeight="1">
      <c r="H493" s="24"/>
      <c r="J493" s="24"/>
      <c r="K493" s="1"/>
      <c r="L493" s="24"/>
      <c r="M493" s="24"/>
      <c r="O493" s="24"/>
      <c r="Q493" s="1"/>
      <c r="R493" s="24"/>
      <c r="T493" s="24"/>
      <c r="X493" s="24"/>
      <c r="Y493" s="24"/>
      <c r="Z493" s="24"/>
      <c r="AA493" s="24"/>
      <c r="AB493" s="24"/>
      <c r="AC493" s="24"/>
      <c r="AD493" s="24"/>
      <c r="AE493" s="24"/>
      <c r="AF493" s="24"/>
      <c r="AG493" s="24"/>
      <c r="AH493" s="24"/>
      <c r="AI493" s="24"/>
      <c r="AJ493" s="24"/>
      <c r="AK493" s="24"/>
      <c r="AL493" s="24"/>
    </row>
    <row r="494" spans="8:38" ht="15.75" customHeight="1">
      <c r="H494" s="24"/>
      <c r="J494" s="24"/>
      <c r="K494" s="1"/>
      <c r="L494" s="24"/>
      <c r="M494" s="24"/>
      <c r="O494" s="24"/>
      <c r="Q494" s="1"/>
      <c r="R494" s="24"/>
      <c r="T494" s="24"/>
      <c r="X494" s="24"/>
      <c r="Y494" s="24"/>
      <c r="Z494" s="24"/>
      <c r="AA494" s="24"/>
      <c r="AB494" s="24"/>
      <c r="AC494" s="24"/>
      <c r="AD494" s="24"/>
      <c r="AE494" s="24"/>
      <c r="AF494" s="24"/>
      <c r="AG494" s="24"/>
      <c r="AH494" s="24"/>
      <c r="AI494" s="24"/>
      <c r="AJ494" s="24"/>
      <c r="AK494" s="24"/>
      <c r="AL494" s="24"/>
    </row>
    <row r="495" spans="8:38" ht="15.75" customHeight="1">
      <c r="H495" s="24"/>
      <c r="J495" s="24"/>
      <c r="K495" s="1"/>
      <c r="L495" s="24"/>
      <c r="M495" s="24"/>
      <c r="O495" s="24"/>
      <c r="Q495" s="1"/>
      <c r="R495" s="24"/>
      <c r="T495" s="24"/>
      <c r="X495" s="24"/>
      <c r="Y495" s="24"/>
      <c r="Z495" s="24"/>
      <c r="AA495" s="24"/>
      <c r="AB495" s="24"/>
      <c r="AC495" s="24"/>
      <c r="AD495" s="24"/>
      <c r="AE495" s="24"/>
      <c r="AF495" s="24"/>
      <c r="AG495" s="24"/>
      <c r="AH495" s="24"/>
      <c r="AI495" s="24"/>
      <c r="AJ495" s="24"/>
      <c r="AK495" s="24"/>
      <c r="AL495" s="24"/>
    </row>
    <row r="496" spans="8:38" ht="15.75" customHeight="1">
      <c r="H496" s="24"/>
      <c r="J496" s="24"/>
      <c r="K496" s="1"/>
      <c r="L496" s="24"/>
      <c r="M496" s="24"/>
      <c r="O496" s="24"/>
      <c r="Q496" s="1"/>
      <c r="R496" s="24"/>
      <c r="T496" s="24"/>
      <c r="X496" s="24"/>
      <c r="Y496" s="24"/>
      <c r="Z496" s="24"/>
      <c r="AA496" s="24"/>
      <c r="AB496" s="24"/>
      <c r="AC496" s="24"/>
      <c r="AD496" s="24"/>
      <c r="AE496" s="24"/>
      <c r="AF496" s="24"/>
      <c r="AG496" s="24"/>
      <c r="AH496" s="24"/>
      <c r="AI496" s="24"/>
      <c r="AJ496" s="24"/>
      <c r="AK496" s="24"/>
      <c r="AL496" s="24"/>
    </row>
    <row r="497" spans="8:38" ht="15.75" customHeight="1">
      <c r="H497" s="24"/>
      <c r="J497" s="24"/>
      <c r="K497" s="1"/>
      <c r="L497" s="24"/>
      <c r="M497" s="24"/>
      <c r="O497" s="24"/>
      <c r="Q497" s="1"/>
      <c r="R497" s="24"/>
      <c r="T497" s="24"/>
      <c r="X497" s="24"/>
      <c r="Y497" s="24"/>
      <c r="Z497" s="24"/>
      <c r="AA497" s="24"/>
      <c r="AB497" s="24"/>
      <c r="AC497" s="24"/>
      <c r="AD497" s="24"/>
      <c r="AE497" s="24"/>
      <c r="AF497" s="24"/>
      <c r="AG497" s="24"/>
      <c r="AH497" s="24"/>
      <c r="AI497" s="24"/>
      <c r="AJ497" s="24"/>
      <c r="AK497" s="24"/>
      <c r="AL497" s="24"/>
    </row>
    <row r="498" spans="8:38" ht="15.75" customHeight="1">
      <c r="H498" s="24"/>
      <c r="J498" s="24"/>
      <c r="K498" s="1"/>
      <c r="L498" s="24"/>
      <c r="M498" s="24"/>
      <c r="O498" s="24"/>
      <c r="Q498" s="1"/>
      <c r="R498" s="24"/>
      <c r="T498" s="24"/>
      <c r="X498" s="24"/>
      <c r="Y498" s="24"/>
      <c r="Z498" s="24"/>
      <c r="AA498" s="24"/>
      <c r="AB498" s="24"/>
      <c r="AC498" s="24"/>
      <c r="AD498" s="24"/>
      <c r="AE498" s="24"/>
      <c r="AF498" s="24"/>
      <c r="AG498" s="24"/>
      <c r="AH498" s="24"/>
      <c r="AI498" s="24"/>
      <c r="AJ498" s="24"/>
      <c r="AK498" s="24"/>
      <c r="AL498" s="24"/>
    </row>
    <row r="499" spans="8:38" ht="15.75" customHeight="1">
      <c r="H499" s="24"/>
      <c r="J499" s="24"/>
      <c r="K499" s="1"/>
      <c r="L499" s="24"/>
      <c r="M499" s="24"/>
      <c r="O499" s="24"/>
      <c r="Q499" s="1"/>
      <c r="R499" s="24"/>
      <c r="T499" s="24"/>
      <c r="X499" s="24"/>
      <c r="Y499" s="24"/>
      <c r="Z499" s="24"/>
      <c r="AA499" s="24"/>
      <c r="AB499" s="24"/>
      <c r="AC499" s="24"/>
      <c r="AD499" s="24"/>
      <c r="AE499" s="24"/>
      <c r="AF499" s="24"/>
      <c r="AG499" s="24"/>
      <c r="AH499" s="24"/>
      <c r="AI499" s="24"/>
      <c r="AJ499" s="24"/>
      <c r="AK499" s="24"/>
      <c r="AL499" s="24"/>
    </row>
    <row r="500" spans="8:38" ht="15.75" customHeight="1">
      <c r="H500" s="24"/>
      <c r="J500" s="24"/>
      <c r="K500" s="1"/>
      <c r="L500" s="24"/>
      <c r="M500" s="24"/>
      <c r="O500" s="24"/>
      <c r="Q500" s="1"/>
      <c r="R500" s="24"/>
      <c r="T500" s="24"/>
      <c r="X500" s="24"/>
      <c r="Y500" s="24"/>
      <c r="Z500" s="24"/>
      <c r="AA500" s="24"/>
      <c r="AB500" s="24"/>
      <c r="AC500" s="24"/>
      <c r="AD500" s="24"/>
      <c r="AE500" s="24"/>
      <c r="AF500" s="24"/>
      <c r="AG500" s="24"/>
      <c r="AH500" s="24"/>
      <c r="AI500" s="24"/>
      <c r="AJ500" s="24"/>
      <c r="AK500" s="24"/>
      <c r="AL500" s="24"/>
    </row>
    <row r="501" spans="8:38" ht="15.75" customHeight="1">
      <c r="H501" s="24"/>
      <c r="J501" s="24"/>
      <c r="K501" s="1"/>
      <c r="L501" s="24"/>
      <c r="M501" s="24"/>
      <c r="O501" s="24"/>
      <c r="Q501" s="1"/>
      <c r="R501" s="24"/>
      <c r="T501" s="24"/>
      <c r="X501" s="24"/>
      <c r="Y501" s="24"/>
      <c r="Z501" s="24"/>
      <c r="AA501" s="24"/>
      <c r="AB501" s="24"/>
      <c r="AC501" s="24"/>
      <c r="AD501" s="24"/>
      <c r="AE501" s="24"/>
      <c r="AF501" s="24"/>
      <c r="AG501" s="24"/>
      <c r="AH501" s="24"/>
      <c r="AI501" s="24"/>
      <c r="AJ501" s="24"/>
      <c r="AK501" s="24"/>
      <c r="AL501" s="24"/>
    </row>
    <row r="502" spans="8:38" ht="15.75" customHeight="1">
      <c r="H502" s="24"/>
      <c r="J502" s="24"/>
      <c r="K502" s="1"/>
      <c r="L502" s="24"/>
      <c r="M502" s="24"/>
      <c r="O502" s="24"/>
      <c r="Q502" s="1"/>
      <c r="R502" s="24"/>
      <c r="T502" s="24"/>
      <c r="X502" s="24"/>
      <c r="Y502" s="24"/>
      <c r="Z502" s="24"/>
      <c r="AA502" s="24"/>
      <c r="AB502" s="24"/>
      <c r="AC502" s="24"/>
      <c r="AD502" s="24"/>
      <c r="AE502" s="24"/>
      <c r="AF502" s="24"/>
      <c r="AG502" s="24"/>
      <c r="AH502" s="24"/>
      <c r="AI502" s="24"/>
      <c r="AJ502" s="24"/>
      <c r="AK502" s="24"/>
      <c r="AL502" s="24"/>
    </row>
    <row r="503" spans="8:38" ht="15.75" customHeight="1">
      <c r="H503" s="24"/>
      <c r="J503" s="24"/>
      <c r="K503" s="1"/>
      <c r="L503" s="24"/>
      <c r="M503" s="24"/>
      <c r="O503" s="24"/>
      <c r="Q503" s="1"/>
      <c r="R503" s="24"/>
      <c r="T503" s="24"/>
      <c r="X503" s="24"/>
      <c r="Y503" s="24"/>
      <c r="Z503" s="24"/>
      <c r="AA503" s="24"/>
      <c r="AB503" s="24"/>
      <c r="AC503" s="24"/>
      <c r="AD503" s="24"/>
      <c r="AE503" s="24"/>
      <c r="AF503" s="24"/>
      <c r="AG503" s="24"/>
      <c r="AH503" s="24"/>
      <c r="AI503" s="24"/>
      <c r="AJ503" s="24"/>
      <c r="AK503" s="24"/>
      <c r="AL503" s="24"/>
    </row>
    <row r="504" spans="8:38" ht="15.75" customHeight="1">
      <c r="H504" s="24"/>
      <c r="J504" s="24"/>
      <c r="K504" s="1"/>
      <c r="L504" s="24"/>
      <c r="M504" s="24"/>
      <c r="O504" s="24"/>
      <c r="Q504" s="1"/>
      <c r="R504" s="24"/>
      <c r="T504" s="24"/>
      <c r="X504" s="24"/>
      <c r="Y504" s="24"/>
      <c r="Z504" s="24"/>
      <c r="AA504" s="24"/>
      <c r="AB504" s="24"/>
      <c r="AC504" s="24"/>
      <c r="AD504" s="24"/>
      <c r="AE504" s="24"/>
      <c r="AF504" s="24"/>
      <c r="AG504" s="24"/>
      <c r="AH504" s="24"/>
      <c r="AI504" s="24"/>
      <c r="AJ504" s="24"/>
      <c r="AK504" s="24"/>
      <c r="AL504" s="24"/>
    </row>
    <row r="505" spans="8:38" ht="15.75" customHeight="1">
      <c r="H505" s="24"/>
      <c r="J505" s="24"/>
      <c r="K505" s="1"/>
      <c r="L505" s="24"/>
      <c r="M505" s="24"/>
      <c r="O505" s="24"/>
      <c r="Q505" s="1"/>
      <c r="R505" s="24"/>
      <c r="T505" s="24"/>
      <c r="X505" s="24"/>
      <c r="Y505" s="24"/>
      <c r="Z505" s="24"/>
      <c r="AA505" s="24"/>
      <c r="AB505" s="24"/>
      <c r="AC505" s="24"/>
      <c r="AD505" s="24"/>
      <c r="AE505" s="24"/>
      <c r="AF505" s="24"/>
      <c r="AG505" s="24"/>
      <c r="AH505" s="24"/>
      <c r="AI505" s="24"/>
      <c r="AJ505" s="24"/>
      <c r="AK505" s="24"/>
      <c r="AL505" s="24"/>
    </row>
    <row r="506" spans="8:38" ht="15.75" customHeight="1">
      <c r="H506" s="24"/>
      <c r="J506" s="24"/>
      <c r="K506" s="1"/>
      <c r="L506" s="24"/>
      <c r="M506" s="24"/>
      <c r="O506" s="24"/>
      <c r="Q506" s="1"/>
      <c r="R506" s="24"/>
      <c r="T506" s="24"/>
      <c r="X506" s="24"/>
      <c r="Y506" s="24"/>
      <c r="Z506" s="24"/>
      <c r="AA506" s="24"/>
      <c r="AB506" s="24"/>
      <c r="AC506" s="24"/>
      <c r="AD506" s="24"/>
      <c r="AE506" s="24"/>
      <c r="AF506" s="24"/>
      <c r="AG506" s="24"/>
      <c r="AH506" s="24"/>
      <c r="AI506" s="24"/>
      <c r="AJ506" s="24"/>
      <c r="AK506" s="24"/>
      <c r="AL506" s="24"/>
    </row>
    <row r="507" spans="8:38" ht="15.75" customHeight="1">
      <c r="H507" s="24"/>
      <c r="J507" s="24"/>
      <c r="K507" s="1"/>
      <c r="L507" s="24"/>
      <c r="M507" s="24"/>
      <c r="O507" s="24"/>
      <c r="Q507" s="1"/>
      <c r="R507" s="24"/>
      <c r="T507" s="24"/>
      <c r="X507" s="24"/>
      <c r="Y507" s="24"/>
      <c r="Z507" s="24"/>
      <c r="AA507" s="24"/>
      <c r="AB507" s="24"/>
      <c r="AC507" s="24"/>
      <c r="AD507" s="24"/>
      <c r="AE507" s="24"/>
      <c r="AF507" s="24"/>
      <c r="AG507" s="24"/>
      <c r="AH507" s="24"/>
      <c r="AI507" s="24"/>
      <c r="AJ507" s="24"/>
      <c r="AK507" s="24"/>
      <c r="AL507" s="24"/>
    </row>
    <row r="508" spans="8:38" ht="15.75" customHeight="1">
      <c r="H508" s="24"/>
      <c r="J508" s="24"/>
      <c r="K508" s="1"/>
      <c r="L508" s="24"/>
      <c r="M508" s="24"/>
      <c r="O508" s="24"/>
      <c r="Q508" s="1"/>
      <c r="R508" s="24"/>
      <c r="T508" s="24"/>
      <c r="X508" s="24"/>
      <c r="Y508" s="24"/>
      <c r="Z508" s="24"/>
      <c r="AA508" s="24"/>
      <c r="AB508" s="24"/>
      <c r="AC508" s="24"/>
      <c r="AD508" s="24"/>
      <c r="AE508" s="24"/>
      <c r="AF508" s="24"/>
      <c r="AG508" s="24"/>
      <c r="AH508" s="24"/>
      <c r="AI508" s="24"/>
      <c r="AJ508" s="24"/>
      <c r="AK508" s="24"/>
      <c r="AL508" s="24"/>
    </row>
    <row r="509" spans="8:38" ht="15.75" customHeight="1">
      <c r="H509" s="24"/>
      <c r="J509" s="24"/>
      <c r="K509" s="1"/>
      <c r="L509" s="24"/>
      <c r="M509" s="24"/>
      <c r="O509" s="24"/>
      <c r="Q509" s="1"/>
      <c r="R509" s="24"/>
      <c r="T509" s="24"/>
      <c r="X509" s="24"/>
      <c r="Y509" s="24"/>
      <c r="Z509" s="24"/>
      <c r="AA509" s="24"/>
      <c r="AB509" s="24"/>
      <c r="AC509" s="24"/>
      <c r="AD509" s="24"/>
      <c r="AE509" s="24"/>
      <c r="AF509" s="24"/>
      <c r="AG509" s="24"/>
      <c r="AH509" s="24"/>
      <c r="AI509" s="24"/>
      <c r="AJ509" s="24"/>
      <c r="AK509" s="24"/>
      <c r="AL509" s="24"/>
    </row>
    <row r="510" spans="8:38" ht="15.75" customHeight="1">
      <c r="H510" s="24"/>
      <c r="J510" s="24"/>
      <c r="K510" s="1"/>
      <c r="L510" s="24"/>
      <c r="M510" s="24"/>
      <c r="O510" s="24"/>
      <c r="Q510" s="1"/>
      <c r="R510" s="24"/>
      <c r="T510" s="24"/>
      <c r="X510" s="24"/>
      <c r="Y510" s="24"/>
      <c r="Z510" s="24"/>
      <c r="AA510" s="24"/>
      <c r="AB510" s="24"/>
      <c r="AC510" s="24"/>
      <c r="AD510" s="24"/>
      <c r="AE510" s="24"/>
      <c r="AF510" s="24"/>
      <c r="AG510" s="24"/>
      <c r="AH510" s="24"/>
      <c r="AI510" s="24"/>
      <c r="AJ510" s="24"/>
      <c r="AK510" s="24"/>
      <c r="AL510" s="24"/>
    </row>
    <row r="511" spans="8:38" ht="15.75" customHeight="1">
      <c r="H511" s="24"/>
      <c r="J511" s="24"/>
      <c r="K511" s="1"/>
      <c r="L511" s="24"/>
      <c r="M511" s="24"/>
      <c r="O511" s="24"/>
      <c r="Q511" s="1"/>
      <c r="R511" s="24"/>
      <c r="T511" s="24"/>
      <c r="X511" s="24"/>
      <c r="Y511" s="24"/>
      <c r="Z511" s="24"/>
      <c r="AA511" s="24"/>
      <c r="AB511" s="24"/>
      <c r="AC511" s="24"/>
      <c r="AD511" s="24"/>
      <c r="AE511" s="24"/>
      <c r="AF511" s="24"/>
      <c r="AG511" s="24"/>
      <c r="AH511" s="24"/>
      <c r="AI511" s="24"/>
      <c r="AJ511" s="24"/>
      <c r="AK511" s="24"/>
      <c r="AL511" s="24"/>
    </row>
    <row r="512" spans="8:38" ht="15.75" customHeight="1">
      <c r="H512" s="24"/>
      <c r="J512" s="24"/>
      <c r="K512" s="1"/>
      <c r="L512" s="24"/>
      <c r="M512" s="24"/>
      <c r="O512" s="24"/>
      <c r="Q512" s="1"/>
      <c r="R512" s="24"/>
      <c r="T512" s="24"/>
      <c r="X512" s="24"/>
      <c r="Y512" s="24"/>
      <c r="Z512" s="24"/>
      <c r="AA512" s="24"/>
      <c r="AB512" s="24"/>
      <c r="AC512" s="24"/>
      <c r="AD512" s="24"/>
      <c r="AE512" s="24"/>
      <c r="AF512" s="24"/>
      <c r="AG512" s="24"/>
      <c r="AH512" s="24"/>
      <c r="AI512" s="24"/>
      <c r="AJ512" s="24"/>
      <c r="AK512" s="24"/>
      <c r="AL512" s="24"/>
    </row>
    <row r="513" spans="8:38" ht="15.75" customHeight="1">
      <c r="H513" s="24"/>
      <c r="J513" s="24"/>
      <c r="K513" s="1"/>
      <c r="L513" s="24"/>
      <c r="M513" s="24"/>
      <c r="O513" s="24"/>
      <c r="Q513" s="1"/>
      <c r="R513" s="24"/>
      <c r="T513" s="24"/>
      <c r="X513" s="24"/>
      <c r="Y513" s="24"/>
      <c r="Z513" s="24"/>
      <c r="AA513" s="24"/>
      <c r="AB513" s="24"/>
      <c r="AC513" s="24"/>
      <c r="AD513" s="24"/>
      <c r="AE513" s="24"/>
      <c r="AF513" s="24"/>
      <c r="AG513" s="24"/>
      <c r="AH513" s="24"/>
      <c r="AI513" s="24"/>
      <c r="AJ513" s="24"/>
      <c r="AK513" s="24"/>
      <c r="AL513" s="24"/>
    </row>
    <row r="514" spans="8:38" ht="15.75" customHeight="1">
      <c r="H514" s="24"/>
      <c r="J514" s="24"/>
      <c r="K514" s="1"/>
      <c r="L514" s="24"/>
      <c r="M514" s="24"/>
      <c r="O514" s="24"/>
      <c r="Q514" s="1"/>
      <c r="R514" s="24"/>
      <c r="T514" s="24"/>
      <c r="X514" s="24"/>
      <c r="Y514" s="24"/>
      <c r="Z514" s="24"/>
      <c r="AA514" s="24"/>
      <c r="AB514" s="24"/>
      <c r="AC514" s="24"/>
      <c r="AD514" s="24"/>
      <c r="AE514" s="24"/>
      <c r="AF514" s="24"/>
      <c r="AG514" s="24"/>
      <c r="AH514" s="24"/>
      <c r="AI514" s="24"/>
      <c r="AJ514" s="24"/>
      <c r="AK514" s="24"/>
      <c r="AL514" s="24"/>
    </row>
    <row r="515" spans="8:38" ht="15.75" customHeight="1">
      <c r="H515" s="24"/>
      <c r="J515" s="24"/>
      <c r="K515" s="1"/>
      <c r="L515" s="24"/>
      <c r="M515" s="24"/>
      <c r="O515" s="24"/>
      <c r="Q515" s="1"/>
      <c r="R515" s="24"/>
      <c r="T515" s="24"/>
      <c r="X515" s="24"/>
      <c r="Y515" s="24"/>
      <c r="Z515" s="24"/>
      <c r="AA515" s="24"/>
      <c r="AB515" s="24"/>
      <c r="AC515" s="24"/>
      <c r="AD515" s="24"/>
      <c r="AE515" s="24"/>
      <c r="AF515" s="24"/>
      <c r="AG515" s="24"/>
      <c r="AH515" s="24"/>
      <c r="AI515" s="24"/>
      <c r="AJ515" s="24"/>
      <c r="AK515" s="24"/>
      <c r="AL515" s="24"/>
    </row>
    <row r="516" spans="8:38" ht="15.75" customHeight="1">
      <c r="H516" s="24"/>
      <c r="J516" s="24"/>
      <c r="K516" s="1"/>
      <c r="L516" s="24"/>
      <c r="M516" s="24"/>
      <c r="O516" s="24"/>
      <c r="Q516" s="1"/>
      <c r="R516" s="24"/>
      <c r="T516" s="24"/>
      <c r="X516" s="24"/>
      <c r="Y516" s="24"/>
      <c r="Z516" s="24"/>
      <c r="AA516" s="24"/>
      <c r="AB516" s="24"/>
      <c r="AC516" s="24"/>
      <c r="AD516" s="24"/>
      <c r="AE516" s="24"/>
      <c r="AF516" s="24"/>
      <c r="AG516" s="24"/>
      <c r="AH516" s="24"/>
      <c r="AI516" s="24"/>
      <c r="AJ516" s="24"/>
      <c r="AK516" s="24"/>
      <c r="AL516" s="24"/>
    </row>
    <row r="517" spans="8:38" ht="15.75" customHeight="1">
      <c r="H517" s="24"/>
      <c r="J517" s="24"/>
      <c r="K517" s="1"/>
      <c r="L517" s="24"/>
      <c r="M517" s="24"/>
      <c r="O517" s="24"/>
      <c r="Q517" s="1"/>
      <c r="R517" s="24"/>
      <c r="T517" s="24"/>
      <c r="X517" s="24"/>
      <c r="Y517" s="24"/>
      <c r="Z517" s="24"/>
      <c r="AA517" s="24"/>
      <c r="AB517" s="24"/>
      <c r="AC517" s="24"/>
      <c r="AD517" s="24"/>
      <c r="AE517" s="24"/>
      <c r="AF517" s="24"/>
      <c r="AG517" s="24"/>
      <c r="AH517" s="24"/>
      <c r="AI517" s="24"/>
      <c r="AJ517" s="24"/>
      <c r="AK517" s="24"/>
      <c r="AL517" s="24"/>
    </row>
    <row r="518" spans="8:38" ht="15.75" customHeight="1">
      <c r="H518" s="24"/>
      <c r="J518" s="24"/>
      <c r="K518" s="1"/>
      <c r="L518" s="24"/>
      <c r="M518" s="24"/>
      <c r="O518" s="24"/>
      <c r="Q518" s="1"/>
      <c r="R518" s="24"/>
      <c r="T518" s="24"/>
      <c r="X518" s="24"/>
      <c r="Y518" s="24"/>
      <c r="Z518" s="24"/>
      <c r="AA518" s="24"/>
      <c r="AB518" s="24"/>
      <c r="AC518" s="24"/>
      <c r="AD518" s="24"/>
      <c r="AE518" s="24"/>
      <c r="AF518" s="24"/>
      <c r="AG518" s="24"/>
      <c r="AH518" s="24"/>
      <c r="AI518" s="24"/>
      <c r="AJ518" s="24"/>
      <c r="AK518" s="24"/>
      <c r="AL518" s="24"/>
    </row>
    <row r="519" spans="8:38" ht="15.75" customHeight="1">
      <c r="H519" s="24"/>
      <c r="J519" s="24"/>
      <c r="K519" s="1"/>
      <c r="L519" s="24"/>
      <c r="M519" s="24"/>
      <c r="O519" s="24"/>
      <c r="Q519" s="1"/>
      <c r="R519" s="24"/>
      <c r="T519" s="24"/>
      <c r="X519" s="24"/>
      <c r="Y519" s="24"/>
      <c r="Z519" s="24"/>
      <c r="AA519" s="24"/>
      <c r="AB519" s="24"/>
      <c r="AC519" s="24"/>
      <c r="AD519" s="24"/>
      <c r="AE519" s="24"/>
      <c r="AF519" s="24"/>
      <c r="AG519" s="24"/>
      <c r="AH519" s="24"/>
      <c r="AI519" s="24"/>
      <c r="AJ519" s="24"/>
      <c r="AK519" s="24"/>
      <c r="AL519" s="24"/>
    </row>
    <row r="520" spans="8:38" ht="15.75" customHeight="1">
      <c r="H520" s="24"/>
      <c r="J520" s="24"/>
      <c r="K520" s="1"/>
      <c r="L520" s="24"/>
      <c r="M520" s="24"/>
      <c r="O520" s="24"/>
      <c r="Q520" s="1"/>
      <c r="R520" s="24"/>
      <c r="T520" s="24"/>
      <c r="X520" s="24"/>
      <c r="Y520" s="24"/>
      <c r="Z520" s="24"/>
      <c r="AA520" s="24"/>
      <c r="AB520" s="24"/>
      <c r="AC520" s="24"/>
      <c r="AD520" s="24"/>
      <c r="AE520" s="24"/>
      <c r="AF520" s="24"/>
      <c r="AG520" s="24"/>
      <c r="AH520" s="24"/>
      <c r="AI520" s="24"/>
      <c r="AJ520" s="24"/>
      <c r="AK520" s="24"/>
      <c r="AL520" s="24"/>
    </row>
    <row r="521" spans="8:38" ht="15.75" customHeight="1">
      <c r="H521" s="24"/>
      <c r="J521" s="24"/>
      <c r="K521" s="1"/>
      <c r="L521" s="24"/>
      <c r="M521" s="24"/>
      <c r="O521" s="24"/>
      <c r="Q521" s="1"/>
      <c r="R521" s="24"/>
      <c r="T521" s="24"/>
      <c r="X521" s="24"/>
      <c r="Y521" s="24"/>
      <c r="Z521" s="24"/>
      <c r="AA521" s="24"/>
      <c r="AB521" s="24"/>
      <c r="AC521" s="24"/>
      <c r="AD521" s="24"/>
      <c r="AE521" s="24"/>
      <c r="AF521" s="24"/>
      <c r="AG521" s="24"/>
      <c r="AH521" s="24"/>
      <c r="AI521" s="24"/>
      <c r="AJ521" s="24"/>
      <c r="AK521" s="24"/>
      <c r="AL521" s="24"/>
    </row>
    <row r="522" spans="8:38" ht="15.75" customHeight="1">
      <c r="H522" s="24"/>
      <c r="J522" s="24"/>
      <c r="K522" s="1"/>
      <c r="L522" s="24"/>
      <c r="M522" s="24"/>
      <c r="O522" s="24"/>
      <c r="Q522" s="1"/>
      <c r="R522" s="24"/>
      <c r="T522" s="24"/>
      <c r="X522" s="24"/>
      <c r="Y522" s="24"/>
      <c r="Z522" s="24"/>
      <c r="AA522" s="24"/>
      <c r="AB522" s="24"/>
      <c r="AC522" s="24"/>
      <c r="AD522" s="24"/>
      <c r="AE522" s="24"/>
      <c r="AF522" s="24"/>
      <c r="AG522" s="24"/>
      <c r="AH522" s="24"/>
      <c r="AI522" s="24"/>
      <c r="AJ522" s="24"/>
      <c r="AK522" s="24"/>
      <c r="AL522" s="24"/>
    </row>
    <row r="523" spans="8:38" ht="15.75" customHeight="1">
      <c r="H523" s="24"/>
      <c r="J523" s="24"/>
      <c r="K523" s="1"/>
      <c r="L523" s="24"/>
      <c r="M523" s="24"/>
      <c r="O523" s="24"/>
      <c r="Q523" s="1"/>
      <c r="R523" s="24"/>
      <c r="T523" s="24"/>
      <c r="X523" s="24"/>
      <c r="Y523" s="24"/>
      <c r="Z523" s="24"/>
      <c r="AA523" s="24"/>
      <c r="AB523" s="24"/>
      <c r="AC523" s="24"/>
      <c r="AD523" s="24"/>
      <c r="AE523" s="24"/>
      <c r="AF523" s="24"/>
      <c r="AG523" s="24"/>
      <c r="AH523" s="24"/>
      <c r="AI523" s="24"/>
      <c r="AJ523" s="24"/>
      <c r="AK523" s="24"/>
      <c r="AL523" s="24"/>
    </row>
    <row r="524" spans="8:38" ht="15.75" customHeight="1">
      <c r="H524" s="24"/>
      <c r="J524" s="24"/>
      <c r="K524" s="1"/>
      <c r="L524" s="24"/>
      <c r="M524" s="24"/>
      <c r="O524" s="24"/>
      <c r="Q524" s="1"/>
      <c r="R524" s="24"/>
      <c r="T524" s="24"/>
      <c r="X524" s="24"/>
      <c r="Y524" s="24"/>
      <c r="Z524" s="24"/>
      <c r="AA524" s="24"/>
      <c r="AB524" s="24"/>
      <c r="AC524" s="24"/>
      <c r="AD524" s="24"/>
      <c r="AE524" s="24"/>
      <c r="AF524" s="24"/>
      <c r="AG524" s="24"/>
      <c r="AH524" s="24"/>
      <c r="AI524" s="24"/>
      <c r="AJ524" s="24"/>
      <c r="AK524" s="24"/>
      <c r="AL524" s="24"/>
    </row>
    <row r="525" spans="8:38" ht="15.75" customHeight="1">
      <c r="H525" s="24"/>
      <c r="J525" s="24"/>
      <c r="K525" s="1"/>
      <c r="L525" s="24"/>
      <c r="M525" s="24"/>
      <c r="O525" s="24"/>
      <c r="Q525" s="1"/>
      <c r="R525" s="24"/>
      <c r="T525" s="24"/>
      <c r="X525" s="24"/>
      <c r="Y525" s="24"/>
      <c r="Z525" s="24"/>
      <c r="AA525" s="24"/>
      <c r="AB525" s="24"/>
      <c r="AC525" s="24"/>
      <c r="AD525" s="24"/>
      <c r="AE525" s="24"/>
      <c r="AF525" s="24"/>
      <c r="AG525" s="24"/>
      <c r="AH525" s="24"/>
      <c r="AI525" s="24"/>
      <c r="AJ525" s="24"/>
      <c r="AK525" s="24"/>
      <c r="AL525" s="24"/>
    </row>
    <row r="526" spans="8:38" ht="15.75" customHeight="1">
      <c r="H526" s="24"/>
      <c r="J526" s="24"/>
      <c r="K526" s="1"/>
      <c r="L526" s="24"/>
      <c r="M526" s="24"/>
      <c r="O526" s="24"/>
      <c r="Q526" s="1"/>
      <c r="R526" s="24"/>
      <c r="T526" s="24"/>
      <c r="X526" s="24"/>
      <c r="Y526" s="24"/>
      <c r="Z526" s="24"/>
      <c r="AA526" s="24"/>
      <c r="AB526" s="24"/>
      <c r="AC526" s="24"/>
      <c r="AD526" s="24"/>
      <c r="AE526" s="24"/>
      <c r="AF526" s="24"/>
      <c r="AG526" s="24"/>
      <c r="AH526" s="24"/>
      <c r="AI526" s="24"/>
      <c r="AJ526" s="24"/>
      <c r="AK526" s="24"/>
      <c r="AL526" s="24"/>
    </row>
    <row r="527" spans="8:38" ht="15.75" customHeight="1">
      <c r="H527" s="24"/>
      <c r="J527" s="24"/>
      <c r="K527" s="1"/>
      <c r="L527" s="24"/>
      <c r="M527" s="24"/>
      <c r="O527" s="24"/>
      <c r="Q527" s="1"/>
      <c r="R527" s="24"/>
      <c r="T527" s="24"/>
      <c r="X527" s="24"/>
      <c r="Y527" s="24"/>
      <c r="Z527" s="24"/>
      <c r="AA527" s="24"/>
      <c r="AB527" s="24"/>
      <c r="AC527" s="24"/>
      <c r="AD527" s="24"/>
      <c r="AE527" s="24"/>
      <c r="AF527" s="24"/>
      <c r="AG527" s="24"/>
      <c r="AH527" s="24"/>
      <c r="AI527" s="24"/>
      <c r="AJ527" s="24"/>
      <c r="AK527" s="24"/>
      <c r="AL527" s="24"/>
    </row>
    <row r="528" spans="8:38" ht="15.75" customHeight="1">
      <c r="H528" s="24"/>
      <c r="J528" s="24"/>
      <c r="K528" s="1"/>
      <c r="L528" s="24"/>
      <c r="M528" s="24"/>
      <c r="O528" s="24"/>
      <c r="Q528" s="1"/>
      <c r="R528" s="24"/>
      <c r="T528" s="24"/>
      <c r="X528" s="24"/>
      <c r="Y528" s="24"/>
      <c r="Z528" s="24"/>
      <c r="AA528" s="24"/>
      <c r="AB528" s="24"/>
      <c r="AC528" s="24"/>
      <c r="AD528" s="24"/>
      <c r="AE528" s="24"/>
      <c r="AF528" s="24"/>
      <c r="AG528" s="24"/>
      <c r="AH528" s="24"/>
      <c r="AI528" s="24"/>
      <c r="AJ528" s="24"/>
      <c r="AK528" s="24"/>
      <c r="AL528" s="24"/>
    </row>
    <row r="529" spans="8:38" ht="15.75" customHeight="1">
      <c r="H529" s="24"/>
      <c r="J529" s="24"/>
      <c r="K529" s="1"/>
      <c r="L529" s="24"/>
      <c r="M529" s="24"/>
      <c r="O529" s="24"/>
      <c r="Q529" s="1"/>
      <c r="R529" s="24"/>
      <c r="T529" s="24"/>
      <c r="X529" s="24"/>
      <c r="Y529" s="24"/>
      <c r="Z529" s="24"/>
      <c r="AA529" s="24"/>
      <c r="AB529" s="24"/>
      <c r="AC529" s="24"/>
      <c r="AD529" s="24"/>
      <c r="AE529" s="24"/>
      <c r="AF529" s="24"/>
      <c r="AG529" s="24"/>
      <c r="AH529" s="24"/>
      <c r="AI529" s="24"/>
      <c r="AJ529" s="24"/>
      <c r="AK529" s="24"/>
      <c r="AL529" s="24"/>
    </row>
    <row r="530" spans="8:38" ht="15.75" customHeight="1">
      <c r="H530" s="24"/>
      <c r="J530" s="24"/>
      <c r="K530" s="1"/>
      <c r="L530" s="24"/>
      <c r="M530" s="24"/>
      <c r="O530" s="24"/>
      <c r="Q530" s="1"/>
      <c r="R530" s="24"/>
      <c r="T530" s="24"/>
      <c r="X530" s="24"/>
      <c r="Y530" s="24"/>
      <c r="Z530" s="24"/>
      <c r="AA530" s="24"/>
      <c r="AB530" s="24"/>
      <c r="AC530" s="24"/>
      <c r="AD530" s="24"/>
      <c r="AE530" s="24"/>
      <c r="AF530" s="24"/>
      <c r="AG530" s="24"/>
      <c r="AH530" s="24"/>
      <c r="AI530" s="24"/>
      <c r="AJ530" s="24"/>
      <c r="AK530" s="24"/>
      <c r="AL530" s="24"/>
    </row>
    <row r="531" spans="8:38" ht="15.75" customHeight="1">
      <c r="H531" s="24"/>
      <c r="J531" s="24"/>
      <c r="K531" s="1"/>
      <c r="L531" s="24"/>
      <c r="M531" s="24"/>
      <c r="O531" s="24"/>
      <c r="Q531" s="1"/>
      <c r="R531" s="24"/>
      <c r="T531" s="24"/>
      <c r="X531" s="24"/>
      <c r="Y531" s="24"/>
      <c r="Z531" s="24"/>
      <c r="AA531" s="24"/>
      <c r="AB531" s="24"/>
      <c r="AC531" s="24"/>
      <c r="AD531" s="24"/>
      <c r="AE531" s="24"/>
      <c r="AF531" s="24"/>
      <c r="AG531" s="24"/>
      <c r="AH531" s="24"/>
      <c r="AI531" s="24"/>
      <c r="AJ531" s="24"/>
      <c r="AK531" s="24"/>
      <c r="AL531" s="24"/>
    </row>
    <row r="532" spans="8:38" ht="15.75" customHeight="1">
      <c r="H532" s="24"/>
      <c r="J532" s="24"/>
      <c r="K532" s="1"/>
      <c r="L532" s="24"/>
      <c r="M532" s="24"/>
      <c r="O532" s="24"/>
      <c r="Q532" s="1"/>
      <c r="R532" s="24"/>
      <c r="T532" s="24"/>
      <c r="X532" s="24"/>
      <c r="Y532" s="24"/>
      <c r="Z532" s="24"/>
      <c r="AA532" s="24"/>
      <c r="AB532" s="24"/>
      <c r="AC532" s="24"/>
      <c r="AD532" s="24"/>
      <c r="AE532" s="24"/>
      <c r="AF532" s="24"/>
      <c r="AG532" s="24"/>
      <c r="AH532" s="24"/>
      <c r="AI532" s="24"/>
      <c r="AJ532" s="24"/>
      <c r="AK532" s="24"/>
      <c r="AL532" s="24"/>
    </row>
    <row r="533" spans="8:38" ht="15.75" customHeight="1">
      <c r="H533" s="24"/>
      <c r="J533" s="24"/>
      <c r="K533" s="1"/>
      <c r="L533" s="24"/>
      <c r="M533" s="24"/>
      <c r="O533" s="24"/>
      <c r="Q533" s="1"/>
      <c r="R533" s="24"/>
      <c r="T533" s="24"/>
      <c r="X533" s="24"/>
      <c r="Y533" s="24"/>
      <c r="Z533" s="24"/>
      <c r="AA533" s="24"/>
      <c r="AB533" s="24"/>
      <c r="AC533" s="24"/>
      <c r="AD533" s="24"/>
      <c r="AE533" s="24"/>
      <c r="AF533" s="24"/>
      <c r="AG533" s="24"/>
      <c r="AH533" s="24"/>
      <c r="AI533" s="24"/>
      <c r="AJ533" s="24"/>
      <c r="AK533" s="24"/>
      <c r="AL533" s="24"/>
    </row>
    <row r="534" spans="8:38" ht="15.75" customHeight="1">
      <c r="H534" s="24"/>
      <c r="J534" s="24"/>
      <c r="K534" s="1"/>
      <c r="L534" s="24"/>
      <c r="M534" s="24"/>
      <c r="O534" s="24"/>
      <c r="Q534" s="1"/>
      <c r="R534" s="24"/>
      <c r="T534" s="24"/>
      <c r="X534" s="24"/>
      <c r="Y534" s="24"/>
      <c r="Z534" s="24"/>
      <c r="AA534" s="24"/>
      <c r="AB534" s="24"/>
      <c r="AC534" s="24"/>
      <c r="AD534" s="24"/>
      <c r="AE534" s="24"/>
      <c r="AF534" s="24"/>
      <c r="AG534" s="24"/>
      <c r="AH534" s="24"/>
      <c r="AI534" s="24"/>
      <c r="AJ534" s="24"/>
      <c r="AK534" s="24"/>
      <c r="AL534" s="24"/>
    </row>
    <row r="535" spans="8:38" ht="15.75" customHeight="1">
      <c r="H535" s="24"/>
      <c r="J535" s="24"/>
      <c r="K535" s="1"/>
      <c r="L535" s="24"/>
      <c r="M535" s="24"/>
      <c r="O535" s="24"/>
      <c r="Q535" s="1"/>
      <c r="R535" s="24"/>
      <c r="T535" s="24"/>
      <c r="X535" s="24"/>
      <c r="Y535" s="24"/>
      <c r="Z535" s="24"/>
      <c r="AA535" s="24"/>
      <c r="AB535" s="24"/>
      <c r="AC535" s="24"/>
      <c r="AD535" s="24"/>
      <c r="AE535" s="24"/>
      <c r="AF535" s="24"/>
      <c r="AG535" s="24"/>
      <c r="AH535" s="24"/>
      <c r="AI535" s="24"/>
      <c r="AJ535" s="24"/>
      <c r="AK535" s="24"/>
      <c r="AL535" s="24"/>
    </row>
    <row r="536" spans="8:38" ht="15.75" customHeight="1">
      <c r="H536" s="24"/>
      <c r="J536" s="24"/>
      <c r="K536" s="1"/>
      <c r="L536" s="24"/>
      <c r="M536" s="24"/>
      <c r="O536" s="24"/>
      <c r="Q536" s="1"/>
      <c r="R536" s="24"/>
      <c r="T536" s="24"/>
      <c r="X536" s="24"/>
      <c r="Y536" s="24"/>
      <c r="Z536" s="24"/>
      <c r="AA536" s="24"/>
      <c r="AB536" s="24"/>
      <c r="AC536" s="24"/>
      <c r="AD536" s="24"/>
      <c r="AE536" s="24"/>
      <c r="AF536" s="24"/>
      <c r="AG536" s="24"/>
      <c r="AH536" s="24"/>
      <c r="AI536" s="24"/>
      <c r="AJ536" s="24"/>
      <c r="AK536" s="24"/>
      <c r="AL536" s="24"/>
    </row>
    <row r="537" spans="8:38" ht="15.75" customHeight="1">
      <c r="H537" s="24"/>
      <c r="J537" s="24"/>
      <c r="K537" s="1"/>
      <c r="L537" s="24"/>
      <c r="M537" s="24"/>
      <c r="O537" s="24"/>
      <c r="Q537" s="1"/>
      <c r="R537" s="24"/>
      <c r="T537" s="24"/>
      <c r="X537" s="24"/>
      <c r="Y537" s="24"/>
      <c r="Z537" s="24"/>
      <c r="AA537" s="24"/>
      <c r="AB537" s="24"/>
      <c r="AC537" s="24"/>
      <c r="AD537" s="24"/>
      <c r="AE537" s="24"/>
      <c r="AF537" s="24"/>
      <c r="AG537" s="24"/>
      <c r="AH537" s="24"/>
      <c r="AI537" s="24"/>
      <c r="AJ537" s="24"/>
      <c r="AK537" s="24"/>
      <c r="AL537" s="24"/>
    </row>
    <row r="538" spans="8:38" ht="15.75" customHeight="1">
      <c r="H538" s="24"/>
      <c r="J538" s="24"/>
      <c r="K538" s="1"/>
      <c r="L538" s="24"/>
      <c r="M538" s="24"/>
      <c r="O538" s="24"/>
      <c r="Q538" s="1"/>
      <c r="R538" s="24"/>
      <c r="T538" s="24"/>
      <c r="X538" s="24"/>
      <c r="Y538" s="24"/>
      <c r="Z538" s="24"/>
      <c r="AA538" s="24"/>
      <c r="AB538" s="24"/>
      <c r="AC538" s="24"/>
      <c r="AD538" s="24"/>
      <c r="AE538" s="24"/>
      <c r="AF538" s="24"/>
      <c r="AG538" s="24"/>
      <c r="AH538" s="24"/>
      <c r="AI538" s="24"/>
      <c r="AJ538" s="24"/>
      <c r="AK538" s="24"/>
      <c r="AL538" s="24"/>
    </row>
    <row r="539" spans="8:38" ht="15.75" customHeight="1">
      <c r="H539" s="24"/>
      <c r="J539" s="24"/>
      <c r="K539" s="1"/>
      <c r="L539" s="24"/>
      <c r="M539" s="24"/>
      <c r="O539" s="24"/>
      <c r="Q539" s="1"/>
      <c r="R539" s="24"/>
      <c r="T539" s="24"/>
      <c r="X539" s="24"/>
      <c r="Y539" s="24"/>
      <c r="Z539" s="24"/>
      <c r="AA539" s="24"/>
      <c r="AB539" s="24"/>
      <c r="AC539" s="24"/>
      <c r="AD539" s="24"/>
      <c r="AE539" s="24"/>
      <c r="AF539" s="24"/>
      <c r="AG539" s="24"/>
      <c r="AH539" s="24"/>
      <c r="AI539" s="24"/>
      <c r="AJ539" s="24"/>
      <c r="AK539" s="24"/>
      <c r="AL539" s="24"/>
    </row>
    <row r="540" spans="8:38" ht="15.75" customHeight="1">
      <c r="H540" s="24"/>
      <c r="J540" s="24"/>
      <c r="K540" s="1"/>
      <c r="L540" s="24"/>
      <c r="M540" s="24"/>
      <c r="O540" s="24"/>
      <c r="Q540" s="1"/>
      <c r="R540" s="24"/>
      <c r="T540" s="24"/>
      <c r="X540" s="24"/>
      <c r="Y540" s="24"/>
      <c r="Z540" s="24"/>
      <c r="AA540" s="24"/>
      <c r="AB540" s="24"/>
      <c r="AC540" s="24"/>
      <c r="AD540" s="24"/>
      <c r="AE540" s="24"/>
      <c r="AF540" s="24"/>
      <c r="AG540" s="24"/>
      <c r="AH540" s="24"/>
      <c r="AI540" s="24"/>
      <c r="AJ540" s="24"/>
      <c r="AK540" s="24"/>
      <c r="AL540" s="24"/>
    </row>
    <row r="541" spans="8:38" ht="15.75" customHeight="1">
      <c r="H541" s="24"/>
      <c r="J541" s="24"/>
      <c r="K541" s="1"/>
      <c r="L541" s="24"/>
      <c r="M541" s="24"/>
      <c r="O541" s="24"/>
      <c r="Q541" s="1"/>
      <c r="R541" s="24"/>
      <c r="T541" s="24"/>
      <c r="X541" s="24"/>
      <c r="Y541" s="24"/>
      <c r="Z541" s="24"/>
      <c r="AA541" s="24"/>
      <c r="AB541" s="24"/>
      <c r="AC541" s="24"/>
      <c r="AD541" s="24"/>
      <c r="AE541" s="24"/>
      <c r="AF541" s="24"/>
      <c r="AG541" s="24"/>
      <c r="AH541" s="24"/>
      <c r="AI541" s="24"/>
      <c r="AJ541" s="24"/>
      <c r="AK541" s="24"/>
      <c r="AL541" s="24"/>
    </row>
    <row r="542" spans="8:38" ht="15.75" customHeight="1">
      <c r="H542" s="24"/>
      <c r="J542" s="24"/>
      <c r="K542" s="1"/>
      <c r="L542" s="24"/>
      <c r="M542" s="24"/>
      <c r="O542" s="24"/>
      <c r="Q542" s="1"/>
      <c r="R542" s="24"/>
      <c r="T542" s="24"/>
      <c r="X542" s="24"/>
      <c r="Y542" s="24"/>
      <c r="Z542" s="24"/>
      <c r="AA542" s="24"/>
      <c r="AB542" s="24"/>
      <c r="AC542" s="24"/>
      <c r="AD542" s="24"/>
      <c r="AE542" s="24"/>
      <c r="AF542" s="24"/>
      <c r="AG542" s="24"/>
      <c r="AH542" s="24"/>
      <c r="AI542" s="24"/>
      <c r="AJ542" s="24"/>
      <c r="AK542" s="24"/>
      <c r="AL542" s="24"/>
    </row>
    <row r="543" spans="8:38" ht="15.75" customHeight="1">
      <c r="H543" s="24"/>
      <c r="J543" s="24"/>
      <c r="K543" s="1"/>
      <c r="L543" s="24"/>
      <c r="M543" s="24"/>
      <c r="O543" s="24"/>
      <c r="Q543" s="1"/>
      <c r="R543" s="24"/>
      <c r="T543" s="24"/>
      <c r="X543" s="24"/>
      <c r="Y543" s="24"/>
      <c r="Z543" s="24"/>
      <c r="AA543" s="24"/>
      <c r="AB543" s="24"/>
      <c r="AC543" s="24"/>
      <c r="AD543" s="24"/>
      <c r="AE543" s="24"/>
      <c r="AF543" s="24"/>
      <c r="AG543" s="24"/>
      <c r="AH543" s="24"/>
      <c r="AI543" s="24"/>
      <c r="AJ543" s="24"/>
      <c r="AK543" s="24"/>
      <c r="AL543" s="24"/>
    </row>
    <row r="544" spans="8:38" ht="15.75" customHeight="1">
      <c r="H544" s="24"/>
      <c r="J544" s="24"/>
      <c r="K544" s="1"/>
      <c r="L544" s="24"/>
      <c r="M544" s="24"/>
      <c r="O544" s="24"/>
      <c r="Q544" s="1"/>
      <c r="R544" s="24"/>
      <c r="T544" s="24"/>
      <c r="X544" s="24"/>
      <c r="Y544" s="24"/>
      <c r="Z544" s="24"/>
      <c r="AA544" s="24"/>
      <c r="AB544" s="24"/>
      <c r="AC544" s="24"/>
      <c r="AD544" s="24"/>
      <c r="AE544" s="24"/>
      <c r="AF544" s="24"/>
      <c r="AG544" s="24"/>
      <c r="AH544" s="24"/>
      <c r="AI544" s="24"/>
      <c r="AJ544" s="24"/>
      <c r="AK544" s="24"/>
      <c r="AL544" s="24"/>
    </row>
    <row r="545" spans="8:38" ht="15.75" customHeight="1">
      <c r="H545" s="24"/>
      <c r="J545" s="24"/>
      <c r="K545" s="1"/>
      <c r="L545" s="24"/>
      <c r="M545" s="24"/>
      <c r="O545" s="24"/>
      <c r="Q545" s="1"/>
      <c r="R545" s="24"/>
      <c r="T545" s="24"/>
      <c r="X545" s="24"/>
      <c r="Y545" s="24"/>
      <c r="Z545" s="24"/>
      <c r="AA545" s="24"/>
      <c r="AB545" s="24"/>
      <c r="AC545" s="24"/>
      <c r="AD545" s="24"/>
      <c r="AE545" s="24"/>
      <c r="AF545" s="24"/>
      <c r="AG545" s="24"/>
      <c r="AH545" s="24"/>
      <c r="AI545" s="24"/>
      <c r="AJ545" s="24"/>
      <c r="AK545" s="24"/>
      <c r="AL545" s="24"/>
    </row>
    <row r="546" spans="8:38" ht="15.75" customHeight="1">
      <c r="H546" s="24"/>
      <c r="J546" s="24"/>
      <c r="K546" s="1"/>
      <c r="L546" s="24"/>
      <c r="M546" s="24"/>
      <c r="O546" s="24"/>
      <c r="Q546" s="1"/>
      <c r="R546" s="24"/>
      <c r="T546" s="24"/>
      <c r="X546" s="24"/>
      <c r="Y546" s="24"/>
      <c r="Z546" s="24"/>
      <c r="AA546" s="24"/>
      <c r="AB546" s="24"/>
      <c r="AC546" s="24"/>
      <c r="AD546" s="24"/>
      <c r="AE546" s="24"/>
      <c r="AF546" s="24"/>
      <c r="AG546" s="24"/>
      <c r="AH546" s="24"/>
      <c r="AI546" s="24"/>
      <c r="AJ546" s="24"/>
      <c r="AK546" s="24"/>
      <c r="AL546" s="24"/>
    </row>
    <row r="547" spans="8:38" ht="15.75" customHeight="1">
      <c r="H547" s="24"/>
      <c r="J547" s="24"/>
      <c r="K547" s="1"/>
      <c r="L547" s="24"/>
      <c r="M547" s="24"/>
      <c r="O547" s="24"/>
      <c r="Q547" s="1"/>
      <c r="R547" s="24"/>
      <c r="T547" s="24"/>
      <c r="X547" s="24"/>
      <c r="Y547" s="24"/>
      <c r="Z547" s="24"/>
      <c r="AA547" s="24"/>
      <c r="AB547" s="24"/>
      <c r="AC547" s="24"/>
      <c r="AD547" s="24"/>
      <c r="AE547" s="24"/>
      <c r="AF547" s="24"/>
      <c r="AG547" s="24"/>
      <c r="AH547" s="24"/>
      <c r="AI547" s="24"/>
      <c r="AJ547" s="24"/>
      <c r="AK547" s="24"/>
      <c r="AL547" s="24"/>
    </row>
    <row r="548" spans="8:38" ht="15.75" customHeight="1">
      <c r="H548" s="24"/>
      <c r="J548" s="24"/>
      <c r="K548" s="1"/>
      <c r="L548" s="24"/>
      <c r="M548" s="24"/>
      <c r="O548" s="24"/>
      <c r="Q548" s="1"/>
      <c r="R548" s="24"/>
      <c r="T548" s="24"/>
      <c r="X548" s="24"/>
      <c r="Y548" s="24"/>
      <c r="Z548" s="24"/>
      <c r="AA548" s="24"/>
      <c r="AB548" s="24"/>
      <c r="AC548" s="24"/>
      <c r="AD548" s="24"/>
      <c r="AE548" s="24"/>
      <c r="AF548" s="24"/>
      <c r="AG548" s="24"/>
      <c r="AH548" s="24"/>
      <c r="AI548" s="24"/>
      <c r="AJ548" s="24"/>
      <c r="AK548" s="24"/>
      <c r="AL548" s="24"/>
    </row>
    <row r="549" spans="8:38" ht="15.75" customHeight="1">
      <c r="H549" s="24"/>
      <c r="J549" s="24"/>
      <c r="K549" s="1"/>
      <c r="L549" s="24"/>
      <c r="M549" s="24"/>
      <c r="O549" s="24"/>
      <c r="Q549" s="1"/>
      <c r="R549" s="24"/>
      <c r="T549" s="24"/>
      <c r="X549" s="24"/>
      <c r="Y549" s="24"/>
      <c r="Z549" s="24"/>
      <c r="AA549" s="24"/>
      <c r="AB549" s="24"/>
      <c r="AC549" s="24"/>
      <c r="AD549" s="24"/>
      <c r="AE549" s="24"/>
      <c r="AF549" s="24"/>
      <c r="AG549" s="24"/>
      <c r="AH549" s="24"/>
      <c r="AI549" s="24"/>
      <c r="AJ549" s="24"/>
      <c r="AK549" s="24"/>
      <c r="AL549" s="24"/>
    </row>
    <row r="550" spans="8:38" ht="15.75" customHeight="1">
      <c r="H550" s="24"/>
      <c r="J550" s="24"/>
      <c r="K550" s="1"/>
      <c r="L550" s="24"/>
      <c r="M550" s="24"/>
      <c r="O550" s="24"/>
      <c r="Q550" s="1"/>
      <c r="R550" s="24"/>
      <c r="T550" s="24"/>
      <c r="X550" s="24"/>
      <c r="Y550" s="24"/>
      <c r="Z550" s="24"/>
      <c r="AA550" s="24"/>
      <c r="AB550" s="24"/>
      <c r="AC550" s="24"/>
      <c r="AD550" s="24"/>
      <c r="AE550" s="24"/>
      <c r="AF550" s="24"/>
      <c r="AG550" s="24"/>
      <c r="AH550" s="24"/>
      <c r="AI550" s="24"/>
      <c r="AJ550" s="24"/>
      <c r="AK550" s="24"/>
      <c r="AL550" s="24"/>
    </row>
    <row r="551" spans="8:38" ht="15.75" customHeight="1">
      <c r="H551" s="24"/>
      <c r="J551" s="24"/>
      <c r="K551" s="1"/>
      <c r="L551" s="24"/>
      <c r="M551" s="24"/>
      <c r="O551" s="24"/>
      <c r="Q551" s="1"/>
      <c r="R551" s="24"/>
      <c r="T551" s="24"/>
      <c r="X551" s="24"/>
      <c r="Y551" s="24"/>
      <c r="Z551" s="24"/>
      <c r="AA551" s="24"/>
      <c r="AB551" s="24"/>
      <c r="AC551" s="24"/>
      <c r="AD551" s="24"/>
      <c r="AE551" s="24"/>
      <c r="AF551" s="24"/>
      <c r="AG551" s="24"/>
      <c r="AH551" s="24"/>
      <c r="AI551" s="24"/>
      <c r="AJ551" s="24"/>
      <c r="AK551" s="24"/>
      <c r="AL551" s="24"/>
    </row>
    <row r="552" spans="8:38" ht="15.75" customHeight="1">
      <c r="H552" s="24"/>
      <c r="J552" s="24"/>
      <c r="K552" s="1"/>
      <c r="L552" s="24"/>
      <c r="M552" s="24"/>
      <c r="O552" s="24"/>
      <c r="Q552" s="1"/>
      <c r="R552" s="24"/>
      <c r="T552" s="24"/>
      <c r="X552" s="24"/>
      <c r="Y552" s="24"/>
      <c r="Z552" s="24"/>
      <c r="AA552" s="24"/>
      <c r="AB552" s="24"/>
      <c r="AC552" s="24"/>
      <c r="AD552" s="24"/>
      <c r="AE552" s="24"/>
      <c r="AF552" s="24"/>
      <c r="AG552" s="24"/>
      <c r="AH552" s="24"/>
      <c r="AI552" s="24"/>
      <c r="AJ552" s="24"/>
      <c r="AK552" s="24"/>
      <c r="AL552" s="24"/>
    </row>
    <row r="553" spans="8:38" ht="15.75" customHeight="1">
      <c r="H553" s="24"/>
      <c r="J553" s="24"/>
      <c r="K553" s="1"/>
      <c r="L553" s="24"/>
      <c r="M553" s="24"/>
      <c r="O553" s="24"/>
      <c r="Q553" s="1"/>
      <c r="R553" s="24"/>
      <c r="T553" s="24"/>
      <c r="X553" s="24"/>
      <c r="Y553" s="24"/>
      <c r="Z553" s="24"/>
      <c r="AA553" s="24"/>
      <c r="AB553" s="24"/>
      <c r="AC553" s="24"/>
      <c r="AD553" s="24"/>
      <c r="AE553" s="24"/>
      <c r="AF553" s="24"/>
      <c r="AG553" s="24"/>
      <c r="AH553" s="24"/>
      <c r="AI553" s="24"/>
      <c r="AJ553" s="24"/>
      <c r="AK553" s="24"/>
      <c r="AL553" s="24"/>
    </row>
    <row r="554" spans="8:38" ht="15.75" customHeight="1">
      <c r="H554" s="24"/>
      <c r="J554" s="24"/>
      <c r="K554" s="1"/>
      <c r="L554" s="24"/>
      <c r="M554" s="24"/>
      <c r="O554" s="24"/>
      <c r="Q554" s="1"/>
      <c r="R554" s="24"/>
      <c r="T554" s="24"/>
      <c r="X554" s="24"/>
      <c r="Y554" s="24"/>
      <c r="Z554" s="24"/>
      <c r="AA554" s="24"/>
      <c r="AB554" s="24"/>
      <c r="AC554" s="24"/>
      <c r="AD554" s="24"/>
      <c r="AE554" s="24"/>
      <c r="AF554" s="24"/>
      <c r="AG554" s="24"/>
      <c r="AH554" s="24"/>
      <c r="AI554" s="24"/>
      <c r="AJ554" s="24"/>
      <c r="AK554" s="24"/>
      <c r="AL554" s="24"/>
    </row>
    <row r="555" spans="8:38" ht="15.75" customHeight="1">
      <c r="H555" s="24"/>
      <c r="J555" s="24"/>
      <c r="K555" s="1"/>
      <c r="L555" s="24"/>
      <c r="M555" s="24"/>
      <c r="O555" s="24"/>
      <c r="Q555" s="1"/>
      <c r="R555" s="24"/>
      <c r="T555" s="24"/>
      <c r="X555" s="24"/>
      <c r="Y555" s="24"/>
      <c r="Z555" s="24"/>
      <c r="AA555" s="24"/>
      <c r="AB555" s="24"/>
      <c r="AC555" s="24"/>
      <c r="AD555" s="24"/>
      <c r="AE555" s="24"/>
      <c r="AF555" s="24"/>
      <c r="AG555" s="24"/>
      <c r="AH555" s="24"/>
      <c r="AI555" s="24"/>
      <c r="AJ555" s="24"/>
      <c r="AK555" s="24"/>
      <c r="AL555" s="24"/>
    </row>
    <row r="556" spans="8:38" ht="15.75" customHeight="1">
      <c r="H556" s="24"/>
      <c r="J556" s="24"/>
      <c r="K556" s="1"/>
      <c r="L556" s="24"/>
      <c r="M556" s="24"/>
      <c r="O556" s="24"/>
      <c r="Q556" s="1"/>
      <c r="R556" s="24"/>
      <c r="T556" s="24"/>
      <c r="X556" s="24"/>
      <c r="Y556" s="24"/>
      <c r="Z556" s="24"/>
      <c r="AA556" s="24"/>
      <c r="AB556" s="24"/>
      <c r="AC556" s="24"/>
      <c r="AD556" s="24"/>
      <c r="AE556" s="24"/>
      <c r="AF556" s="24"/>
      <c r="AG556" s="24"/>
      <c r="AH556" s="24"/>
      <c r="AI556" s="24"/>
      <c r="AJ556" s="24"/>
      <c r="AK556" s="24"/>
      <c r="AL556" s="24"/>
    </row>
    <row r="557" spans="8:38" ht="15.75" customHeight="1">
      <c r="H557" s="24"/>
      <c r="J557" s="24"/>
      <c r="K557" s="1"/>
      <c r="L557" s="24"/>
      <c r="M557" s="24"/>
      <c r="O557" s="24"/>
      <c r="Q557" s="1"/>
      <c r="R557" s="24"/>
      <c r="T557" s="24"/>
      <c r="X557" s="24"/>
      <c r="Y557" s="24"/>
      <c r="Z557" s="24"/>
      <c r="AA557" s="24"/>
      <c r="AB557" s="24"/>
      <c r="AC557" s="24"/>
      <c r="AD557" s="24"/>
      <c r="AE557" s="24"/>
      <c r="AF557" s="24"/>
      <c r="AG557" s="24"/>
      <c r="AH557" s="24"/>
      <c r="AI557" s="24"/>
      <c r="AJ557" s="24"/>
      <c r="AK557" s="24"/>
      <c r="AL557" s="24"/>
    </row>
    <row r="558" spans="8:38" ht="15.75" customHeight="1">
      <c r="H558" s="24"/>
      <c r="J558" s="24"/>
      <c r="K558" s="1"/>
      <c r="L558" s="24"/>
      <c r="M558" s="24"/>
      <c r="O558" s="24"/>
      <c r="Q558" s="1"/>
      <c r="R558" s="24"/>
      <c r="T558" s="24"/>
      <c r="X558" s="24"/>
      <c r="Y558" s="24"/>
      <c r="Z558" s="24"/>
      <c r="AA558" s="24"/>
      <c r="AB558" s="24"/>
      <c r="AC558" s="24"/>
      <c r="AD558" s="24"/>
      <c r="AE558" s="24"/>
      <c r="AF558" s="24"/>
      <c r="AG558" s="24"/>
      <c r="AH558" s="24"/>
      <c r="AI558" s="24"/>
      <c r="AJ558" s="24"/>
      <c r="AK558" s="24"/>
      <c r="AL558" s="24"/>
    </row>
    <row r="559" spans="8:38" ht="15.75" customHeight="1">
      <c r="H559" s="24"/>
      <c r="J559" s="24"/>
      <c r="K559" s="1"/>
      <c r="L559" s="24"/>
      <c r="M559" s="24"/>
      <c r="O559" s="24"/>
      <c r="Q559" s="1"/>
      <c r="R559" s="24"/>
      <c r="T559" s="24"/>
      <c r="X559" s="24"/>
      <c r="Y559" s="24"/>
      <c r="Z559" s="24"/>
      <c r="AA559" s="24"/>
      <c r="AB559" s="24"/>
      <c r="AC559" s="24"/>
      <c r="AD559" s="24"/>
      <c r="AE559" s="24"/>
      <c r="AF559" s="24"/>
      <c r="AG559" s="24"/>
      <c r="AH559" s="24"/>
      <c r="AI559" s="24"/>
      <c r="AJ559" s="24"/>
      <c r="AK559" s="24"/>
      <c r="AL559" s="24"/>
    </row>
    <row r="560" spans="8:38" ht="15.75" customHeight="1">
      <c r="H560" s="24"/>
      <c r="J560" s="24"/>
      <c r="K560" s="1"/>
      <c r="L560" s="24"/>
      <c r="M560" s="24"/>
      <c r="O560" s="24"/>
      <c r="Q560" s="1"/>
      <c r="R560" s="24"/>
      <c r="T560" s="24"/>
      <c r="X560" s="24"/>
      <c r="Y560" s="24"/>
      <c r="Z560" s="24"/>
      <c r="AA560" s="24"/>
      <c r="AB560" s="24"/>
      <c r="AC560" s="24"/>
      <c r="AD560" s="24"/>
      <c r="AE560" s="24"/>
      <c r="AF560" s="24"/>
      <c r="AG560" s="24"/>
      <c r="AH560" s="24"/>
      <c r="AI560" s="24"/>
      <c r="AJ560" s="24"/>
      <c r="AK560" s="24"/>
      <c r="AL560" s="24"/>
    </row>
    <row r="561" spans="8:38" ht="15.75" customHeight="1">
      <c r="H561" s="24"/>
      <c r="J561" s="24"/>
      <c r="K561" s="1"/>
      <c r="L561" s="24"/>
      <c r="M561" s="24"/>
      <c r="O561" s="24"/>
      <c r="Q561" s="1"/>
      <c r="R561" s="24"/>
      <c r="T561" s="24"/>
      <c r="X561" s="24"/>
      <c r="Y561" s="24"/>
      <c r="Z561" s="24"/>
      <c r="AA561" s="24"/>
      <c r="AB561" s="24"/>
      <c r="AC561" s="24"/>
      <c r="AD561" s="24"/>
      <c r="AE561" s="24"/>
      <c r="AF561" s="24"/>
      <c r="AG561" s="24"/>
      <c r="AH561" s="24"/>
      <c r="AI561" s="24"/>
      <c r="AJ561" s="24"/>
      <c r="AK561" s="24"/>
      <c r="AL561" s="24"/>
    </row>
    <row r="562" spans="8:38" ht="15.75" customHeight="1">
      <c r="H562" s="24"/>
      <c r="J562" s="24"/>
      <c r="K562" s="1"/>
      <c r="L562" s="24"/>
      <c r="M562" s="24"/>
      <c r="O562" s="24"/>
      <c r="Q562" s="1"/>
      <c r="R562" s="24"/>
      <c r="T562" s="24"/>
      <c r="X562" s="24"/>
      <c r="Y562" s="24"/>
      <c r="Z562" s="24"/>
      <c r="AA562" s="24"/>
      <c r="AB562" s="24"/>
      <c r="AC562" s="24"/>
      <c r="AD562" s="24"/>
      <c r="AE562" s="24"/>
      <c r="AF562" s="24"/>
      <c r="AG562" s="24"/>
      <c r="AH562" s="24"/>
      <c r="AI562" s="24"/>
      <c r="AJ562" s="24"/>
      <c r="AK562" s="24"/>
      <c r="AL562" s="24"/>
    </row>
    <row r="563" spans="8:38" ht="15.75" customHeight="1">
      <c r="H563" s="24"/>
      <c r="J563" s="24"/>
      <c r="K563" s="1"/>
      <c r="L563" s="24"/>
      <c r="M563" s="24"/>
      <c r="O563" s="24"/>
      <c r="Q563" s="1"/>
      <c r="R563" s="24"/>
      <c r="T563" s="24"/>
      <c r="X563" s="24"/>
      <c r="Y563" s="24"/>
      <c r="Z563" s="24"/>
      <c r="AA563" s="24"/>
      <c r="AB563" s="24"/>
      <c r="AC563" s="24"/>
      <c r="AD563" s="24"/>
      <c r="AE563" s="24"/>
      <c r="AF563" s="24"/>
      <c r="AG563" s="24"/>
      <c r="AH563" s="24"/>
      <c r="AI563" s="24"/>
      <c r="AJ563" s="24"/>
      <c r="AK563" s="24"/>
      <c r="AL563" s="24"/>
    </row>
    <row r="564" spans="8:38" ht="15.75" customHeight="1">
      <c r="H564" s="24"/>
      <c r="J564" s="24"/>
      <c r="K564" s="1"/>
      <c r="L564" s="24"/>
      <c r="M564" s="24"/>
      <c r="O564" s="24"/>
      <c r="Q564" s="1"/>
      <c r="R564" s="24"/>
      <c r="T564" s="24"/>
      <c r="X564" s="24"/>
      <c r="Y564" s="24"/>
      <c r="Z564" s="24"/>
      <c r="AA564" s="24"/>
      <c r="AB564" s="24"/>
      <c r="AC564" s="24"/>
      <c r="AD564" s="24"/>
      <c r="AE564" s="24"/>
      <c r="AF564" s="24"/>
      <c r="AG564" s="24"/>
      <c r="AH564" s="24"/>
      <c r="AI564" s="24"/>
      <c r="AJ564" s="24"/>
      <c r="AK564" s="24"/>
      <c r="AL564" s="24"/>
    </row>
    <row r="565" spans="8:38" ht="15.75" customHeight="1">
      <c r="H565" s="24"/>
      <c r="J565" s="24"/>
      <c r="K565" s="1"/>
      <c r="L565" s="24"/>
      <c r="M565" s="24"/>
      <c r="O565" s="24"/>
      <c r="Q565" s="1"/>
      <c r="R565" s="24"/>
      <c r="T565" s="24"/>
      <c r="X565" s="24"/>
      <c r="Y565" s="24"/>
      <c r="Z565" s="24"/>
      <c r="AA565" s="24"/>
      <c r="AB565" s="24"/>
      <c r="AC565" s="24"/>
      <c r="AD565" s="24"/>
      <c r="AE565" s="24"/>
      <c r="AF565" s="24"/>
      <c r="AG565" s="24"/>
      <c r="AH565" s="24"/>
      <c r="AI565" s="24"/>
      <c r="AJ565" s="24"/>
      <c r="AK565" s="24"/>
      <c r="AL565" s="24"/>
    </row>
    <row r="566" spans="8:38" ht="15.75" customHeight="1">
      <c r="H566" s="24"/>
      <c r="J566" s="24"/>
      <c r="K566" s="1"/>
      <c r="L566" s="24"/>
      <c r="M566" s="24"/>
      <c r="O566" s="24"/>
      <c r="Q566" s="1"/>
      <c r="R566" s="24"/>
      <c r="T566" s="24"/>
      <c r="X566" s="24"/>
      <c r="Y566" s="24"/>
      <c r="Z566" s="24"/>
      <c r="AA566" s="24"/>
      <c r="AB566" s="24"/>
      <c r="AC566" s="24"/>
      <c r="AD566" s="24"/>
      <c r="AE566" s="24"/>
      <c r="AF566" s="24"/>
      <c r="AG566" s="24"/>
      <c r="AH566" s="24"/>
      <c r="AI566" s="24"/>
      <c r="AJ566" s="24"/>
      <c r="AK566" s="24"/>
      <c r="AL566" s="24"/>
    </row>
    <row r="567" spans="8:38" ht="15.75" customHeight="1">
      <c r="H567" s="24"/>
      <c r="J567" s="24"/>
      <c r="K567" s="1"/>
      <c r="L567" s="24"/>
      <c r="M567" s="24"/>
      <c r="O567" s="24"/>
      <c r="Q567" s="1"/>
      <c r="R567" s="24"/>
      <c r="T567" s="24"/>
      <c r="X567" s="24"/>
      <c r="Y567" s="24"/>
      <c r="Z567" s="24"/>
      <c r="AA567" s="24"/>
      <c r="AB567" s="24"/>
      <c r="AC567" s="24"/>
      <c r="AD567" s="24"/>
      <c r="AE567" s="24"/>
      <c r="AF567" s="24"/>
      <c r="AG567" s="24"/>
      <c r="AH567" s="24"/>
      <c r="AI567" s="24"/>
      <c r="AJ567" s="24"/>
      <c r="AK567" s="24"/>
      <c r="AL567" s="24"/>
    </row>
    <row r="568" spans="8:38" ht="15.75" customHeight="1">
      <c r="H568" s="24"/>
      <c r="J568" s="24"/>
      <c r="K568" s="1"/>
      <c r="L568" s="24"/>
      <c r="M568" s="24"/>
      <c r="O568" s="24"/>
      <c r="Q568" s="1"/>
      <c r="R568" s="24"/>
      <c r="T568" s="24"/>
      <c r="X568" s="24"/>
      <c r="Y568" s="24"/>
      <c r="Z568" s="24"/>
      <c r="AA568" s="24"/>
      <c r="AB568" s="24"/>
      <c r="AC568" s="24"/>
      <c r="AD568" s="24"/>
      <c r="AE568" s="24"/>
      <c r="AF568" s="24"/>
      <c r="AG568" s="24"/>
      <c r="AH568" s="24"/>
      <c r="AI568" s="24"/>
      <c r="AJ568" s="24"/>
      <c r="AK568" s="24"/>
      <c r="AL568" s="24"/>
    </row>
    <row r="569" spans="8:38" ht="15.75" customHeight="1">
      <c r="H569" s="24"/>
      <c r="J569" s="24"/>
      <c r="K569" s="1"/>
      <c r="L569" s="24"/>
      <c r="M569" s="24"/>
      <c r="O569" s="24"/>
      <c r="Q569" s="1"/>
      <c r="R569" s="24"/>
      <c r="T569" s="24"/>
      <c r="X569" s="24"/>
      <c r="Y569" s="24"/>
      <c r="Z569" s="24"/>
      <c r="AA569" s="24"/>
      <c r="AB569" s="24"/>
      <c r="AC569" s="24"/>
      <c r="AD569" s="24"/>
      <c r="AE569" s="24"/>
      <c r="AF569" s="24"/>
      <c r="AG569" s="24"/>
      <c r="AH569" s="24"/>
      <c r="AI569" s="24"/>
      <c r="AJ569" s="24"/>
      <c r="AK569" s="24"/>
      <c r="AL569" s="24"/>
    </row>
    <row r="570" spans="8:38" ht="15.75" customHeight="1">
      <c r="H570" s="24"/>
      <c r="J570" s="24"/>
      <c r="K570" s="1"/>
      <c r="L570" s="24"/>
      <c r="M570" s="24"/>
      <c r="O570" s="24"/>
      <c r="Q570" s="1"/>
      <c r="R570" s="24"/>
      <c r="T570" s="24"/>
      <c r="X570" s="24"/>
      <c r="Y570" s="24"/>
      <c r="Z570" s="24"/>
      <c r="AA570" s="24"/>
      <c r="AB570" s="24"/>
      <c r="AC570" s="24"/>
      <c r="AD570" s="24"/>
      <c r="AE570" s="24"/>
      <c r="AF570" s="24"/>
      <c r="AG570" s="24"/>
      <c r="AH570" s="24"/>
      <c r="AI570" s="24"/>
      <c r="AJ570" s="24"/>
      <c r="AK570" s="24"/>
      <c r="AL570" s="24"/>
    </row>
    <row r="571" spans="8:38" ht="15.75" customHeight="1">
      <c r="H571" s="24"/>
      <c r="J571" s="24"/>
      <c r="K571" s="1"/>
      <c r="L571" s="24"/>
      <c r="M571" s="24"/>
      <c r="O571" s="24"/>
      <c r="Q571" s="1"/>
      <c r="R571" s="24"/>
      <c r="T571" s="24"/>
      <c r="X571" s="24"/>
      <c r="Y571" s="24"/>
      <c r="Z571" s="24"/>
      <c r="AA571" s="24"/>
      <c r="AB571" s="24"/>
      <c r="AC571" s="24"/>
      <c r="AD571" s="24"/>
      <c r="AE571" s="24"/>
      <c r="AF571" s="24"/>
      <c r="AG571" s="24"/>
      <c r="AH571" s="24"/>
      <c r="AI571" s="24"/>
      <c r="AJ571" s="24"/>
      <c r="AK571" s="24"/>
      <c r="AL571" s="24"/>
    </row>
    <row r="572" spans="8:38" ht="15.75" customHeight="1">
      <c r="H572" s="24"/>
      <c r="J572" s="24"/>
      <c r="K572" s="1"/>
      <c r="L572" s="24"/>
      <c r="M572" s="24"/>
      <c r="O572" s="24"/>
      <c r="Q572" s="1"/>
      <c r="R572" s="24"/>
      <c r="T572" s="24"/>
      <c r="X572" s="24"/>
      <c r="Y572" s="24"/>
      <c r="Z572" s="24"/>
      <c r="AA572" s="24"/>
      <c r="AB572" s="24"/>
      <c r="AC572" s="24"/>
      <c r="AD572" s="24"/>
      <c r="AE572" s="24"/>
      <c r="AF572" s="24"/>
      <c r="AG572" s="24"/>
      <c r="AH572" s="24"/>
      <c r="AI572" s="24"/>
      <c r="AJ572" s="24"/>
      <c r="AK572" s="24"/>
      <c r="AL572" s="24"/>
    </row>
    <row r="573" spans="8:38" ht="15.75" customHeight="1">
      <c r="H573" s="24"/>
      <c r="J573" s="24"/>
      <c r="K573" s="1"/>
      <c r="L573" s="24"/>
      <c r="M573" s="24"/>
      <c r="O573" s="24"/>
      <c r="Q573" s="1"/>
      <c r="R573" s="24"/>
      <c r="T573" s="24"/>
      <c r="X573" s="24"/>
      <c r="Y573" s="24"/>
      <c r="Z573" s="24"/>
      <c r="AA573" s="24"/>
      <c r="AB573" s="24"/>
      <c r="AC573" s="24"/>
      <c r="AD573" s="24"/>
      <c r="AE573" s="24"/>
      <c r="AF573" s="24"/>
      <c r="AG573" s="24"/>
      <c r="AH573" s="24"/>
      <c r="AI573" s="24"/>
      <c r="AJ573" s="24"/>
      <c r="AK573" s="24"/>
      <c r="AL573" s="24"/>
    </row>
    <row r="574" spans="8:38" ht="15.75" customHeight="1">
      <c r="H574" s="24"/>
      <c r="J574" s="24"/>
      <c r="K574" s="1"/>
      <c r="L574" s="24"/>
      <c r="M574" s="24"/>
      <c r="O574" s="24"/>
      <c r="Q574" s="1"/>
      <c r="R574" s="24"/>
      <c r="T574" s="24"/>
      <c r="X574" s="24"/>
      <c r="Y574" s="24"/>
      <c r="Z574" s="24"/>
      <c r="AA574" s="24"/>
      <c r="AB574" s="24"/>
      <c r="AC574" s="24"/>
      <c r="AD574" s="24"/>
      <c r="AE574" s="24"/>
      <c r="AF574" s="24"/>
      <c r="AG574" s="24"/>
      <c r="AH574" s="24"/>
      <c r="AI574" s="24"/>
      <c r="AJ574" s="24"/>
      <c r="AK574" s="24"/>
      <c r="AL574" s="24"/>
    </row>
    <row r="575" spans="8:38" ht="15.75" customHeight="1">
      <c r="H575" s="24"/>
      <c r="J575" s="24"/>
      <c r="K575" s="1"/>
      <c r="L575" s="24"/>
      <c r="M575" s="24"/>
      <c r="O575" s="24"/>
      <c r="Q575" s="1"/>
      <c r="R575" s="24"/>
      <c r="T575" s="24"/>
      <c r="X575" s="24"/>
      <c r="Y575" s="24"/>
      <c r="Z575" s="24"/>
      <c r="AA575" s="24"/>
      <c r="AB575" s="24"/>
      <c r="AC575" s="24"/>
      <c r="AD575" s="24"/>
      <c r="AE575" s="24"/>
      <c r="AF575" s="24"/>
      <c r="AG575" s="24"/>
      <c r="AH575" s="24"/>
      <c r="AI575" s="24"/>
      <c r="AJ575" s="24"/>
      <c r="AK575" s="24"/>
      <c r="AL575" s="24"/>
    </row>
    <row r="576" spans="8:38" ht="15.75" customHeight="1">
      <c r="H576" s="24"/>
      <c r="J576" s="24"/>
      <c r="K576" s="1"/>
      <c r="L576" s="24"/>
      <c r="M576" s="24"/>
      <c r="O576" s="24"/>
      <c r="Q576" s="1"/>
      <c r="R576" s="24"/>
      <c r="T576" s="24"/>
      <c r="X576" s="24"/>
      <c r="Y576" s="24"/>
      <c r="Z576" s="24"/>
      <c r="AA576" s="24"/>
      <c r="AB576" s="24"/>
      <c r="AC576" s="24"/>
      <c r="AD576" s="24"/>
      <c r="AE576" s="24"/>
      <c r="AF576" s="24"/>
      <c r="AG576" s="24"/>
      <c r="AH576" s="24"/>
      <c r="AI576" s="24"/>
      <c r="AJ576" s="24"/>
      <c r="AK576" s="24"/>
      <c r="AL576" s="24"/>
    </row>
    <row r="577" spans="8:38" ht="15.75" customHeight="1">
      <c r="H577" s="24"/>
      <c r="J577" s="24"/>
      <c r="K577" s="1"/>
      <c r="L577" s="24"/>
      <c r="M577" s="24"/>
      <c r="O577" s="24"/>
      <c r="Q577" s="1"/>
      <c r="R577" s="24"/>
      <c r="T577" s="24"/>
      <c r="X577" s="24"/>
      <c r="Y577" s="24"/>
      <c r="Z577" s="24"/>
      <c r="AA577" s="24"/>
      <c r="AB577" s="24"/>
      <c r="AC577" s="24"/>
      <c r="AD577" s="24"/>
      <c r="AE577" s="24"/>
      <c r="AF577" s="24"/>
      <c r="AG577" s="24"/>
      <c r="AH577" s="24"/>
      <c r="AI577" s="24"/>
      <c r="AJ577" s="24"/>
      <c r="AK577" s="24"/>
      <c r="AL577" s="24"/>
    </row>
    <row r="578" spans="8:38" ht="15.75" customHeight="1">
      <c r="H578" s="24"/>
      <c r="J578" s="24"/>
      <c r="K578" s="1"/>
      <c r="L578" s="24"/>
      <c r="M578" s="24"/>
      <c r="O578" s="24"/>
      <c r="Q578" s="1"/>
      <c r="R578" s="24"/>
      <c r="T578" s="24"/>
      <c r="X578" s="24"/>
      <c r="Y578" s="24"/>
      <c r="Z578" s="24"/>
      <c r="AA578" s="24"/>
      <c r="AB578" s="24"/>
      <c r="AC578" s="24"/>
      <c r="AD578" s="24"/>
      <c r="AE578" s="24"/>
      <c r="AF578" s="24"/>
      <c r="AG578" s="24"/>
      <c r="AH578" s="24"/>
      <c r="AI578" s="24"/>
      <c r="AJ578" s="24"/>
      <c r="AK578" s="24"/>
      <c r="AL578" s="24"/>
    </row>
    <row r="579" spans="8:38" ht="15.75" customHeight="1">
      <c r="H579" s="24"/>
      <c r="J579" s="24"/>
      <c r="K579" s="1"/>
      <c r="L579" s="24"/>
      <c r="M579" s="24"/>
      <c r="O579" s="24"/>
      <c r="Q579" s="1"/>
      <c r="R579" s="24"/>
      <c r="T579" s="24"/>
      <c r="X579" s="24"/>
      <c r="Y579" s="24"/>
      <c r="Z579" s="24"/>
      <c r="AA579" s="24"/>
      <c r="AB579" s="24"/>
      <c r="AC579" s="24"/>
      <c r="AD579" s="24"/>
      <c r="AE579" s="24"/>
      <c r="AF579" s="24"/>
      <c r="AG579" s="24"/>
      <c r="AH579" s="24"/>
      <c r="AI579" s="24"/>
      <c r="AJ579" s="24"/>
      <c r="AK579" s="24"/>
      <c r="AL579" s="24"/>
    </row>
    <row r="580" spans="8:38" ht="15.75" customHeight="1">
      <c r="H580" s="24"/>
      <c r="J580" s="24"/>
      <c r="K580" s="1"/>
      <c r="L580" s="24"/>
      <c r="M580" s="24"/>
      <c r="O580" s="24"/>
      <c r="Q580" s="1"/>
      <c r="R580" s="24"/>
      <c r="T580" s="24"/>
      <c r="X580" s="24"/>
      <c r="Y580" s="24"/>
      <c r="Z580" s="24"/>
      <c r="AA580" s="24"/>
      <c r="AB580" s="24"/>
      <c r="AC580" s="24"/>
      <c r="AD580" s="24"/>
      <c r="AE580" s="24"/>
      <c r="AF580" s="24"/>
      <c r="AG580" s="24"/>
      <c r="AH580" s="24"/>
      <c r="AI580" s="24"/>
      <c r="AJ580" s="24"/>
      <c r="AK580" s="24"/>
      <c r="AL580" s="24"/>
    </row>
    <row r="581" spans="8:38" ht="15.75" customHeight="1">
      <c r="H581" s="24"/>
      <c r="J581" s="24"/>
      <c r="K581" s="1"/>
      <c r="L581" s="24"/>
      <c r="M581" s="24"/>
      <c r="O581" s="24"/>
      <c r="Q581" s="1"/>
      <c r="R581" s="24"/>
      <c r="T581" s="24"/>
      <c r="X581" s="24"/>
      <c r="Y581" s="24"/>
      <c r="Z581" s="24"/>
      <c r="AA581" s="24"/>
      <c r="AB581" s="24"/>
      <c r="AC581" s="24"/>
      <c r="AD581" s="24"/>
      <c r="AE581" s="24"/>
      <c r="AF581" s="24"/>
      <c r="AG581" s="24"/>
      <c r="AH581" s="24"/>
      <c r="AI581" s="24"/>
      <c r="AJ581" s="24"/>
      <c r="AK581" s="24"/>
      <c r="AL581" s="24"/>
    </row>
    <row r="582" spans="8:38" ht="15.75" customHeight="1">
      <c r="H582" s="24"/>
      <c r="J582" s="24"/>
      <c r="K582" s="1"/>
      <c r="L582" s="24"/>
      <c r="M582" s="24"/>
      <c r="O582" s="24"/>
      <c r="Q582" s="1"/>
      <c r="R582" s="24"/>
      <c r="T582" s="24"/>
      <c r="X582" s="24"/>
      <c r="Y582" s="24"/>
      <c r="Z582" s="24"/>
      <c r="AA582" s="24"/>
      <c r="AB582" s="24"/>
      <c r="AC582" s="24"/>
      <c r="AD582" s="24"/>
      <c r="AE582" s="24"/>
      <c r="AF582" s="24"/>
      <c r="AG582" s="24"/>
      <c r="AH582" s="24"/>
      <c r="AI582" s="24"/>
      <c r="AJ582" s="24"/>
      <c r="AK582" s="24"/>
      <c r="AL582" s="24"/>
    </row>
    <row r="583" spans="8:38" ht="15.75" customHeight="1">
      <c r="H583" s="24"/>
      <c r="J583" s="24"/>
      <c r="K583" s="1"/>
      <c r="L583" s="24"/>
      <c r="M583" s="24"/>
      <c r="O583" s="24"/>
      <c r="Q583" s="1"/>
      <c r="R583" s="24"/>
      <c r="T583" s="24"/>
      <c r="X583" s="24"/>
      <c r="Y583" s="24"/>
      <c r="Z583" s="24"/>
      <c r="AA583" s="24"/>
      <c r="AB583" s="24"/>
      <c r="AC583" s="24"/>
      <c r="AD583" s="24"/>
      <c r="AE583" s="24"/>
      <c r="AF583" s="24"/>
      <c r="AG583" s="24"/>
      <c r="AH583" s="24"/>
      <c r="AI583" s="24"/>
      <c r="AJ583" s="24"/>
      <c r="AK583" s="24"/>
      <c r="AL583" s="24"/>
    </row>
    <row r="584" spans="8:38" ht="15.75" customHeight="1">
      <c r="H584" s="24"/>
      <c r="J584" s="24"/>
      <c r="K584" s="1"/>
      <c r="L584" s="24"/>
      <c r="M584" s="24"/>
      <c r="O584" s="24"/>
      <c r="Q584" s="1"/>
      <c r="R584" s="24"/>
      <c r="T584" s="24"/>
      <c r="X584" s="24"/>
      <c r="Y584" s="24"/>
      <c r="Z584" s="24"/>
      <c r="AA584" s="24"/>
      <c r="AB584" s="24"/>
      <c r="AC584" s="24"/>
      <c r="AD584" s="24"/>
      <c r="AE584" s="24"/>
      <c r="AF584" s="24"/>
      <c r="AG584" s="24"/>
      <c r="AH584" s="24"/>
      <c r="AI584" s="24"/>
      <c r="AJ584" s="24"/>
      <c r="AK584" s="24"/>
      <c r="AL584" s="24"/>
    </row>
    <row r="585" spans="8:38" ht="15.75" customHeight="1">
      <c r="H585" s="24"/>
      <c r="J585" s="24"/>
      <c r="K585" s="1"/>
      <c r="L585" s="24"/>
      <c r="M585" s="24"/>
      <c r="O585" s="24"/>
      <c r="Q585" s="1"/>
      <c r="R585" s="24"/>
      <c r="T585" s="24"/>
      <c r="X585" s="24"/>
      <c r="Y585" s="24"/>
      <c r="Z585" s="24"/>
      <c r="AA585" s="24"/>
      <c r="AB585" s="24"/>
      <c r="AC585" s="24"/>
      <c r="AD585" s="24"/>
      <c r="AE585" s="24"/>
      <c r="AF585" s="24"/>
      <c r="AG585" s="24"/>
      <c r="AH585" s="24"/>
      <c r="AI585" s="24"/>
      <c r="AJ585" s="24"/>
      <c r="AK585" s="24"/>
      <c r="AL585" s="24"/>
    </row>
    <row r="586" spans="8:38" ht="15.75" customHeight="1">
      <c r="H586" s="24"/>
      <c r="J586" s="24"/>
      <c r="K586" s="1"/>
      <c r="L586" s="24"/>
      <c r="M586" s="24"/>
      <c r="O586" s="24"/>
      <c r="Q586" s="1"/>
      <c r="R586" s="24"/>
      <c r="T586" s="24"/>
      <c r="X586" s="24"/>
      <c r="Y586" s="24"/>
      <c r="Z586" s="24"/>
      <c r="AA586" s="24"/>
      <c r="AB586" s="24"/>
      <c r="AC586" s="24"/>
      <c r="AD586" s="24"/>
      <c r="AE586" s="24"/>
      <c r="AF586" s="24"/>
      <c r="AG586" s="24"/>
      <c r="AH586" s="24"/>
      <c r="AI586" s="24"/>
      <c r="AJ586" s="24"/>
      <c r="AK586" s="24"/>
      <c r="AL586" s="24"/>
    </row>
    <row r="587" spans="8:38" ht="15.75" customHeight="1">
      <c r="H587" s="24"/>
      <c r="J587" s="24"/>
      <c r="K587" s="1"/>
      <c r="L587" s="24"/>
      <c r="M587" s="24"/>
      <c r="O587" s="24"/>
      <c r="Q587" s="1"/>
      <c r="R587" s="24"/>
      <c r="T587" s="24"/>
      <c r="X587" s="24"/>
      <c r="Y587" s="24"/>
      <c r="Z587" s="24"/>
      <c r="AA587" s="24"/>
      <c r="AB587" s="24"/>
      <c r="AC587" s="24"/>
      <c r="AD587" s="24"/>
      <c r="AE587" s="24"/>
      <c r="AF587" s="24"/>
      <c r="AG587" s="24"/>
      <c r="AH587" s="24"/>
      <c r="AI587" s="24"/>
      <c r="AJ587" s="24"/>
      <c r="AK587" s="24"/>
      <c r="AL587" s="24"/>
    </row>
    <row r="588" spans="8:38" ht="15.75" customHeight="1">
      <c r="H588" s="24"/>
      <c r="J588" s="24"/>
      <c r="K588" s="1"/>
      <c r="L588" s="24"/>
      <c r="M588" s="24"/>
      <c r="O588" s="24"/>
      <c r="Q588" s="1"/>
      <c r="R588" s="24"/>
      <c r="T588" s="24"/>
      <c r="X588" s="24"/>
      <c r="Y588" s="24"/>
      <c r="Z588" s="24"/>
      <c r="AA588" s="24"/>
      <c r="AB588" s="24"/>
      <c r="AC588" s="24"/>
      <c r="AD588" s="24"/>
      <c r="AE588" s="24"/>
      <c r="AF588" s="24"/>
      <c r="AG588" s="24"/>
      <c r="AH588" s="24"/>
      <c r="AI588" s="24"/>
      <c r="AJ588" s="24"/>
      <c r="AK588" s="24"/>
      <c r="AL588" s="24"/>
    </row>
    <row r="589" spans="8:38" ht="15.75" customHeight="1">
      <c r="H589" s="24"/>
      <c r="J589" s="24"/>
      <c r="K589" s="1"/>
      <c r="L589" s="24"/>
      <c r="M589" s="24"/>
      <c r="O589" s="24"/>
      <c r="Q589" s="1"/>
      <c r="R589" s="24"/>
      <c r="T589" s="24"/>
      <c r="X589" s="24"/>
      <c r="Y589" s="24"/>
      <c r="Z589" s="24"/>
      <c r="AA589" s="24"/>
      <c r="AB589" s="24"/>
      <c r="AC589" s="24"/>
      <c r="AD589" s="24"/>
      <c r="AE589" s="24"/>
      <c r="AF589" s="24"/>
      <c r="AG589" s="24"/>
      <c r="AH589" s="24"/>
      <c r="AI589" s="24"/>
      <c r="AJ589" s="24"/>
      <c r="AK589" s="24"/>
      <c r="AL589" s="24"/>
    </row>
    <row r="590" spans="8:38" ht="15.75" customHeight="1">
      <c r="H590" s="24"/>
      <c r="J590" s="24"/>
      <c r="K590" s="1"/>
      <c r="L590" s="24"/>
      <c r="M590" s="24"/>
      <c r="O590" s="24"/>
      <c r="Q590" s="1"/>
      <c r="R590" s="24"/>
      <c r="T590" s="24"/>
      <c r="X590" s="24"/>
      <c r="Y590" s="24"/>
      <c r="Z590" s="24"/>
      <c r="AA590" s="24"/>
      <c r="AB590" s="24"/>
      <c r="AC590" s="24"/>
      <c r="AD590" s="24"/>
      <c r="AE590" s="24"/>
      <c r="AF590" s="24"/>
      <c r="AG590" s="24"/>
      <c r="AH590" s="24"/>
      <c r="AI590" s="24"/>
      <c r="AJ590" s="24"/>
      <c r="AK590" s="24"/>
      <c r="AL590" s="24"/>
    </row>
    <row r="591" spans="8:38" ht="15.75" customHeight="1">
      <c r="H591" s="24"/>
      <c r="J591" s="24"/>
      <c r="K591" s="1"/>
      <c r="L591" s="24"/>
      <c r="M591" s="24"/>
      <c r="O591" s="24"/>
      <c r="Q591" s="1"/>
      <c r="R591" s="24"/>
      <c r="T591" s="24"/>
      <c r="X591" s="24"/>
      <c r="Y591" s="24"/>
      <c r="Z591" s="24"/>
      <c r="AA591" s="24"/>
      <c r="AB591" s="24"/>
      <c r="AC591" s="24"/>
      <c r="AD591" s="24"/>
      <c r="AE591" s="24"/>
      <c r="AF591" s="24"/>
      <c r="AG591" s="24"/>
      <c r="AH591" s="24"/>
      <c r="AI591" s="24"/>
      <c r="AJ591" s="24"/>
      <c r="AK591" s="24"/>
      <c r="AL591" s="24"/>
    </row>
    <row r="592" spans="8:38" ht="15.75" customHeight="1">
      <c r="H592" s="24"/>
      <c r="J592" s="24"/>
      <c r="K592" s="1"/>
      <c r="L592" s="24"/>
      <c r="M592" s="24"/>
      <c r="O592" s="24"/>
      <c r="Q592" s="1"/>
      <c r="R592" s="24"/>
      <c r="T592" s="24"/>
      <c r="X592" s="24"/>
      <c r="Y592" s="24"/>
      <c r="Z592" s="24"/>
      <c r="AA592" s="24"/>
      <c r="AB592" s="24"/>
      <c r="AC592" s="24"/>
      <c r="AD592" s="24"/>
      <c r="AE592" s="24"/>
      <c r="AF592" s="24"/>
      <c r="AG592" s="24"/>
      <c r="AH592" s="24"/>
      <c r="AI592" s="24"/>
      <c r="AJ592" s="24"/>
      <c r="AK592" s="24"/>
      <c r="AL592" s="24"/>
    </row>
    <row r="593" spans="8:38" ht="15.75" customHeight="1">
      <c r="H593" s="24"/>
      <c r="J593" s="24"/>
      <c r="K593" s="1"/>
      <c r="L593" s="24"/>
      <c r="M593" s="24"/>
      <c r="O593" s="24"/>
      <c r="Q593" s="1"/>
      <c r="R593" s="24"/>
      <c r="T593" s="24"/>
      <c r="X593" s="24"/>
      <c r="Y593" s="24"/>
      <c r="Z593" s="24"/>
      <c r="AA593" s="24"/>
      <c r="AB593" s="24"/>
      <c r="AC593" s="24"/>
      <c r="AD593" s="24"/>
      <c r="AE593" s="24"/>
      <c r="AF593" s="24"/>
      <c r="AG593" s="24"/>
      <c r="AH593" s="24"/>
      <c r="AI593" s="24"/>
      <c r="AJ593" s="24"/>
      <c r="AK593" s="24"/>
      <c r="AL593" s="24"/>
    </row>
    <row r="594" spans="8:38" ht="15.75" customHeight="1">
      <c r="H594" s="24"/>
      <c r="J594" s="24"/>
      <c r="K594" s="1"/>
      <c r="L594" s="24"/>
      <c r="M594" s="24"/>
      <c r="O594" s="24"/>
      <c r="Q594" s="1"/>
      <c r="R594" s="24"/>
      <c r="T594" s="24"/>
      <c r="X594" s="24"/>
      <c r="Y594" s="24"/>
      <c r="Z594" s="24"/>
      <c r="AA594" s="24"/>
      <c r="AB594" s="24"/>
      <c r="AC594" s="24"/>
      <c r="AD594" s="24"/>
      <c r="AE594" s="24"/>
      <c r="AF594" s="24"/>
      <c r="AG594" s="24"/>
      <c r="AH594" s="24"/>
      <c r="AI594" s="24"/>
      <c r="AJ594" s="24"/>
      <c r="AK594" s="24"/>
      <c r="AL594" s="24"/>
    </row>
    <row r="595" spans="8:38" ht="15.75" customHeight="1">
      <c r="H595" s="24"/>
      <c r="J595" s="24"/>
      <c r="K595" s="1"/>
      <c r="L595" s="24"/>
      <c r="M595" s="24"/>
      <c r="O595" s="24"/>
      <c r="Q595" s="1"/>
      <c r="R595" s="24"/>
      <c r="T595" s="24"/>
      <c r="X595" s="24"/>
      <c r="Y595" s="24"/>
      <c r="Z595" s="24"/>
      <c r="AA595" s="24"/>
      <c r="AB595" s="24"/>
      <c r="AC595" s="24"/>
      <c r="AD595" s="24"/>
      <c r="AE595" s="24"/>
      <c r="AF595" s="24"/>
      <c r="AG595" s="24"/>
      <c r="AH595" s="24"/>
      <c r="AI595" s="24"/>
      <c r="AJ595" s="24"/>
      <c r="AK595" s="24"/>
      <c r="AL595" s="24"/>
    </row>
    <row r="596" spans="8:38" ht="15.75" customHeight="1">
      <c r="H596" s="24"/>
      <c r="J596" s="24"/>
      <c r="K596" s="1"/>
      <c r="L596" s="24"/>
      <c r="M596" s="24"/>
      <c r="O596" s="24"/>
      <c r="Q596" s="1"/>
      <c r="R596" s="24"/>
      <c r="T596" s="24"/>
      <c r="X596" s="24"/>
      <c r="Y596" s="24"/>
      <c r="Z596" s="24"/>
      <c r="AA596" s="24"/>
      <c r="AB596" s="24"/>
      <c r="AC596" s="24"/>
      <c r="AD596" s="24"/>
      <c r="AE596" s="24"/>
      <c r="AF596" s="24"/>
      <c r="AG596" s="24"/>
      <c r="AH596" s="24"/>
      <c r="AI596" s="24"/>
      <c r="AJ596" s="24"/>
      <c r="AK596" s="24"/>
      <c r="AL596" s="24"/>
    </row>
    <row r="597" spans="8:38" ht="15.75" customHeight="1">
      <c r="H597" s="24"/>
      <c r="J597" s="24"/>
      <c r="K597" s="1"/>
      <c r="L597" s="24"/>
      <c r="M597" s="24"/>
      <c r="O597" s="24"/>
      <c r="Q597" s="1"/>
      <c r="R597" s="24"/>
      <c r="T597" s="24"/>
      <c r="X597" s="24"/>
      <c r="Y597" s="24"/>
      <c r="Z597" s="24"/>
      <c r="AA597" s="24"/>
      <c r="AB597" s="24"/>
      <c r="AC597" s="24"/>
      <c r="AD597" s="24"/>
      <c r="AE597" s="24"/>
      <c r="AF597" s="24"/>
      <c r="AG597" s="24"/>
      <c r="AH597" s="24"/>
      <c r="AI597" s="24"/>
      <c r="AJ597" s="24"/>
      <c r="AK597" s="24"/>
      <c r="AL597" s="24"/>
    </row>
    <row r="598" spans="8:38" ht="15.75" customHeight="1">
      <c r="H598" s="24"/>
      <c r="J598" s="24"/>
      <c r="K598" s="1"/>
      <c r="L598" s="24"/>
      <c r="M598" s="24"/>
      <c r="O598" s="24"/>
      <c r="Q598" s="1"/>
      <c r="R598" s="24"/>
      <c r="T598" s="24"/>
      <c r="X598" s="24"/>
      <c r="Y598" s="24"/>
      <c r="Z598" s="24"/>
      <c r="AA598" s="24"/>
      <c r="AB598" s="24"/>
      <c r="AC598" s="24"/>
      <c r="AD598" s="24"/>
      <c r="AE598" s="24"/>
      <c r="AF598" s="24"/>
      <c r="AG598" s="24"/>
      <c r="AH598" s="24"/>
      <c r="AI598" s="24"/>
      <c r="AJ598" s="24"/>
      <c r="AK598" s="24"/>
      <c r="AL598" s="24"/>
    </row>
    <row r="599" spans="8:38" ht="15.75" customHeight="1">
      <c r="H599" s="24"/>
      <c r="J599" s="24"/>
      <c r="K599" s="1"/>
      <c r="L599" s="24"/>
      <c r="M599" s="24"/>
      <c r="O599" s="24"/>
      <c r="Q599" s="1"/>
      <c r="R599" s="24"/>
      <c r="T599" s="24"/>
      <c r="X599" s="24"/>
      <c r="Y599" s="24"/>
      <c r="Z599" s="24"/>
      <c r="AA599" s="24"/>
      <c r="AB599" s="24"/>
      <c r="AC599" s="24"/>
      <c r="AD599" s="24"/>
      <c r="AE599" s="24"/>
      <c r="AF599" s="24"/>
      <c r="AG599" s="24"/>
      <c r="AH599" s="24"/>
      <c r="AI599" s="24"/>
      <c r="AJ599" s="24"/>
      <c r="AK599" s="24"/>
      <c r="AL599" s="24"/>
    </row>
    <row r="600" spans="8:38" ht="15.75" customHeight="1">
      <c r="H600" s="24"/>
      <c r="J600" s="24"/>
      <c r="K600" s="1"/>
      <c r="L600" s="24"/>
      <c r="M600" s="24"/>
      <c r="O600" s="24"/>
      <c r="Q600" s="1"/>
      <c r="R600" s="24"/>
      <c r="T600" s="24"/>
      <c r="X600" s="24"/>
      <c r="Y600" s="24"/>
      <c r="Z600" s="24"/>
      <c r="AA600" s="24"/>
      <c r="AB600" s="24"/>
      <c r="AC600" s="24"/>
      <c r="AD600" s="24"/>
      <c r="AE600" s="24"/>
      <c r="AF600" s="24"/>
      <c r="AG600" s="24"/>
      <c r="AH600" s="24"/>
      <c r="AI600" s="24"/>
      <c r="AJ600" s="24"/>
      <c r="AK600" s="24"/>
      <c r="AL600" s="24"/>
    </row>
    <row r="601" spans="8:38" ht="15.75" customHeight="1">
      <c r="H601" s="24"/>
      <c r="J601" s="24"/>
      <c r="K601" s="1"/>
      <c r="L601" s="24"/>
      <c r="M601" s="24"/>
      <c r="O601" s="24"/>
      <c r="Q601" s="1"/>
      <c r="R601" s="24"/>
      <c r="T601" s="24"/>
      <c r="X601" s="24"/>
      <c r="Y601" s="24"/>
      <c r="Z601" s="24"/>
      <c r="AA601" s="24"/>
      <c r="AB601" s="24"/>
      <c r="AC601" s="24"/>
      <c r="AD601" s="24"/>
      <c r="AE601" s="24"/>
      <c r="AF601" s="24"/>
      <c r="AG601" s="24"/>
      <c r="AH601" s="24"/>
      <c r="AI601" s="24"/>
      <c r="AJ601" s="24"/>
      <c r="AK601" s="24"/>
      <c r="AL601" s="24"/>
    </row>
    <row r="602" spans="8:38" ht="15.75" customHeight="1">
      <c r="H602" s="24"/>
      <c r="J602" s="24"/>
      <c r="K602" s="1"/>
      <c r="L602" s="24"/>
      <c r="M602" s="24"/>
      <c r="O602" s="24"/>
      <c r="Q602" s="1"/>
      <c r="R602" s="24"/>
      <c r="T602" s="24"/>
      <c r="X602" s="24"/>
      <c r="Y602" s="24"/>
      <c r="Z602" s="24"/>
      <c r="AA602" s="24"/>
      <c r="AB602" s="24"/>
      <c r="AC602" s="24"/>
      <c r="AD602" s="24"/>
      <c r="AE602" s="24"/>
      <c r="AF602" s="24"/>
      <c r="AG602" s="24"/>
      <c r="AH602" s="24"/>
      <c r="AI602" s="24"/>
      <c r="AJ602" s="24"/>
      <c r="AK602" s="24"/>
      <c r="AL602" s="24"/>
    </row>
    <row r="603" spans="8:38" ht="15.75" customHeight="1">
      <c r="H603" s="24"/>
      <c r="J603" s="24"/>
      <c r="K603" s="1"/>
      <c r="L603" s="24"/>
      <c r="M603" s="24"/>
      <c r="O603" s="24"/>
      <c r="Q603" s="1"/>
      <c r="R603" s="24"/>
      <c r="T603" s="24"/>
      <c r="X603" s="24"/>
      <c r="Y603" s="24"/>
      <c r="Z603" s="24"/>
      <c r="AA603" s="24"/>
      <c r="AB603" s="24"/>
      <c r="AC603" s="24"/>
      <c r="AD603" s="24"/>
      <c r="AE603" s="24"/>
      <c r="AF603" s="24"/>
      <c r="AG603" s="24"/>
      <c r="AH603" s="24"/>
      <c r="AI603" s="24"/>
      <c r="AJ603" s="24"/>
      <c r="AK603" s="24"/>
      <c r="AL603" s="24"/>
    </row>
    <row r="604" spans="8:38" ht="15.75" customHeight="1">
      <c r="H604" s="24"/>
      <c r="J604" s="24"/>
      <c r="K604" s="1"/>
      <c r="L604" s="24"/>
      <c r="M604" s="24"/>
      <c r="O604" s="24"/>
      <c r="Q604" s="1"/>
      <c r="R604" s="24"/>
      <c r="T604" s="24"/>
      <c r="X604" s="24"/>
      <c r="Y604" s="24"/>
      <c r="Z604" s="24"/>
      <c r="AA604" s="24"/>
      <c r="AB604" s="24"/>
      <c r="AC604" s="24"/>
      <c r="AD604" s="24"/>
      <c r="AE604" s="24"/>
      <c r="AF604" s="24"/>
      <c r="AG604" s="24"/>
      <c r="AH604" s="24"/>
      <c r="AI604" s="24"/>
      <c r="AJ604" s="24"/>
      <c r="AK604" s="24"/>
      <c r="AL604" s="24"/>
    </row>
    <row r="605" spans="8:38" ht="15.75" customHeight="1">
      <c r="H605" s="24"/>
      <c r="J605" s="24"/>
      <c r="K605" s="1"/>
      <c r="L605" s="24"/>
      <c r="M605" s="24"/>
      <c r="O605" s="24"/>
      <c r="Q605" s="1"/>
      <c r="R605" s="24"/>
      <c r="T605" s="24"/>
      <c r="X605" s="24"/>
      <c r="Y605" s="24"/>
      <c r="Z605" s="24"/>
      <c r="AA605" s="24"/>
      <c r="AB605" s="24"/>
      <c r="AC605" s="24"/>
      <c r="AD605" s="24"/>
      <c r="AE605" s="24"/>
      <c r="AF605" s="24"/>
      <c r="AG605" s="24"/>
      <c r="AH605" s="24"/>
      <c r="AI605" s="24"/>
      <c r="AJ605" s="24"/>
      <c r="AK605" s="24"/>
      <c r="AL605" s="24"/>
    </row>
    <row r="606" spans="8:38" ht="15.75" customHeight="1">
      <c r="H606" s="24"/>
      <c r="J606" s="24"/>
      <c r="K606" s="1"/>
      <c r="L606" s="24"/>
      <c r="M606" s="24"/>
      <c r="O606" s="24"/>
      <c r="Q606" s="1"/>
      <c r="R606" s="24"/>
      <c r="T606" s="24"/>
      <c r="X606" s="24"/>
      <c r="Y606" s="24"/>
      <c r="Z606" s="24"/>
      <c r="AA606" s="24"/>
      <c r="AB606" s="24"/>
      <c r="AC606" s="24"/>
      <c r="AD606" s="24"/>
      <c r="AE606" s="24"/>
      <c r="AF606" s="24"/>
      <c r="AG606" s="24"/>
      <c r="AH606" s="24"/>
      <c r="AI606" s="24"/>
      <c r="AJ606" s="24"/>
      <c r="AK606" s="24"/>
      <c r="AL606" s="24"/>
    </row>
    <row r="607" spans="8:38" ht="15.75" customHeight="1">
      <c r="H607" s="24"/>
      <c r="J607" s="24"/>
      <c r="K607" s="1"/>
      <c r="L607" s="24"/>
      <c r="M607" s="24"/>
      <c r="O607" s="24"/>
      <c r="Q607" s="1"/>
      <c r="R607" s="24"/>
      <c r="T607" s="24"/>
      <c r="X607" s="24"/>
      <c r="Y607" s="24"/>
      <c r="Z607" s="24"/>
      <c r="AA607" s="24"/>
      <c r="AB607" s="24"/>
      <c r="AC607" s="24"/>
      <c r="AD607" s="24"/>
      <c r="AE607" s="24"/>
      <c r="AF607" s="24"/>
      <c r="AG607" s="24"/>
      <c r="AH607" s="24"/>
      <c r="AI607" s="24"/>
      <c r="AJ607" s="24"/>
      <c r="AK607" s="24"/>
      <c r="AL607" s="24"/>
    </row>
    <row r="608" spans="8:38" ht="15.75" customHeight="1">
      <c r="H608" s="24"/>
      <c r="J608" s="24"/>
      <c r="K608" s="1"/>
      <c r="L608" s="24"/>
      <c r="M608" s="24"/>
      <c r="O608" s="24"/>
      <c r="Q608" s="1"/>
      <c r="R608" s="24"/>
      <c r="T608" s="24"/>
      <c r="X608" s="24"/>
      <c r="Y608" s="24"/>
      <c r="Z608" s="24"/>
      <c r="AA608" s="24"/>
      <c r="AB608" s="24"/>
      <c r="AC608" s="24"/>
      <c r="AD608" s="24"/>
      <c r="AE608" s="24"/>
      <c r="AF608" s="24"/>
      <c r="AG608" s="24"/>
      <c r="AH608" s="24"/>
      <c r="AI608" s="24"/>
      <c r="AJ608" s="24"/>
      <c r="AK608" s="24"/>
      <c r="AL608" s="24"/>
    </row>
    <row r="609" spans="8:38" ht="15.75" customHeight="1">
      <c r="H609" s="24"/>
      <c r="J609" s="24"/>
      <c r="K609" s="1"/>
      <c r="L609" s="24"/>
      <c r="M609" s="24"/>
      <c r="O609" s="24"/>
      <c r="Q609" s="1"/>
      <c r="R609" s="24"/>
      <c r="T609" s="24"/>
      <c r="X609" s="24"/>
      <c r="Y609" s="24"/>
      <c r="Z609" s="24"/>
      <c r="AA609" s="24"/>
      <c r="AB609" s="24"/>
      <c r="AC609" s="24"/>
      <c r="AD609" s="24"/>
      <c r="AE609" s="24"/>
      <c r="AF609" s="24"/>
      <c r="AG609" s="24"/>
      <c r="AH609" s="24"/>
      <c r="AI609" s="24"/>
      <c r="AJ609" s="24"/>
      <c r="AK609" s="24"/>
      <c r="AL609" s="24"/>
    </row>
    <row r="610" spans="8:38" ht="15.75" customHeight="1">
      <c r="H610" s="24"/>
      <c r="J610" s="24"/>
      <c r="K610" s="1"/>
      <c r="L610" s="24"/>
      <c r="M610" s="24"/>
      <c r="O610" s="24"/>
      <c r="Q610" s="1"/>
      <c r="R610" s="24"/>
      <c r="T610" s="24"/>
      <c r="X610" s="24"/>
      <c r="Y610" s="24"/>
      <c r="Z610" s="24"/>
      <c r="AA610" s="24"/>
      <c r="AB610" s="24"/>
      <c r="AC610" s="24"/>
      <c r="AD610" s="24"/>
      <c r="AE610" s="24"/>
      <c r="AF610" s="24"/>
      <c r="AG610" s="24"/>
      <c r="AH610" s="24"/>
      <c r="AI610" s="24"/>
      <c r="AJ610" s="24"/>
      <c r="AK610" s="24"/>
      <c r="AL610" s="24"/>
    </row>
    <row r="611" spans="8:38" ht="15.75" customHeight="1">
      <c r="H611" s="24"/>
      <c r="J611" s="24"/>
      <c r="K611" s="1"/>
      <c r="L611" s="24"/>
      <c r="M611" s="24"/>
      <c r="O611" s="24"/>
      <c r="Q611" s="1"/>
      <c r="R611" s="24"/>
      <c r="T611" s="24"/>
      <c r="X611" s="24"/>
      <c r="Y611" s="24"/>
      <c r="Z611" s="24"/>
      <c r="AA611" s="24"/>
      <c r="AB611" s="24"/>
      <c r="AC611" s="24"/>
      <c r="AD611" s="24"/>
      <c r="AE611" s="24"/>
      <c r="AF611" s="24"/>
      <c r="AG611" s="24"/>
      <c r="AH611" s="24"/>
      <c r="AI611" s="24"/>
      <c r="AJ611" s="24"/>
      <c r="AK611" s="24"/>
      <c r="AL611" s="24"/>
    </row>
    <row r="612" spans="8:38" ht="15.75" customHeight="1">
      <c r="H612" s="24"/>
      <c r="J612" s="24"/>
      <c r="K612" s="1"/>
      <c r="L612" s="24"/>
      <c r="M612" s="24"/>
      <c r="O612" s="24"/>
      <c r="Q612" s="1"/>
      <c r="R612" s="24"/>
      <c r="T612" s="24"/>
      <c r="X612" s="24"/>
      <c r="Y612" s="24"/>
      <c r="Z612" s="24"/>
      <c r="AA612" s="24"/>
      <c r="AB612" s="24"/>
      <c r="AC612" s="24"/>
      <c r="AD612" s="24"/>
      <c r="AE612" s="24"/>
      <c r="AF612" s="24"/>
      <c r="AG612" s="24"/>
      <c r="AH612" s="24"/>
      <c r="AI612" s="24"/>
      <c r="AJ612" s="24"/>
      <c r="AK612" s="24"/>
      <c r="AL612" s="24"/>
    </row>
    <row r="613" spans="8:38" ht="15.75" customHeight="1">
      <c r="H613" s="24"/>
      <c r="J613" s="24"/>
      <c r="K613" s="1"/>
      <c r="L613" s="24"/>
      <c r="M613" s="24"/>
      <c r="O613" s="24"/>
      <c r="Q613" s="1"/>
      <c r="R613" s="24"/>
      <c r="T613" s="24"/>
      <c r="X613" s="24"/>
      <c r="Y613" s="24"/>
      <c r="Z613" s="24"/>
      <c r="AA613" s="24"/>
      <c r="AB613" s="24"/>
      <c r="AC613" s="24"/>
      <c r="AD613" s="24"/>
      <c r="AE613" s="24"/>
      <c r="AF613" s="24"/>
      <c r="AG613" s="24"/>
      <c r="AH613" s="24"/>
      <c r="AI613" s="24"/>
      <c r="AJ613" s="24"/>
      <c r="AK613" s="24"/>
      <c r="AL613" s="24"/>
    </row>
    <row r="614" spans="8:38" ht="15.75" customHeight="1">
      <c r="H614" s="24"/>
      <c r="J614" s="24"/>
      <c r="K614" s="1"/>
      <c r="L614" s="24"/>
      <c r="M614" s="24"/>
      <c r="O614" s="24"/>
      <c r="Q614" s="1"/>
      <c r="R614" s="24"/>
      <c r="T614" s="24"/>
      <c r="X614" s="24"/>
      <c r="Y614" s="24"/>
      <c r="Z614" s="24"/>
      <c r="AA614" s="24"/>
      <c r="AB614" s="24"/>
      <c r="AC614" s="24"/>
      <c r="AD614" s="24"/>
      <c r="AE614" s="24"/>
      <c r="AF614" s="24"/>
      <c r="AG614" s="24"/>
      <c r="AH614" s="24"/>
      <c r="AI614" s="24"/>
      <c r="AJ614" s="24"/>
      <c r="AK614" s="24"/>
      <c r="AL614" s="24"/>
    </row>
    <row r="615" spans="8:38" ht="15.75" customHeight="1">
      <c r="H615" s="24"/>
      <c r="J615" s="24"/>
      <c r="K615" s="1"/>
      <c r="L615" s="24"/>
      <c r="M615" s="24"/>
      <c r="O615" s="24"/>
      <c r="Q615" s="1"/>
      <c r="R615" s="24"/>
      <c r="T615" s="24"/>
      <c r="X615" s="24"/>
      <c r="Y615" s="24"/>
      <c r="Z615" s="24"/>
      <c r="AA615" s="24"/>
      <c r="AB615" s="24"/>
      <c r="AC615" s="24"/>
      <c r="AD615" s="24"/>
      <c r="AE615" s="24"/>
      <c r="AF615" s="24"/>
      <c r="AG615" s="24"/>
      <c r="AH615" s="24"/>
      <c r="AI615" s="24"/>
      <c r="AJ615" s="24"/>
      <c r="AK615" s="24"/>
      <c r="AL615" s="24"/>
    </row>
    <row r="616" spans="8:38" ht="15.75" customHeight="1">
      <c r="H616" s="24"/>
      <c r="J616" s="24"/>
      <c r="K616" s="1"/>
      <c r="L616" s="24"/>
      <c r="M616" s="24"/>
      <c r="O616" s="24"/>
      <c r="Q616" s="1"/>
      <c r="R616" s="24"/>
      <c r="T616" s="24"/>
      <c r="X616" s="24"/>
      <c r="Y616" s="24"/>
      <c r="Z616" s="24"/>
      <c r="AA616" s="24"/>
      <c r="AB616" s="24"/>
      <c r="AC616" s="24"/>
      <c r="AD616" s="24"/>
      <c r="AE616" s="24"/>
      <c r="AF616" s="24"/>
      <c r="AG616" s="24"/>
      <c r="AH616" s="24"/>
      <c r="AI616" s="24"/>
      <c r="AJ616" s="24"/>
      <c r="AK616" s="24"/>
      <c r="AL616" s="24"/>
    </row>
    <row r="617" spans="8:38" ht="15.75" customHeight="1">
      <c r="H617" s="24"/>
      <c r="J617" s="24"/>
      <c r="K617" s="1"/>
      <c r="L617" s="24"/>
      <c r="M617" s="24"/>
      <c r="O617" s="24"/>
      <c r="Q617" s="1"/>
      <c r="R617" s="24"/>
      <c r="T617" s="24"/>
      <c r="X617" s="24"/>
      <c r="Y617" s="24"/>
      <c r="Z617" s="24"/>
      <c r="AA617" s="24"/>
      <c r="AB617" s="24"/>
      <c r="AC617" s="24"/>
      <c r="AD617" s="24"/>
      <c r="AE617" s="24"/>
      <c r="AF617" s="24"/>
      <c r="AG617" s="24"/>
      <c r="AH617" s="24"/>
      <c r="AI617" s="24"/>
      <c r="AJ617" s="24"/>
      <c r="AK617" s="24"/>
      <c r="AL617" s="24"/>
    </row>
    <row r="618" spans="8:38" ht="15.75" customHeight="1">
      <c r="H618" s="24"/>
      <c r="J618" s="24"/>
      <c r="K618" s="1"/>
      <c r="L618" s="24"/>
      <c r="M618" s="24"/>
      <c r="O618" s="24"/>
      <c r="Q618" s="1"/>
      <c r="R618" s="24"/>
      <c r="T618" s="24"/>
      <c r="X618" s="24"/>
      <c r="Y618" s="24"/>
      <c r="Z618" s="24"/>
      <c r="AA618" s="24"/>
      <c r="AB618" s="24"/>
      <c r="AC618" s="24"/>
      <c r="AD618" s="24"/>
      <c r="AE618" s="24"/>
      <c r="AF618" s="24"/>
      <c r="AG618" s="24"/>
      <c r="AH618" s="24"/>
      <c r="AI618" s="24"/>
      <c r="AJ618" s="24"/>
      <c r="AK618" s="24"/>
      <c r="AL618" s="24"/>
    </row>
    <row r="619" spans="8:38" ht="15.75" customHeight="1">
      <c r="H619" s="24"/>
      <c r="J619" s="24"/>
      <c r="K619" s="1"/>
      <c r="L619" s="24"/>
      <c r="M619" s="24"/>
      <c r="O619" s="24"/>
      <c r="Q619" s="1"/>
      <c r="R619" s="24"/>
      <c r="T619" s="24"/>
      <c r="X619" s="24"/>
      <c r="Y619" s="24"/>
      <c r="Z619" s="24"/>
      <c r="AA619" s="24"/>
      <c r="AB619" s="24"/>
      <c r="AC619" s="24"/>
      <c r="AD619" s="24"/>
      <c r="AE619" s="24"/>
      <c r="AF619" s="24"/>
      <c r="AG619" s="24"/>
      <c r="AH619" s="24"/>
      <c r="AI619" s="24"/>
      <c r="AJ619" s="24"/>
      <c r="AK619" s="24"/>
      <c r="AL619" s="24"/>
    </row>
    <row r="620" spans="8:38" ht="15.75" customHeight="1">
      <c r="H620" s="24"/>
      <c r="J620" s="24"/>
      <c r="K620" s="1"/>
      <c r="L620" s="24"/>
      <c r="M620" s="24"/>
      <c r="O620" s="24"/>
      <c r="Q620" s="1"/>
      <c r="R620" s="24"/>
      <c r="T620" s="24"/>
      <c r="X620" s="24"/>
      <c r="Y620" s="24"/>
      <c r="Z620" s="24"/>
      <c r="AA620" s="24"/>
      <c r="AB620" s="24"/>
      <c r="AC620" s="24"/>
      <c r="AD620" s="24"/>
      <c r="AE620" s="24"/>
      <c r="AF620" s="24"/>
      <c r="AG620" s="24"/>
      <c r="AH620" s="24"/>
      <c r="AI620" s="24"/>
      <c r="AJ620" s="24"/>
      <c r="AK620" s="24"/>
      <c r="AL620" s="24"/>
    </row>
    <row r="621" spans="8:38" ht="15.75" customHeight="1">
      <c r="H621" s="24"/>
      <c r="J621" s="24"/>
      <c r="K621" s="1"/>
      <c r="L621" s="24"/>
      <c r="M621" s="24"/>
      <c r="O621" s="24"/>
      <c r="Q621" s="1"/>
      <c r="R621" s="24"/>
      <c r="T621" s="24"/>
      <c r="X621" s="24"/>
      <c r="Y621" s="24"/>
      <c r="Z621" s="24"/>
      <c r="AA621" s="24"/>
      <c r="AB621" s="24"/>
      <c r="AC621" s="24"/>
      <c r="AD621" s="24"/>
      <c r="AE621" s="24"/>
      <c r="AF621" s="24"/>
      <c r="AG621" s="24"/>
      <c r="AH621" s="24"/>
      <c r="AI621" s="24"/>
      <c r="AJ621" s="24"/>
      <c r="AK621" s="24"/>
      <c r="AL621" s="24"/>
    </row>
    <row r="622" spans="8:38" ht="15.75" customHeight="1">
      <c r="H622" s="24"/>
      <c r="J622" s="24"/>
      <c r="K622" s="1"/>
      <c r="L622" s="24"/>
      <c r="M622" s="24"/>
      <c r="O622" s="24"/>
      <c r="Q622" s="1"/>
      <c r="R622" s="24"/>
      <c r="T622" s="24"/>
      <c r="X622" s="24"/>
      <c r="Y622" s="24"/>
      <c r="Z622" s="24"/>
      <c r="AA622" s="24"/>
      <c r="AB622" s="24"/>
      <c r="AC622" s="24"/>
      <c r="AD622" s="24"/>
      <c r="AE622" s="24"/>
      <c r="AF622" s="24"/>
      <c r="AG622" s="24"/>
      <c r="AH622" s="24"/>
      <c r="AI622" s="24"/>
      <c r="AJ622" s="24"/>
      <c r="AK622" s="24"/>
      <c r="AL622" s="24"/>
    </row>
    <row r="623" spans="8:38" ht="15.75" customHeight="1">
      <c r="H623" s="24"/>
      <c r="J623" s="24"/>
      <c r="K623" s="1"/>
      <c r="L623" s="24"/>
      <c r="M623" s="24"/>
      <c r="O623" s="24"/>
      <c r="Q623" s="1"/>
      <c r="R623" s="24"/>
      <c r="T623" s="24"/>
      <c r="X623" s="24"/>
      <c r="Y623" s="24"/>
      <c r="Z623" s="24"/>
      <c r="AA623" s="24"/>
      <c r="AB623" s="24"/>
      <c r="AC623" s="24"/>
      <c r="AD623" s="24"/>
      <c r="AE623" s="24"/>
      <c r="AF623" s="24"/>
      <c r="AG623" s="24"/>
      <c r="AH623" s="24"/>
      <c r="AI623" s="24"/>
      <c r="AJ623" s="24"/>
      <c r="AK623" s="24"/>
      <c r="AL623" s="24"/>
    </row>
    <row r="624" spans="8:38" ht="15.75" customHeight="1">
      <c r="H624" s="24"/>
      <c r="J624" s="24"/>
      <c r="K624" s="1"/>
      <c r="L624" s="24"/>
      <c r="M624" s="24"/>
      <c r="O624" s="24"/>
      <c r="Q624" s="1"/>
      <c r="R624" s="24"/>
      <c r="T624" s="24"/>
      <c r="X624" s="24"/>
      <c r="Y624" s="24"/>
      <c r="Z624" s="24"/>
      <c r="AA624" s="24"/>
      <c r="AB624" s="24"/>
      <c r="AC624" s="24"/>
      <c r="AD624" s="24"/>
      <c r="AE624" s="24"/>
      <c r="AF624" s="24"/>
      <c r="AG624" s="24"/>
      <c r="AH624" s="24"/>
      <c r="AI624" s="24"/>
      <c r="AJ624" s="24"/>
      <c r="AK624" s="24"/>
      <c r="AL624" s="24"/>
    </row>
    <row r="625" spans="8:38" ht="15.75" customHeight="1">
      <c r="H625" s="24"/>
      <c r="J625" s="24"/>
      <c r="K625" s="1"/>
      <c r="L625" s="24"/>
      <c r="M625" s="24"/>
      <c r="O625" s="24"/>
      <c r="Q625" s="1"/>
      <c r="R625" s="24"/>
      <c r="T625" s="24"/>
      <c r="X625" s="24"/>
      <c r="Y625" s="24"/>
      <c r="Z625" s="24"/>
      <c r="AA625" s="24"/>
      <c r="AB625" s="24"/>
      <c r="AC625" s="24"/>
      <c r="AD625" s="24"/>
      <c r="AE625" s="24"/>
      <c r="AF625" s="24"/>
      <c r="AG625" s="24"/>
      <c r="AH625" s="24"/>
      <c r="AI625" s="24"/>
      <c r="AJ625" s="24"/>
      <c r="AK625" s="24"/>
      <c r="AL625" s="24"/>
    </row>
    <row r="626" spans="8:38" ht="15.75" customHeight="1">
      <c r="H626" s="24"/>
      <c r="J626" s="24"/>
      <c r="K626" s="1"/>
      <c r="L626" s="24"/>
      <c r="M626" s="24"/>
      <c r="O626" s="24"/>
      <c r="Q626" s="1"/>
      <c r="R626" s="24"/>
      <c r="T626" s="24"/>
      <c r="X626" s="24"/>
      <c r="Y626" s="24"/>
      <c r="Z626" s="24"/>
      <c r="AA626" s="24"/>
      <c r="AB626" s="24"/>
      <c r="AC626" s="24"/>
      <c r="AD626" s="24"/>
      <c r="AE626" s="24"/>
      <c r="AF626" s="24"/>
      <c r="AG626" s="24"/>
      <c r="AH626" s="24"/>
      <c r="AI626" s="24"/>
      <c r="AJ626" s="24"/>
      <c r="AK626" s="24"/>
      <c r="AL626" s="24"/>
    </row>
    <row r="627" spans="8:38" ht="15.75" customHeight="1">
      <c r="H627" s="24"/>
      <c r="J627" s="24"/>
      <c r="K627" s="1"/>
      <c r="L627" s="24"/>
      <c r="M627" s="24"/>
      <c r="O627" s="24"/>
      <c r="Q627" s="1"/>
      <c r="R627" s="24"/>
      <c r="T627" s="24"/>
      <c r="X627" s="24"/>
      <c r="Y627" s="24"/>
      <c r="Z627" s="24"/>
      <c r="AA627" s="24"/>
      <c r="AB627" s="24"/>
      <c r="AC627" s="24"/>
      <c r="AD627" s="24"/>
      <c r="AE627" s="24"/>
      <c r="AF627" s="24"/>
      <c r="AG627" s="24"/>
      <c r="AH627" s="24"/>
      <c r="AI627" s="24"/>
      <c r="AJ627" s="24"/>
      <c r="AK627" s="24"/>
      <c r="AL627" s="24"/>
    </row>
    <row r="628" spans="8:38" ht="15.75" customHeight="1">
      <c r="H628" s="24"/>
      <c r="J628" s="24"/>
      <c r="K628" s="1"/>
      <c r="L628" s="24"/>
      <c r="M628" s="24"/>
      <c r="O628" s="24"/>
      <c r="Q628" s="1"/>
      <c r="R628" s="24"/>
      <c r="T628" s="24"/>
      <c r="X628" s="24"/>
      <c r="Y628" s="24"/>
      <c r="Z628" s="24"/>
      <c r="AA628" s="24"/>
      <c r="AB628" s="24"/>
      <c r="AC628" s="24"/>
      <c r="AD628" s="24"/>
      <c r="AE628" s="24"/>
      <c r="AF628" s="24"/>
      <c r="AG628" s="24"/>
      <c r="AH628" s="24"/>
      <c r="AI628" s="24"/>
      <c r="AJ628" s="24"/>
      <c r="AK628" s="24"/>
      <c r="AL628" s="24"/>
    </row>
    <row r="629" spans="8:38" ht="15.75" customHeight="1">
      <c r="H629" s="24"/>
      <c r="J629" s="24"/>
      <c r="K629" s="1"/>
      <c r="L629" s="24"/>
      <c r="M629" s="24"/>
      <c r="O629" s="24"/>
      <c r="Q629" s="1"/>
      <c r="R629" s="24"/>
      <c r="T629" s="24"/>
      <c r="X629" s="24"/>
      <c r="Y629" s="24"/>
      <c r="Z629" s="24"/>
      <c r="AA629" s="24"/>
      <c r="AB629" s="24"/>
      <c r="AC629" s="24"/>
      <c r="AD629" s="24"/>
      <c r="AE629" s="24"/>
      <c r="AF629" s="24"/>
      <c r="AG629" s="24"/>
      <c r="AH629" s="24"/>
      <c r="AI629" s="24"/>
      <c r="AJ629" s="24"/>
      <c r="AK629" s="24"/>
      <c r="AL629" s="24"/>
    </row>
    <row r="630" spans="8:38" ht="15.75" customHeight="1">
      <c r="H630" s="24"/>
      <c r="J630" s="24"/>
      <c r="K630" s="1"/>
      <c r="L630" s="24"/>
      <c r="M630" s="24"/>
      <c r="O630" s="24"/>
      <c r="Q630" s="1"/>
      <c r="R630" s="24"/>
      <c r="T630" s="24"/>
      <c r="X630" s="24"/>
      <c r="Y630" s="24"/>
      <c r="Z630" s="24"/>
      <c r="AA630" s="24"/>
      <c r="AB630" s="24"/>
      <c r="AC630" s="24"/>
      <c r="AD630" s="24"/>
      <c r="AE630" s="24"/>
      <c r="AF630" s="24"/>
      <c r="AG630" s="24"/>
      <c r="AH630" s="24"/>
      <c r="AI630" s="24"/>
      <c r="AJ630" s="24"/>
      <c r="AK630" s="24"/>
      <c r="AL630" s="24"/>
    </row>
    <row r="631" spans="8:38" ht="15.75" customHeight="1">
      <c r="H631" s="24"/>
      <c r="J631" s="24"/>
      <c r="K631" s="1"/>
      <c r="L631" s="24"/>
      <c r="M631" s="24"/>
      <c r="O631" s="24"/>
      <c r="Q631" s="1"/>
      <c r="R631" s="24"/>
      <c r="T631" s="24"/>
      <c r="X631" s="24"/>
      <c r="Y631" s="24"/>
      <c r="Z631" s="24"/>
      <c r="AA631" s="24"/>
      <c r="AB631" s="24"/>
      <c r="AC631" s="24"/>
      <c r="AD631" s="24"/>
      <c r="AE631" s="24"/>
      <c r="AF631" s="24"/>
      <c r="AG631" s="24"/>
      <c r="AH631" s="24"/>
      <c r="AI631" s="24"/>
      <c r="AJ631" s="24"/>
      <c r="AK631" s="24"/>
      <c r="AL631" s="24"/>
    </row>
    <row r="632" spans="8:38" ht="15.75" customHeight="1">
      <c r="H632" s="24"/>
      <c r="J632" s="24"/>
      <c r="K632" s="1"/>
      <c r="L632" s="24"/>
      <c r="M632" s="24"/>
      <c r="O632" s="24"/>
      <c r="Q632" s="1"/>
      <c r="R632" s="24"/>
      <c r="T632" s="24"/>
      <c r="X632" s="24"/>
      <c r="Y632" s="24"/>
      <c r="Z632" s="24"/>
      <c r="AA632" s="24"/>
      <c r="AB632" s="24"/>
      <c r="AC632" s="24"/>
      <c r="AD632" s="24"/>
      <c r="AE632" s="24"/>
      <c r="AF632" s="24"/>
      <c r="AG632" s="24"/>
      <c r="AH632" s="24"/>
      <c r="AI632" s="24"/>
      <c r="AJ632" s="24"/>
      <c r="AK632" s="24"/>
      <c r="AL632" s="24"/>
    </row>
    <row r="633" spans="8:38" ht="15.75" customHeight="1">
      <c r="H633" s="24"/>
      <c r="J633" s="24"/>
      <c r="K633" s="1"/>
      <c r="L633" s="24"/>
      <c r="M633" s="24"/>
      <c r="O633" s="24"/>
      <c r="Q633" s="1"/>
      <c r="R633" s="24"/>
      <c r="T633" s="24"/>
      <c r="X633" s="24"/>
      <c r="Y633" s="24"/>
      <c r="Z633" s="24"/>
      <c r="AA633" s="24"/>
      <c r="AB633" s="24"/>
      <c r="AC633" s="24"/>
      <c r="AD633" s="24"/>
      <c r="AE633" s="24"/>
      <c r="AF633" s="24"/>
      <c r="AG633" s="24"/>
      <c r="AH633" s="24"/>
      <c r="AI633" s="24"/>
      <c r="AJ633" s="24"/>
      <c r="AK633" s="24"/>
      <c r="AL633" s="24"/>
    </row>
    <row r="634" spans="8:38" ht="15.75" customHeight="1">
      <c r="H634" s="24"/>
      <c r="J634" s="24"/>
      <c r="K634" s="1"/>
      <c r="L634" s="24"/>
      <c r="M634" s="24"/>
      <c r="O634" s="24"/>
      <c r="Q634" s="1"/>
      <c r="R634" s="24"/>
      <c r="T634" s="24"/>
      <c r="X634" s="24"/>
      <c r="Y634" s="24"/>
      <c r="Z634" s="24"/>
      <c r="AA634" s="24"/>
      <c r="AB634" s="24"/>
      <c r="AC634" s="24"/>
      <c r="AD634" s="24"/>
      <c r="AE634" s="24"/>
      <c r="AF634" s="24"/>
      <c r="AG634" s="24"/>
      <c r="AH634" s="24"/>
      <c r="AI634" s="24"/>
      <c r="AJ634" s="24"/>
      <c r="AK634" s="24"/>
      <c r="AL634" s="24"/>
    </row>
    <row r="635" spans="8:38" ht="15.75" customHeight="1">
      <c r="H635" s="24"/>
      <c r="J635" s="24"/>
      <c r="K635" s="1"/>
      <c r="L635" s="24"/>
      <c r="M635" s="24"/>
      <c r="O635" s="24"/>
      <c r="Q635" s="1"/>
      <c r="R635" s="24"/>
      <c r="T635" s="24"/>
      <c r="X635" s="24"/>
      <c r="Y635" s="24"/>
      <c r="Z635" s="24"/>
      <c r="AA635" s="24"/>
      <c r="AB635" s="24"/>
      <c r="AC635" s="24"/>
      <c r="AD635" s="24"/>
      <c r="AE635" s="24"/>
      <c r="AF635" s="24"/>
      <c r="AG635" s="24"/>
      <c r="AH635" s="24"/>
      <c r="AI635" s="24"/>
      <c r="AJ635" s="24"/>
      <c r="AK635" s="24"/>
      <c r="AL635" s="24"/>
    </row>
    <row r="636" spans="8:38" ht="15.75" customHeight="1">
      <c r="H636" s="24"/>
      <c r="J636" s="24"/>
      <c r="K636" s="1"/>
      <c r="L636" s="24"/>
      <c r="M636" s="24"/>
      <c r="O636" s="24"/>
      <c r="Q636" s="1"/>
      <c r="R636" s="24"/>
      <c r="T636" s="24"/>
      <c r="X636" s="24"/>
      <c r="Y636" s="24"/>
      <c r="Z636" s="24"/>
      <c r="AA636" s="24"/>
      <c r="AB636" s="24"/>
      <c r="AC636" s="24"/>
      <c r="AD636" s="24"/>
      <c r="AE636" s="24"/>
      <c r="AF636" s="24"/>
      <c r="AG636" s="24"/>
      <c r="AH636" s="24"/>
      <c r="AI636" s="24"/>
      <c r="AJ636" s="24"/>
      <c r="AK636" s="24"/>
      <c r="AL636" s="24"/>
    </row>
    <row r="637" spans="8:38" ht="15.75" customHeight="1">
      <c r="H637" s="24"/>
      <c r="J637" s="24"/>
      <c r="K637" s="1"/>
      <c r="L637" s="24"/>
      <c r="M637" s="24"/>
      <c r="O637" s="24"/>
      <c r="Q637" s="1"/>
      <c r="R637" s="24"/>
      <c r="T637" s="24"/>
      <c r="X637" s="24"/>
      <c r="Y637" s="24"/>
      <c r="Z637" s="24"/>
      <c r="AA637" s="24"/>
      <c r="AB637" s="24"/>
      <c r="AC637" s="24"/>
      <c r="AD637" s="24"/>
      <c r="AE637" s="24"/>
      <c r="AF637" s="24"/>
      <c r="AG637" s="24"/>
      <c r="AH637" s="24"/>
      <c r="AI637" s="24"/>
      <c r="AJ637" s="24"/>
      <c r="AK637" s="24"/>
      <c r="AL637" s="24"/>
    </row>
    <row r="638" spans="8:38" ht="15.75" customHeight="1">
      <c r="H638" s="24"/>
      <c r="J638" s="24"/>
      <c r="K638" s="1"/>
      <c r="L638" s="24"/>
      <c r="M638" s="24"/>
      <c r="O638" s="24"/>
      <c r="Q638" s="1"/>
      <c r="R638" s="24"/>
      <c r="T638" s="24"/>
      <c r="X638" s="24"/>
      <c r="Y638" s="24"/>
      <c r="Z638" s="24"/>
      <c r="AA638" s="24"/>
      <c r="AB638" s="24"/>
      <c r="AC638" s="24"/>
      <c r="AD638" s="24"/>
      <c r="AE638" s="24"/>
      <c r="AF638" s="24"/>
      <c r="AG638" s="24"/>
      <c r="AH638" s="24"/>
      <c r="AI638" s="24"/>
      <c r="AJ638" s="24"/>
      <c r="AK638" s="24"/>
      <c r="AL638" s="24"/>
    </row>
    <row r="639" spans="8:38" ht="15.75" customHeight="1">
      <c r="H639" s="24"/>
      <c r="J639" s="24"/>
      <c r="K639" s="1"/>
      <c r="L639" s="24"/>
      <c r="M639" s="24"/>
      <c r="O639" s="24"/>
      <c r="Q639" s="1"/>
      <c r="R639" s="24"/>
      <c r="T639" s="24"/>
      <c r="X639" s="24"/>
      <c r="Y639" s="24"/>
      <c r="Z639" s="24"/>
      <c r="AA639" s="24"/>
      <c r="AB639" s="24"/>
      <c r="AC639" s="24"/>
      <c r="AD639" s="24"/>
      <c r="AE639" s="24"/>
      <c r="AF639" s="24"/>
      <c r="AG639" s="24"/>
      <c r="AH639" s="24"/>
      <c r="AI639" s="24"/>
      <c r="AJ639" s="24"/>
      <c r="AK639" s="24"/>
      <c r="AL639" s="24"/>
    </row>
    <row r="640" spans="8:38" ht="15.75" customHeight="1">
      <c r="H640" s="24"/>
      <c r="J640" s="24"/>
      <c r="K640" s="1"/>
      <c r="L640" s="24"/>
      <c r="M640" s="24"/>
      <c r="O640" s="24"/>
      <c r="Q640" s="1"/>
      <c r="R640" s="24"/>
      <c r="T640" s="24"/>
      <c r="X640" s="24"/>
      <c r="Y640" s="24"/>
      <c r="Z640" s="24"/>
      <c r="AA640" s="24"/>
      <c r="AB640" s="24"/>
      <c r="AC640" s="24"/>
      <c r="AD640" s="24"/>
      <c r="AE640" s="24"/>
      <c r="AF640" s="24"/>
      <c r="AG640" s="24"/>
      <c r="AH640" s="24"/>
      <c r="AI640" s="24"/>
      <c r="AJ640" s="24"/>
      <c r="AK640" s="24"/>
      <c r="AL640" s="24"/>
    </row>
    <row r="641" spans="8:38" ht="15.75" customHeight="1">
      <c r="H641" s="24"/>
      <c r="J641" s="24"/>
      <c r="K641" s="1"/>
      <c r="L641" s="24"/>
      <c r="M641" s="24"/>
      <c r="O641" s="24"/>
      <c r="Q641" s="1"/>
      <c r="R641" s="24"/>
      <c r="T641" s="24"/>
      <c r="X641" s="24"/>
      <c r="Y641" s="24"/>
      <c r="Z641" s="24"/>
      <c r="AA641" s="24"/>
      <c r="AB641" s="24"/>
      <c r="AC641" s="24"/>
      <c r="AD641" s="24"/>
      <c r="AE641" s="24"/>
      <c r="AF641" s="24"/>
      <c r="AG641" s="24"/>
      <c r="AH641" s="24"/>
      <c r="AI641" s="24"/>
      <c r="AJ641" s="24"/>
      <c r="AK641" s="24"/>
      <c r="AL641" s="24"/>
    </row>
    <row r="642" spans="8:38" ht="15.75" customHeight="1">
      <c r="H642" s="24"/>
      <c r="J642" s="24"/>
      <c r="K642" s="1"/>
      <c r="L642" s="24"/>
      <c r="M642" s="24"/>
      <c r="O642" s="24"/>
      <c r="Q642" s="1"/>
      <c r="R642" s="24"/>
      <c r="T642" s="24"/>
      <c r="X642" s="24"/>
      <c r="Y642" s="24"/>
      <c r="Z642" s="24"/>
      <c r="AA642" s="24"/>
      <c r="AB642" s="24"/>
      <c r="AC642" s="24"/>
      <c r="AD642" s="24"/>
      <c r="AE642" s="24"/>
      <c r="AF642" s="24"/>
      <c r="AG642" s="24"/>
      <c r="AH642" s="24"/>
      <c r="AI642" s="24"/>
      <c r="AJ642" s="24"/>
      <c r="AK642" s="24"/>
      <c r="AL642" s="24"/>
    </row>
    <row r="643" spans="8:38" ht="15.75" customHeight="1">
      <c r="H643" s="24"/>
      <c r="J643" s="24"/>
      <c r="K643" s="1"/>
      <c r="L643" s="24"/>
      <c r="M643" s="24"/>
      <c r="O643" s="24"/>
      <c r="Q643" s="1"/>
      <c r="R643" s="24"/>
      <c r="T643" s="24"/>
      <c r="X643" s="24"/>
      <c r="Y643" s="24"/>
      <c r="Z643" s="24"/>
      <c r="AA643" s="24"/>
      <c r="AB643" s="24"/>
      <c r="AC643" s="24"/>
      <c r="AD643" s="24"/>
      <c r="AE643" s="24"/>
      <c r="AF643" s="24"/>
      <c r="AG643" s="24"/>
      <c r="AH643" s="24"/>
      <c r="AI643" s="24"/>
      <c r="AJ643" s="24"/>
      <c r="AK643" s="24"/>
      <c r="AL643" s="24"/>
    </row>
    <row r="644" spans="8:38" ht="15.75" customHeight="1">
      <c r="H644" s="24"/>
      <c r="J644" s="24"/>
      <c r="K644" s="1"/>
      <c r="L644" s="24"/>
      <c r="M644" s="24"/>
      <c r="O644" s="24"/>
      <c r="Q644" s="1"/>
      <c r="R644" s="24"/>
      <c r="T644" s="24"/>
      <c r="X644" s="24"/>
      <c r="Y644" s="24"/>
      <c r="Z644" s="24"/>
      <c r="AA644" s="24"/>
      <c r="AB644" s="24"/>
      <c r="AC644" s="24"/>
      <c r="AD644" s="24"/>
      <c r="AE644" s="24"/>
      <c r="AF644" s="24"/>
      <c r="AG644" s="24"/>
      <c r="AH644" s="24"/>
      <c r="AI644" s="24"/>
      <c r="AJ644" s="24"/>
      <c r="AK644" s="24"/>
      <c r="AL644" s="24"/>
    </row>
    <row r="645" spans="8:38" ht="15.75" customHeight="1">
      <c r="H645" s="24"/>
      <c r="J645" s="24"/>
      <c r="K645" s="1"/>
      <c r="L645" s="24"/>
      <c r="M645" s="24"/>
      <c r="O645" s="24"/>
      <c r="Q645" s="1"/>
      <c r="R645" s="24"/>
      <c r="T645" s="24"/>
      <c r="X645" s="24"/>
      <c r="Y645" s="24"/>
      <c r="Z645" s="24"/>
      <c r="AA645" s="24"/>
      <c r="AB645" s="24"/>
      <c r="AC645" s="24"/>
      <c r="AD645" s="24"/>
      <c r="AE645" s="24"/>
      <c r="AF645" s="24"/>
      <c r="AG645" s="24"/>
      <c r="AH645" s="24"/>
      <c r="AI645" s="24"/>
      <c r="AJ645" s="24"/>
      <c r="AK645" s="24"/>
      <c r="AL645" s="24"/>
    </row>
    <row r="646" spans="8:38" ht="15.75" customHeight="1">
      <c r="H646" s="24"/>
      <c r="J646" s="24"/>
      <c r="K646" s="1"/>
      <c r="L646" s="24"/>
      <c r="M646" s="24"/>
      <c r="O646" s="24"/>
      <c r="Q646" s="1"/>
      <c r="R646" s="24"/>
      <c r="T646" s="24"/>
      <c r="X646" s="24"/>
      <c r="Y646" s="24"/>
      <c r="Z646" s="24"/>
      <c r="AA646" s="24"/>
      <c r="AB646" s="24"/>
      <c r="AC646" s="24"/>
      <c r="AD646" s="24"/>
      <c r="AE646" s="24"/>
      <c r="AF646" s="24"/>
      <c r="AG646" s="24"/>
      <c r="AH646" s="24"/>
      <c r="AI646" s="24"/>
      <c r="AJ646" s="24"/>
      <c r="AK646" s="24"/>
      <c r="AL646" s="24"/>
    </row>
    <row r="647" spans="8:38" ht="15.75" customHeight="1">
      <c r="H647" s="24"/>
      <c r="J647" s="24"/>
      <c r="K647" s="1"/>
      <c r="L647" s="24"/>
      <c r="M647" s="24"/>
      <c r="O647" s="24"/>
      <c r="Q647" s="1"/>
      <c r="R647" s="24"/>
      <c r="T647" s="24"/>
      <c r="X647" s="24"/>
      <c r="Y647" s="24"/>
      <c r="Z647" s="24"/>
      <c r="AA647" s="24"/>
      <c r="AB647" s="24"/>
      <c r="AC647" s="24"/>
      <c r="AD647" s="24"/>
      <c r="AE647" s="24"/>
      <c r="AF647" s="24"/>
      <c r="AG647" s="24"/>
      <c r="AH647" s="24"/>
      <c r="AI647" s="24"/>
      <c r="AJ647" s="24"/>
      <c r="AK647" s="24"/>
      <c r="AL647" s="24"/>
    </row>
    <row r="648" spans="8:38" ht="15.75" customHeight="1">
      <c r="H648" s="24"/>
      <c r="J648" s="24"/>
      <c r="K648" s="1"/>
      <c r="L648" s="24"/>
      <c r="M648" s="24"/>
      <c r="O648" s="24"/>
      <c r="Q648" s="1"/>
      <c r="R648" s="24"/>
      <c r="T648" s="24"/>
      <c r="X648" s="24"/>
      <c r="Y648" s="24"/>
      <c r="Z648" s="24"/>
      <c r="AA648" s="24"/>
      <c r="AB648" s="24"/>
      <c r="AC648" s="24"/>
      <c r="AD648" s="24"/>
      <c r="AE648" s="24"/>
      <c r="AF648" s="24"/>
      <c r="AG648" s="24"/>
      <c r="AH648" s="24"/>
      <c r="AI648" s="24"/>
      <c r="AJ648" s="24"/>
      <c r="AK648" s="24"/>
      <c r="AL648" s="24"/>
    </row>
    <row r="649" spans="8:38" ht="15.75" customHeight="1">
      <c r="H649" s="24"/>
      <c r="J649" s="24"/>
      <c r="K649" s="1"/>
      <c r="L649" s="24"/>
      <c r="M649" s="24"/>
      <c r="O649" s="24"/>
      <c r="Q649" s="1"/>
      <c r="R649" s="24"/>
      <c r="T649" s="24"/>
      <c r="X649" s="24"/>
      <c r="Y649" s="24"/>
      <c r="Z649" s="24"/>
      <c r="AA649" s="24"/>
      <c r="AB649" s="24"/>
      <c r="AC649" s="24"/>
      <c r="AD649" s="24"/>
      <c r="AE649" s="24"/>
      <c r="AF649" s="24"/>
      <c r="AG649" s="24"/>
      <c r="AH649" s="24"/>
      <c r="AI649" s="24"/>
      <c r="AJ649" s="24"/>
      <c r="AK649" s="24"/>
      <c r="AL649" s="24"/>
    </row>
    <row r="650" spans="8:38" ht="15.75" customHeight="1">
      <c r="H650" s="24"/>
      <c r="J650" s="24"/>
      <c r="K650" s="1"/>
      <c r="L650" s="24"/>
      <c r="M650" s="24"/>
      <c r="O650" s="24"/>
      <c r="Q650" s="1"/>
      <c r="R650" s="24"/>
      <c r="T650" s="24"/>
      <c r="X650" s="24"/>
      <c r="Y650" s="24"/>
      <c r="Z650" s="24"/>
      <c r="AA650" s="24"/>
      <c r="AB650" s="24"/>
      <c r="AC650" s="24"/>
      <c r="AD650" s="24"/>
      <c r="AE650" s="24"/>
      <c r="AF650" s="24"/>
      <c r="AG650" s="24"/>
      <c r="AH650" s="24"/>
      <c r="AI650" s="24"/>
      <c r="AJ650" s="24"/>
      <c r="AK650" s="24"/>
      <c r="AL650" s="24"/>
    </row>
    <row r="651" spans="8:38" ht="15.75" customHeight="1">
      <c r="H651" s="24"/>
      <c r="J651" s="24"/>
      <c r="K651" s="1"/>
      <c r="L651" s="24"/>
      <c r="M651" s="24"/>
      <c r="O651" s="24"/>
      <c r="Q651" s="1"/>
      <c r="R651" s="24"/>
      <c r="T651" s="24"/>
      <c r="X651" s="24"/>
      <c r="Y651" s="24"/>
      <c r="Z651" s="24"/>
      <c r="AA651" s="24"/>
      <c r="AB651" s="24"/>
      <c r="AC651" s="24"/>
      <c r="AD651" s="24"/>
      <c r="AE651" s="24"/>
      <c r="AF651" s="24"/>
      <c r="AG651" s="24"/>
      <c r="AH651" s="24"/>
      <c r="AI651" s="24"/>
      <c r="AJ651" s="24"/>
      <c r="AK651" s="24"/>
      <c r="AL651" s="24"/>
    </row>
    <row r="652" spans="8:38" ht="15.75" customHeight="1">
      <c r="H652" s="24"/>
      <c r="J652" s="24"/>
      <c r="K652" s="1"/>
      <c r="L652" s="24"/>
      <c r="M652" s="24"/>
      <c r="O652" s="24"/>
      <c r="Q652" s="1"/>
      <c r="R652" s="24"/>
      <c r="T652" s="24"/>
      <c r="X652" s="24"/>
      <c r="Y652" s="24"/>
      <c r="Z652" s="24"/>
      <c r="AA652" s="24"/>
      <c r="AB652" s="24"/>
      <c r="AC652" s="24"/>
      <c r="AD652" s="24"/>
      <c r="AE652" s="24"/>
      <c r="AF652" s="24"/>
      <c r="AG652" s="24"/>
      <c r="AH652" s="24"/>
      <c r="AI652" s="24"/>
      <c r="AJ652" s="24"/>
      <c r="AK652" s="24"/>
      <c r="AL652" s="24"/>
    </row>
    <row r="653" spans="8:38" ht="15.75" customHeight="1">
      <c r="H653" s="24"/>
      <c r="J653" s="24"/>
      <c r="K653" s="1"/>
      <c r="L653" s="24"/>
      <c r="M653" s="24"/>
      <c r="O653" s="24"/>
      <c r="Q653" s="1"/>
      <c r="R653" s="24"/>
      <c r="T653" s="24"/>
      <c r="X653" s="24"/>
      <c r="Y653" s="24"/>
      <c r="Z653" s="24"/>
      <c r="AA653" s="24"/>
      <c r="AB653" s="24"/>
      <c r="AC653" s="24"/>
      <c r="AD653" s="24"/>
      <c r="AE653" s="24"/>
      <c r="AF653" s="24"/>
      <c r="AG653" s="24"/>
      <c r="AH653" s="24"/>
      <c r="AI653" s="24"/>
      <c r="AJ653" s="24"/>
      <c r="AK653" s="24"/>
      <c r="AL653" s="24"/>
    </row>
    <row r="654" spans="8:38" ht="15.75" customHeight="1">
      <c r="H654" s="24"/>
      <c r="J654" s="24"/>
      <c r="K654" s="1"/>
      <c r="L654" s="24"/>
      <c r="M654" s="24"/>
      <c r="O654" s="24"/>
      <c r="Q654" s="1"/>
      <c r="R654" s="24"/>
      <c r="T654" s="24"/>
      <c r="X654" s="24"/>
      <c r="Y654" s="24"/>
      <c r="Z654" s="24"/>
      <c r="AA654" s="24"/>
      <c r="AB654" s="24"/>
      <c r="AC654" s="24"/>
      <c r="AD654" s="24"/>
      <c r="AE654" s="24"/>
      <c r="AF654" s="24"/>
      <c r="AG654" s="24"/>
      <c r="AH654" s="24"/>
      <c r="AI654" s="24"/>
      <c r="AJ654" s="24"/>
      <c r="AK654" s="24"/>
      <c r="AL654" s="24"/>
    </row>
    <row r="655" spans="8:38" ht="15.75" customHeight="1">
      <c r="H655" s="24"/>
      <c r="J655" s="24"/>
      <c r="K655" s="1"/>
      <c r="L655" s="24"/>
      <c r="M655" s="24"/>
      <c r="O655" s="24"/>
      <c r="Q655" s="1"/>
      <c r="R655" s="24"/>
      <c r="T655" s="24"/>
      <c r="X655" s="24"/>
      <c r="Y655" s="24"/>
      <c r="Z655" s="24"/>
      <c r="AA655" s="24"/>
      <c r="AB655" s="24"/>
      <c r="AC655" s="24"/>
      <c r="AD655" s="24"/>
      <c r="AE655" s="24"/>
      <c r="AF655" s="24"/>
      <c r="AG655" s="24"/>
      <c r="AH655" s="24"/>
      <c r="AI655" s="24"/>
      <c r="AJ655" s="24"/>
      <c r="AK655" s="24"/>
      <c r="AL655" s="24"/>
    </row>
    <row r="656" spans="8:38" ht="15.75" customHeight="1">
      <c r="H656" s="24"/>
      <c r="J656" s="24"/>
      <c r="K656" s="1"/>
      <c r="L656" s="24"/>
      <c r="M656" s="24"/>
      <c r="O656" s="24"/>
      <c r="Q656" s="1"/>
      <c r="R656" s="24"/>
      <c r="T656" s="24"/>
      <c r="X656" s="24"/>
      <c r="Y656" s="24"/>
      <c r="Z656" s="24"/>
      <c r="AA656" s="24"/>
      <c r="AB656" s="24"/>
      <c r="AC656" s="24"/>
      <c r="AD656" s="24"/>
      <c r="AE656" s="24"/>
      <c r="AF656" s="24"/>
      <c r="AG656" s="24"/>
      <c r="AH656" s="24"/>
      <c r="AI656" s="24"/>
      <c r="AJ656" s="24"/>
      <c r="AK656" s="24"/>
      <c r="AL656" s="24"/>
    </row>
    <row r="657" spans="8:38" ht="15.75" customHeight="1">
      <c r="H657" s="24"/>
      <c r="J657" s="24"/>
      <c r="K657" s="1"/>
      <c r="L657" s="24"/>
      <c r="M657" s="24"/>
      <c r="O657" s="24"/>
      <c r="Q657" s="1"/>
      <c r="R657" s="24"/>
      <c r="T657" s="24"/>
      <c r="X657" s="24"/>
      <c r="Y657" s="24"/>
      <c r="Z657" s="24"/>
      <c r="AA657" s="24"/>
      <c r="AB657" s="24"/>
      <c r="AC657" s="24"/>
      <c r="AD657" s="24"/>
      <c r="AE657" s="24"/>
      <c r="AF657" s="24"/>
      <c r="AG657" s="24"/>
      <c r="AH657" s="24"/>
      <c r="AI657" s="24"/>
      <c r="AJ657" s="24"/>
      <c r="AK657" s="24"/>
      <c r="AL657" s="24"/>
    </row>
    <row r="658" spans="8:38" ht="15.75" customHeight="1">
      <c r="H658" s="24"/>
      <c r="J658" s="24"/>
      <c r="K658" s="1"/>
      <c r="L658" s="24"/>
      <c r="M658" s="24"/>
      <c r="O658" s="24"/>
      <c r="Q658" s="1"/>
      <c r="R658" s="24"/>
      <c r="T658" s="24"/>
      <c r="X658" s="24"/>
      <c r="Y658" s="24"/>
      <c r="Z658" s="24"/>
      <c r="AA658" s="24"/>
      <c r="AB658" s="24"/>
      <c r="AC658" s="24"/>
      <c r="AD658" s="24"/>
      <c r="AE658" s="24"/>
      <c r="AF658" s="24"/>
      <c r="AG658" s="24"/>
      <c r="AH658" s="24"/>
      <c r="AI658" s="24"/>
      <c r="AJ658" s="24"/>
      <c r="AK658" s="24"/>
      <c r="AL658" s="24"/>
    </row>
    <row r="659" spans="8:38" ht="15.75" customHeight="1">
      <c r="H659" s="24"/>
      <c r="J659" s="24"/>
      <c r="K659" s="1"/>
      <c r="L659" s="24"/>
      <c r="M659" s="24"/>
      <c r="O659" s="24"/>
      <c r="Q659" s="1"/>
      <c r="R659" s="24"/>
      <c r="T659" s="24"/>
      <c r="X659" s="24"/>
      <c r="Y659" s="24"/>
      <c r="Z659" s="24"/>
      <c r="AA659" s="24"/>
      <c r="AB659" s="24"/>
      <c r="AC659" s="24"/>
      <c r="AD659" s="24"/>
      <c r="AE659" s="24"/>
      <c r="AF659" s="24"/>
      <c r="AG659" s="24"/>
      <c r="AH659" s="24"/>
      <c r="AI659" s="24"/>
      <c r="AJ659" s="24"/>
      <c r="AK659" s="24"/>
      <c r="AL659" s="24"/>
    </row>
    <row r="660" spans="8:38" ht="15.75" customHeight="1">
      <c r="H660" s="24"/>
      <c r="J660" s="24"/>
      <c r="K660" s="1"/>
      <c r="L660" s="24"/>
      <c r="M660" s="24"/>
      <c r="O660" s="24"/>
      <c r="Q660" s="1"/>
      <c r="R660" s="24"/>
      <c r="T660" s="24"/>
      <c r="X660" s="24"/>
      <c r="Y660" s="24"/>
      <c r="Z660" s="24"/>
      <c r="AA660" s="24"/>
      <c r="AB660" s="24"/>
      <c r="AC660" s="24"/>
      <c r="AD660" s="24"/>
      <c r="AE660" s="24"/>
      <c r="AF660" s="24"/>
      <c r="AG660" s="24"/>
      <c r="AH660" s="24"/>
      <c r="AI660" s="24"/>
      <c r="AJ660" s="24"/>
      <c r="AK660" s="24"/>
      <c r="AL660" s="24"/>
    </row>
    <row r="661" spans="8:38" ht="15.75" customHeight="1">
      <c r="H661" s="24"/>
      <c r="J661" s="24"/>
      <c r="K661" s="1"/>
      <c r="L661" s="24"/>
      <c r="M661" s="24"/>
      <c r="O661" s="24"/>
      <c r="Q661" s="1"/>
      <c r="R661" s="24"/>
      <c r="T661" s="24"/>
      <c r="X661" s="24"/>
      <c r="Y661" s="24"/>
      <c r="Z661" s="24"/>
      <c r="AA661" s="24"/>
      <c r="AB661" s="24"/>
      <c r="AC661" s="24"/>
      <c r="AD661" s="24"/>
      <c r="AE661" s="24"/>
      <c r="AF661" s="24"/>
      <c r="AG661" s="24"/>
      <c r="AH661" s="24"/>
      <c r="AI661" s="24"/>
      <c r="AJ661" s="24"/>
      <c r="AK661" s="24"/>
      <c r="AL661" s="24"/>
    </row>
    <row r="662" spans="8:38" ht="15.75" customHeight="1">
      <c r="H662" s="24"/>
      <c r="J662" s="24"/>
      <c r="K662" s="1"/>
      <c r="L662" s="24"/>
      <c r="M662" s="24"/>
      <c r="O662" s="24"/>
      <c r="Q662" s="1"/>
      <c r="R662" s="24"/>
      <c r="T662" s="24"/>
      <c r="X662" s="24"/>
      <c r="Y662" s="24"/>
      <c r="Z662" s="24"/>
      <c r="AA662" s="24"/>
      <c r="AB662" s="24"/>
      <c r="AC662" s="24"/>
      <c r="AD662" s="24"/>
      <c r="AE662" s="24"/>
      <c r="AF662" s="24"/>
      <c r="AG662" s="24"/>
      <c r="AH662" s="24"/>
      <c r="AI662" s="24"/>
      <c r="AJ662" s="24"/>
      <c r="AK662" s="24"/>
      <c r="AL662" s="24"/>
    </row>
    <row r="663" spans="8:38" ht="15.75" customHeight="1">
      <c r="H663" s="24"/>
      <c r="J663" s="24"/>
      <c r="K663" s="1"/>
      <c r="L663" s="24"/>
      <c r="M663" s="24"/>
      <c r="O663" s="24"/>
      <c r="Q663" s="1"/>
      <c r="R663" s="24"/>
      <c r="T663" s="24"/>
      <c r="X663" s="24"/>
      <c r="Y663" s="24"/>
      <c r="Z663" s="24"/>
      <c r="AA663" s="24"/>
      <c r="AB663" s="24"/>
      <c r="AC663" s="24"/>
      <c r="AD663" s="24"/>
      <c r="AE663" s="24"/>
      <c r="AF663" s="24"/>
      <c r="AG663" s="24"/>
      <c r="AH663" s="24"/>
      <c r="AI663" s="24"/>
      <c r="AJ663" s="24"/>
      <c r="AK663" s="24"/>
      <c r="AL663" s="24"/>
    </row>
    <row r="664" spans="8:38" ht="15.75" customHeight="1">
      <c r="H664" s="24"/>
      <c r="J664" s="24"/>
      <c r="K664" s="1"/>
      <c r="L664" s="24"/>
      <c r="M664" s="24"/>
      <c r="O664" s="24"/>
      <c r="Q664" s="1"/>
      <c r="R664" s="24"/>
      <c r="T664" s="24"/>
      <c r="X664" s="24"/>
      <c r="Y664" s="24"/>
      <c r="Z664" s="24"/>
      <c r="AA664" s="24"/>
      <c r="AB664" s="24"/>
      <c r="AC664" s="24"/>
      <c r="AD664" s="24"/>
      <c r="AE664" s="24"/>
      <c r="AF664" s="24"/>
      <c r="AG664" s="24"/>
      <c r="AH664" s="24"/>
      <c r="AI664" s="24"/>
      <c r="AJ664" s="24"/>
      <c r="AK664" s="24"/>
      <c r="AL664" s="24"/>
    </row>
    <row r="665" spans="8:38" ht="15.75" customHeight="1">
      <c r="H665" s="24"/>
      <c r="J665" s="24"/>
      <c r="K665" s="1"/>
      <c r="L665" s="24"/>
      <c r="M665" s="24"/>
      <c r="O665" s="24"/>
      <c r="Q665" s="1"/>
      <c r="R665" s="24"/>
      <c r="T665" s="24"/>
      <c r="X665" s="24"/>
      <c r="Y665" s="24"/>
      <c r="Z665" s="24"/>
      <c r="AA665" s="24"/>
      <c r="AB665" s="24"/>
      <c r="AC665" s="24"/>
      <c r="AD665" s="24"/>
      <c r="AE665" s="24"/>
      <c r="AF665" s="24"/>
      <c r="AG665" s="24"/>
      <c r="AH665" s="24"/>
      <c r="AI665" s="24"/>
      <c r="AJ665" s="24"/>
      <c r="AK665" s="24"/>
      <c r="AL665" s="24"/>
    </row>
    <row r="666" spans="8:38" ht="15.75" customHeight="1">
      <c r="H666" s="24"/>
      <c r="J666" s="24"/>
      <c r="K666" s="1"/>
      <c r="L666" s="24"/>
      <c r="M666" s="24"/>
      <c r="O666" s="24"/>
      <c r="Q666" s="1"/>
      <c r="R666" s="24"/>
      <c r="T666" s="24"/>
      <c r="X666" s="24"/>
      <c r="Y666" s="24"/>
      <c r="Z666" s="24"/>
      <c r="AA666" s="24"/>
      <c r="AB666" s="24"/>
      <c r="AC666" s="24"/>
      <c r="AD666" s="24"/>
      <c r="AE666" s="24"/>
      <c r="AF666" s="24"/>
      <c r="AG666" s="24"/>
      <c r="AH666" s="24"/>
      <c r="AI666" s="24"/>
      <c r="AJ666" s="24"/>
      <c r="AK666" s="24"/>
      <c r="AL666" s="24"/>
    </row>
    <row r="667" spans="8:38" ht="15.75" customHeight="1">
      <c r="H667" s="24"/>
      <c r="J667" s="24"/>
      <c r="K667" s="1"/>
      <c r="L667" s="24"/>
      <c r="M667" s="24"/>
      <c r="O667" s="24"/>
      <c r="Q667" s="1"/>
      <c r="R667" s="24"/>
      <c r="T667" s="24"/>
      <c r="X667" s="24"/>
      <c r="Y667" s="24"/>
      <c r="Z667" s="24"/>
      <c r="AA667" s="24"/>
      <c r="AB667" s="24"/>
      <c r="AC667" s="24"/>
      <c r="AD667" s="24"/>
      <c r="AE667" s="24"/>
      <c r="AF667" s="24"/>
      <c r="AG667" s="24"/>
      <c r="AH667" s="24"/>
      <c r="AI667" s="24"/>
      <c r="AJ667" s="24"/>
      <c r="AK667" s="24"/>
      <c r="AL667" s="24"/>
    </row>
    <row r="668" spans="8:38" ht="15.75" customHeight="1">
      <c r="H668" s="24"/>
      <c r="J668" s="24"/>
      <c r="K668" s="1"/>
      <c r="L668" s="24"/>
      <c r="M668" s="24"/>
      <c r="O668" s="24"/>
      <c r="Q668" s="1"/>
      <c r="R668" s="24"/>
      <c r="T668" s="24"/>
      <c r="X668" s="24"/>
      <c r="Y668" s="24"/>
      <c r="Z668" s="24"/>
      <c r="AA668" s="24"/>
      <c r="AB668" s="24"/>
      <c r="AC668" s="24"/>
      <c r="AD668" s="24"/>
      <c r="AE668" s="24"/>
      <c r="AF668" s="24"/>
      <c r="AG668" s="24"/>
      <c r="AH668" s="24"/>
      <c r="AI668" s="24"/>
      <c r="AJ668" s="24"/>
      <c r="AK668" s="24"/>
      <c r="AL668" s="24"/>
    </row>
    <row r="669" spans="8:38" ht="15.75" customHeight="1">
      <c r="H669" s="24"/>
      <c r="J669" s="24"/>
      <c r="K669" s="1"/>
      <c r="L669" s="24"/>
      <c r="M669" s="24"/>
      <c r="O669" s="24"/>
      <c r="Q669" s="1"/>
      <c r="R669" s="24"/>
      <c r="T669" s="24"/>
      <c r="X669" s="24"/>
      <c r="Y669" s="24"/>
      <c r="Z669" s="24"/>
      <c r="AA669" s="24"/>
      <c r="AB669" s="24"/>
      <c r="AC669" s="24"/>
      <c r="AD669" s="24"/>
      <c r="AE669" s="24"/>
      <c r="AF669" s="24"/>
      <c r="AG669" s="24"/>
      <c r="AH669" s="24"/>
      <c r="AI669" s="24"/>
      <c r="AJ669" s="24"/>
      <c r="AK669" s="24"/>
      <c r="AL669" s="24"/>
    </row>
    <row r="670" spans="8:38" ht="15.75" customHeight="1">
      <c r="H670" s="24"/>
      <c r="J670" s="24"/>
      <c r="K670" s="1"/>
      <c r="L670" s="24"/>
      <c r="M670" s="24"/>
      <c r="O670" s="24"/>
      <c r="Q670" s="1"/>
      <c r="R670" s="24"/>
      <c r="T670" s="24"/>
      <c r="X670" s="24"/>
      <c r="Y670" s="24"/>
      <c r="Z670" s="24"/>
      <c r="AA670" s="24"/>
      <c r="AB670" s="24"/>
      <c r="AC670" s="24"/>
      <c r="AD670" s="24"/>
      <c r="AE670" s="24"/>
      <c r="AF670" s="24"/>
      <c r="AG670" s="24"/>
      <c r="AH670" s="24"/>
      <c r="AI670" s="24"/>
      <c r="AJ670" s="24"/>
      <c r="AK670" s="24"/>
      <c r="AL670" s="24"/>
    </row>
    <row r="671" spans="8:38" ht="15.75" customHeight="1">
      <c r="H671" s="24"/>
      <c r="J671" s="24"/>
      <c r="K671" s="1"/>
      <c r="L671" s="24"/>
      <c r="M671" s="24"/>
      <c r="O671" s="24"/>
      <c r="Q671" s="1"/>
      <c r="R671" s="24"/>
      <c r="T671" s="24"/>
      <c r="X671" s="24"/>
      <c r="Y671" s="24"/>
      <c r="Z671" s="24"/>
      <c r="AA671" s="24"/>
      <c r="AB671" s="24"/>
      <c r="AC671" s="24"/>
      <c r="AD671" s="24"/>
      <c r="AE671" s="24"/>
      <c r="AF671" s="24"/>
      <c r="AG671" s="24"/>
      <c r="AH671" s="24"/>
      <c r="AI671" s="24"/>
      <c r="AJ671" s="24"/>
      <c r="AK671" s="24"/>
      <c r="AL671" s="24"/>
    </row>
    <row r="672" spans="8:38" ht="15.75" customHeight="1">
      <c r="H672" s="24"/>
      <c r="J672" s="24"/>
      <c r="K672" s="1"/>
      <c r="L672" s="24"/>
      <c r="M672" s="24"/>
      <c r="O672" s="24"/>
      <c r="Q672" s="1"/>
      <c r="R672" s="24"/>
      <c r="T672" s="24"/>
      <c r="X672" s="24"/>
      <c r="Y672" s="24"/>
      <c r="Z672" s="24"/>
      <c r="AA672" s="24"/>
      <c r="AB672" s="24"/>
      <c r="AC672" s="24"/>
      <c r="AD672" s="24"/>
      <c r="AE672" s="24"/>
      <c r="AF672" s="24"/>
      <c r="AG672" s="24"/>
      <c r="AH672" s="24"/>
      <c r="AI672" s="24"/>
      <c r="AJ672" s="24"/>
      <c r="AK672" s="24"/>
      <c r="AL672" s="24"/>
    </row>
    <row r="673" spans="8:38" ht="15.75" customHeight="1">
      <c r="H673" s="24"/>
      <c r="J673" s="24"/>
      <c r="K673" s="1"/>
      <c r="L673" s="24"/>
      <c r="M673" s="24"/>
      <c r="O673" s="24"/>
      <c r="Q673" s="1"/>
      <c r="R673" s="24"/>
      <c r="T673" s="24"/>
      <c r="X673" s="24"/>
      <c r="Y673" s="24"/>
      <c r="Z673" s="24"/>
      <c r="AA673" s="24"/>
      <c r="AB673" s="24"/>
      <c r="AC673" s="24"/>
      <c r="AD673" s="24"/>
      <c r="AE673" s="24"/>
      <c r="AF673" s="24"/>
      <c r="AG673" s="24"/>
      <c r="AH673" s="24"/>
      <c r="AI673" s="24"/>
      <c r="AJ673" s="24"/>
      <c r="AK673" s="24"/>
      <c r="AL673" s="24"/>
    </row>
    <row r="674" spans="8:38" ht="15.75" customHeight="1">
      <c r="H674" s="24"/>
      <c r="J674" s="24"/>
      <c r="K674" s="1"/>
      <c r="L674" s="24"/>
      <c r="M674" s="24"/>
      <c r="O674" s="24"/>
      <c r="Q674" s="1"/>
      <c r="R674" s="24"/>
      <c r="T674" s="24"/>
      <c r="X674" s="24"/>
      <c r="Y674" s="24"/>
      <c r="Z674" s="24"/>
      <c r="AA674" s="24"/>
      <c r="AB674" s="24"/>
      <c r="AC674" s="24"/>
      <c r="AD674" s="24"/>
      <c r="AE674" s="24"/>
      <c r="AF674" s="24"/>
      <c r="AG674" s="24"/>
      <c r="AH674" s="24"/>
      <c r="AI674" s="24"/>
      <c r="AJ674" s="24"/>
      <c r="AK674" s="24"/>
      <c r="AL674" s="24"/>
    </row>
    <row r="675" spans="8:38" ht="15.75" customHeight="1">
      <c r="H675" s="24"/>
      <c r="J675" s="24"/>
      <c r="K675" s="1"/>
      <c r="L675" s="24"/>
      <c r="M675" s="24"/>
      <c r="O675" s="24"/>
      <c r="Q675" s="1"/>
      <c r="R675" s="24"/>
      <c r="T675" s="24"/>
      <c r="X675" s="24"/>
      <c r="Y675" s="24"/>
      <c r="Z675" s="24"/>
      <c r="AA675" s="24"/>
      <c r="AB675" s="24"/>
      <c r="AC675" s="24"/>
      <c r="AD675" s="24"/>
      <c r="AE675" s="24"/>
      <c r="AF675" s="24"/>
      <c r="AG675" s="24"/>
      <c r="AH675" s="24"/>
      <c r="AI675" s="24"/>
      <c r="AJ675" s="24"/>
      <c r="AK675" s="24"/>
      <c r="AL675" s="24"/>
    </row>
    <row r="676" spans="8:38" ht="15.75" customHeight="1">
      <c r="H676" s="24"/>
      <c r="J676" s="24"/>
      <c r="K676" s="1"/>
      <c r="L676" s="24"/>
      <c r="M676" s="24"/>
      <c r="O676" s="24"/>
      <c r="Q676" s="1"/>
      <c r="R676" s="24"/>
      <c r="T676" s="24"/>
      <c r="X676" s="24"/>
      <c r="Y676" s="24"/>
      <c r="Z676" s="24"/>
      <c r="AA676" s="24"/>
      <c r="AB676" s="24"/>
      <c r="AC676" s="24"/>
      <c r="AD676" s="24"/>
      <c r="AE676" s="24"/>
      <c r="AF676" s="24"/>
      <c r="AG676" s="24"/>
      <c r="AH676" s="24"/>
      <c r="AI676" s="24"/>
      <c r="AJ676" s="24"/>
      <c r="AK676" s="24"/>
      <c r="AL676" s="24"/>
    </row>
    <row r="677" spans="8:38" ht="15.75" customHeight="1">
      <c r="H677" s="24"/>
      <c r="J677" s="24"/>
      <c r="K677" s="1"/>
      <c r="L677" s="24"/>
      <c r="M677" s="24"/>
      <c r="O677" s="24"/>
      <c r="Q677" s="1"/>
      <c r="R677" s="24"/>
      <c r="T677" s="24"/>
      <c r="X677" s="24"/>
      <c r="Y677" s="24"/>
      <c r="Z677" s="24"/>
      <c r="AA677" s="24"/>
      <c r="AB677" s="24"/>
      <c r="AC677" s="24"/>
      <c r="AD677" s="24"/>
      <c r="AE677" s="24"/>
      <c r="AF677" s="24"/>
      <c r="AG677" s="24"/>
      <c r="AH677" s="24"/>
      <c r="AI677" s="24"/>
      <c r="AJ677" s="24"/>
      <c r="AK677" s="24"/>
      <c r="AL677" s="24"/>
    </row>
    <row r="678" spans="8:38" ht="15.75" customHeight="1">
      <c r="H678" s="24"/>
      <c r="J678" s="24"/>
      <c r="K678" s="1"/>
      <c r="L678" s="24"/>
      <c r="M678" s="24"/>
      <c r="O678" s="24"/>
      <c r="Q678" s="1"/>
      <c r="R678" s="24"/>
      <c r="T678" s="24"/>
      <c r="X678" s="24"/>
      <c r="Y678" s="24"/>
      <c r="Z678" s="24"/>
      <c r="AA678" s="24"/>
      <c r="AB678" s="24"/>
      <c r="AC678" s="24"/>
      <c r="AD678" s="24"/>
      <c r="AE678" s="24"/>
      <c r="AF678" s="24"/>
      <c r="AG678" s="24"/>
      <c r="AH678" s="24"/>
      <c r="AI678" s="24"/>
      <c r="AJ678" s="24"/>
      <c r="AK678" s="24"/>
      <c r="AL678" s="24"/>
    </row>
    <row r="679" spans="8:38" ht="15.75" customHeight="1">
      <c r="H679" s="24"/>
      <c r="J679" s="24"/>
      <c r="K679" s="1"/>
      <c r="L679" s="24"/>
      <c r="M679" s="24"/>
      <c r="O679" s="24"/>
      <c r="Q679" s="1"/>
      <c r="R679" s="24"/>
      <c r="T679" s="24"/>
      <c r="X679" s="24"/>
      <c r="Y679" s="24"/>
      <c r="Z679" s="24"/>
      <c r="AA679" s="24"/>
      <c r="AB679" s="24"/>
      <c r="AC679" s="24"/>
      <c r="AD679" s="24"/>
      <c r="AE679" s="24"/>
      <c r="AF679" s="24"/>
      <c r="AG679" s="24"/>
      <c r="AH679" s="24"/>
      <c r="AI679" s="24"/>
      <c r="AJ679" s="24"/>
      <c r="AK679" s="24"/>
      <c r="AL679" s="24"/>
    </row>
    <row r="680" spans="8:38" ht="15.75" customHeight="1">
      <c r="H680" s="24"/>
      <c r="J680" s="24"/>
      <c r="K680" s="1"/>
      <c r="L680" s="24"/>
      <c r="M680" s="24"/>
      <c r="O680" s="24"/>
      <c r="Q680" s="1"/>
      <c r="R680" s="24"/>
      <c r="T680" s="24"/>
      <c r="X680" s="24"/>
      <c r="Y680" s="24"/>
      <c r="Z680" s="24"/>
      <c r="AA680" s="24"/>
      <c r="AB680" s="24"/>
      <c r="AC680" s="24"/>
      <c r="AD680" s="24"/>
      <c r="AE680" s="24"/>
      <c r="AF680" s="24"/>
      <c r="AG680" s="24"/>
      <c r="AH680" s="24"/>
      <c r="AI680" s="24"/>
      <c r="AJ680" s="24"/>
      <c r="AK680" s="24"/>
      <c r="AL680" s="24"/>
    </row>
    <row r="681" spans="8:38" ht="15.75" customHeight="1">
      <c r="H681" s="24"/>
      <c r="J681" s="24"/>
      <c r="K681" s="1"/>
      <c r="L681" s="24"/>
      <c r="M681" s="24"/>
      <c r="O681" s="24"/>
      <c r="Q681" s="1"/>
      <c r="R681" s="24"/>
      <c r="T681" s="24"/>
      <c r="X681" s="24"/>
      <c r="Y681" s="24"/>
      <c r="Z681" s="24"/>
      <c r="AA681" s="24"/>
      <c r="AB681" s="24"/>
      <c r="AC681" s="24"/>
      <c r="AD681" s="24"/>
      <c r="AE681" s="24"/>
      <c r="AF681" s="24"/>
      <c r="AG681" s="24"/>
      <c r="AH681" s="24"/>
      <c r="AI681" s="24"/>
      <c r="AJ681" s="24"/>
      <c r="AK681" s="24"/>
      <c r="AL681" s="24"/>
    </row>
    <row r="682" spans="8:38" ht="15.75" customHeight="1">
      <c r="H682" s="24"/>
      <c r="J682" s="24"/>
      <c r="K682" s="1"/>
      <c r="L682" s="24"/>
      <c r="M682" s="24"/>
      <c r="O682" s="24"/>
      <c r="Q682" s="1"/>
      <c r="R682" s="24"/>
      <c r="T682" s="24"/>
      <c r="X682" s="24"/>
      <c r="Y682" s="24"/>
      <c r="Z682" s="24"/>
      <c r="AA682" s="24"/>
      <c r="AB682" s="24"/>
      <c r="AC682" s="24"/>
      <c r="AD682" s="24"/>
      <c r="AE682" s="24"/>
      <c r="AF682" s="24"/>
      <c r="AG682" s="24"/>
      <c r="AH682" s="24"/>
      <c r="AI682" s="24"/>
      <c r="AJ682" s="24"/>
      <c r="AK682" s="24"/>
      <c r="AL682" s="24"/>
    </row>
    <row r="683" spans="8:38" ht="15.75" customHeight="1">
      <c r="H683" s="24"/>
      <c r="J683" s="24"/>
      <c r="K683" s="1"/>
      <c r="L683" s="24"/>
      <c r="M683" s="24"/>
      <c r="O683" s="24"/>
      <c r="Q683" s="1"/>
      <c r="R683" s="24"/>
      <c r="T683" s="24"/>
      <c r="X683" s="24"/>
      <c r="Y683" s="24"/>
      <c r="Z683" s="24"/>
      <c r="AA683" s="24"/>
      <c r="AB683" s="24"/>
      <c r="AC683" s="24"/>
      <c r="AD683" s="24"/>
      <c r="AE683" s="24"/>
      <c r="AF683" s="24"/>
      <c r="AG683" s="24"/>
      <c r="AH683" s="24"/>
      <c r="AI683" s="24"/>
      <c r="AJ683" s="24"/>
      <c r="AK683" s="24"/>
      <c r="AL683" s="24"/>
    </row>
    <row r="684" spans="8:38" ht="15.75" customHeight="1">
      <c r="H684" s="24"/>
      <c r="J684" s="24"/>
      <c r="K684" s="1"/>
      <c r="L684" s="24"/>
      <c r="M684" s="24"/>
      <c r="O684" s="24"/>
      <c r="Q684" s="1"/>
      <c r="R684" s="24"/>
      <c r="T684" s="24"/>
      <c r="X684" s="24"/>
      <c r="Y684" s="24"/>
      <c r="Z684" s="24"/>
      <c r="AA684" s="24"/>
      <c r="AB684" s="24"/>
      <c r="AC684" s="24"/>
      <c r="AD684" s="24"/>
      <c r="AE684" s="24"/>
      <c r="AF684" s="24"/>
      <c r="AG684" s="24"/>
      <c r="AH684" s="24"/>
      <c r="AI684" s="24"/>
      <c r="AJ684" s="24"/>
      <c r="AK684" s="24"/>
      <c r="AL684" s="24"/>
    </row>
    <row r="685" spans="8:38" ht="15.75" customHeight="1">
      <c r="H685" s="24"/>
      <c r="J685" s="24"/>
      <c r="K685" s="1"/>
      <c r="L685" s="24"/>
      <c r="M685" s="24"/>
      <c r="O685" s="24"/>
      <c r="Q685" s="1"/>
      <c r="R685" s="24"/>
      <c r="T685" s="24"/>
      <c r="X685" s="24"/>
      <c r="Y685" s="24"/>
      <c r="Z685" s="24"/>
      <c r="AA685" s="24"/>
      <c r="AB685" s="24"/>
      <c r="AC685" s="24"/>
      <c r="AD685" s="24"/>
      <c r="AE685" s="24"/>
      <c r="AF685" s="24"/>
      <c r="AG685" s="24"/>
      <c r="AH685" s="24"/>
      <c r="AI685" s="24"/>
      <c r="AJ685" s="24"/>
      <c r="AK685" s="24"/>
      <c r="AL685" s="24"/>
    </row>
    <row r="686" spans="8:38" ht="15.75" customHeight="1">
      <c r="H686" s="24"/>
      <c r="J686" s="24"/>
      <c r="K686" s="1"/>
      <c r="L686" s="24"/>
      <c r="M686" s="24"/>
      <c r="O686" s="24"/>
      <c r="Q686" s="1"/>
      <c r="R686" s="24"/>
      <c r="T686" s="24"/>
      <c r="X686" s="24"/>
      <c r="Y686" s="24"/>
      <c r="Z686" s="24"/>
      <c r="AA686" s="24"/>
      <c r="AB686" s="24"/>
      <c r="AC686" s="24"/>
      <c r="AD686" s="24"/>
      <c r="AE686" s="24"/>
      <c r="AF686" s="24"/>
      <c r="AG686" s="24"/>
      <c r="AH686" s="24"/>
      <c r="AI686" s="24"/>
      <c r="AJ686" s="24"/>
      <c r="AK686" s="24"/>
      <c r="AL686" s="24"/>
    </row>
    <row r="687" spans="8:38" ht="15.75" customHeight="1">
      <c r="H687" s="24"/>
      <c r="J687" s="24"/>
      <c r="K687" s="1"/>
      <c r="L687" s="24"/>
      <c r="M687" s="24"/>
      <c r="O687" s="24"/>
      <c r="Q687" s="1"/>
      <c r="R687" s="24"/>
      <c r="T687" s="24"/>
      <c r="X687" s="24"/>
      <c r="Y687" s="24"/>
      <c r="Z687" s="24"/>
      <c r="AA687" s="24"/>
      <c r="AB687" s="24"/>
      <c r="AC687" s="24"/>
      <c r="AD687" s="24"/>
      <c r="AE687" s="24"/>
      <c r="AF687" s="24"/>
      <c r="AG687" s="24"/>
      <c r="AH687" s="24"/>
      <c r="AI687" s="24"/>
      <c r="AJ687" s="24"/>
      <c r="AK687" s="24"/>
      <c r="AL687" s="24"/>
    </row>
    <row r="688" spans="8:38" ht="15.75" customHeight="1">
      <c r="H688" s="24"/>
      <c r="J688" s="24"/>
      <c r="K688" s="1"/>
      <c r="L688" s="24"/>
      <c r="M688" s="24"/>
      <c r="O688" s="24"/>
      <c r="Q688" s="1"/>
      <c r="R688" s="24"/>
      <c r="T688" s="24"/>
      <c r="X688" s="24"/>
      <c r="Y688" s="24"/>
      <c r="Z688" s="24"/>
      <c r="AA688" s="24"/>
      <c r="AB688" s="24"/>
      <c r="AC688" s="24"/>
      <c r="AD688" s="24"/>
      <c r="AE688" s="24"/>
      <c r="AF688" s="24"/>
      <c r="AG688" s="24"/>
      <c r="AH688" s="24"/>
      <c r="AI688" s="24"/>
      <c r="AJ688" s="24"/>
      <c r="AK688" s="24"/>
      <c r="AL688" s="24"/>
    </row>
    <row r="689" spans="8:38" ht="15.75" customHeight="1">
      <c r="H689" s="24"/>
      <c r="J689" s="24"/>
      <c r="K689" s="1"/>
      <c r="L689" s="24"/>
      <c r="M689" s="24"/>
      <c r="O689" s="24"/>
      <c r="Q689" s="1"/>
      <c r="R689" s="24"/>
      <c r="T689" s="24"/>
      <c r="X689" s="24"/>
      <c r="Y689" s="24"/>
      <c r="Z689" s="24"/>
      <c r="AA689" s="24"/>
      <c r="AB689" s="24"/>
      <c r="AC689" s="24"/>
      <c r="AD689" s="24"/>
      <c r="AE689" s="24"/>
      <c r="AF689" s="24"/>
      <c r="AG689" s="24"/>
      <c r="AH689" s="24"/>
      <c r="AI689" s="24"/>
      <c r="AJ689" s="24"/>
      <c r="AK689" s="24"/>
      <c r="AL689" s="24"/>
    </row>
    <row r="690" spans="8:38" ht="15.75" customHeight="1">
      <c r="H690" s="24"/>
      <c r="J690" s="24"/>
      <c r="K690" s="1"/>
      <c r="L690" s="24"/>
      <c r="M690" s="24"/>
      <c r="O690" s="24"/>
      <c r="Q690" s="1"/>
      <c r="R690" s="24"/>
      <c r="T690" s="24"/>
      <c r="X690" s="24"/>
      <c r="Y690" s="24"/>
      <c r="Z690" s="24"/>
      <c r="AA690" s="24"/>
      <c r="AB690" s="24"/>
      <c r="AC690" s="24"/>
      <c r="AD690" s="24"/>
      <c r="AE690" s="24"/>
      <c r="AF690" s="24"/>
      <c r="AG690" s="24"/>
      <c r="AH690" s="24"/>
      <c r="AI690" s="24"/>
      <c r="AJ690" s="24"/>
      <c r="AK690" s="24"/>
      <c r="AL690" s="24"/>
    </row>
    <row r="691" spans="8:38" ht="15.75" customHeight="1">
      <c r="H691" s="24"/>
      <c r="J691" s="24"/>
      <c r="K691" s="1"/>
      <c r="L691" s="24"/>
      <c r="M691" s="24"/>
      <c r="O691" s="24"/>
      <c r="Q691" s="1"/>
      <c r="R691" s="24"/>
      <c r="T691" s="24"/>
      <c r="X691" s="24"/>
      <c r="Y691" s="24"/>
      <c r="Z691" s="24"/>
      <c r="AA691" s="24"/>
      <c r="AB691" s="24"/>
      <c r="AC691" s="24"/>
      <c r="AD691" s="24"/>
      <c r="AE691" s="24"/>
      <c r="AF691" s="24"/>
      <c r="AG691" s="24"/>
      <c r="AH691" s="24"/>
      <c r="AI691" s="24"/>
      <c r="AJ691" s="24"/>
      <c r="AK691" s="24"/>
      <c r="AL691" s="24"/>
    </row>
    <row r="692" spans="8:38" ht="15.75" customHeight="1">
      <c r="H692" s="24"/>
      <c r="J692" s="24"/>
      <c r="K692" s="1"/>
      <c r="L692" s="24"/>
      <c r="M692" s="24"/>
      <c r="O692" s="24"/>
      <c r="Q692" s="1"/>
      <c r="R692" s="24"/>
      <c r="T692" s="24"/>
      <c r="X692" s="24"/>
      <c r="Y692" s="24"/>
      <c r="Z692" s="24"/>
      <c r="AA692" s="24"/>
      <c r="AB692" s="24"/>
      <c r="AC692" s="24"/>
      <c r="AD692" s="24"/>
      <c r="AE692" s="24"/>
      <c r="AF692" s="24"/>
      <c r="AG692" s="24"/>
      <c r="AH692" s="24"/>
      <c r="AI692" s="24"/>
      <c r="AJ692" s="24"/>
      <c r="AK692" s="24"/>
      <c r="AL692" s="24"/>
    </row>
    <row r="693" spans="8:38" ht="15.75" customHeight="1">
      <c r="H693" s="24"/>
      <c r="J693" s="24"/>
      <c r="K693" s="1"/>
      <c r="L693" s="24"/>
      <c r="M693" s="24"/>
      <c r="O693" s="24"/>
      <c r="Q693" s="1"/>
      <c r="R693" s="24"/>
      <c r="T693" s="24"/>
      <c r="X693" s="24"/>
      <c r="Y693" s="24"/>
      <c r="Z693" s="24"/>
      <c r="AA693" s="24"/>
      <c r="AB693" s="24"/>
      <c r="AC693" s="24"/>
      <c r="AD693" s="24"/>
      <c r="AE693" s="24"/>
      <c r="AF693" s="24"/>
      <c r="AG693" s="24"/>
      <c r="AH693" s="24"/>
      <c r="AI693" s="24"/>
      <c r="AJ693" s="24"/>
      <c r="AK693" s="24"/>
      <c r="AL693" s="24"/>
    </row>
    <row r="694" spans="8:38" ht="15.75" customHeight="1">
      <c r="H694" s="24"/>
      <c r="J694" s="24"/>
      <c r="K694" s="1"/>
      <c r="L694" s="24"/>
      <c r="M694" s="24"/>
      <c r="O694" s="24"/>
      <c r="Q694" s="1"/>
      <c r="R694" s="24"/>
      <c r="T694" s="24"/>
      <c r="X694" s="24"/>
      <c r="Y694" s="24"/>
      <c r="Z694" s="24"/>
      <c r="AA694" s="24"/>
      <c r="AB694" s="24"/>
      <c r="AC694" s="24"/>
      <c r="AD694" s="24"/>
      <c r="AE694" s="24"/>
      <c r="AF694" s="24"/>
      <c r="AG694" s="24"/>
      <c r="AH694" s="24"/>
      <c r="AI694" s="24"/>
      <c r="AJ694" s="24"/>
      <c r="AK694" s="24"/>
      <c r="AL694" s="24"/>
    </row>
    <row r="695" spans="8:38" ht="15.75" customHeight="1">
      <c r="H695" s="24"/>
      <c r="J695" s="24"/>
      <c r="K695" s="1"/>
      <c r="L695" s="24"/>
      <c r="M695" s="24"/>
      <c r="O695" s="24"/>
      <c r="Q695" s="1"/>
      <c r="R695" s="24"/>
      <c r="T695" s="24"/>
      <c r="X695" s="24"/>
      <c r="Y695" s="24"/>
      <c r="Z695" s="24"/>
      <c r="AA695" s="24"/>
      <c r="AB695" s="24"/>
      <c r="AC695" s="24"/>
      <c r="AD695" s="24"/>
      <c r="AE695" s="24"/>
      <c r="AF695" s="24"/>
      <c r="AG695" s="24"/>
      <c r="AH695" s="24"/>
      <c r="AI695" s="24"/>
      <c r="AJ695" s="24"/>
      <c r="AK695" s="24"/>
      <c r="AL695" s="24"/>
    </row>
    <row r="696" spans="8:38" ht="15.75" customHeight="1">
      <c r="H696" s="24"/>
      <c r="J696" s="24"/>
      <c r="K696" s="1"/>
      <c r="L696" s="24"/>
      <c r="M696" s="24"/>
      <c r="O696" s="24"/>
      <c r="Q696" s="1"/>
      <c r="R696" s="24"/>
      <c r="T696" s="24"/>
      <c r="X696" s="24"/>
      <c r="Y696" s="24"/>
      <c r="Z696" s="24"/>
      <c r="AA696" s="24"/>
      <c r="AB696" s="24"/>
      <c r="AC696" s="24"/>
      <c r="AD696" s="24"/>
      <c r="AE696" s="24"/>
      <c r="AF696" s="24"/>
      <c r="AG696" s="24"/>
      <c r="AH696" s="24"/>
      <c r="AI696" s="24"/>
      <c r="AJ696" s="24"/>
      <c r="AK696" s="24"/>
      <c r="AL696" s="24"/>
    </row>
    <row r="697" spans="8:38" ht="15.75" customHeight="1">
      <c r="H697" s="24"/>
      <c r="J697" s="24"/>
      <c r="K697" s="1"/>
      <c r="L697" s="24"/>
      <c r="M697" s="24"/>
      <c r="O697" s="24"/>
      <c r="Q697" s="1"/>
      <c r="R697" s="24"/>
      <c r="T697" s="24"/>
      <c r="X697" s="24"/>
      <c r="Y697" s="24"/>
      <c r="Z697" s="24"/>
      <c r="AA697" s="24"/>
      <c r="AB697" s="24"/>
      <c r="AC697" s="24"/>
      <c r="AD697" s="24"/>
      <c r="AE697" s="24"/>
      <c r="AF697" s="24"/>
      <c r="AG697" s="24"/>
      <c r="AH697" s="24"/>
      <c r="AI697" s="24"/>
      <c r="AJ697" s="24"/>
      <c r="AK697" s="24"/>
      <c r="AL697" s="24"/>
    </row>
    <row r="698" spans="8:38" ht="15.75" customHeight="1">
      <c r="H698" s="24"/>
      <c r="J698" s="24"/>
      <c r="K698" s="1"/>
      <c r="L698" s="24"/>
      <c r="M698" s="24"/>
      <c r="O698" s="24"/>
      <c r="Q698" s="1"/>
      <c r="R698" s="24"/>
      <c r="T698" s="24"/>
      <c r="X698" s="24"/>
      <c r="Y698" s="24"/>
      <c r="Z698" s="24"/>
      <c r="AA698" s="24"/>
      <c r="AB698" s="24"/>
      <c r="AC698" s="24"/>
      <c r="AD698" s="24"/>
      <c r="AE698" s="24"/>
      <c r="AF698" s="24"/>
      <c r="AG698" s="24"/>
      <c r="AH698" s="24"/>
      <c r="AI698" s="24"/>
      <c r="AJ698" s="24"/>
      <c r="AK698" s="24"/>
      <c r="AL698" s="24"/>
    </row>
    <row r="699" spans="8:38" ht="15.75" customHeight="1">
      <c r="H699" s="24"/>
      <c r="J699" s="24"/>
      <c r="K699" s="1"/>
      <c r="L699" s="24"/>
      <c r="M699" s="24"/>
      <c r="O699" s="24"/>
      <c r="Q699" s="1"/>
      <c r="R699" s="24"/>
      <c r="T699" s="24"/>
      <c r="X699" s="24"/>
      <c r="Y699" s="24"/>
      <c r="Z699" s="24"/>
      <c r="AA699" s="24"/>
      <c r="AB699" s="24"/>
      <c r="AC699" s="24"/>
      <c r="AD699" s="24"/>
      <c r="AE699" s="24"/>
      <c r="AF699" s="24"/>
      <c r="AG699" s="24"/>
      <c r="AH699" s="24"/>
      <c r="AI699" s="24"/>
      <c r="AJ699" s="24"/>
      <c r="AK699" s="24"/>
      <c r="AL699" s="24"/>
    </row>
    <row r="700" spans="8:38" ht="15.75" customHeight="1">
      <c r="H700" s="24"/>
      <c r="J700" s="24"/>
      <c r="K700" s="1"/>
      <c r="L700" s="24"/>
      <c r="M700" s="24"/>
      <c r="O700" s="24"/>
      <c r="Q700" s="1"/>
      <c r="R700" s="24"/>
      <c r="T700" s="24"/>
      <c r="X700" s="24"/>
      <c r="Y700" s="24"/>
      <c r="Z700" s="24"/>
      <c r="AA700" s="24"/>
      <c r="AB700" s="24"/>
      <c r="AC700" s="24"/>
      <c r="AD700" s="24"/>
      <c r="AE700" s="24"/>
      <c r="AF700" s="24"/>
      <c r="AG700" s="24"/>
      <c r="AH700" s="24"/>
      <c r="AI700" s="24"/>
      <c r="AJ700" s="24"/>
      <c r="AK700" s="24"/>
      <c r="AL700" s="24"/>
    </row>
    <row r="701" spans="8:38" ht="15.75" customHeight="1">
      <c r="H701" s="24"/>
      <c r="J701" s="24"/>
      <c r="K701" s="1"/>
      <c r="L701" s="24"/>
      <c r="M701" s="24"/>
      <c r="O701" s="24"/>
      <c r="Q701" s="1"/>
      <c r="R701" s="24"/>
      <c r="T701" s="24"/>
      <c r="X701" s="24"/>
      <c r="Y701" s="24"/>
      <c r="Z701" s="24"/>
      <c r="AA701" s="24"/>
      <c r="AB701" s="24"/>
      <c r="AC701" s="24"/>
      <c r="AD701" s="24"/>
      <c r="AE701" s="24"/>
      <c r="AF701" s="24"/>
      <c r="AG701" s="24"/>
      <c r="AH701" s="24"/>
      <c r="AI701" s="24"/>
      <c r="AJ701" s="24"/>
      <c r="AK701" s="24"/>
      <c r="AL701" s="24"/>
    </row>
    <row r="702" spans="8:38" ht="15.75" customHeight="1">
      <c r="H702" s="24"/>
      <c r="J702" s="24"/>
      <c r="K702" s="1"/>
      <c r="L702" s="24"/>
      <c r="M702" s="24"/>
      <c r="O702" s="24"/>
      <c r="Q702" s="1"/>
      <c r="R702" s="24"/>
      <c r="T702" s="24"/>
      <c r="X702" s="24"/>
      <c r="Y702" s="24"/>
      <c r="Z702" s="24"/>
      <c r="AA702" s="24"/>
      <c r="AB702" s="24"/>
      <c r="AC702" s="24"/>
      <c r="AD702" s="24"/>
      <c r="AE702" s="24"/>
      <c r="AF702" s="24"/>
      <c r="AG702" s="24"/>
      <c r="AH702" s="24"/>
      <c r="AI702" s="24"/>
      <c r="AJ702" s="24"/>
      <c r="AK702" s="24"/>
      <c r="AL702" s="24"/>
    </row>
    <row r="703" spans="8:38" ht="15.75" customHeight="1">
      <c r="H703" s="24"/>
      <c r="J703" s="24"/>
      <c r="K703" s="1"/>
      <c r="L703" s="24"/>
      <c r="M703" s="24"/>
      <c r="O703" s="24"/>
      <c r="Q703" s="1"/>
      <c r="R703" s="24"/>
      <c r="T703" s="24"/>
      <c r="X703" s="24"/>
      <c r="Y703" s="24"/>
      <c r="Z703" s="24"/>
      <c r="AA703" s="24"/>
      <c r="AB703" s="24"/>
      <c r="AC703" s="24"/>
      <c r="AD703" s="24"/>
      <c r="AE703" s="24"/>
      <c r="AF703" s="24"/>
      <c r="AG703" s="24"/>
      <c r="AH703" s="24"/>
      <c r="AI703" s="24"/>
      <c r="AJ703" s="24"/>
      <c r="AK703" s="24"/>
      <c r="AL703" s="24"/>
    </row>
    <row r="704" spans="8:38" ht="15.75" customHeight="1">
      <c r="H704" s="24"/>
      <c r="J704" s="24"/>
      <c r="K704" s="1"/>
      <c r="L704" s="24"/>
      <c r="M704" s="24"/>
      <c r="O704" s="24"/>
      <c r="Q704" s="1"/>
      <c r="R704" s="24"/>
      <c r="T704" s="24"/>
      <c r="X704" s="24"/>
      <c r="Y704" s="24"/>
      <c r="Z704" s="24"/>
      <c r="AA704" s="24"/>
      <c r="AB704" s="24"/>
      <c r="AC704" s="24"/>
      <c r="AD704" s="24"/>
      <c r="AE704" s="24"/>
      <c r="AF704" s="24"/>
      <c r="AG704" s="24"/>
      <c r="AH704" s="24"/>
      <c r="AI704" s="24"/>
      <c r="AJ704" s="24"/>
      <c r="AK704" s="24"/>
      <c r="AL704" s="24"/>
    </row>
    <row r="705" spans="8:38" ht="15.75" customHeight="1">
      <c r="H705" s="24"/>
      <c r="J705" s="24"/>
      <c r="K705" s="1"/>
      <c r="L705" s="24"/>
      <c r="M705" s="24"/>
      <c r="O705" s="24"/>
      <c r="Q705" s="1"/>
      <c r="R705" s="24"/>
      <c r="T705" s="24"/>
      <c r="X705" s="24"/>
      <c r="Y705" s="24"/>
      <c r="Z705" s="24"/>
      <c r="AA705" s="24"/>
      <c r="AB705" s="24"/>
      <c r="AC705" s="24"/>
      <c r="AD705" s="24"/>
      <c r="AE705" s="24"/>
      <c r="AF705" s="24"/>
      <c r="AG705" s="24"/>
      <c r="AH705" s="24"/>
      <c r="AI705" s="24"/>
      <c r="AJ705" s="24"/>
      <c r="AK705" s="24"/>
      <c r="AL705" s="24"/>
    </row>
    <row r="706" spans="8:38" ht="15.75" customHeight="1">
      <c r="H706" s="24"/>
      <c r="J706" s="24"/>
      <c r="K706" s="1"/>
      <c r="L706" s="24"/>
      <c r="M706" s="24"/>
      <c r="O706" s="24"/>
      <c r="Q706" s="1"/>
      <c r="R706" s="24"/>
      <c r="T706" s="24"/>
      <c r="X706" s="24"/>
      <c r="Y706" s="24"/>
      <c r="Z706" s="24"/>
      <c r="AA706" s="24"/>
      <c r="AB706" s="24"/>
      <c r="AC706" s="24"/>
      <c r="AD706" s="24"/>
      <c r="AE706" s="24"/>
      <c r="AF706" s="24"/>
      <c r="AG706" s="24"/>
      <c r="AH706" s="24"/>
      <c r="AI706" s="24"/>
      <c r="AJ706" s="24"/>
      <c r="AK706" s="24"/>
      <c r="AL706" s="24"/>
    </row>
    <row r="707" spans="8:38" ht="15.75" customHeight="1">
      <c r="H707" s="24"/>
      <c r="J707" s="24"/>
      <c r="K707" s="1"/>
      <c r="L707" s="24"/>
      <c r="M707" s="24"/>
      <c r="O707" s="24"/>
      <c r="Q707" s="1"/>
      <c r="R707" s="24"/>
      <c r="T707" s="24"/>
      <c r="X707" s="24"/>
      <c r="Y707" s="24"/>
      <c r="Z707" s="24"/>
      <c r="AA707" s="24"/>
      <c r="AB707" s="24"/>
      <c r="AC707" s="24"/>
      <c r="AD707" s="24"/>
      <c r="AE707" s="24"/>
      <c r="AF707" s="24"/>
      <c r="AG707" s="24"/>
      <c r="AH707" s="24"/>
      <c r="AI707" s="24"/>
      <c r="AJ707" s="24"/>
      <c r="AK707" s="24"/>
      <c r="AL707" s="24"/>
    </row>
    <row r="708" spans="8:38" ht="15.75" customHeight="1">
      <c r="H708" s="24"/>
      <c r="J708" s="24"/>
      <c r="K708" s="1"/>
      <c r="L708" s="24"/>
      <c r="M708" s="24"/>
      <c r="O708" s="24"/>
      <c r="Q708" s="1"/>
      <c r="R708" s="24"/>
      <c r="T708" s="24"/>
      <c r="X708" s="24"/>
      <c r="Y708" s="24"/>
      <c r="Z708" s="24"/>
      <c r="AA708" s="24"/>
      <c r="AB708" s="24"/>
      <c r="AC708" s="24"/>
      <c r="AD708" s="24"/>
      <c r="AE708" s="24"/>
      <c r="AF708" s="24"/>
      <c r="AG708" s="24"/>
      <c r="AH708" s="24"/>
      <c r="AI708" s="24"/>
      <c r="AJ708" s="24"/>
      <c r="AK708" s="24"/>
      <c r="AL708" s="24"/>
    </row>
    <row r="709" spans="8:38" ht="15.75" customHeight="1">
      <c r="H709" s="24"/>
      <c r="J709" s="24"/>
      <c r="K709" s="1"/>
      <c r="L709" s="24"/>
      <c r="M709" s="24"/>
      <c r="O709" s="24"/>
      <c r="Q709" s="1"/>
      <c r="R709" s="24"/>
      <c r="T709" s="24"/>
      <c r="X709" s="24"/>
      <c r="Y709" s="24"/>
      <c r="Z709" s="24"/>
      <c r="AA709" s="24"/>
      <c r="AB709" s="24"/>
      <c r="AC709" s="24"/>
      <c r="AD709" s="24"/>
      <c r="AE709" s="24"/>
      <c r="AF709" s="24"/>
      <c r="AG709" s="24"/>
      <c r="AH709" s="24"/>
      <c r="AI709" s="24"/>
      <c r="AJ709" s="24"/>
      <c r="AK709" s="24"/>
      <c r="AL709" s="24"/>
    </row>
    <row r="710" spans="8:38" ht="15.75" customHeight="1">
      <c r="H710" s="24"/>
      <c r="J710" s="24"/>
      <c r="K710" s="1"/>
      <c r="L710" s="24"/>
      <c r="M710" s="24"/>
      <c r="O710" s="24"/>
      <c r="Q710" s="1"/>
      <c r="R710" s="24"/>
      <c r="T710" s="24"/>
      <c r="X710" s="24"/>
      <c r="Y710" s="24"/>
      <c r="Z710" s="24"/>
      <c r="AA710" s="24"/>
      <c r="AB710" s="24"/>
      <c r="AC710" s="24"/>
      <c r="AD710" s="24"/>
      <c r="AE710" s="24"/>
      <c r="AF710" s="24"/>
      <c r="AG710" s="24"/>
      <c r="AH710" s="24"/>
      <c r="AI710" s="24"/>
      <c r="AJ710" s="24"/>
      <c r="AK710" s="24"/>
      <c r="AL710" s="24"/>
    </row>
    <row r="711" spans="8:38" ht="15.75" customHeight="1">
      <c r="H711" s="24"/>
      <c r="J711" s="24"/>
      <c r="K711" s="1"/>
      <c r="L711" s="24"/>
      <c r="M711" s="24"/>
      <c r="O711" s="24"/>
      <c r="Q711" s="1"/>
      <c r="R711" s="24"/>
      <c r="T711" s="24"/>
      <c r="X711" s="24"/>
      <c r="Y711" s="24"/>
      <c r="Z711" s="24"/>
      <c r="AA711" s="24"/>
      <c r="AB711" s="24"/>
      <c r="AC711" s="24"/>
      <c r="AD711" s="24"/>
      <c r="AE711" s="24"/>
      <c r="AF711" s="24"/>
      <c r="AG711" s="24"/>
      <c r="AH711" s="24"/>
      <c r="AI711" s="24"/>
      <c r="AJ711" s="24"/>
      <c r="AK711" s="24"/>
      <c r="AL711" s="24"/>
    </row>
    <row r="712" spans="8:38" ht="15.75" customHeight="1">
      <c r="H712" s="24"/>
      <c r="J712" s="24"/>
      <c r="K712" s="1"/>
      <c r="L712" s="24"/>
      <c r="M712" s="24"/>
      <c r="O712" s="24"/>
      <c r="Q712" s="1"/>
      <c r="R712" s="24"/>
      <c r="T712" s="24"/>
      <c r="X712" s="24"/>
      <c r="Y712" s="24"/>
      <c r="Z712" s="24"/>
      <c r="AA712" s="24"/>
      <c r="AB712" s="24"/>
      <c r="AC712" s="24"/>
      <c r="AD712" s="24"/>
      <c r="AE712" s="24"/>
      <c r="AF712" s="24"/>
      <c r="AG712" s="24"/>
      <c r="AH712" s="24"/>
      <c r="AI712" s="24"/>
      <c r="AJ712" s="24"/>
      <c r="AK712" s="24"/>
      <c r="AL712" s="24"/>
    </row>
    <row r="713" spans="8:38" ht="15.75" customHeight="1">
      <c r="H713" s="24"/>
      <c r="J713" s="24"/>
      <c r="K713" s="1"/>
      <c r="L713" s="24"/>
      <c r="M713" s="24"/>
      <c r="O713" s="24"/>
      <c r="Q713" s="1"/>
      <c r="R713" s="24"/>
      <c r="T713" s="24"/>
      <c r="X713" s="24"/>
      <c r="Y713" s="24"/>
      <c r="Z713" s="24"/>
      <c r="AA713" s="24"/>
      <c r="AB713" s="24"/>
      <c r="AC713" s="24"/>
      <c r="AD713" s="24"/>
      <c r="AE713" s="24"/>
      <c r="AF713" s="24"/>
      <c r="AG713" s="24"/>
      <c r="AH713" s="24"/>
      <c r="AI713" s="24"/>
      <c r="AJ713" s="24"/>
      <c r="AK713" s="24"/>
      <c r="AL713" s="24"/>
    </row>
    <row r="714" spans="8:38" ht="15.75" customHeight="1">
      <c r="H714" s="24"/>
      <c r="J714" s="24"/>
      <c r="K714" s="1"/>
      <c r="L714" s="24"/>
      <c r="M714" s="24"/>
      <c r="O714" s="24"/>
      <c r="Q714" s="1"/>
      <c r="R714" s="24"/>
      <c r="T714" s="24"/>
      <c r="X714" s="24"/>
      <c r="Y714" s="24"/>
      <c r="Z714" s="24"/>
      <c r="AA714" s="24"/>
      <c r="AB714" s="24"/>
      <c r="AC714" s="24"/>
      <c r="AD714" s="24"/>
      <c r="AE714" s="24"/>
      <c r="AF714" s="24"/>
      <c r="AG714" s="24"/>
      <c r="AH714" s="24"/>
      <c r="AI714" s="24"/>
      <c r="AJ714" s="24"/>
      <c r="AK714" s="24"/>
      <c r="AL714" s="24"/>
    </row>
    <row r="715" spans="8:38" ht="15.75" customHeight="1">
      <c r="H715" s="24"/>
      <c r="J715" s="24"/>
      <c r="K715" s="1"/>
      <c r="L715" s="24"/>
      <c r="M715" s="24"/>
      <c r="O715" s="24"/>
      <c r="Q715" s="1"/>
      <c r="R715" s="24"/>
      <c r="T715" s="24"/>
      <c r="X715" s="24"/>
      <c r="Y715" s="24"/>
      <c r="Z715" s="24"/>
      <c r="AA715" s="24"/>
      <c r="AB715" s="24"/>
      <c r="AC715" s="24"/>
      <c r="AD715" s="24"/>
      <c r="AE715" s="24"/>
      <c r="AF715" s="24"/>
      <c r="AG715" s="24"/>
      <c r="AH715" s="24"/>
      <c r="AI715" s="24"/>
      <c r="AJ715" s="24"/>
      <c r="AK715" s="24"/>
      <c r="AL715" s="24"/>
    </row>
    <row r="716" spans="8:38" ht="15.75" customHeight="1">
      <c r="H716" s="24"/>
      <c r="J716" s="24"/>
      <c r="K716" s="1"/>
      <c r="L716" s="24"/>
      <c r="M716" s="24"/>
      <c r="O716" s="24"/>
      <c r="Q716" s="1"/>
      <c r="R716" s="24"/>
      <c r="T716" s="24"/>
      <c r="X716" s="24"/>
      <c r="Y716" s="24"/>
      <c r="Z716" s="24"/>
      <c r="AA716" s="24"/>
      <c r="AB716" s="24"/>
      <c r="AC716" s="24"/>
      <c r="AD716" s="24"/>
      <c r="AE716" s="24"/>
      <c r="AF716" s="24"/>
      <c r="AG716" s="24"/>
      <c r="AH716" s="24"/>
      <c r="AI716" s="24"/>
      <c r="AJ716" s="24"/>
      <c r="AK716" s="24"/>
      <c r="AL716" s="24"/>
    </row>
    <row r="717" spans="8:38" ht="15.75" customHeight="1">
      <c r="H717" s="24"/>
      <c r="J717" s="24"/>
      <c r="K717" s="1"/>
      <c r="L717" s="24"/>
      <c r="M717" s="24"/>
      <c r="O717" s="24"/>
      <c r="Q717" s="1"/>
      <c r="R717" s="24"/>
      <c r="T717" s="24"/>
      <c r="X717" s="24"/>
      <c r="Y717" s="24"/>
      <c r="Z717" s="24"/>
      <c r="AA717" s="24"/>
      <c r="AB717" s="24"/>
      <c r="AC717" s="24"/>
      <c r="AD717" s="24"/>
      <c r="AE717" s="24"/>
      <c r="AF717" s="24"/>
      <c r="AG717" s="24"/>
      <c r="AH717" s="24"/>
      <c r="AI717" s="24"/>
      <c r="AJ717" s="24"/>
      <c r="AK717" s="24"/>
      <c r="AL717" s="24"/>
    </row>
    <row r="718" spans="8:38" ht="15.75" customHeight="1">
      <c r="H718" s="24"/>
      <c r="J718" s="24"/>
      <c r="K718" s="1"/>
      <c r="L718" s="24"/>
      <c r="M718" s="24"/>
      <c r="O718" s="24"/>
      <c r="Q718" s="1"/>
      <c r="R718" s="24"/>
      <c r="T718" s="24"/>
      <c r="X718" s="24"/>
      <c r="Y718" s="24"/>
      <c r="Z718" s="24"/>
      <c r="AA718" s="24"/>
      <c r="AB718" s="24"/>
      <c r="AC718" s="24"/>
      <c r="AD718" s="24"/>
      <c r="AE718" s="24"/>
      <c r="AF718" s="24"/>
      <c r="AG718" s="24"/>
      <c r="AH718" s="24"/>
      <c r="AI718" s="24"/>
      <c r="AJ718" s="24"/>
      <c r="AK718" s="24"/>
      <c r="AL718" s="24"/>
    </row>
    <row r="719" spans="8:38" ht="15.75" customHeight="1">
      <c r="H719" s="24"/>
      <c r="J719" s="24"/>
      <c r="K719" s="1"/>
      <c r="L719" s="24"/>
      <c r="M719" s="24"/>
      <c r="O719" s="24"/>
      <c r="Q719" s="1"/>
      <c r="R719" s="24"/>
      <c r="T719" s="24"/>
      <c r="X719" s="24"/>
      <c r="Y719" s="24"/>
      <c r="Z719" s="24"/>
      <c r="AA719" s="24"/>
      <c r="AB719" s="24"/>
      <c r="AC719" s="24"/>
      <c r="AD719" s="24"/>
      <c r="AE719" s="24"/>
      <c r="AF719" s="24"/>
      <c r="AG719" s="24"/>
      <c r="AH719" s="24"/>
      <c r="AI719" s="24"/>
      <c r="AJ719" s="24"/>
      <c r="AK719" s="24"/>
      <c r="AL719" s="24"/>
    </row>
    <row r="720" spans="8:38" ht="15.75" customHeight="1">
      <c r="H720" s="24"/>
      <c r="J720" s="24"/>
      <c r="K720" s="1"/>
      <c r="L720" s="24"/>
      <c r="M720" s="24"/>
      <c r="O720" s="24"/>
      <c r="Q720" s="1"/>
      <c r="R720" s="24"/>
      <c r="T720" s="24"/>
      <c r="X720" s="24"/>
      <c r="Y720" s="24"/>
      <c r="Z720" s="24"/>
      <c r="AA720" s="24"/>
      <c r="AB720" s="24"/>
      <c r="AC720" s="24"/>
      <c r="AD720" s="24"/>
      <c r="AE720" s="24"/>
      <c r="AF720" s="24"/>
      <c r="AG720" s="24"/>
      <c r="AH720" s="24"/>
      <c r="AI720" s="24"/>
      <c r="AJ720" s="24"/>
      <c r="AK720" s="24"/>
      <c r="AL720" s="24"/>
    </row>
    <row r="721" spans="8:38" ht="15.75" customHeight="1">
      <c r="H721" s="24"/>
      <c r="J721" s="24"/>
      <c r="K721" s="1"/>
      <c r="L721" s="24"/>
      <c r="M721" s="24"/>
      <c r="O721" s="24"/>
      <c r="Q721" s="1"/>
      <c r="R721" s="24"/>
      <c r="T721" s="24"/>
      <c r="X721" s="24"/>
      <c r="Y721" s="24"/>
      <c r="Z721" s="24"/>
      <c r="AA721" s="24"/>
      <c r="AB721" s="24"/>
      <c r="AC721" s="24"/>
      <c r="AD721" s="24"/>
      <c r="AE721" s="24"/>
      <c r="AF721" s="24"/>
      <c r="AG721" s="24"/>
      <c r="AH721" s="24"/>
      <c r="AI721" s="24"/>
      <c r="AJ721" s="24"/>
      <c r="AK721" s="24"/>
      <c r="AL721" s="24"/>
    </row>
    <row r="722" spans="8:38" ht="15.75" customHeight="1">
      <c r="H722" s="24"/>
      <c r="J722" s="24"/>
      <c r="K722" s="1"/>
      <c r="L722" s="24"/>
      <c r="M722" s="24"/>
      <c r="O722" s="24"/>
      <c r="Q722" s="1"/>
      <c r="R722" s="24"/>
      <c r="T722" s="24"/>
      <c r="X722" s="24"/>
      <c r="Y722" s="24"/>
      <c r="Z722" s="24"/>
      <c r="AA722" s="24"/>
      <c r="AB722" s="24"/>
      <c r="AC722" s="24"/>
      <c r="AD722" s="24"/>
      <c r="AE722" s="24"/>
      <c r="AF722" s="24"/>
      <c r="AG722" s="24"/>
      <c r="AH722" s="24"/>
      <c r="AI722" s="24"/>
      <c r="AJ722" s="24"/>
      <c r="AK722" s="24"/>
      <c r="AL722" s="24"/>
    </row>
    <row r="723" spans="8:38" ht="15.75" customHeight="1">
      <c r="H723" s="24"/>
      <c r="J723" s="24"/>
      <c r="K723" s="1"/>
      <c r="L723" s="24"/>
      <c r="M723" s="24"/>
      <c r="O723" s="24"/>
      <c r="Q723" s="1"/>
      <c r="R723" s="24"/>
      <c r="T723" s="24"/>
      <c r="X723" s="24"/>
      <c r="Y723" s="24"/>
      <c r="Z723" s="24"/>
      <c r="AA723" s="24"/>
      <c r="AB723" s="24"/>
      <c r="AC723" s="24"/>
      <c r="AD723" s="24"/>
      <c r="AE723" s="24"/>
      <c r="AF723" s="24"/>
      <c r="AG723" s="24"/>
      <c r="AH723" s="24"/>
      <c r="AI723" s="24"/>
      <c r="AJ723" s="24"/>
      <c r="AK723" s="24"/>
      <c r="AL723" s="24"/>
    </row>
    <row r="724" spans="8:38" ht="15.75" customHeight="1">
      <c r="H724" s="24"/>
      <c r="J724" s="24"/>
      <c r="K724" s="1"/>
      <c r="L724" s="24"/>
      <c r="M724" s="24"/>
      <c r="O724" s="24"/>
      <c r="Q724" s="1"/>
      <c r="R724" s="24"/>
      <c r="T724" s="24"/>
      <c r="X724" s="24"/>
      <c r="Y724" s="24"/>
      <c r="Z724" s="24"/>
      <c r="AA724" s="24"/>
      <c r="AB724" s="24"/>
      <c r="AC724" s="24"/>
      <c r="AD724" s="24"/>
      <c r="AE724" s="24"/>
      <c r="AF724" s="24"/>
      <c r="AG724" s="24"/>
      <c r="AH724" s="24"/>
      <c r="AI724" s="24"/>
      <c r="AJ724" s="24"/>
      <c r="AK724" s="24"/>
      <c r="AL724" s="24"/>
    </row>
    <row r="725" spans="8:38" ht="15.75" customHeight="1">
      <c r="H725" s="24"/>
      <c r="J725" s="24"/>
      <c r="K725" s="1"/>
      <c r="L725" s="24"/>
      <c r="M725" s="24"/>
      <c r="O725" s="24"/>
      <c r="Q725" s="1"/>
      <c r="R725" s="24"/>
      <c r="T725" s="24"/>
      <c r="X725" s="24"/>
      <c r="Y725" s="24"/>
      <c r="Z725" s="24"/>
      <c r="AA725" s="24"/>
      <c r="AB725" s="24"/>
      <c r="AC725" s="24"/>
      <c r="AD725" s="24"/>
      <c r="AE725" s="24"/>
      <c r="AF725" s="24"/>
      <c r="AG725" s="24"/>
      <c r="AH725" s="24"/>
      <c r="AI725" s="24"/>
      <c r="AJ725" s="24"/>
      <c r="AK725" s="24"/>
      <c r="AL725" s="24"/>
    </row>
    <row r="726" spans="8:38" ht="15.75" customHeight="1">
      <c r="H726" s="24"/>
      <c r="J726" s="24"/>
      <c r="K726" s="1"/>
      <c r="L726" s="24"/>
      <c r="M726" s="24"/>
      <c r="O726" s="24"/>
      <c r="Q726" s="1"/>
      <c r="R726" s="24"/>
      <c r="T726" s="24"/>
      <c r="X726" s="24"/>
      <c r="Y726" s="24"/>
      <c r="Z726" s="24"/>
      <c r="AA726" s="24"/>
      <c r="AB726" s="24"/>
      <c r="AC726" s="24"/>
      <c r="AD726" s="24"/>
      <c r="AE726" s="24"/>
      <c r="AF726" s="24"/>
      <c r="AG726" s="24"/>
      <c r="AH726" s="24"/>
      <c r="AI726" s="24"/>
      <c r="AJ726" s="24"/>
      <c r="AK726" s="24"/>
      <c r="AL726" s="24"/>
    </row>
    <row r="727" spans="8:38" ht="15.75" customHeight="1">
      <c r="H727" s="24"/>
      <c r="J727" s="24"/>
      <c r="K727" s="1"/>
      <c r="L727" s="24"/>
      <c r="M727" s="24"/>
      <c r="O727" s="24"/>
      <c r="Q727" s="1"/>
      <c r="R727" s="24"/>
      <c r="T727" s="24"/>
      <c r="X727" s="24"/>
      <c r="Y727" s="24"/>
      <c r="Z727" s="24"/>
      <c r="AA727" s="24"/>
      <c r="AB727" s="24"/>
      <c r="AC727" s="24"/>
      <c r="AD727" s="24"/>
      <c r="AE727" s="24"/>
      <c r="AF727" s="24"/>
      <c r="AG727" s="24"/>
      <c r="AH727" s="24"/>
      <c r="AI727" s="24"/>
      <c r="AJ727" s="24"/>
      <c r="AK727" s="24"/>
      <c r="AL727" s="24"/>
    </row>
    <row r="728" spans="8:38" ht="15.75" customHeight="1">
      <c r="H728" s="24"/>
      <c r="J728" s="24"/>
      <c r="K728" s="1"/>
      <c r="L728" s="24"/>
      <c r="M728" s="24"/>
      <c r="O728" s="24"/>
      <c r="Q728" s="1"/>
      <c r="R728" s="24"/>
      <c r="T728" s="24"/>
      <c r="X728" s="24"/>
      <c r="Y728" s="24"/>
      <c r="Z728" s="24"/>
      <c r="AA728" s="24"/>
      <c r="AB728" s="24"/>
      <c r="AC728" s="24"/>
      <c r="AD728" s="24"/>
      <c r="AE728" s="24"/>
      <c r="AF728" s="24"/>
      <c r="AG728" s="24"/>
      <c r="AH728" s="24"/>
      <c r="AI728" s="24"/>
      <c r="AJ728" s="24"/>
      <c r="AK728" s="24"/>
      <c r="AL728" s="24"/>
    </row>
    <row r="729" spans="8:38" ht="15.75" customHeight="1">
      <c r="H729" s="24"/>
      <c r="J729" s="24"/>
      <c r="K729" s="1"/>
      <c r="L729" s="24"/>
      <c r="M729" s="24"/>
      <c r="O729" s="24"/>
      <c r="Q729" s="1"/>
      <c r="R729" s="24"/>
      <c r="T729" s="24"/>
      <c r="X729" s="24"/>
      <c r="Y729" s="24"/>
      <c r="Z729" s="24"/>
      <c r="AA729" s="24"/>
      <c r="AB729" s="24"/>
      <c r="AC729" s="24"/>
      <c r="AD729" s="24"/>
      <c r="AE729" s="24"/>
      <c r="AF729" s="24"/>
      <c r="AG729" s="24"/>
      <c r="AH729" s="24"/>
      <c r="AI729" s="24"/>
      <c r="AJ729" s="24"/>
      <c r="AK729" s="24"/>
      <c r="AL729" s="24"/>
    </row>
    <row r="730" spans="8:38" ht="15.75" customHeight="1">
      <c r="H730" s="24"/>
      <c r="J730" s="24"/>
      <c r="K730" s="1"/>
      <c r="L730" s="24"/>
      <c r="M730" s="24"/>
      <c r="O730" s="24"/>
      <c r="Q730" s="1"/>
      <c r="R730" s="24"/>
      <c r="T730" s="24"/>
      <c r="X730" s="24"/>
      <c r="Y730" s="24"/>
      <c r="Z730" s="24"/>
      <c r="AA730" s="24"/>
      <c r="AB730" s="24"/>
      <c r="AC730" s="24"/>
      <c r="AD730" s="24"/>
      <c r="AE730" s="24"/>
      <c r="AF730" s="24"/>
      <c r="AG730" s="24"/>
      <c r="AH730" s="24"/>
      <c r="AI730" s="24"/>
      <c r="AJ730" s="24"/>
      <c r="AK730" s="24"/>
      <c r="AL730" s="24"/>
    </row>
    <row r="731" spans="8:38" ht="15.75" customHeight="1">
      <c r="H731" s="24"/>
      <c r="J731" s="24"/>
      <c r="K731" s="1"/>
      <c r="L731" s="24"/>
      <c r="M731" s="24"/>
      <c r="O731" s="24"/>
      <c r="Q731" s="1"/>
      <c r="R731" s="24"/>
      <c r="T731" s="24"/>
      <c r="X731" s="24"/>
      <c r="Y731" s="24"/>
      <c r="Z731" s="24"/>
      <c r="AA731" s="24"/>
      <c r="AB731" s="24"/>
      <c r="AC731" s="24"/>
      <c r="AD731" s="24"/>
      <c r="AE731" s="24"/>
      <c r="AF731" s="24"/>
      <c r="AG731" s="24"/>
      <c r="AH731" s="24"/>
      <c r="AI731" s="24"/>
      <c r="AJ731" s="24"/>
      <c r="AK731" s="24"/>
      <c r="AL731" s="24"/>
    </row>
    <row r="732" spans="8:38" ht="15.75" customHeight="1">
      <c r="H732" s="24"/>
      <c r="J732" s="24"/>
      <c r="K732" s="1"/>
      <c r="L732" s="24"/>
      <c r="M732" s="24"/>
      <c r="O732" s="24"/>
      <c r="Q732" s="1"/>
      <c r="R732" s="24"/>
      <c r="T732" s="24"/>
      <c r="X732" s="24"/>
      <c r="Y732" s="24"/>
      <c r="Z732" s="24"/>
      <c r="AA732" s="24"/>
      <c r="AB732" s="24"/>
      <c r="AC732" s="24"/>
      <c r="AD732" s="24"/>
      <c r="AE732" s="24"/>
      <c r="AF732" s="24"/>
      <c r="AG732" s="24"/>
      <c r="AH732" s="24"/>
      <c r="AI732" s="24"/>
      <c r="AJ732" s="24"/>
      <c r="AK732" s="24"/>
      <c r="AL732" s="24"/>
    </row>
    <row r="733" spans="8:38" ht="15.75" customHeight="1">
      <c r="H733" s="24"/>
      <c r="J733" s="24"/>
      <c r="K733" s="1"/>
      <c r="L733" s="24"/>
      <c r="M733" s="24"/>
      <c r="O733" s="24"/>
      <c r="Q733" s="1"/>
      <c r="R733" s="24"/>
      <c r="T733" s="24"/>
      <c r="X733" s="24"/>
      <c r="Y733" s="24"/>
      <c r="Z733" s="24"/>
      <c r="AA733" s="24"/>
      <c r="AB733" s="24"/>
      <c r="AC733" s="24"/>
      <c r="AD733" s="24"/>
      <c r="AE733" s="24"/>
      <c r="AF733" s="24"/>
      <c r="AG733" s="24"/>
      <c r="AH733" s="24"/>
      <c r="AI733" s="24"/>
      <c r="AJ733" s="24"/>
      <c r="AK733" s="24"/>
      <c r="AL733" s="24"/>
    </row>
    <row r="734" spans="8:38" ht="15.75" customHeight="1">
      <c r="H734" s="24"/>
      <c r="J734" s="24"/>
      <c r="K734" s="1"/>
      <c r="L734" s="24"/>
      <c r="M734" s="24"/>
      <c r="O734" s="24"/>
      <c r="Q734" s="1"/>
      <c r="R734" s="24"/>
      <c r="T734" s="24"/>
      <c r="X734" s="24"/>
      <c r="Y734" s="24"/>
      <c r="Z734" s="24"/>
      <c r="AA734" s="24"/>
      <c r="AB734" s="24"/>
      <c r="AC734" s="24"/>
      <c r="AD734" s="24"/>
      <c r="AE734" s="24"/>
      <c r="AF734" s="24"/>
      <c r="AG734" s="24"/>
      <c r="AH734" s="24"/>
      <c r="AI734" s="24"/>
      <c r="AJ734" s="24"/>
      <c r="AK734" s="24"/>
      <c r="AL734" s="24"/>
    </row>
    <row r="735" spans="8:38" ht="15.75" customHeight="1">
      <c r="H735" s="24"/>
      <c r="J735" s="24"/>
      <c r="K735" s="1"/>
      <c r="L735" s="24"/>
      <c r="M735" s="24"/>
      <c r="O735" s="24"/>
      <c r="Q735" s="1"/>
      <c r="R735" s="24"/>
      <c r="T735" s="24"/>
      <c r="X735" s="24"/>
      <c r="Y735" s="24"/>
      <c r="Z735" s="24"/>
      <c r="AA735" s="24"/>
      <c r="AB735" s="24"/>
      <c r="AC735" s="24"/>
      <c r="AD735" s="24"/>
      <c r="AE735" s="24"/>
      <c r="AF735" s="24"/>
      <c r="AG735" s="24"/>
      <c r="AH735" s="24"/>
      <c r="AI735" s="24"/>
      <c r="AJ735" s="24"/>
      <c r="AK735" s="24"/>
      <c r="AL735" s="24"/>
    </row>
    <row r="736" spans="8:38" ht="15.75" customHeight="1">
      <c r="H736" s="24"/>
      <c r="J736" s="24"/>
      <c r="K736" s="1"/>
      <c r="L736" s="24"/>
      <c r="M736" s="24"/>
      <c r="O736" s="24"/>
      <c r="Q736" s="1"/>
      <c r="R736" s="24"/>
      <c r="T736" s="24"/>
      <c r="X736" s="24"/>
      <c r="Y736" s="24"/>
      <c r="Z736" s="24"/>
      <c r="AA736" s="24"/>
      <c r="AB736" s="24"/>
      <c r="AC736" s="24"/>
      <c r="AD736" s="24"/>
      <c r="AE736" s="24"/>
      <c r="AF736" s="24"/>
      <c r="AG736" s="24"/>
      <c r="AH736" s="24"/>
      <c r="AI736" s="24"/>
      <c r="AJ736" s="24"/>
      <c r="AK736" s="24"/>
      <c r="AL736" s="24"/>
    </row>
    <row r="737" spans="8:38" ht="15.75" customHeight="1">
      <c r="H737" s="24"/>
      <c r="J737" s="24"/>
      <c r="K737" s="1"/>
      <c r="L737" s="24"/>
      <c r="M737" s="24"/>
      <c r="O737" s="24"/>
      <c r="Q737" s="1"/>
      <c r="R737" s="24"/>
      <c r="T737" s="24"/>
      <c r="X737" s="24"/>
      <c r="Y737" s="24"/>
      <c r="Z737" s="24"/>
      <c r="AA737" s="24"/>
      <c r="AB737" s="24"/>
      <c r="AC737" s="24"/>
      <c r="AD737" s="24"/>
      <c r="AE737" s="24"/>
      <c r="AF737" s="24"/>
      <c r="AG737" s="24"/>
      <c r="AH737" s="24"/>
      <c r="AI737" s="24"/>
      <c r="AJ737" s="24"/>
      <c r="AK737" s="24"/>
      <c r="AL737" s="24"/>
    </row>
    <row r="738" spans="8:38" ht="15.75" customHeight="1">
      <c r="H738" s="24"/>
      <c r="J738" s="24"/>
      <c r="K738" s="1"/>
      <c r="L738" s="24"/>
      <c r="M738" s="24"/>
      <c r="O738" s="24"/>
      <c r="Q738" s="1"/>
      <c r="R738" s="24"/>
      <c r="T738" s="24"/>
      <c r="X738" s="24"/>
      <c r="Y738" s="24"/>
      <c r="Z738" s="24"/>
      <c r="AA738" s="24"/>
      <c r="AB738" s="24"/>
      <c r="AC738" s="24"/>
      <c r="AD738" s="24"/>
      <c r="AE738" s="24"/>
      <c r="AF738" s="24"/>
      <c r="AG738" s="24"/>
      <c r="AH738" s="24"/>
      <c r="AI738" s="24"/>
      <c r="AJ738" s="24"/>
      <c r="AK738" s="24"/>
      <c r="AL738" s="24"/>
    </row>
    <row r="739" spans="8:38" ht="15.75" customHeight="1">
      <c r="H739" s="24"/>
      <c r="J739" s="24"/>
      <c r="K739" s="1"/>
      <c r="L739" s="24"/>
      <c r="M739" s="24"/>
      <c r="O739" s="24"/>
      <c r="Q739" s="1"/>
      <c r="R739" s="24"/>
      <c r="T739" s="24"/>
      <c r="X739" s="24"/>
      <c r="Y739" s="24"/>
      <c r="Z739" s="24"/>
      <c r="AA739" s="24"/>
      <c r="AB739" s="24"/>
      <c r="AC739" s="24"/>
      <c r="AD739" s="24"/>
      <c r="AE739" s="24"/>
      <c r="AF739" s="24"/>
      <c r="AG739" s="24"/>
      <c r="AH739" s="24"/>
      <c r="AI739" s="24"/>
      <c r="AJ739" s="24"/>
      <c r="AK739" s="24"/>
      <c r="AL739" s="24"/>
    </row>
    <row r="740" spans="8:38" ht="15.75" customHeight="1">
      <c r="H740" s="24"/>
      <c r="J740" s="24"/>
      <c r="K740" s="1"/>
      <c r="L740" s="24"/>
      <c r="M740" s="24"/>
      <c r="O740" s="24"/>
      <c r="Q740" s="1"/>
      <c r="R740" s="24"/>
      <c r="T740" s="24"/>
      <c r="X740" s="24"/>
      <c r="Y740" s="24"/>
      <c r="Z740" s="24"/>
      <c r="AA740" s="24"/>
      <c r="AB740" s="24"/>
      <c r="AC740" s="24"/>
      <c r="AD740" s="24"/>
      <c r="AE740" s="24"/>
      <c r="AF740" s="24"/>
      <c r="AG740" s="24"/>
      <c r="AH740" s="24"/>
      <c r="AI740" s="24"/>
      <c r="AJ740" s="24"/>
      <c r="AK740" s="24"/>
      <c r="AL740" s="24"/>
    </row>
    <row r="741" spans="8:38" ht="15.75" customHeight="1">
      <c r="H741" s="24"/>
      <c r="J741" s="24"/>
      <c r="K741" s="1"/>
      <c r="L741" s="24"/>
      <c r="M741" s="24"/>
      <c r="O741" s="24"/>
      <c r="Q741" s="1"/>
      <c r="R741" s="24"/>
      <c r="T741" s="24"/>
      <c r="X741" s="24"/>
      <c r="Y741" s="24"/>
      <c r="Z741" s="24"/>
      <c r="AA741" s="24"/>
      <c r="AB741" s="24"/>
      <c r="AC741" s="24"/>
      <c r="AD741" s="24"/>
      <c r="AE741" s="24"/>
      <c r="AF741" s="24"/>
      <c r="AG741" s="24"/>
      <c r="AH741" s="24"/>
      <c r="AI741" s="24"/>
      <c r="AJ741" s="24"/>
      <c r="AK741" s="24"/>
      <c r="AL741" s="24"/>
    </row>
    <row r="742" spans="8:38" ht="15.75" customHeight="1">
      <c r="H742" s="24"/>
      <c r="J742" s="24"/>
      <c r="K742" s="1"/>
      <c r="L742" s="24"/>
      <c r="M742" s="24"/>
      <c r="O742" s="24"/>
      <c r="Q742" s="1"/>
      <c r="R742" s="24"/>
      <c r="T742" s="24"/>
      <c r="X742" s="24"/>
      <c r="Y742" s="24"/>
      <c r="Z742" s="24"/>
      <c r="AA742" s="24"/>
      <c r="AB742" s="24"/>
      <c r="AC742" s="24"/>
      <c r="AD742" s="24"/>
      <c r="AE742" s="24"/>
      <c r="AF742" s="24"/>
      <c r="AG742" s="24"/>
      <c r="AH742" s="24"/>
      <c r="AI742" s="24"/>
      <c r="AJ742" s="24"/>
      <c r="AK742" s="24"/>
      <c r="AL742" s="24"/>
    </row>
    <row r="743" spans="8:38" ht="15.75" customHeight="1">
      <c r="H743" s="24"/>
      <c r="J743" s="24"/>
      <c r="K743" s="1"/>
      <c r="L743" s="24"/>
      <c r="M743" s="24"/>
      <c r="O743" s="24"/>
      <c r="Q743" s="1"/>
      <c r="R743" s="24"/>
      <c r="T743" s="24"/>
      <c r="X743" s="24"/>
      <c r="Y743" s="24"/>
      <c r="Z743" s="24"/>
      <c r="AA743" s="24"/>
      <c r="AB743" s="24"/>
      <c r="AC743" s="24"/>
      <c r="AD743" s="24"/>
      <c r="AE743" s="24"/>
      <c r="AF743" s="24"/>
      <c r="AG743" s="24"/>
      <c r="AH743" s="24"/>
      <c r="AI743" s="24"/>
      <c r="AJ743" s="24"/>
      <c r="AK743" s="24"/>
      <c r="AL743" s="24"/>
    </row>
    <row r="744" spans="8:38" ht="15.75" customHeight="1">
      <c r="H744" s="24"/>
      <c r="J744" s="24"/>
      <c r="K744" s="1"/>
      <c r="L744" s="24"/>
      <c r="M744" s="24"/>
      <c r="O744" s="24"/>
      <c r="Q744" s="1"/>
      <c r="R744" s="24"/>
      <c r="T744" s="24"/>
      <c r="X744" s="24"/>
      <c r="Y744" s="24"/>
      <c r="Z744" s="24"/>
      <c r="AA744" s="24"/>
      <c r="AB744" s="24"/>
      <c r="AC744" s="24"/>
      <c r="AD744" s="24"/>
      <c r="AE744" s="24"/>
      <c r="AF744" s="24"/>
      <c r="AG744" s="24"/>
      <c r="AH744" s="24"/>
      <c r="AI744" s="24"/>
      <c r="AJ744" s="24"/>
      <c r="AK744" s="24"/>
      <c r="AL744" s="24"/>
    </row>
    <row r="745" spans="8:38" ht="15.75" customHeight="1">
      <c r="H745" s="24"/>
      <c r="J745" s="24"/>
      <c r="K745" s="1"/>
      <c r="L745" s="24"/>
      <c r="M745" s="24"/>
      <c r="O745" s="24"/>
      <c r="Q745" s="1"/>
      <c r="R745" s="24"/>
      <c r="T745" s="24"/>
      <c r="X745" s="24"/>
      <c r="Y745" s="24"/>
      <c r="Z745" s="24"/>
      <c r="AA745" s="24"/>
      <c r="AB745" s="24"/>
      <c r="AC745" s="24"/>
      <c r="AD745" s="24"/>
      <c r="AE745" s="24"/>
      <c r="AF745" s="24"/>
      <c r="AG745" s="24"/>
      <c r="AH745" s="24"/>
      <c r="AI745" s="24"/>
      <c r="AJ745" s="24"/>
      <c r="AK745" s="24"/>
      <c r="AL745" s="24"/>
    </row>
    <row r="746" spans="8:38" ht="15.75" customHeight="1">
      <c r="H746" s="24"/>
      <c r="J746" s="24"/>
      <c r="K746" s="1"/>
      <c r="L746" s="24"/>
      <c r="M746" s="24"/>
      <c r="O746" s="24"/>
      <c r="Q746" s="1"/>
      <c r="R746" s="24"/>
      <c r="T746" s="24"/>
      <c r="X746" s="24"/>
      <c r="Y746" s="24"/>
      <c r="Z746" s="24"/>
      <c r="AA746" s="24"/>
      <c r="AB746" s="24"/>
      <c r="AC746" s="24"/>
      <c r="AD746" s="24"/>
      <c r="AE746" s="24"/>
      <c r="AF746" s="24"/>
      <c r="AG746" s="24"/>
      <c r="AH746" s="24"/>
      <c r="AI746" s="24"/>
      <c r="AJ746" s="24"/>
      <c r="AK746" s="24"/>
      <c r="AL746" s="24"/>
    </row>
    <row r="747" spans="8:38" ht="15.75" customHeight="1">
      <c r="H747" s="24"/>
      <c r="J747" s="24"/>
      <c r="K747" s="1"/>
      <c r="L747" s="24"/>
      <c r="M747" s="24"/>
      <c r="O747" s="24"/>
      <c r="Q747" s="1"/>
      <c r="R747" s="24"/>
      <c r="T747" s="24"/>
      <c r="X747" s="24"/>
      <c r="Y747" s="24"/>
      <c r="Z747" s="24"/>
      <c r="AA747" s="24"/>
      <c r="AB747" s="24"/>
      <c r="AC747" s="24"/>
      <c r="AD747" s="24"/>
      <c r="AE747" s="24"/>
      <c r="AF747" s="24"/>
      <c r="AG747" s="24"/>
      <c r="AH747" s="24"/>
      <c r="AI747" s="24"/>
      <c r="AJ747" s="24"/>
      <c r="AK747" s="24"/>
      <c r="AL747" s="24"/>
    </row>
    <row r="748" spans="8:38" ht="15.75" customHeight="1">
      <c r="H748" s="24"/>
      <c r="J748" s="24"/>
      <c r="K748" s="1"/>
      <c r="L748" s="24"/>
      <c r="M748" s="24"/>
      <c r="O748" s="24"/>
      <c r="Q748" s="1"/>
      <c r="R748" s="24"/>
      <c r="T748" s="24"/>
      <c r="X748" s="24"/>
      <c r="Y748" s="24"/>
      <c r="Z748" s="24"/>
      <c r="AA748" s="24"/>
      <c r="AB748" s="24"/>
      <c r="AC748" s="24"/>
      <c r="AD748" s="24"/>
      <c r="AE748" s="24"/>
      <c r="AF748" s="24"/>
      <c r="AG748" s="24"/>
      <c r="AH748" s="24"/>
      <c r="AI748" s="24"/>
      <c r="AJ748" s="24"/>
      <c r="AK748" s="24"/>
      <c r="AL748" s="24"/>
    </row>
    <row r="749" spans="8:38" ht="15.75" customHeight="1">
      <c r="H749" s="24"/>
      <c r="J749" s="24"/>
      <c r="K749" s="1"/>
      <c r="L749" s="24"/>
      <c r="M749" s="24"/>
      <c r="O749" s="24"/>
      <c r="Q749" s="1"/>
      <c r="R749" s="24"/>
      <c r="T749" s="24"/>
      <c r="X749" s="24"/>
      <c r="Y749" s="24"/>
      <c r="Z749" s="24"/>
      <c r="AA749" s="24"/>
      <c r="AB749" s="24"/>
      <c r="AC749" s="24"/>
      <c r="AD749" s="24"/>
      <c r="AE749" s="24"/>
      <c r="AF749" s="24"/>
      <c r="AG749" s="24"/>
      <c r="AH749" s="24"/>
      <c r="AI749" s="24"/>
      <c r="AJ749" s="24"/>
      <c r="AK749" s="24"/>
      <c r="AL749" s="24"/>
    </row>
    <row r="750" spans="8:38" ht="15.75" customHeight="1">
      <c r="H750" s="24"/>
      <c r="J750" s="24"/>
      <c r="K750" s="1"/>
      <c r="L750" s="24"/>
      <c r="M750" s="24"/>
      <c r="O750" s="24"/>
      <c r="Q750" s="1"/>
      <c r="R750" s="24"/>
      <c r="T750" s="24"/>
      <c r="X750" s="24"/>
      <c r="Y750" s="24"/>
      <c r="Z750" s="24"/>
      <c r="AA750" s="24"/>
      <c r="AB750" s="24"/>
      <c r="AC750" s="24"/>
      <c r="AD750" s="24"/>
      <c r="AE750" s="24"/>
      <c r="AF750" s="24"/>
      <c r="AG750" s="24"/>
      <c r="AH750" s="24"/>
      <c r="AI750" s="24"/>
      <c r="AJ750" s="24"/>
      <c r="AK750" s="24"/>
      <c r="AL750" s="24"/>
    </row>
    <row r="751" spans="8:38" ht="15.75" customHeight="1">
      <c r="H751" s="24"/>
      <c r="J751" s="24"/>
      <c r="K751" s="1"/>
      <c r="L751" s="24"/>
      <c r="M751" s="24"/>
      <c r="O751" s="24"/>
      <c r="Q751" s="1"/>
      <c r="R751" s="24"/>
      <c r="T751" s="24"/>
      <c r="X751" s="24"/>
      <c r="Y751" s="24"/>
      <c r="Z751" s="24"/>
      <c r="AA751" s="24"/>
      <c r="AB751" s="24"/>
      <c r="AC751" s="24"/>
      <c r="AD751" s="24"/>
      <c r="AE751" s="24"/>
      <c r="AF751" s="24"/>
      <c r="AG751" s="24"/>
      <c r="AH751" s="24"/>
      <c r="AI751" s="24"/>
      <c r="AJ751" s="24"/>
      <c r="AK751" s="24"/>
      <c r="AL751" s="24"/>
    </row>
    <row r="752" spans="8:38" ht="15.75" customHeight="1">
      <c r="H752" s="24"/>
      <c r="J752" s="24"/>
      <c r="K752" s="1"/>
      <c r="L752" s="24"/>
      <c r="M752" s="24"/>
      <c r="O752" s="24"/>
      <c r="Q752" s="1"/>
      <c r="R752" s="24"/>
      <c r="T752" s="24"/>
      <c r="X752" s="24"/>
      <c r="Y752" s="24"/>
      <c r="Z752" s="24"/>
      <c r="AA752" s="24"/>
      <c r="AB752" s="24"/>
      <c r="AC752" s="24"/>
      <c r="AD752" s="24"/>
      <c r="AE752" s="24"/>
      <c r="AF752" s="24"/>
      <c r="AG752" s="24"/>
      <c r="AH752" s="24"/>
      <c r="AI752" s="24"/>
      <c r="AJ752" s="24"/>
      <c r="AK752" s="24"/>
      <c r="AL752" s="24"/>
    </row>
    <row r="753" spans="8:38" ht="15.75" customHeight="1">
      <c r="H753" s="24"/>
      <c r="J753" s="24"/>
      <c r="K753" s="1"/>
      <c r="L753" s="24"/>
      <c r="M753" s="24"/>
      <c r="O753" s="24"/>
      <c r="Q753" s="1"/>
      <c r="R753" s="24"/>
      <c r="T753" s="24"/>
      <c r="X753" s="24"/>
      <c r="Y753" s="24"/>
      <c r="Z753" s="24"/>
      <c r="AA753" s="24"/>
      <c r="AB753" s="24"/>
      <c r="AC753" s="24"/>
      <c r="AD753" s="24"/>
      <c r="AE753" s="24"/>
      <c r="AF753" s="24"/>
      <c r="AG753" s="24"/>
      <c r="AH753" s="24"/>
      <c r="AI753" s="24"/>
      <c r="AJ753" s="24"/>
      <c r="AK753" s="24"/>
      <c r="AL753" s="24"/>
    </row>
    <row r="754" spans="8:38" ht="15.75" customHeight="1">
      <c r="H754" s="24"/>
      <c r="J754" s="24"/>
      <c r="K754" s="1"/>
      <c r="L754" s="24"/>
      <c r="M754" s="24"/>
      <c r="O754" s="24"/>
      <c r="Q754" s="1"/>
      <c r="R754" s="24"/>
      <c r="T754" s="24"/>
      <c r="X754" s="24"/>
      <c r="Y754" s="24"/>
      <c r="Z754" s="24"/>
      <c r="AA754" s="24"/>
      <c r="AB754" s="24"/>
      <c r="AC754" s="24"/>
      <c r="AD754" s="24"/>
      <c r="AE754" s="24"/>
      <c r="AF754" s="24"/>
      <c r="AG754" s="24"/>
      <c r="AH754" s="24"/>
      <c r="AI754" s="24"/>
      <c r="AJ754" s="24"/>
      <c r="AK754" s="24"/>
      <c r="AL754" s="24"/>
    </row>
    <row r="755" spans="8:38" ht="15.75" customHeight="1">
      <c r="H755" s="24"/>
      <c r="J755" s="24"/>
      <c r="K755" s="1"/>
      <c r="L755" s="24"/>
      <c r="M755" s="24"/>
      <c r="O755" s="24"/>
      <c r="Q755" s="1"/>
      <c r="R755" s="24"/>
      <c r="T755" s="24"/>
      <c r="X755" s="24"/>
      <c r="Y755" s="24"/>
      <c r="Z755" s="24"/>
      <c r="AA755" s="24"/>
      <c r="AB755" s="24"/>
      <c r="AC755" s="24"/>
      <c r="AD755" s="24"/>
      <c r="AE755" s="24"/>
      <c r="AF755" s="24"/>
      <c r="AG755" s="24"/>
      <c r="AH755" s="24"/>
      <c r="AI755" s="24"/>
      <c r="AJ755" s="24"/>
      <c r="AK755" s="24"/>
      <c r="AL755" s="24"/>
    </row>
    <row r="756" spans="8:38" ht="15.75" customHeight="1">
      <c r="H756" s="24"/>
      <c r="J756" s="24"/>
      <c r="K756" s="1"/>
      <c r="L756" s="24"/>
      <c r="M756" s="24"/>
      <c r="O756" s="24"/>
      <c r="Q756" s="1"/>
      <c r="R756" s="24"/>
      <c r="T756" s="24"/>
      <c r="X756" s="24"/>
      <c r="Y756" s="24"/>
      <c r="Z756" s="24"/>
      <c r="AA756" s="24"/>
      <c r="AB756" s="24"/>
      <c r="AC756" s="24"/>
      <c r="AD756" s="24"/>
      <c r="AE756" s="24"/>
      <c r="AF756" s="24"/>
      <c r="AG756" s="24"/>
      <c r="AH756" s="24"/>
      <c r="AI756" s="24"/>
      <c r="AJ756" s="24"/>
      <c r="AK756" s="24"/>
      <c r="AL756" s="24"/>
    </row>
    <row r="757" spans="8:38" ht="15.75" customHeight="1">
      <c r="H757" s="24"/>
      <c r="J757" s="24"/>
      <c r="K757" s="1"/>
      <c r="L757" s="24"/>
      <c r="M757" s="24"/>
      <c r="O757" s="24"/>
      <c r="Q757" s="1"/>
      <c r="R757" s="24"/>
      <c r="T757" s="24"/>
      <c r="X757" s="24"/>
      <c r="Y757" s="24"/>
      <c r="Z757" s="24"/>
      <c r="AA757" s="24"/>
      <c r="AB757" s="24"/>
      <c r="AC757" s="24"/>
      <c r="AD757" s="24"/>
      <c r="AE757" s="24"/>
      <c r="AF757" s="24"/>
      <c r="AG757" s="24"/>
      <c r="AH757" s="24"/>
      <c r="AI757" s="24"/>
      <c r="AJ757" s="24"/>
      <c r="AK757" s="24"/>
      <c r="AL757" s="24"/>
    </row>
    <row r="758" spans="8:38" ht="15.75" customHeight="1">
      <c r="H758" s="24"/>
      <c r="J758" s="24"/>
      <c r="K758" s="1"/>
      <c r="L758" s="24"/>
      <c r="M758" s="24"/>
      <c r="O758" s="24"/>
      <c r="Q758" s="1"/>
      <c r="R758" s="24"/>
      <c r="T758" s="24"/>
      <c r="X758" s="24"/>
      <c r="Y758" s="24"/>
      <c r="Z758" s="24"/>
      <c r="AA758" s="24"/>
      <c r="AB758" s="24"/>
      <c r="AC758" s="24"/>
      <c r="AD758" s="24"/>
      <c r="AE758" s="24"/>
      <c r="AF758" s="24"/>
      <c r="AG758" s="24"/>
      <c r="AH758" s="24"/>
      <c r="AI758" s="24"/>
      <c r="AJ758" s="24"/>
      <c r="AK758" s="24"/>
      <c r="AL758" s="24"/>
    </row>
    <row r="759" spans="8:38" ht="15.75" customHeight="1">
      <c r="H759" s="24"/>
      <c r="J759" s="24"/>
      <c r="K759" s="1"/>
      <c r="L759" s="24"/>
      <c r="M759" s="24"/>
      <c r="O759" s="24"/>
      <c r="Q759" s="1"/>
      <c r="R759" s="24"/>
      <c r="T759" s="24"/>
      <c r="X759" s="24"/>
      <c r="Y759" s="24"/>
      <c r="Z759" s="24"/>
      <c r="AA759" s="24"/>
      <c r="AB759" s="24"/>
      <c r="AC759" s="24"/>
      <c r="AD759" s="24"/>
      <c r="AE759" s="24"/>
      <c r="AF759" s="24"/>
      <c r="AG759" s="24"/>
      <c r="AH759" s="24"/>
      <c r="AI759" s="24"/>
      <c r="AJ759" s="24"/>
      <c r="AK759" s="24"/>
      <c r="AL759" s="24"/>
    </row>
    <row r="760" spans="8:38" ht="15.75" customHeight="1">
      <c r="H760" s="24"/>
      <c r="J760" s="24"/>
      <c r="K760" s="1"/>
      <c r="L760" s="24"/>
      <c r="M760" s="24"/>
      <c r="O760" s="24"/>
      <c r="Q760" s="1"/>
      <c r="R760" s="24"/>
      <c r="T760" s="24"/>
      <c r="X760" s="24"/>
      <c r="Y760" s="24"/>
      <c r="Z760" s="24"/>
      <c r="AA760" s="24"/>
      <c r="AB760" s="24"/>
      <c r="AC760" s="24"/>
      <c r="AD760" s="24"/>
      <c r="AE760" s="24"/>
      <c r="AF760" s="24"/>
      <c r="AG760" s="24"/>
      <c r="AH760" s="24"/>
      <c r="AI760" s="24"/>
      <c r="AJ760" s="24"/>
      <c r="AK760" s="24"/>
      <c r="AL760" s="24"/>
    </row>
    <row r="761" spans="8:38" ht="15.75" customHeight="1">
      <c r="H761" s="24"/>
      <c r="J761" s="24"/>
      <c r="K761" s="1"/>
      <c r="L761" s="24"/>
      <c r="M761" s="24"/>
      <c r="O761" s="24"/>
      <c r="Q761" s="1"/>
      <c r="R761" s="24"/>
      <c r="T761" s="24"/>
      <c r="X761" s="24"/>
      <c r="Y761" s="24"/>
      <c r="Z761" s="24"/>
      <c r="AA761" s="24"/>
      <c r="AB761" s="24"/>
      <c r="AC761" s="24"/>
      <c r="AD761" s="24"/>
      <c r="AE761" s="24"/>
      <c r="AF761" s="24"/>
      <c r="AG761" s="24"/>
      <c r="AH761" s="24"/>
      <c r="AI761" s="24"/>
      <c r="AJ761" s="24"/>
      <c r="AK761" s="24"/>
      <c r="AL761" s="24"/>
    </row>
    <row r="762" spans="8:38" ht="15.75" customHeight="1">
      <c r="H762" s="24"/>
      <c r="J762" s="24"/>
      <c r="K762" s="1"/>
      <c r="L762" s="24"/>
      <c r="M762" s="24"/>
      <c r="O762" s="24"/>
      <c r="Q762" s="1"/>
      <c r="R762" s="24"/>
      <c r="T762" s="24"/>
      <c r="X762" s="24"/>
      <c r="Y762" s="24"/>
      <c r="Z762" s="24"/>
      <c r="AA762" s="24"/>
      <c r="AB762" s="24"/>
      <c r="AC762" s="24"/>
      <c r="AD762" s="24"/>
      <c r="AE762" s="24"/>
      <c r="AF762" s="24"/>
      <c r="AG762" s="24"/>
      <c r="AH762" s="24"/>
      <c r="AI762" s="24"/>
      <c r="AJ762" s="24"/>
      <c r="AK762" s="24"/>
      <c r="AL762" s="24"/>
    </row>
    <row r="763" spans="8:38" ht="15.75" customHeight="1">
      <c r="H763" s="24"/>
      <c r="J763" s="24"/>
      <c r="K763" s="1"/>
      <c r="L763" s="24"/>
      <c r="M763" s="24"/>
      <c r="O763" s="24"/>
      <c r="Q763" s="1"/>
      <c r="R763" s="24"/>
      <c r="T763" s="24"/>
      <c r="X763" s="24"/>
      <c r="Y763" s="24"/>
      <c r="Z763" s="24"/>
      <c r="AA763" s="24"/>
      <c r="AB763" s="24"/>
      <c r="AC763" s="24"/>
      <c r="AD763" s="24"/>
      <c r="AE763" s="24"/>
      <c r="AF763" s="24"/>
      <c r="AG763" s="24"/>
      <c r="AH763" s="24"/>
      <c r="AI763" s="24"/>
      <c r="AJ763" s="24"/>
      <c r="AK763" s="24"/>
      <c r="AL763" s="24"/>
    </row>
    <row r="764" spans="8:38" ht="15.75" customHeight="1">
      <c r="H764" s="24"/>
      <c r="J764" s="24"/>
      <c r="K764" s="1"/>
      <c r="L764" s="24"/>
      <c r="M764" s="24"/>
      <c r="O764" s="24"/>
      <c r="Q764" s="1"/>
      <c r="R764" s="24"/>
      <c r="T764" s="24"/>
      <c r="X764" s="24"/>
      <c r="Y764" s="24"/>
      <c r="Z764" s="24"/>
      <c r="AA764" s="24"/>
      <c r="AB764" s="24"/>
      <c r="AC764" s="24"/>
      <c r="AD764" s="24"/>
      <c r="AE764" s="24"/>
      <c r="AF764" s="24"/>
      <c r="AG764" s="24"/>
      <c r="AH764" s="24"/>
      <c r="AI764" s="24"/>
      <c r="AJ764" s="24"/>
      <c r="AK764" s="24"/>
      <c r="AL764" s="24"/>
    </row>
    <row r="765" spans="8:38" ht="15.75" customHeight="1">
      <c r="H765" s="24"/>
      <c r="J765" s="24"/>
      <c r="K765" s="1"/>
      <c r="L765" s="24"/>
      <c r="M765" s="24"/>
      <c r="O765" s="24"/>
      <c r="Q765" s="1"/>
      <c r="R765" s="24"/>
      <c r="T765" s="24"/>
      <c r="X765" s="24"/>
      <c r="Y765" s="24"/>
      <c r="Z765" s="24"/>
      <c r="AA765" s="24"/>
      <c r="AB765" s="24"/>
      <c r="AC765" s="24"/>
      <c r="AD765" s="24"/>
      <c r="AE765" s="24"/>
      <c r="AF765" s="24"/>
      <c r="AG765" s="24"/>
      <c r="AH765" s="24"/>
      <c r="AI765" s="24"/>
      <c r="AJ765" s="24"/>
      <c r="AK765" s="24"/>
      <c r="AL765" s="24"/>
    </row>
    <row r="766" spans="8:38" ht="15.75" customHeight="1">
      <c r="H766" s="24"/>
      <c r="J766" s="24"/>
      <c r="K766" s="1"/>
      <c r="L766" s="24"/>
      <c r="M766" s="24"/>
      <c r="O766" s="24"/>
      <c r="Q766" s="1"/>
      <c r="R766" s="24"/>
      <c r="T766" s="24"/>
      <c r="X766" s="24"/>
      <c r="Y766" s="24"/>
      <c r="Z766" s="24"/>
      <c r="AA766" s="24"/>
      <c r="AB766" s="24"/>
      <c r="AC766" s="24"/>
      <c r="AD766" s="24"/>
      <c r="AE766" s="24"/>
      <c r="AF766" s="24"/>
      <c r="AG766" s="24"/>
      <c r="AH766" s="24"/>
      <c r="AI766" s="24"/>
      <c r="AJ766" s="24"/>
      <c r="AK766" s="24"/>
      <c r="AL766" s="24"/>
    </row>
    <row r="767" spans="8:38" ht="15.75" customHeight="1">
      <c r="H767" s="24"/>
      <c r="J767" s="24"/>
      <c r="K767" s="1"/>
      <c r="L767" s="24"/>
      <c r="M767" s="24"/>
      <c r="O767" s="24"/>
      <c r="Q767" s="1"/>
      <c r="R767" s="24"/>
      <c r="T767" s="24"/>
      <c r="X767" s="24"/>
      <c r="Y767" s="24"/>
      <c r="Z767" s="24"/>
      <c r="AA767" s="24"/>
      <c r="AB767" s="24"/>
      <c r="AC767" s="24"/>
      <c r="AD767" s="24"/>
      <c r="AE767" s="24"/>
      <c r="AF767" s="24"/>
      <c r="AG767" s="24"/>
      <c r="AH767" s="24"/>
      <c r="AI767" s="24"/>
      <c r="AJ767" s="24"/>
      <c r="AK767" s="24"/>
      <c r="AL767" s="24"/>
    </row>
    <row r="768" spans="8:38" ht="15.75" customHeight="1">
      <c r="H768" s="24"/>
      <c r="J768" s="24"/>
      <c r="K768" s="1"/>
      <c r="L768" s="24"/>
      <c r="M768" s="24"/>
      <c r="O768" s="24"/>
      <c r="Q768" s="1"/>
      <c r="R768" s="24"/>
      <c r="T768" s="24"/>
      <c r="X768" s="24"/>
      <c r="Y768" s="24"/>
      <c r="Z768" s="24"/>
      <c r="AA768" s="24"/>
      <c r="AB768" s="24"/>
      <c r="AC768" s="24"/>
      <c r="AD768" s="24"/>
      <c r="AE768" s="24"/>
      <c r="AF768" s="24"/>
      <c r="AG768" s="24"/>
      <c r="AH768" s="24"/>
      <c r="AI768" s="24"/>
      <c r="AJ768" s="24"/>
      <c r="AK768" s="24"/>
      <c r="AL768" s="24"/>
    </row>
    <row r="769" spans="8:38" ht="15.75" customHeight="1">
      <c r="H769" s="24"/>
      <c r="J769" s="24"/>
      <c r="K769" s="1"/>
      <c r="L769" s="24"/>
      <c r="M769" s="24"/>
      <c r="O769" s="24"/>
      <c r="Q769" s="1"/>
      <c r="R769" s="24"/>
      <c r="T769" s="24"/>
      <c r="X769" s="24"/>
      <c r="Y769" s="24"/>
      <c r="Z769" s="24"/>
      <c r="AA769" s="24"/>
      <c r="AB769" s="24"/>
      <c r="AC769" s="24"/>
      <c r="AD769" s="24"/>
      <c r="AE769" s="24"/>
      <c r="AF769" s="24"/>
      <c r="AG769" s="24"/>
      <c r="AH769" s="24"/>
      <c r="AI769" s="24"/>
      <c r="AJ769" s="24"/>
      <c r="AK769" s="24"/>
      <c r="AL769" s="24"/>
    </row>
    <row r="770" spans="8:38" ht="15.75" customHeight="1">
      <c r="H770" s="24"/>
      <c r="J770" s="24"/>
      <c r="K770" s="1"/>
      <c r="L770" s="24"/>
      <c r="M770" s="24"/>
      <c r="O770" s="24"/>
      <c r="Q770" s="1"/>
      <c r="R770" s="24"/>
      <c r="T770" s="24"/>
      <c r="X770" s="24"/>
      <c r="Y770" s="24"/>
      <c r="Z770" s="24"/>
      <c r="AA770" s="24"/>
      <c r="AB770" s="24"/>
      <c r="AC770" s="24"/>
      <c r="AD770" s="24"/>
      <c r="AE770" s="24"/>
      <c r="AF770" s="24"/>
      <c r="AG770" s="24"/>
      <c r="AH770" s="24"/>
      <c r="AI770" s="24"/>
      <c r="AJ770" s="24"/>
      <c r="AK770" s="24"/>
      <c r="AL770" s="24"/>
    </row>
    <row r="771" spans="8:38" ht="15.75" customHeight="1">
      <c r="H771" s="24"/>
      <c r="J771" s="24"/>
      <c r="K771" s="1"/>
      <c r="L771" s="24"/>
      <c r="M771" s="24"/>
      <c r="O771" s="24"/>
      <c r="Q771" s="1"/>
      <c r="R771" s="24"/>
      <c r="T771" s="24"/>
      <c r="X771" s="24"/>
      <c r="Y771" s="24"/>
      <c r="Z771" s="24"/>
      <c r="AA771" s="24"/>
      <c r="AB771" s="24"/>
      <c r="AC771" s="24"/>
      <c r="AD771" s="24"/>
      <c r="AE771" s="24"/>
      <c r="AF771" s="24"/>
      <c r="AG771" s="24"/>
      <c r="AH771" s="24"/>
      <c r="AI771" s="24"/>
      <c r="AJ771" s="24"/>
      <c r="AK771" s="24"/>
      <c r="AL771" s="24"/>
    </row>
    <row r="772" spans="8:38" ht="15.75" customHeight="1">
      <c r="H772" s="24"/>
      <c r="J772" s="24"/>
      <c r="K772" s="1"/>
      <c r="L772" s="24"/>
      <c r="M772" s="24"/>
      <c r="O772" s="24"/>
      <c r="Q772" s="1"/>
      <c r="R772" s="24"/>
      <c r="T772" s="24"/>
      <c r="X772" s="24"/>
      <c r="Y772" s="24"/>
      <c r="Z772" s="24"/>
      <c r="AA772" s="24"/>
      <c r="AB772" s="24"/>
      <c r="AC772" s="24"/>
      <c r="AD772" s="24"/>
      <c r="AE772" s="24"/>
      <c r="AF772" s="24"/>
      <c r="AG772" s="24"/>
      <c r="AH772" s="24"/>
      <c r="AI772" s="24"/>
      <c r="AJ772" s="24"/>
      <c r="AK772" s="24"/>
      <c r="AL772" s="24"/>
    </row>
    <row r="773" spans="8:38" ht="15.75" customHeight="1">
      <c r="H773" s="24"/>
      <c r="J773" s="24"/>
      <c r="K773" s="1"/>
      <c r="L773" s="24"/>
      <c r="M773" s="24"/>
      <c r="O773" s="24"/>
      <c r="Q773" s="1"/>
      <c r="R773" s="24"/>
      <c r="T773" s="24"/>
      <c r="X773" s="24"/>
      <c r="Y773" s="24"/>
      <c r="Z773" s="24"/>
      <c r="AA773" s="24"/>
      <c r="AB773" s="24"/>
      <c r="AC773" s="24"/>
      <c r="AD773" s="24"/>
      <c r="AE773" s="24"/>
      <c r="AF773" s="24"/>
      <c r="AG773" s="24"/>
      <c r="AH773" s="24"/>
      <c r="AI773" s="24"/>
      <c r="AJ773" s="24"/>
      <c r="AK773" s="24"/>
      <c r="AL773" s="24"/>
    </row>
    <row r="774" spans="8:38" ht="15.75" customHeight="1">
      <c r="H774" s="24"/>
      <c r="J774" s="24"/>
      <c r="K774" s="1"/>
      <c r="L774" s="24"/>
      <c r="M774" s="24"/>
      <c r="O774" s="24"/>
      <c r="Q774" s="1"/>
      <c r="R774" s="24"/>
      <c r="T774" s="24"/>
      <c r="X774" s="24"/>
      <c r="Y774" s="24"/>
      <c r="Z774" s="24"/>
      <c r="AA774" s="24"/>
      <c r="AB774" s="24"/>
      <c r="AC774" s="24"/>
      <c r="AD774" s="24"/>
      <c r="AE774" s="24"/>
      <c r="AF774" s="24"/>
      <c r="AG774" s="24"/>
      <c r="AH774" s="24"/>
      <c r="AI774" s="24"/>
      <c r="AJ774" s="24"/>
      <c r="AK774" s="24"/>
      <c r="AL774" s="24"/>
    </row>
    <row r="775" spans="8:38" ht="15.75" customHeight="1">
      <c r="H775" s="24"/>
      <c r="J775" s="24"/>
      <c r="K775" s="1"/>
      <c r="L775" s="24"/>
      <c r="M775" s="24"/>
      <c r="O775" s="24"/>
      <c r="Q775" s="1"/>
      <c r="R775" s="24"/>
      <c r="T775" s="24"/>
      <c r="X775" s="24"/>
      <c r="Y775" s="24"/>
      <c r="Z775" s="24"/>
      <c r="AA775" s="24"/>
      <c r="AB775" s="24"/>
      <c r="AC775" s="24"/>
      <c r="AD775" s="24"/>
      <c r="AE775" s="24"/>
      <c r="AF775" s="24"/>
      <c r="AG775" s="24"/>
      <c r="AH775" s="24"/>
      <c r="AI775" s="24"/>
      <c r="AJ775" s="24"/>
      <c r="AK775" s="24"/>
      <c r="AL775" s="24"/>
    </row>
    <row r="776" spans="8:38" ht="15.75" customHeight="1">
      <c r="H776" s="24"/>
      <c r="J776" s="24"/>
      <c r="K776" s="1"/>
      <c r="L776" s="24"/>
      <c r="M776" s="24"/>
      <c r="O776" s="24"/>
      <c r="Q776" s="1"/>
      <c r="R776" s="24"/>
      <c r="T776" s="24"/>
      <c r="X776" s="24"/>
      <c r="Y776" s="24"/>
      <c r="Z776" s="24"/>
      <c r="AA776" s="24"/>
      <c r="AB776" s="24"/>
      <c r="AC776" s="24"/>
      <c r="AD776" s="24"/>
      <c r="AE776" s="24"/>
      <c r="AF776" s="24"/>
      <c r="AG776" s="24"/>
      <c r="AH776" s="24"/>
      <c r="AI776" s="24"/>
      <c r="AJ776" s="24"/>
      <c r="AK776" s="24"/>
      <c r="AL776" s="24"/>
    </row>
    <row r="777" spans="8:38" ht="15.75" customHeight="1">
      <c r="H777" s="24"/>
      <c r="J777" s="24"/>
      <c r="K777" s="1"/>
      <c r="L777" s="24"/>
      <c r="M777" s="24"/>
      <c r="O777" s="24"/>
      <c r="Q777" s="1"/>
      <c r="R777" s="24"/>
      <c r="T777" s="24"/>
      <c r="X777" s="24"/>
      <c r="Y777" s="24"/>
      <c r="Z777" s="24"/>
      <c r="AA777" s="24"/>
      <c r="AB777" s="24"/>
      <c r="AC777" s="24"/>
      <c r="AD777" s="24"/>
      <c r="AE777" s="24"/>
      <c r="AF777" s="24"/>
      <c r="AG777" s="24"/>
      <c r="AH777" s="24"/>
      <c r="AI777" s="24"/>
      <c r="AJ777" s="24"/>
      <c r="AK777" s="24"/>
      <c r="AL777" s="24"/>
    </row>
    <row r="778" spans="8:38" ht="15.75" customHeight="1">
      <c r="H778" s="24"/>
      <c r="J778" s="24"/>
      <c r="K778" s="1"/>
      <c r="L778" s="24"/>
      <c r="M778" s="24"/>
      <c r="O778" s="24"/>
      <c r="Q778" s="1"/>
      <c r="R778" s="24"/>
      <c r="T778" s="24"/>
      <c r="X778" s="24"/>
      <c r="Y778" s="24"/>
      <c r="Z778" s="24"/>
      <c r="AA778" s="24"/>
      <c r="AB778" s="24"/>
      <c r="AC778" s="24"/>
      <c r="AD778" s="24"/>
      <c r="AE778" s="24"/>
      <c r="AF778" s="24"/>
      <c r="AG778" s="24"/>
      <c r="AH778" s="24"/>
      <c r="AI778" s="24"/>
      <c r="AJ778" s="24"/>
      <c r="AK778" s="24"/>
      <c r="AL778" s="24"/>
    </row>
    <row r="779" spans="8:38" ht="15.75" customHeight="1">
      <c r="H779" s="24"/>
      <c r="J779" s="24"/>
      <c r="K779" s="1"/>
      <c r="L779" s="24"/>
      <c r="M779" s="24"/>
      <c r="O779" s="24"/>
      <c r="Q779" s="1"/>
      <c r="R779" s="24"/>
      <c r="T779" s="24"/>
      <c r="X779" s="24"/>
      <c r="Y779" s="24"/>
      <c r="Z779" s="24"/>
      <c r="AA779" s="24"/>
      <c r="AB779" s="24"/>
      <c r="AC779" s="24"/>
      <c r="AD779" s="24"/>
      <c r="AE779" s="24"/>
      <c r="AF779" s="24"/>
      <c r="AG779" s="24"/>
      <c r="AH779" s="24"/>
      <c r="AI779" s="24"/>
      <c r="AJ779" s="24"/>
      <c r="AK779" s="24"/>
      <c r="AL779" s="24"/>
    </row>
    <row r="780" spans="8:38" ht="15.75" customHeight="1">
      <c r="H780" s="24"/>
      <c r="J780" s="24"/>
      <c r="K780" s="1"/>
      <c r="L780" s="24"/>
      <c r="M780" s="24"/>
      <c r="O780" s="24"/>
      <c r="Q780" s="1"/>
      <c r="R780" s="24"/>
      <c r="T780" s="24"/>
      <c r="X780" s="24"/>
      <c r="Y780" s="24"/>
      <c r="Z780" s="24"/>
      <c r="AA780" s="24"/>
      <c r="AB780" s="24"/>
      <c r="AC780" s="24"/>
      <c r="AD780" s="24"/>
      <c r="AE780" s="24"/>
      <c r="AF780" s="24"/>
      <c r="AG780" s="24"/>
      <c r="AH780" s="24"/>
      <c r="AI780" s="24"/>
      <c r="AJ780" s="24"/>
      <c r="AK780" s="24"/>
      <c r="AL780" s="24"/>
    </row>
    <row r="781" spans="8:38" ht="15.75" customHeight="1">
      <c r="H781" s="24"/>
      <c r="J781" s="24"/>
      <c r="K781" s="1"/>
      <c r="L781" s="24"/>
      <c r="M781" s="24"/>
      <c r="O781" s="24"/>
      <c r="Q781" s="1"/>
      <c r="R781" s="24"/>
      <c r="T781" s="24"/>
      <c r="X781" s="24"/>
      <c r="Y781" s="24"/>
      <c r="Z781" s="24"/>
      <c r="AA781" s="24"/>
      <c r="AB781" s="24"/>
      <c r="AC781" s="24"/>
      <c r="AD781" s="24"/>
      <c r="AE781" s="24"/>
      <c r="AF781" s="24"/>
      <c r="AG781" s="24"/>
      <c r="AH781" s="24"/>
      <c r="AI781" s="24"/>
      <c r="AJ781" s="24"/>
      <c r="AK781" s="24"/>
      <c r="AL781" s="24"/>
    </row>
    <row r="782" spans="8:38" ht="15.75" customHeight="1">
      <c r="H782" s="24"/>
      <c r="J782" s="24"/>
      <c r="K782" s="1"/>
      <c r="L782" s="24"/>
      <c r="M782" s="24"/>
      <c r="O782" s="24"/>
      <c r="Q782" s="1"/>
      <c r="R782" s="24"/>
      <c r="T782" s="24"/>
      <c r="X782" s="24"/>
      <c r="Y782" s="24"/>
      <c r="Z782" s="24"/>
      <c r="AA782" s="24"/>
      <c r="AB782" s="24"/>
      <c r="AC782" s="24"/>
      <c r="AD782" s="24"/>
      <c r="AE782" s="24"/>
      <c r="AF782" s="24"/>
      <c r="AG782" s="24"/>
      <c r="AH782" s="24"/>
      <c r="AI782" s="24"/>
      <c r="AJ782" s="24"/>
      <c r="AK782" s="24"/>
      <c r="AL782" s="24"/>
    </row>
    <row r="783" spans="8:38" ht="15.75" customHeight="1">
      <c r="H783" s="24"/>
      <c r="J783" s="24"/>
      <c r="K783" s="1"/>
      <c r="L783" s="24"/>
      <c r="M783" s="24"/>
      <c r="O783" s="24"/>
      <c r="Q783" s="1"/>
      <c r="R783" s="24"/>
      <c r="T783" s="24"/>
      <c r="X783" s="24"/>
      <c r="Y783" s="24"/>
      <c r="Z783" s="24"/>
      <c r="AA783" s="24"/>
      <c r="AB783" s="24"/>
      <c r="AC783" s="24"/>
      <c r="AD783" s="24"/>
      <c r="AE783" s="24"/>
      <c r="AF783" s="24"/>
      <c r="AG783" s="24"/>
      <c r="AH783" s="24"/>
      <c r="AI783" s="24"/>
      <c r="AJ783" s="24"/>
      <c r="AK783" s="24"/>
      <c r="AL783" s="24"/>
    </row>
    <row r="784" spans="8:38" ht="15.75" customHeight="1">
      <c r="H784" s="24"/>
      <c r="J784" s="24"/>
      <c r="K784" s="1"/>
      <c r="L784" s="24"/>
      <c r="M784" s="24"/>
      <c r="O784" s="24"/>
      <c r="Q784" s="1"/>
      <c r="R784" s="24"/>
      <c r="T784" s="24"/>
      <c r="X784" s="24"/>
      <c r="Y784" s="24"/>
      <c r="Z784" s="24"/>
      <c r="AA784" s="24"/>
      <c r="AB784" s="24"/>
      <c r="AC784" s="24"/>
      <c r="AD784" s="24"/>
      <c r="AE784" s="24"/>
      <c r="AF784" s="24"/>
      <c r="AG784" s="24"/>
      <c r="AH784" s="24"/>
      <c r="AI784" s="24"/>
      <c r="AJ784" s="24"/>
      <c r="AK784" s="24"/>
      <c r="AL784" s="24"/>
    </row>
    <row r="785" spans="8:38" ht="15.75" customHeight="1">
      <c r="H785" s="24"/>
      <c r="J785" s="24"/>
      <c r="K785" s="1"/>
      <c r="L785" s="24"/>
      <c r="M785" s="24"/>
      <c r="O785" s="24"/>
      <c r="Q785" s="1"/>
      <c r="R785" s="24"/>
      <c r="T785" s="24"/>
      <c r="X785" s="24"/>
      <c r="Y785" s="24"/>
      <c r="Z785" s="24"/>
      <c r="AA785" s="24"/>
      <c r="AB785" s="24"/>
      <c r="AC785" s="24"/>
      <c r="AD785" s="24"/>
      <c r="AE785" s="24"/>
      <c r="AF785" s="24"/>
      <c r="AG785" s="24"/>
      <c r="AH785" s="24"/>
      <c r="AI785" s="24"/>
      <c r="AJ785" s="24"/>
      <c r="AK785" s="24"/>
      <c r="AL785" s="24"/>
    </row>
    <row r="786" spans="8:38" ht="15.75" customHeight="1">
      <c r="H786" s="24"/>
      <c r="J786" s="24"/>
      <c r="K786" s="1"/>
      <c r="L786" s="24"/>
      <c r="M786" s="24"/>
      <c r="O786" s="24"/>
      <c r="Q786" s="1"/>
      <c r="R786" s="24"/>
      <c r="T786" s="24"/>
      <c r="X786" s="24"/>
      <c r="Y786" s="24"/>
      <c r="Z786" s="24"/>
      <c r="AA786" s="24"/>
      <c r="AB786" s="24"/>
      <c r="AC786" s="24"/>
      <c r="AD786" s="24"/>
      <c r="AE786" s="24"/>
      <c r="AF786" s="24"/>
      <c r="AG786" s="24"/>
      <c r="AH786" s="24"/>
      <c r="AI786" s="24"/>
      <c r="AJ786" s="24"/>
      <c r="AK786" s="24"/>
      <c r="AL786" s="24"/>
    </row>
    <row r="787" spans="8:38" ht="15.75" customHeight="1">
      <c r="H787" s="24"/>
      <c r="J787" s="24"/>
      <c r="K787" s="1"/>
      <c r="L787" s="24"/>
      <c r="M787" s="24"/>
      <c r="O787" s="24"/>
      <c r="Q787" s="1"/>
      <c r="R787" s="24"/>
      <c r="T787" s="24"/>
      <c r="X787" s="24"/>
      <c r="Y787" s="24"/>
      <c r="Z787" s="24"/>
      <c r="AA787" s="24"/>
      <c r="AB787" s="24"/>
      <c r="AC787" s="24"/>
      <c r="AD787" s="24"/>
      <c r="AE787" s="24"/>
      <c r="AF787" s="24"/>
      <c r="AG787" s="24"/>
      <c r="AH787" s="24"/>
      <c r="AI787" s="24"/>
      <c r="AJ787" s="24"/>
      <c r="AK787" s="24"/>
      <c r="AL787" s="24"/>
    </row>
    <row r="788" spans="8:38" ht="15.75" customHeight="1">
      <c r="H788" s="24"/>
      <c r="J788" s="24"/>
      <c r="K788" s="1"/>
      <c r="L788" s="24"/>
      <c r="M788" s="24"/>
      <c r="O788" s="24"/>
      <c r="Q788" s="1"/>
      <c r="R788" s="24"/>
      <c r="T788" s="24"/>
      <c r="X788" s="24"/>
      <c r="Y788" s="24"/>
      <c r="Z788" s="24"/>
      <c r="AA788" s="24"/>
      <c r="AB788" s="24"/>
      <c r="AC788" s="24"/>
      <c r="AD788" s="24"/>
      <c r="AE788" s="24"/>
      <c r="AF788" s="24"/>
      <c r="AG788" s="24"/>
      <c r="AH788" s="24"/>
      <c r="AI788" s="24"/>
      <c r="AJ788" s="24"/>
      <c r="AK788" s="24"/>
      <c r="AL788" s="24"/>
    </row>
    <row r="789" spans="8:38" ht="15.75" customHeight="1">
      <c r="H789" s="24"/>
      <c r="J789" s="24"/>
      <c r="K789" s="1"/>
      <c r="L789" s="24"/>
      <c r="M789" s="24"/>
      <c r="O789" s="24"/>
      <c r="Q789" s="1"/>
      <c r="R789" s="24"/>
      <c r="T789" s="24"/>
      <c r="X789" s="24"/>
      <c r="Y789" s="24"/>
      <c r="Z789" s="24"/>
      <c r="AA789" s="24"/>
      <c r="AB789" s="24"/>
      <c r="AC789" s="24"/>
      <c r="AD789" s="24"/>
      <c r="AE789" s="24"/>
      <c r="AF789" s="24"/>
      <c r="AG789" s="24"/>
      <c r="AH789" s="24"/>
      <c r="AI789" s="24"/>
      <c r="AJ789" s="24"/>
      <c r="AK789" s="24"/>
      <c r="AL789" s="24"/>
    </row>
    <row r="790" spans="8:38" ht="15.75" customHeight="1">
      <c r="H790" s="24"/>
      <c r="J790" s="24"/>
      <c r="K790" s="1"/>
      <c r="L790" s="24"/>
      <c r="M790" s="24"/>
      <c r="O790" s="24"/>
      <c r="Q790" s="1"/>
      <c r="R790" s="24"/>
      <c r="T790" s="24"/>
      <c r="X790" s="24"/>
      <c r="Y790" s="24"/>
      <c r="Z790" s="24"/>
      <c r="AA790" s="24"/>
      <c r="AB790" s="24"/>
      <c r="AC790" s="24"/>
      <c r="AD790" s="24"/>
      <c r="AE790" s="24"/>
      <c r="AF790" s="24"/>
      <c r="AG790" s="24"/>
      <c r="AH790" s="24"/>
      <c r="AI790" s="24"/>
      <c r="AJ790" s="24"/>
      <c r="AK790" s="24"/>
      <c r="AL790" s="24"/>
    </row>
    <row r="791" spans="8:38" ht="15.75" customHeight="1">
      <c r="H791" s="24"/>
      <c r="J791" s="24"/>
      <c r="K791" s="1"/>
      <c r="L791" s="24"/>
      <c r="M791" s="24"/>
      <c r="O791" s="24"/>
      <c r="Q791" s="1"/>
      <c r="R791" s="24"/>
      <c r="T791" s="24"/>
      <c r="X791" s="24"/>
      <c r="Y791" s="24"/>
      <c r="Z791" s="24"/>
      <c r="AA791" s="24"/>
      <c r="AB791" s="24"/>
      <c r="AC791" s="24"/>
      <c r="AD791" s="24"/>
      <c r="AE791" s="24"/>
      <c r="AF791" s="24"/>
      <c r="AG791" s="24"/>
      <c r="AH791" s="24"/>
      <c r="AI791" s="24"/>
      <c r="AJ791" s="24"/>
      <c r="AK791" s="24"/>
      <c r="AL791" s="24"/>
    </row>
    <row r="792" spans="8:38" ht="15.75" customHeight="1">
      <c r="H792" s="24"/>
      <c r="J792" s="24"/>
      <c r="K792" s="1"/>
      <c r="L792" s="24"/>
      <c r="M792" s="24"/>
      <c r="O792" s="24"/>
      <c r="Q792" s="1"/>
      <c r="R792" s="24"/>
      <c r="T792" s="24"/>
      <c r="X792" s="24"/>
      <c r="Y792" s="24"/>
      <c r="Z792" s="24"/>
      <c r="AA792" s="24"/>
      <c r="AB792" s="24"/>
      <c r="AC792" s="24"/>
      <c r="AD792" s="24"/>
      <c r="AE792" s="24"/>
      <c r="AF792" s="24"/>
      <c r="AG792" s="24"/>
      <c r="AH792" s="24"/>
      <c r="AI792" s="24"/>
      <c r="AJ792" s="24"/>
      <c r="AK792" s="24"/>
      <c r="AL792" s="24"/>
    </row>
    <row r="793" spans="8:38" ht="15.75" customHeight="1">
      <c r="H793" s="24"/>
      <c r="J793" s="24"/>
      <c r="K793" s="1"/>
      <c r="L793" s="24"/>
      <c r="M793" s="24"/>
      <c r="O793" s="24"/>
      <c r="Q793" s="1"/>
      <c r="R793" s="24"/>
      <c r="T793" s="24"/>
      <c r="X793" s="24"/>
      <c r="Y793" s="24"/>
      <c r="Z793" s="24"/>
      <c r="AA793" s="24"/>
      <c r="AB793" s="24"/>
      <c r="AC793" s="24"/>
      <c r="AD793" s="24"/>
      <c r="AE793" s="24"/>
      <c r="AF793" s="24"/>
      <c r="AG793" s="24"/>
      <c r="AH793" s="24"/>
      <c r="AI793" s="24"/>
      <c r="AJ793" s="24"/>
      <c r="AK793" s="24"/>
      <c r="AL793" s="24"/>
    </row>
    <row r="794" spans="8:38" ht="15.75" customHeight="1">
      <c r="H794" s="24"/>
      <c r="J794" s="24"/>
      <c r="K794" s="1"/>
      <c r="L794" s="24"/>
      <c r="M794" s="24"/>
      <c r="O794" s="24"/>
      <c r="Q794" s="1"/>
      <c r="R794" s="24"/>
      <c r="T794" s="24"/>
      <c r="X794" s="24"/>
      <c r="Y794" s="24"/>
      <c r="Z794" s="24"/>
      <c r="AA794" s="24"/>
      <c r="AB794" s="24"/>
      <c r="AC794" s="24"/>
      <c r="AD794" s="24"/>
      <c r="AE794" s="24"/>
      <c r="AF794" s="24"/>
      <c r="AG794" s="24"/>
      <c r="AH794" s="24"/>
      <c r="AI794" s="24"/>
      <c r="AJ794" s="24"/>
      <c r="AK794" s="24"/>
      <c r="AL794" s="24"/>
    </row>
    <row r="795" spans="8:38" ht="15.75" customHeight="1">
      <c r="H795" s="24"/>
      <c r="J795" s="24"/>
      <c r="K795" s="1"/>
      <c r="L795" s="24"/>
      <c r="M795" s="24"/>
      <c r="O795" s="24"/>
      <c r="Q795" s="1"/>
      <c r="R795" s="24"/>
      <c r="T795" s="24"/>
      <c r="X795" s="24"/>
      <c r="Y795" s="24"/>
      <c r="Z795" s="24"/>
      <c r="AA795" s="24"/>
      <c r="AB795" s="24"/>
      <c r="AC795" s="24"/>
      <c r="AD795" s="24"/>
      <c r="AE795" s="24"/>
      <c r="AF795" s="24"/>
      <c r="AG795" s="24"/>
      <c r="AH795" s="24"/>
      <c r="AI795" s="24"/>
      <c r="AJ795" s="24"/>
      <c r="AK795" s="24"/>
      <c r="AL795" s="24"/>
    </row>
    <row r="796" spans="8:38" ht="15.75" customHeight="1">
      <c r="H796" s="24"/>
      <c r="J796" s="24"/>
      <c r="K796" s="1"/>
      <c r="L796" s="24"/>
      <c r="M796" s="24"/>
      <c r="O796" s="24"/>
      <c r="Q796" s="1"/>
      <c r="R796" s="24"/>
      <c r="T796" s="24"/>
      <c r="X796" s="24"/>
      <c r="Y796" s="24"/>
      <c r="Z796" s="24"/>
      <c r="AA796" s="24"/>
      <c r="AB796" s="24"/>
      <c r="AC796" s="24"/>
      <c r="AD796" s="24"/>
      <c r="AE796" s="24"/>
      <c r="AF796" s="24"/>
      <c r="AG796" s="24"/>
      <c r="AH796" s="24"/>
      <c r="AI796" s="24"/>
      <c r="AJ796" s="24"/>
      <c r="AK796" s="24"/>
      <c r="AL796" s="24"/>
    </row>
    <row r="797" spans="8:38" ht="15.75" customHeight="1">
      <c r="H797" s="24"/>
      <c r="J797" s="24"/>
      <c r="K797" s="1"/>
      <c r="L797" s="24"/>
      <c r="M797" s="24"/>
      <c r="O797" s="24"/>
      <c r="Q797" s="1"/>
      <c r="R797" s="24"/>
      <c r="T797" s="24"/>
      <c r="X797" s="24"/>
      <c r="Y797" s="24"/>
      <c r="Z797" s="24"/>
      <c r="AA797" s="24"/>
      <c r="AB797" s="24"/>
      <c r="AC797" s="24"/>
      <c r="AD797" s="24"/>
      <c r="AE797" s="24"/>
      <c r="AF797" s="24"/>
      <c r="AG797" s="24"/>
      <c r="AH797" s="24"/>
      <c r="AI797" s="24"/>
      <c r="AJ797" s="24"/>
      <c r="AK797" s="24"/>
      <c r="AL797" s="24"/>
    </row>
    <row r="798" spans="8:38" ht="15.75" customHeight="1">
      <c r="H798" s="24"/>
      <c r="J798" s="24"/>
      <c r="K798" s="1"/>
      <c r="L798" s="24"/>
      <c r="M798" s="24"/>
      <c r="O798" s="24"/>
      <c r="Q798" s="1"/>
      <c r="R798" s="24"/>
      <c r="T798" s="24"/>
      <c r="X798" s="24"/>
      <c r="Y798" s="24"/>
      <c r="Z798" s="24"/>
      <c r="AA798" s="24"/>
      <c r="AB798" s="24"/>
      <c r="AC798" s="24"/>
      <c r="AD798" s="24"/>
      <c r="AE798" s="24"/>
      <c r="AF798" s="24"/>
      <c r="AG798" s="24"/>
      <c r="AH798" s="24"/>
      <c r="AI798" s="24"/>
      <c r="AJ798" s="24"/>
      <c r="AK798" s="24"/>
      <c r="AL798" s="24"/>
    </row>
    <row r="799" spans="8:38" ht="15.75" customHeight="1">
      <c r="H799" s="24"/>
      <c r="J799" s="24"/>
      <c r="K799" s="1"/>
      <c r="L799" s="24"/>
      <c r="M799" s="24"/>
      <c r="O799" s="24"/>
      <c r="Q799" s="1"/>
      <c r="R799" s="24"/>
      <c r="T799" s="24"/>
      <c r="X799" s="24"/>
      <c r="Y799" s="24"/>
      <c r="Z799" s="24"/>
      <c r="AA799" s="24"/>
      <c r="AB799" s="24"/>
      <c r="AC799" s="24"/>
      <c r="AD799" s="24"/>
      <c r="AE799" s="24"/>
      <c r="AF799" s="24"/>
      <c r="AG799" s="24"/>
      <c r="AH799" s="24"/>
      <c r="AI799" s="24"/>
      <c r="AJ799" s="24"/>
      <c r="AK799" s="24"/>
      <c r="AL799" s="24"/>
    </row>
    <row r="800" spans="8:38" ht="15.75" customHeight="1">
      <c r="H800" s="24"/>
      <c r="J800" s="24"/>
      <c r="K800" s="1"/>
      <c r="L800" s="24"/>
      <c r="M800" s="24"/>
      <c r="O800" s="24"/>
      <c r="Q800" s="1"/>
      <c r="R800" s="24"/>
      <c r="T800" s="24"/>
      <c r="X800" s="24"/>
      <c r="Y800" s="24"/>
      <c r="Z800" s="24"/>
      <c r="AA800" s="24"/>
      <c r="AB800" s="24"/>
      <c r="AC800" s="24"/>
      <c r="AD800" s="24"/>
      <c r="AE800" s="24"/>
      <c r="AF800" s="24"/>
      <c r="AG800" s="24"/>
      <c r="AH800" s="24"/>
      <c r="AI800" s="24"/>
      <c r="AJ800" s="24"/>
      <c r="AK800" s="24"/>
      <c r="AL800" s="24"/>
    </row>
    <row r="801" spans="8:38" ht="15.75" customHeight="1">
      <c r="H801" s="24"/>
      <c r="J801" s="24"/>
      <c r="K801" s="1"/>
      <c r="L801" s="24"/>
      <c r="M801" s="24"/>
      <c r="O801" s="24"/>
      <c r="Q801" s="1"/>
      <c r="R801" s="24"/>
      <c r="T801" s="24"/>
      <c r="X801" s="24"/>
      <c r="Y801" s="24"/>
      <c r="Z801" s="24"/>
      <c r="AA801" s="24"/>
      <c r="AB801" s="24"/>
      <c r="AC801" s="24"/>
      <c r="AD801" s="24"/>
      <c r="AE801" s="24"/>
      <c r="AF801" s="24"/>
      <c r="AG801" s="24"/>
      <c r="AH801" s="24"/>
      <c r="AI801" s="24"/>
      <c r="AJ801" s="24"/>
      <c r="AK801" s="24"/>
      <c r="AL801" s="24"/>
    </row>
    <row r="802" spans="8:38" ht="15.75" customHeight="1">
      <c r="H802" s="24"/>
      <c r="J802" s="24"/>
      <c r="K802" s="1"/>
      <c r="L802" s="24"/>
      <c r="M802" s="24"/>
      <c r="O802" s="24"/>
      <c r="Q802" s="1"/>
      <c r="R802" s="24"/>
      <c r="T802" s="24"/>
      <c r="X802" s="24"/>
      <c r="Y802" s="24"/>
      <c r="Z802" s="24"/>
      <c r="AA802" s="24"/>
      <c r="AB802" s="24"/>
      <c r="AC802" s="24"/>
      <c r="AD802" s="24"/>
      <c r="AE802" s="24"/>
      <c r="AF802" s="24"/>
      <c r="AG802" s="24"/>
      <c r="AH802" s="24"/>
      <c r="AI802" s="24"/>
      <c r="AJ802" s="24"/>
      <c r="AK802" s="24"/>
      <c r="AL802" s="24"/>
    </row>
    <row r="803" spans="8:38" ht="15.75" customHeight="1">
      <c r="H803" s="24"/>
      <c r="J803" s="24"/>
      <c r="K803" s="1"/>
      <c r="L803" s="24"/>
      <c r="M803" s="24"/>
      <c r="O803" s="24"/>
      <c r="Q803" s="1"/>
      <c r="R803" s="24"/>
      <c r="T803" s="24"/>
      <c r="X803" s="24"/>
      <c r="Y803" s="24"/>
      <c r="Z803" s="24"/>
      <c r="AA803" s="24"/>
      <c r="AB803" s="24"/>
      <c r="AC803" s="24"/>
      <c r="AD803" s="24"/>
      <c r="AE803" s="24"/>
      <c r="AF803" s="24"/>
      <c r="AG803" s="24"/>
      <c r="AH803" s="24"/>
      <c r="AI803" s="24"/>
      <c r="AJ803" s="24"/>
      <c r="AK803" s="24"/>
      <c r="AL803" s="24"/>
    </row>
    <row r="804" spans="8:38" ht="15.75" customHeight="1">
      <c r="H804" s="24"/>
      <c r="J804" s="24"/>
      <c r="K804" s="1"/>
      <c r="L804" s="24"/>
      <c r="M804" s="24"/>
      <c r="O804" s="24"/>
      <c r="Q804" s="1"/>
      <c r="R804" s="24"/>
      <c r="T804" s="24"/>
      <c r="X804" s="24"/>
      <c r="Y804" s="24"/>
      <c r="Z804" s="24"/>
      <c r="AA804" s="24"/>
      <c r="AB804" s="24"/>
      <c r="AC804" s="24"/>
      <c r="AD804" s="24"/>
      <c r="AE804" s="24"/>
      <c r="AF804" s="24"/>
      <c r="AG804" s="24"/>
      <c r="AH804" s="24"/>
      <c r="AI804" s="24"/>
      <c r="AJ804" s="24"/>
      <c r="AK804" s="24"/>
      <c r="AL804" s="24"/>
    </row>
    <row r="805" spans="8:38" ht="15.75" customHeight="1">
      <c r="H805" s="24"/>
      <c r="J805" s="24"/>
      <c r="K805" s="1"/>
      <c r="L805" s="24"/>
      <c r="M805" s="24"/>
      <c r="O805" s="24"/>
      <c r="Q805" s="1"/>
      <c r="R805" s="24"/>
      <c r="T805" s="24"/>
      <c r="X805" s="24"/>
      <c r="Y805" s="24"/>
      <c r="Z805" s="24"/>
      <c r="AA805" s="24"/>
      <c r="AB805" s="24"/>
      <c r="AC805" s="24"/>
      <c r="AD805" s="24"/>
      <c r="AE805" s="24"/>
      <c r="AF805" s="24"/>
      <c r="AG805" s="24"/>
      <c r="AH805" s="24"/>
      <c r="AI805" s="24"/>
      <c r="AJ805" s="24"/>
      <c r="AK805" s="24"/>
      <c r="AL805" s="24"/>
    </row>
    <row r="806" spans="8:38" ht="15.75" customHeight="1">
      <c r="H806" s="24"/>
      <c r="J806" s="24"/>
      <c r="K806" s="1"/>
      <c r="L806" s="24"/>
      <c r="M806" s="24"/>
      <c r="O806" s="24"/>
      <c r="Q806" s="1"/>
      <c r="R806" s="24"/>
      <c r="T806" s="24"/>
      <c r="X806" s="24"/>
      <c r="Y806" s="24"/>
      <c r="Z806" s="24"/>
      <c r="AA806" s="24"/>
      <c r="AB806" s="24"/>
      <c r="AC806" s="24"/>
      <c r="AD806" s="24"/>
      <c r="AE806" s="24"/>
      <c r="AF806" s="24"/>
      <c r="AG806" s="24"/>
      <c r="AH806" s="24"/>
      <c r="AI806" s="24"/>
      <c r="AJ806" s="24"/>
      <c r="AK806" s="24"/>
      <c r="AL806" s="24"/>
    </row>
    <row r="807" spans="8:38" ht="15.75" customHeight="1">
      <c r="H807" s="24"/>
      <c r="J807" s="24"/>
      <c r="K807" s="1"/>
      <c r="L807" s="24"/>
      <c r="M807" s="24"/>
      <c r="O807" s="24"/>
      <c r="Q807" s="1"/>
      <c r="R807" s="24"/>
      <c r="T807" s="24"/>
      <c r="X807" s="24"/>
      <c r="Y807" s="24"/>
      <c r="Z807" s="24"/>
      <c r="AA807" s="24"/>
      <c r="AB807" s="24"/>
      <c r="AC807" s="24"/>
      <c r="AD807" s="24"/>
      <c r="AE807" s="24"/>
      <c r="AF807" s="24"/>
      <c r="AG807" s="24"/>
      <c r="AH807" s="24"/>
      <c r="AI807" s="24"/>
      <c r="AJ807" s="24"/>
      <c r="AK807" s="24"/>
      <c r="AL807" s="24"/>
    </row>
    <row r="808" spans="8:38" ht="15.75" customHeight="1">
      <c r="H808" s="24"/>
      <c r="J808" s="24"/>
      <c r="K808" s="1"/>
      <c r="L808" s="24"/>
      <c r="M808" s="24"/>
      <c r="O808" s="24"/>
      <c r="Q808" s="1"/>
      <c r="R808" s="24"/>
      <c r="T808" s="24"/>
      <c r="X808" s="24"/>
      <c r="Y808" s="24"/>
      <c r="Z808" s="24"/>
      <c r="AA808" s="24"/>
      <c r="AB808" s="24"/>
      <c r="AC808" s="24"/>
      <c r="AD808" s="24"/>
      <c r="AE808" s="24"/>
      <c r="AF808" s="24"/>
      <c r="AG808" s="24"/>
      <c r="AH808" s="24"/>
      <c r="AI808" s="24"/>
      <c r="AJ808" s="24"/>
      <c r="AK808" s="24"/>
      <c r="AL808" s="24"/>
    </row>
    <row r="809" spans="8:38" ht="15.75" customHeight="1">
      <c r="H809" s="24"/>
      <c r="J809" s="24"/>
      <c r="K809" s="1"/>
      <c r="L809" s="24"/>
      <c r="M809" s="24"/>
      <c r="O809" s="24"/>
      <c r="Q809" s="1"/>
      <c r="R809" s="24"/>
      <c r="T809" s="24"/>
      <c r="X809" s="24"/>
      <c r="Y809" s="24"/>
      <c r="Z809" s="24"/>
      <c r="AA809" s="24"/>
      <c r="AB809" s="24"/>
      <c r="AC809" s="24"/>
      <c r="AD809" s="24"/>
      <c r="AE809" s="24"/>
      <c r="AF809" s="24"/>
      <c r="AG809" s="24"/>
      <c r="AH809" s="24"/>
      <c r="AI809" s="24"/>
      <c r="AJ809" s="24"/>
      <c r="AK809" s="24"/>
      <c r="AL809" s="24"/>
    </row>
    <row r="810" spans="8:38" ht="15.75" customHeight="1">
      <c r="H810" s="24"/>
      <c r="J810" s="24"/>
      <c r="K810" s="1"/>
      <c r="L810" s="24"/>
      <c r="M810" s="24"/>
      <c r="O810" s="24"/>
      <c r="Q810" s="1"/>
      <c r="R810" s="24"/>
      <c r="T810" s="24"/>
      <c r="X810" s="24"/>
      <c r="Y810" s="24"/>
      <c r="Z810" s="24"/>
      <c r="AA810" s="24"/>
      <c r="AB810" s="24"/>
      <c r="AC810" s="24"/>
      <c r="AD810" s="24"/>
      <c r="AE810" s="24"/>
      <c r="AF810" s="24"/>
      <c r="AG810" s="24"/>
      <c r="AH810" s="24"/>
      <c r="AI810" s="24"/>
      <c r="AJ810" s="24"/>
      <c r="AK810" s="24"/>
      <c r="AL810" s="24"/>
    </row>
    <row r="811" spans="8:38" ht="15.75" customHeight="1">
      <c r="H811" s="24"/>
      <c r="J811" s="24"/>
      <c r="K811" s="1"/>
      <c r="L811" s="24"/>
      <c r="M811" s="24"/>
      <c r="O811" s="24"/>
      <c r="Q811" s="1"/>
      <c r="R811" s="24"/>
      <c r="T811" s="24"/>
      <c r="X811" s="24"/>
      <c r="Y811" s="24"/>
      <c r="Z811" s="24"/>
      <c r="AA811" s="24"/>
      <c r="AB811" s="24"/>
      <c r="AC811" s="24"/>
      <c r="AD811" s="24"/>
      <c r="AE811" s="24"/>
      <c r="AF811" s="24"/>
      <c r="AG811" s="24"/>
      <c r="AH811" s="24"/>
      <c r="AI811" s="24"/>
      <c r="AJ811" s="24"/>
      <c r="AK811" s="24"/>
      <c r="AL811" s="24"/>
    </row>
    <row r="812" spans="8:38" ht="15.75" customHeight="1">
      <c r="H812" s="24"/>
      <c r="J812" s="24"/>
      <c r="K812" s="1"/>
      <c r="L812" s="24"/>
      <c r="M812" s="24"/>
      <c r="O812" s="24"/>
      <c r="Q812" s="1"/>
      <c r="R812" s="24"/>
      <c r="T812" s="24"/>
      <c r="X812" s="24"/>
      <c r="Y812" s="24"/>
      <c r="Z812" s="24"/>
      <c r="AA812" s="24"/>
      <c r="AB812" s="24"/>
      <c r="AC812" s="24"/>
      <c r="AD812" s="24"/>
      <c r="AE812" s="24"/>
      <c r="AF812" s="24"/>
      <c r="AG812" s="24"/>
      <c r="AH812" s="24"/>
      <c r="AI812" s="24"/>
      <c r="AJ812" s="24"/>
      <c r="AK812" s="24"/>
      <c r="AL812" s="24"/>
    </row>
    <row r="813" spans="8:38" ht="15.75" customHeight="1">
      <c r="H813" s="24"/>
      <c r="J813" s="24"/>
      <c r="K813" s="1"/>
      <c r="L813" s="24"/>
      <c r="M813" s="24"/>
      <c r="O813" s="24"/>
      <c r="Q813" s="1"/>
      <c r="R813" s="24"/>
      <c r="T813" s="24"/>
      <c r="X813" s="24"/>
      <c r="Y813" s="24"/>
      <c r="Z813" s="24"/>
      <c r="AA813" s="24"/>
      <c r="AB813" s="24"/>
      <c r="AC813" s="24"/>
      <c r="AD813" s="24"/>
      <c r="AE813" s="24"/>
      <c r="AF813" s="24"/>
      <c r="AG813" s="24"/>
      <c r="AH813" s="24"/>
      <c r="AI813" s="24"/>
      <c r="AJ813" s="24"/>
      <c r="AK813" s="24"/>
      <c r="AL813" s="24"/>
    </row>
    <row r="814" spans="8:38" ht="15.75" customHeight="1">
      <c r="H814" s="24"/>
      <c r="J814" s="24"/>
      <c r="K814" s="1"/>
      <c r="L814" s="24"/>
      <c r="M814" s="24"/>
      <c r="O814" s="24"/>
      <c r="Q814" s="1"/>
      <c r="R814" s="24"/>
      <c r="T814" s="24"/>
      <c r="X814" s="24"/>
      <c r="Y814" s="24"/>
      <c r="Z814" s="24"/>
      <c r="AA814" s="24"/>
      <c r="AB814" s="24"/>
      <c r="AC814" s="24"/>
      <c r="AD814" s="24"/>
      <c r="AE814" s="24"/>
      <c r="AF814" s="24"/>
      <c r="AG814" s="24"/>
      <c r="AH814" s="24"/>
      <c r="AI814" s="24"/>
      <c r="AJ814" s="24"/>
      <c r="AK814" s="24"/>
      <c r="AL814" s="24"/>
    </row>
    <row r="815" spans="8:38" ht="15.75" customHeight="1">
      <c r="H815" s="24"/>
      <c r="J815" s="24"/>
      <c r="K815" s="1"/>
      <c r="L815" s="24"/>
      <c r="M815" s="24"/>
      <c r="O815" s="24"/>
      <c r="Q815" s="1"/>
      <c r="R815" s="24"/>
      <c r="T815" s="24"/>
      <c r="X815" s="24"/>
      <c r="Y815" s="24"/>
      <c r="Z815" s="24"/>
      <c r="AA815" s="24"/>
      <c r="AB815" s="24"/>
      <c r="AC815" s="24"/>
      <c r="AD815" s="24"/>
      <c r="AE815" s="24"/>
      <c r="AF815" s="24"/>
      <c r="AG815" s="24"/>
      <c r="AH815" s="24"/>
      <c r="AI815" s="24"/>
      <c r="AJ815" s="24"/>
      <c r="AK815" s="24"/>
      <c r="AL815" s="24"/>
    </row>
    <row r="816" spans="8:38" ht="15.75" customHeight="1">
      <c r="H816" s="24"/>
      <c r="J816" s="24"/>
      <c r="K816" s="1"/>
      <c r="L816" s="24"/>
      <c r="M816" s="24"/>
      <c r="O816" s="24"/>
      <c r="Q816" s="1"/>
      <c r="R816" s="24"/>
      <c r="T816" s="24"/>
      <c r="X816" s="24"/>
      <c r="Y816" s="24"/>
      <c r="Z816" s="24"/>
      <c r="AA816" s="24"/>
      <c r="AB816" s="24"/>
      <c r="AC816" s="24"/>
      <c r="AD816" s="24"/>
      <c r="AE816" s="24"/>
      <c r="AF816" s="24"/>
      <c r="AG816" s="24"/>
      <c r="AH816" s="24"/>
      <c r="AI816" s="24"/>
      <c r="AJ816" s="24"/>
      <c r="AK816" s="24"/>
      <c r="AL816" s="24"/>
    </row>
    <row r="817" spans="8:38" ht="15.75" customHeight="1">
      <c r="H817" s="24"/>
      <c r="J817" s="24"/>
      <c r="K817" s="1"/>
      <c r="L817" s="24"/>
      <c r="M817" s="24"/>
      <c r="O817" s="24"/>
      <c r="Q817" s="1"/>
      <c r="R817" s="24"/>
      <c r="T817" s="24"/>
      <c r="X817" s="24"/>
      <c r="Y817" s="24"/>
      <c r="Z817" s="24"/>
      <c r="AA817" s="24"/>
      <c r="AB817" s="24"/>
      <c r="AC817" s="24"/>
      <c r="AD817" s="24"/>
      <c r="AE817" s="24"/>
      <c r="AF817" s="24"/>
      <c r="AG817" s="24"/>
      <c r="AH817" s="24"/>
      <c r="AI817" s="24"/>
      <c r="AJ817" s="24"/>
      <c r="AK817" s="24"/>
      <c r="AL817" s="24"/>
    </row>
    <row r="818" spans="8:38" ht="15.75" customHeight="1">
      <c r="H818" s="24"/>
      <c r="J818" s="24"/>
      <c r="K818" s="1"/>
      <c r="L818" s="24"/>
      <c r="M818" s="24"/>
      <c r="O818" s="24"/>
      <c r="Q818" s="1"/>
      <c r="R818" s="24"/>
      <c r="T818" s="24"/>
      <c r="X818" s="24"/>
      <c r="Y818" s="24"/>
      <c r="Z818" s="24"/>
      <c r="AA818" s="24"/>
      <c r="AB818" s="24"/>
      <c r="AC818" s="24"/>
      <c r="AD818" s="24"/>
      <c r="AE818" s="24"/>
      <c r="AF818" s="24"/>
      <c r="AG818" s="24"/>
      <c r="AH818" s="24"/>
      <c r="AI818" s="24"/>
      <c r="AJ818" s="24"/>
      <c r="AK818" s="24"/>
      <c r="AL818" s="24"/>
    </row>
    <row r="819" spans="8:38" ht="15.75" customHeight="1">
      <c r="H819" s="24"/>
      <c r="J819" s="24"/>
      <c r="K819" s="1"/>
      <c r="L819" s="24"/>
      <c r="M819" s="24"/>
      <c r="O819" s="24"/>
      <c r="Q819" s="1"/>
      <c r="R819" s="24"/>
      <c r="T819" s="24"/>
      <c r="X819" s="24"/>
      <c r="Y819" s="24"/>
      <c r="Z819" s="24"/>
      <c r="AA819" s="24"/>
      <c r="AB819" s="24"/>
      <c r="AC819" s="24"/>
      <c r="AD819" s="24"/>
      <c r="AE819" s="24"/>
      <c r="AF819" s="24"/>
      <c r="AG819" s="24"/>
      <c r="AH819" s="24"/>
      <c r="AI819" s="24"/>
      <c r="AJ819" s="24"/>
      <c r="AK819" s="24"/>
      <c r="AL819" s="24"/>
    </row>
    <row r="820" spans="8:38" ht="15.75" customHeight="1">
      <c r="H820" s="24"/>
      <c r="J820" s="24"/>
      <c r="K820" s="1"/>
      <c r="L820" s="24"/>
      <c r="M820" s="24"/>
      <c r="O820" s="24"/>
      <c r="Q820" s="1"/>
      <c r="R820" s="24"/>
      <c r="T820" s="24"/>
      <c r="X820" s="24"/>
      <c r="Y820" s="24"/>
      <c r="Z820" s="24"/>
      <c r="AA820" s="24"/>
      <c r="AB820" s="24"/>
      <c r="AC820" s="24"/>
      <c r="AD820" s="24"/>
      <c r="AE820" s="24"/>
      <c r="AF820" s="24"/>
      <c r="AG820" s="24"/>
      <c r="AH820" s="24"/>
      <c r="AI820" s="24"/>
      <c r="AJ820" s="24"/>
      <c r="AK820" s="24"/>
      <c r="AL820" s="24"/>
    </row>
    <row r="821" spans="8:38" ht="15.75" customHeight="1">
      <c r="H821" s="24"/>
      <c r="J821" s="24"/>
      <c r="K821" s="1"/>
      <c r="L821" s="24"/>
      <c r="M821" s="24"/>
      <c r="O821" s="24"/>
      <c r="Q821" s="1"/>
      <c r="R821" s="24"/>
      <c r="T821" s="24"/>
      <c r="X821" s="24"/>
      <c r="Y821" s="24"/>
      <c r="Z821" s="24"/>
      <c r="AA821" s="24"/>
      <c r="AB821" s="24"/>
      <c r="AC821" s="24"/>
      <c r="AD821" s="24"/>
      <c r="AE821" s="24"/>
      <c r="AF821" s="24"/>
      <c r="AG821" s="24"/>
      <c r="AH821" s="24"/>
      <c r="AI821" s="24"/>
      <c r="AJ821" s="24"/>
      <c r="AK821" s="24"/>
      <c r="AL821" s="24"/>
    </row>
    <row r="822" spans="8:38" ht="15.75" customHeight="1">
      <c r="H822" s="24"/>
      <c r="J822" s="24"/>
      <c r="K822" s="1"/>
      <c r="L822" s="24"/>
      <c r="M822" s="24"/>
      <c r="O822" s="24"/>
      <c r="Q822" s="1"/>
      <c r="R822" s="24"/>
      <c r="T822" s="24"/>
      <c r="X822" s="24"/>
      <c r="Y822" s="24"/>
      <c r="Z822" s="24"/>
      <c r="AA822" s="24"/>
      <c r="AB822" s="24"/>
      <c r="AC822" s="24"/>
      <c r="AD822" s="24"/>
      <c r="AE822" s="24"/>
      <c r="AF822" s="24"/>
      <c r="AG822" s="24"/>
      <c r="AH822" s="24"/>
      <c r="AI822" s="24"/>
      <c r="AJ822" s="24"/>
      <c r="AK822" s="24"/>
      <c r="AL822" s="24"/>
    </row>
    <row r="823" spans="8:38" ht="15.75" customHeight="1">
      <c r="H823" s="24"/>
      <c r="J823" s="24"/>
      <c r="K823" s="1"/>
      <c r="L823" s="24"/>
      <c r="M823" s="24"/>
      <c r="O823" s="24"/>
      <c r="Q823" s="1"/>
      <c r="R823" s="24"/>
      <c r="T823" s="24"/>
      <c r="X823" s="24"/>
      <c r="Y823" s="24"/>
      <c r="Z823" s="24"/>
      <c r="AA823" s="24"/>
      <c r="AB823" s="24"/>
      <c r="AC823" s="24"/>
      <c r="AD823" s="24"/>
      <c r="AE823" s="24"/>
      <c r="AF823" s="24"/>
      <c r="AG823" s="24"/>
      <c r="AH823" s="24"/>
      <c r="AI823" s="24"/>
      <c r="AJ823" s="24"/>
      <c r="AK823" s="24"/>
      <c r="AL823" s="24"/>
    </row>
    <row r="824" spans="8:38" ht="15.75" customHeight="1">
      <c r="H824" s="24"/>
      <c r="J824" s="24"/>
      <c r="K824" s="1"/>
      <c r="L824" s="24"/>
      <c r="M824" s="24"/>
      <c r="O824" s="24"/>
      <c r="Q824" s="1"/>
      <c r="R824" s="24"/>
      <c r="T824" s="24"/>
      <c r="X824" s="24"/>
      <c r="Y824" s="24"/>
      <c r="Z824" s="24"/>
      <c r="AA824" s="24"/>
      <c r="AB824" s="24"/>
      <c r="AC824" s="24"/>
      <c r="AD824" s="24"/>
      <c r="AE824" s="24"/>
      <c r="AF824" s="24"/>
      <c r="AG824" s="24"/>
      <c r="AH824" s="24"/>
      <c r="AI824" s="24"/>
      <c r="AJ824" s="24"/>
      <c r="AK824" s="24"/>
      <c r="AL824" s="24"/>
    </row>
    <row r="825" spans="8:38" ht="15.75" customHeight="1">
      <c r="H825" s="24"/>
      <c r="J825" s="24"/>
      <c r="K825" s="1"/>
      <c r="L825" s="24"/>
      <c r="M825" s="24"/>
      <c r="O825" s="24"/>
      <c r="Q825" s="1"/>
      <c r="R825" s="24"/>
      <c r="T825" s="24"/>
      <c r="X825" s="24"/>
      <c r="Y825" s="24"/>
      <c r="Z825" s="24"/>
      <c r="AA825" s="24"/>
      <c r="AB825" s="24"/>
      <c r="AC825" s="24"/>
      <c r="AD825" s="24"/>
      <c r="AE825" s="24"/>
      <c r="AF825" s="24"/>
      <c r="AG825" s="24"/>
      <c r="AH825" s="24"/>
      <c r="AI825" s="24"/>
      <c r="AJ825" s="24"/>
      <c r="AK825" s="24"/>
      <c r="AL825" s="24"/>
    </row>
    <row r="826" spans="8:38" ht="15.75" customHeight="1">
      <c r="H826" s="24"/>
      <c r="J826" s="24"/>
      <c r="K826" s="1"/>
      <c r="L826" s="24"/>
      <c r="M826" s="24"/>
      <c r="O826" s="24"/>
      <c r="Q826" s="1"/>
      <c r="R826" s="24"/>
      <c r="T826" s="24"/>
      <c r="X826" s="24"/>
      <c r="Y826" s="24"/>
      <c r="Z826" s="24"/>
      <c r="AA826" s="24"/>
      <c r="AB826" s="24"/>
      <c r="AC826" s="24"/>
      <c r="AD826" s="24"/>
      <c r="AE826" s="24"/>
      <c r="AF826" s="24"/>
      <c r="AG826" s="24"/>
      <c r="AH826" s="24"/>
      <c r="AI826" s="24"/>
      <c r="AJ826" s="24"/>
      <c r="AK826" s="24"/>
      <c r="AL826" s="24"/>
    </row>
    <row r="827" spans="8:38" ht="15.75" customHeight="1">
      <c r="H827" s="24"/>
      <c r="J827" s="24"/>
      <c r="K827" s="1"/>
      <c r="L827" s="24"/>
      <c r="M827" s="24"/>
      <c r="O827" s="24"/>
      <c r="Q827" s="1"/>
      <c r="R827" s="24"/>
      <c r="T827" s="24"/>
      <c r="X827" s="24"/>
      <c r="Y827" s="24"/>
      <c r="Z827" s="24"/>
      <c r="AA827" s="24"/>
      <c r="AB827" s="24"/>
      <c r="AC827" s="24"/>
      <c r="AD827" s="24"/>
      <c r="AE827" s="24"/>
      <c r="AF827" s="24"/>
      <c r="AG827" s="24"/>
      <c r="AH827" s="24"/>
      <c r="AI827" s="24"/>
      <c r="AJ827" s="24"/>
      <c r="AK827" s="24"/>
      <c r="AL827" s="24"/>
    </row>
    <row r="828" spans="8:38" ht="15.75" customHeight="1">
      <c r="H828" s="24"/>
      <c r="J828" s="24"/>
      <c r="K828" s="1"/>
      <c r="L828" s="24"/>
      <c r="M828" s="24"/>
      <c r="O828" s="24"/>
      <c r="Q828" s="1"/>
      <c r="R828" s="24"/>
      <c r="T828" s="24"/>
      <c r="X828" s="24"/>
      <c r="Y828" s="24"/>
      <c r="Z828" s="24"/>
      <c r="AA828" s="24"/>
      <c r="AB828" s="24"/>
      <c r="AC828" s="24"/>
      <c r="AD828" s="24"/>
      <c r="AE828" s="24"/>
      <c r="AF828" s="24"/>
      <c r="AG828" s="24"/>
      <c r="AH828" s="24"/>
      <c r="AI828" s="24"/>
      <c r="AJ828" s="24"/>
      <c r="AK828" s="24"/>
      <c r="AL828" s="24"/>
    </row>
    <row r="829" spans="8:38" ht="15.75" customHeight="1">
      <c r="H829" s="24"/>
      <c r="J829" s="24"/>
      <c r="K829" s="1"/>
      <c r="L829" s="24"/>
      <c r="M829" s="24"/>
      <c r="O829" s="24"/>
      <c r="Q829" s="1"/>
      <c r="R829" s="24"/>
      <c r="T829" s="24"/>
      <c r="X829" s="24"/>
      <c r="Y829" s="24"/>
      <c r="Z829" s="24"/>
      <c r="AA829" s="24"/>
      <c r="AB829" s="24"/>
      <c r="AC829" s="24"/>
      <c r="AD829" s="24"/>
      <c r="AE829" s="24"/>
      <c r="AF829" s="24"/>
      <c r="AG829" s="24"/>
      <c r="AH829" s="24"/>
      <c r="AI829" s="24"/>
      <c r="AJ829" s="24"/>
      <c r="AK829" s="24"/>
      <c r="AL829" s="24"/>
    </row>
    <row r="830" spans="8:38" ht="15.75" customHeight="1">
      <c r="H830" s="24"/>
      <c r="J830" s="24"/>
      <c r="K830" s="1"/>
      <c r="L830" s="24"/>
      <c r="M830" s="24"/>
      <c r="O830" s="24"/>
      <c r="Q830" s="1"/>
      <c r="R830" s="24"/>
      <c r="T830" s="24"/>
      <c r="X830" s="24"/>
      <c r="Y830" s="24"/>
      <c r="Z830" s="24"/>
      <c r="AA830" s="24"/>
      <c r="AB830" s="24"/>
      <c r="AC830" s="24"/>
      <c r="AD830" s="24"/>
      <c r="AE830" s="24"/>
      <c r="AF830" s="24"/>
      <c r="AG830" s="24"/>
      <c r="AH830" s="24"/>
      <c r="AI830" s="24"/>
      <c r="AJ830" s="24"/>
      <c r="AK830" s="24"/>
      <c r="AL830" s="24"/>
    </row>
    <row r="831" spans="8:38" ht="15.75" customHeight="1">
      <c r="H831" s="24"/>
      <c r="J831" s="24"/>
      <c r="K831" s="1"/>
      <c r="L831" s="24"/>
      <c r="M831" s="24"/>
      <c r="O831" s="24"/>
      <c r="Q831" s="1"/>
      <c r="R831" s="24"/>
      <c r="T831" s="24"/>
      <c r="X831" s="24"/>
      <c r="Y831" s="24"/>
      <c r="Z831" s="24"/>
      <c r="AA831" s="24"/>
      <c r="AB831" s="24"/>
      <c r="AC831" s="24"/>
      <c r="AD831" s="24"/>
      <c r="AE831" s="24"/>
      <c r="AF831" s="24"/>
      <c r="AG831" s="24"/>
      <c r="AH831" s="24"/>
      <c r="AI831" s="24"/>
      <c r="AJ831" s="24"/>
      <c r="AK831" s="24"/>
      <c r="AL831" s="24"/>
    </row>
    <row r="832" spans="8:38" ht="15.75" customHeight="1">
      <c r="H832" s="24"/>
      <c r="J832" s="24"/>
      <c r="K832" s="1"/>
      <c r="L832" s="24"/>
      <c r="M832" s="24"/>
      <c r="O832" s="24"/>
      <c r="Q832" s="1"/>
      <c r="R832" s="24"/>
      <c r="T832" s="24"/>
      <c r="X832" s="24"/>
      <c r="Y832" s="24"/>
      <c r="Z832" s="24"/>
      <c r="AA832" s="24"/>
      <c r="AB832" s="24"/>
      <c r="AC832" s="24"/>
      <c r="AD832" s="24"/>
      <c r="AE832" s="24"/>
      <c r="AF832" s="24"/>
      <c r="AG832" s="24"/>
      <c r="AH832" s="24"/>
      <c r="AI832" s="24"/>
      <c r="AJ832" s="24"/>
      <c r="AK832" s="24"/>
      <c r="AL832" s="24"/>
    </row>
    <row r="833" spans="8:38" ht="15.75" customHeight="1">
      <c r="H833" s="24"/>
      <c r="J833" s="24"/>
      <c r="K833" s="1"/>
      <c r="L833" s="24"/>
      <c r="M833" s="24"/>
      <c r="O833" s="24"/>
      <c r="Q833" s="1"/>
      <c r="R833" s="24"/>
      <c r="T833" s="24"/>
      <c r="X833" s="24"/>
      <c r="Y833" s="24"/>
      <c r="Z833" s="24"/>
      <c r="AA833" s="24"/>
      <c r="AB833" s="24"/>
      <c r="AC833" s="24"/>
      <c r="AD833" s="24"/>
      <c r="AE833" s="24"/>
      <c r="AF833" s="24"/>
      <c r="AG833" s="24"/>
      <c r="AH833" s="24"/>
      <c r="AI833" s="24"/>
      <c r="AJ833" s="24"/>
      <c r="AK833" s="24"/>
      <c r="AL833" s="24"/>
    </row>
    <row r="834" spans="8:38" ht="15.75" customHeight="1">
      <c r="H834" s="24"/>
      <c r="J834" s="24"/>
      <c r="K834" s="1"/>
      <c r="L834" s="24"/>
      <c r="M834" s="24"/>
      <c r="O834" s="24"/>
      <c r="Q834" s="1"/>
      <c r="R834" s="24"/>
      <c r="T834" s="24"/>
      <c r="X834" s="24"/>
      <c r="Y834" s="24"/>
      <c r="Z834" s="24"/>
      <c r="AA834" s="24"/>
      <c r="AB834" s="24"/>
      <c r="AC834" s="24"/>
      <c r="AD834" s="24"/>
      <c r="AE834" s="24"/>
      <c r="AF834" s="24"/>
      <c r="AG834" s="24"/>
      <c r="AH834" s="24"/>
      <c r="AI834" s="24"/>
      <c r="AJ834" s="24"/>
      <c r="AK834" s="24"/>
      <c r="AL834" s="24"/>
    </row>
    <row r="835" spans="8:38" ht="15.75" customHeight="1">
      <c r="H835" s="24"/>
      <c r="J835" s="24"/>
      <c r="K835" s="1"/>
      <c r="L835" s="24"/>
      <c r="M835" s="24"/>
      <c r="O835" s="24"/>
      <c r="Q835" s="1"/>
      <c r="R835" s="24"/>
      <c r="T835" s="24"/>
      <c r="X835" s="24"/>
      <c r="Y835" s="24"/>
      <c r="Z835" s="24"/>
      <c r="AA835" s="24"/>
      <c r="AB835" s="24"/>
      <c r="AC835" s="24"/>
      <c r="AD835" s="24"/>
      <c r="AE835" s="24"/>
      <c r="AF835" s="24"/>
      <c r="AG835" s="24"/>
      <c r="AH835" s="24"/>
      <c r="AI835" s="24"/>
      <c r="AJ835" s="24"/>
      <c r="AK835" s="24"/>
      <c r="AL835" s="24"/>
    </row>
    <row r="836" spans="8:38" ht="15.75" customHeight="1">
      <c r="H836" s="24"/>
      <c r="J836" s="24"/>
      <c r="K836" s="1"/>
      <c r="L836" s="24"/>
      <c r="M836" s="24"/>
      <c r="O836" s="24"/>
      <c r="Q836" s="1"/>
      <c r="R836" s="24"/>
      <c r="T836" s="24"/>
      <c r="X836" s="24"/>
      <c r="Y836" s="24"/>
      <c r="Z836" s="24"/>
      <c r="AA836" s="24"/>
      <c r="AB836" s="24"/>
      <c r="AC836" s="24"/>
      <c r="AD836" s="24"/>
      <c r="AE836" s="24"/>
      <c r="AF836" s="24"/>
      <c r="AG836" s="24"/>
      <c r="AH836" s="24"/>
      <c r="AI836" s="24"/>
      <c r="AJ836" s="24"/>
      <c r="AK836" s="24"/>
      <c r="AL836" s="24"/>
    </row>
    <row r="837" spans="8:38" ht="15.75" customHeight="1">
      <c r="H837" s="24"/>
      <c r="J837" s="24"/>
      <c r="K837" s="1"/>
      <c r="L837" s="24"/>
      <c r="M837" s="24"/>
      <c r="O837" s="24"/>
      <c r="Q837" s="1"/>
      <c r="R837" s="24"/>
      <c r="T837" s="24"/>
      <c r="X837" s="24"/>
      <c r="Y837" s="24"/>
      <c r="Z837" s="24"/>
      <c r="AA837" s="24"/>
      <c r="AB837" s="24"/>
      <c r="AC837" s="24"/>
      <c r="AD837" s="24"/>
      <c r="AE837" s="24"/>
      <c r="AF837" s="24"/>
      <c r="AG837" s="24"/>
      <c r="AH837" s="24"/>
      <c r="AI837" s="24"/>
      <c r="AJ837" s="24"/>
      <c r="AK837" s="24"/>
      <c r="AL837" s="24"/>
    </row>
    <row r="838" spans="8:38" ht="15.75" customHeight="1">
      <c r="H838" s="24"/>
      <c r="J838" s="24"/>
      <c r="K838" s="1"/>
      <c r="L838" s="24"/>
      <c r="M838" s="24"/>
      <c r="O838" s="24"/>
      <c r="Q838" s="1"/>
      <c r="R838" s="24"/>
      <c r="T838" s="24"/>
      <c r="X838" s="24"/>
      <c r="Y838" s="24"/>
      <c r="Z838" s="24"/>
      <c r="AA838" s="24"/>
      <c r="AB838" s="24"/>
      <c r="AC838" s="24"/>
      <c r="AD838" s="24"/>
      <c r="AE838" s="24"/>
      <c r="AF838" s="24"/>
      <c r="AG838" s="24"/>
      <c r="AH838" s="24"/>
      <c r="AI838" s="24"/>
      <c r="AJ838" s="24"/>
      <c r="AK838" s="24"/>
      <c r="AL838" s="24"/>
    </row>
    <row r="839" spans="8:38" ht="15.75" customHeight="1">
      <c r="H839" s="24"/>
      <c r="J839" s="24"/>
      <c r="K839" s="1"/>
      <c r="L839" s="24"/>
      <c r="M839" s="24"/>
      <c r="O839" s="24"/>
      <c r="Q839" s="1"/>
      <c r="R839" s="24"/>
      <c r="T839" s="24"/>
      <c r="X839" s="24"/>
      <c r="Y839" s="24"/>
      <c r="Z839" s="24"/>
      <c r="AA839" s="24"/>
      <c r="AB839" s="24"/>
      <c r="AC839" s="24"/>
      <c r="AD839" s="24"/>
      <c r="AE839" s="24"/>
      <c r="AF839" s="24"/>
      <c r="AG839" s="24"/>
      <c r="AH839" s="24"/>
      <c r="AI839" s="24"/>
      <c r="AJ839" s="24"/>
      <c r="AK839" s="24"/>
      <c r="AL839" s="24"/>
    </row>
    <row r="840" spans="8:38" ht="15.75" customHeight="1">
      <c r="H840" s="24"/>
      <c r="J840" s="24"/>
      <c r="K840" s="1"/>
      <c r="L840" s="24"/>
      <c r="M840" s="24"/>
      <c r="O840" s="24"/>
      <c r="Q840" s="1"/>
      <c r="R840" s="24"/>
      <c r="T840" s="24"/>
      <c r="X840" s="24"/>
      <c r="Y840" s="24"/>
      <c r="Z840" s="24"/>
      <c r="AA840" s="24"/>
      <c r="AB840" s="24"/>
      <c r="AC840" s="24"/>
      <c r="AD840" s="24"/>
      <c r="AE840" s="24"/>
      <c r="AF840" s="24"/>
      <c r="AG840" s="24"/>
      <c r="AH840" s="24"/>
      <c r="AI840" s="24"/>
      <c r="AJ840" s="24"/>
      <c r="AK840" s="24"/>
      <c r="AL840" s="24"/>
    </row>
    <row r="841" spans="8:38" ht="15.75" customHeight="1">
      <c r="H841" s="24"/>
      <c r="J841" s="24"/>
      <c r="K841" s="1"/>
      <c r="L841" s="24"/>
      <c r="M841" s="24"/>
      <c r="O841" s="24"/>
      <c r="Q841" s="1"/>
      <c r="R841" s="24"/>
      <c r="T841" s="24"/>
      <c r="X841" s="24"/>
      <c r="Y841" s="24"/>
      <c r="Z841" s="24"/>
      <c r="AA841" s="24"/>
      <c r="AB841" s="24"/>
      <c r="AC841" s="24"/>
      <c r="AD841" s="24"/>
      <c r="AE841" s="24"/>
      <c r="AF841" s="24"/>
      <c r="AG841" s="24"/>
      <c r="AH841" s="24"/>
      <c r="AI841" s="24"/>
      <c r="AJ841" s="24"/>
      <c r="AK841" s="24"/>
      <c r="AL841" s="24"/>
    </row>
    <row r="842" spans="8:38" ht="15.75" customHeight="1">
      <c r="H842" s="24"/>
      <c r="J842" s="24"/>
      <c r="K842" s="1"/>
      <c r="L842" s="24"/>
      <c r="M842" s="24"/>
      <c r="O842" s="24"/>
      <c r="Q842" s="1"/>
      <c r="R842" s="24"/>
      <c r="T842" s="24"/>
      <c r="X842" s="24"/>
      <c r="Y842" s="24"/>
      <c r="Z842" s="24"/>
      <c r="AA842" s="24"/>
      <c r="AB842" s="24"/>
      <c r="AC842" s="24"/>
      <c r="AD842" s="24"/>
      <c r="AE842" s="24"/>
      <c r="AF842" s="24"/>
      <c r="AG842" s="24"/>
      <c r="AH842" s="24"/>
      <c r="AI842" s="24"/>
      <c r="AJ842" s="24"/>
      <c r="AK842" s="24"/>
      <c r="AL842" s="24"/>
    </row>
    <row r="843" spans="8:38" ht="15.75" customHeight="1">
      <c r="H843" s="24"/>
      <c r="J843" s="24"/>
      <c r="K843" s="1"/>
      <c r="L843" s="24"/>
      <c r="M843" s="24"/>
      <c r="O843" s="24"/>
      <c r="Q843" s="1"/>
      <c r="R843" s="24"/>
      <c r="T843" s="24"/>
      <c r="X843" s="24"/>
      <c r="Y843" s="24"/>
      <c r="Z843" s="24"/>
      <c r="AA843" s="24"/>
      <c r="AB843" s="24"/>
      <c r="AC843" s="24"/>
      <c r="AD843" s="24"/>
      <c r="AE843" s="24"/>
      <c r="AF843" s="24"/>
      <c r="AG843" s="24"/>
      <c r="AH843" s="24"/>
      <c r="AI843" s="24"/>
      <c r="AJ843" s="24"/>
      <c r="AK843" s="24"/>
      <c r="AL843" s="24"/>
    </row>
    <row r="844" spans="8:38" ht="15.75" customHeight="1">
      <c r="H844" s="24"/>
      <c r="J844" s="24"/>
      <c r="K844" s="1"/>
      <c r="L844" s="24"/>
      <c r="M844" s="24"/>
      <c r="O844" s="24"/>
      <c r="Q844" s="1"/>
      <c r="R844" s="24"/>
      <c r="T844" s="24"/>
      <c r="X844" s="24"/>
      <c r="Y844" s="24"/>
      <c r="Z844" s="24"/>
      <c r="AA844" s="24"/>
      <c r="AB844" s="24"/>
      <c r="AC844" s="24"/>
      <c r="AD844" s="24"/>
      <c r="AE844" s="24"/>
      <c r="AF844" s="24"/>
      <c r="AG844" s="24"/>
      <c r="AH844" s="24"/>
      <c r="AI844" s="24"/>
      <c r="AJ844" s="24"/>
      <c r="AK844" s="24"/>
      <c r="AL844" s="24"/>
    </row>
    <row r="845" spans="8:38" ht="15.75" customHeight="1">
      <c r="H845" s="24"/>
      <c r="J845" s="24"/>
      <c r="K845" s="1"/>
      <c r="L845" s="24"/>
      <c r="M845" s="24"/>
      <c r="O845" s="24"/>
      <c r="Q845" s="1"/>
      <c r="R845" s="24"/>
      <c r="T845" s="24"/>
      <c r="X845" s="24"/>
      <c r="Y845" s="24"/>
      <c r="Z845" s="24"/>
      <c r="AA845" s="24"/>
      <c r="AB845" s="24"/>
      <c r="AC845" s="24"/>
      <c r="AD845" s="24"/>
      <c r="AE845" s="24"/>
      <c r="AF845" s="24"/>
      <c r="AG845" s="24"/>
      <c r="AH845" s="24"/>
      <c r="AI845" s="24"/>
      <c r="AJ845" s="24"/>
      <c r="AK845" s="24"/>
      <c r="AL845" s="24"/>
    </row>
    <row r="846" spans="8:38" ht="15.75" customHeight="1">
      <c r="H846" s="24"/>
      <c r="J846" s="24"/>
      <c r="K846" s="1"/>
      <c r="L846" s="24"/>
      <c r="M846" s="24"/>
      <c r="O846" s="24"/>
      <c r="Q846" s="1"/>
      <c r="R846" s="24"/>
      <c r="T846" s="24"/>
      <c r="X846" s="24"/>
      <c r="Y846" s="24"/>
      <c r="Z846" s="24"/>
      <c r="AA846" s="24"/>
      <c r="AB846" s="24"/>
      <c r="AC846" s="24"/>
      <c r="AD846" s="24"/>
      <c r="AE846" s="24"/>
      <c r="AF846" s="24"/>
      <c r="AG846" s="24"/>
      <c r="AH846" s="24"/>
      <c r="AI846" s="24"/>
      <c r="AJ846" s="24"/>
      <c r="AK846" s="24"/>
      <c r="AL846" s="24"/>
    </row>
    <row r="847" spans="8:38" ht="15.75" customHeight="1">
      <c r="H847" s="24"/>
      <c r="J847" s="24"/>
      <c r="K847" s="1"/>
      <c r="L847" s="24"/>
      <c r="M847" s="24"/>
      <c r="O847" s="24"/>
      <c r="Q847" s="1"/>
      <c r="R847" s="24"/>
      <c r="T847" s="24"/>
      <c r="X847" s="24"/>
      <c r="Y847" s="24"/>
      <c r="Z847" s="24"/>
      <c r="AA847" s="24"/>
      <c r="AB847" s="24"/>
      <c r="AC847" s="24"/>
      <c r="AD847" s="24"/>
      <c r="AE847" s="24"/>
      <c r="AF847" s="24"/>
      <c r="AG847" s="24"/>
      <c r="AH847" s="24"/>
      <c r="AI847" s="24"/>
      <c r="AJ847" s="24"/>
      <c r="AK847" s="24"/>
      <c r="AL847" s="24"/>
    </row>
    <row r="848" spans="8:38" ht="15.75" customHeight="1">
      <c r="H848" s="24"/>
      <c r="J848" s="24"/>
      <c r="K848" s="1"/>
      <c r="L848" s="24"/>
      <c r="M848" s="24"/>
      <c r="O848" s="24"/>
      <c r="Q848" s="1"/>
      <c r="R848" s="24"/>
      <c r="T848" s="24"/>
      <c r="X848" s="24"/>
      <c r="Y848" s="24"/>
      <c r="Z848" s="24"/>
      <c r="AA848" s="24"/>
      <c r="AB848" s="24"/>
      <c r="AC848" s="24"/>
      <c r="AD848" s="24"/>
      <c r="AE848" s="24"/>
      <c r="AF848" s="24"/>
      <c r="AG848" s="24"/>
      <c r="AH848" s="24"/>
      <c r="AI848" s="24"/>
      <c r="AJ848" s="24"/>
      <c r="AK848" s="24"/>
      <c r="AL848" s="24"/>
    </row>
    <row r="849" spans="8:38" ht="15.75" customHeight="1">
      <c r="H849" s="24"/>
      <c r="J849" s="24"/>
      <c r="K849" s="1"/>
      <c r="L849" s="24"/>
      <c r="M849" s="24"/>
      <c r="O849" s="24"/>
      <c r="Q849" s="1"/>
      <c r="R849" s="24"/>
      <c r="T849" s="24"/>
      <c r="X849" s="24"/>
      <c r="Y849" s="24"/>
      <c r="Z849" s="24"/>
      <c r="AA849" s="24"/>
      <c r="AB849" s="24"/>
      <c r="AC849" s="24"/>
      <c r="AD849" s="24"/>
      <c r="AE849" s="24"/>
      <c r="AF849" s="24"/>
      <c r="AG849" s="24"/>
      <c r="AH849" s="24"/>
      <c r="AI849" s="24"/>
      <c r="AJ849" s="24"/>
      <c r="AK849" s="24"/>
      <c r="AL849" s="24"/>
    </row>
    <row r="850" spans="8:38" ht="15.75" customHeight="1">
      <c r="H850" s="24"/>
      <c r="J850" s="24"/>
      <c r="K850" s="1"/>
      <c r="L850" s="24"/>
      <c r="M850" s="24"/>
      <c r="O850" s="24"/>
      <c r="Q850" s="1"/>
      <c r="R850" s="24"/>
      <c r="T850" s="24"/>
      <c r="X850" s="24"/>
      <c r="Y850" s="24"/>
      <c r="Z850" s="24"/>
      <c r="AA850" s="24"/>
      <c r="AB850" s="24"/>
      <c r="AC850" s="24"/>
      <c r="AD850" s="24"/>
      <c r="AE850" s="24"/>
      <c r="AF850" s="24"/>
      <c r="AG850" s="24"/>
      <c r="AH850" s="24"/>
      <c r="AI850" s="24"/>
      <c r="AJ850" s="24"/>
      <c r="AK850" s="24"/>
      <c r="AL850" s="24"/>
    </row>
    <row r="851" spans="8:38" ht="15.75" customHeight="1">
      <c r="H851" s="24"/>
      <c r="J851" s="24"/>
      <c r="K851" s="1"/>
      <c r="L851" s="24"/>
      <c r="M851" s="24"/>
      <c r="O851" s="24"/>
      <c r="Q851" s="1"/>
      <c r="R851" s="24"/>
      <c r="T851" s="24"/>
      <c r="X851" s="24"/>
      <c r="Y851" s="24"/>
      <c r="Z851" s="24"/>
      <c r="AA851" s="24"/>
      <c r="AB851" s="24"/>
      <c r="AC851" s="24"/>
      <c r="AD851" s="24"/>
      <c r="AE851" s="24"/>
      <c r="AF851" s="24"/>
      <c r="AG851" s="24"/>
      <c r="AH851" s="24"/>
      <c r="AI851" s="24"/>
      <c r="AJ851" s="24"/>
      <c r="AK851" s="24"/>
      <c r="AL851" s="24"/>
    </row>
    <row r="852" spans="8:38" ht="15.75" customHeight="1">
      <c r="H852" s="24"/>
      <c r="J852" s="24"/>
      <c r="K852" s="1"/>
      <c r="L852" s="24"/>
      <c r="M852" s="24"/>
      <c r="O852" s="24"/>
      <c r="Q852" s="1"/>
      <c r="R852" s="24"/>
      <c r="T852" s="24"/>
      <c r="X852" s="24"/>
      <c r="Y852" s="24"/>
      <c r="Z852" s="24"/>
      <c r="AA852" s="24"/>
      <c r="AB852" s="24"/>
      <c r="AC852" s="24"/>
      <c r="AD852" s="24"/>
      <c r="AE852" s="24"/>
      <c r="AF852" s="24"/>
      <c r="AG852" s="24"/>
      <c r="AH852" s="24"/>
      <c r="AI852" s="24"/>
      <c r="AJ852" s="24"/>
      <c r="AK852" s="24"/>
      <c r="AL852" s="24"/>
    </row>
    <row r="853" spans="8:38" ht="15.75" customHeight="1">
      <c r="H853" s="24"/>
      <c r="J853" s="24"/>
      <c r="K853" s="1"/>
      <c r="L853" s="24"/>
      <c r="M853" s="24"/>
      <c r="O853" s="24"/>
      <c r="Q853" s="1"/>
      <c r="R853" s="24"/>
      <c r="T853" s="24"/>
      <c r="X853" s="24"/>
      <c r="Y853" s="24"/>
      <c r="Z853" s="24"/>
      <c r="AA853" s="24"/>
      <c r="AB853" s="24"/>
      <c r="AC853" s="24"/>
      <c r="AD853" s="24"/>
      <c r="AE853" s="24"/>
      <c r="AF853" s="24"/>
      <c r="AG853" s="24"/>
      <c r="AH853" s="24"/>
      <c r="AI853" s="24"/>
      <c r="AJ853" s="24"/>
      <c r="AK853" s="24"/>
      <c r="AL853" s="24"/>
    </row>
    <row r="854" spans="8:38" ht="15.75" customHeight="1">
      <c r="H854" s="24"/>
      <c r="J854" s="24"/>
      <c r="K854" s="1"/>
      <c r="L854" s="24"/>
      <c r="M854" s="24"/>
      <c r="O854" s="24"/>
      <c r="Q854" s="1"/>
      <c r="R854" s="24"/>
      <c r="T854" s="24"/>
      <c r="X854" s="24"/>
      <c r="Y854" s="24"/>
      <c r="Z854" s="24"/>
      <c r="AA854" s="24"/>
      <c r="AB854" s="24"/>
      <c r="AC854" s="24"/>
      <c r="AD854" s="24"/>
      <c r="AE854" s="24"/>
      <c r="AF854" s="24"/>
      <c r="AG854" s="24"/>
      <c r="AH854" s="24"/>
      <c r="AI854" s="24"/>
      <c r="AJ854" s="24"/>
      <c r="AK854" s="24"/>
      <c r="AL854" s="24"/>
    </row>
    <row r="855" spans="8:38" ht="15.75" customHeight="1">
      <c r="H855" s="24"/>
      <c r="J855" s="24"/>
      <c r="K855" s="1"/>
      <c r="L855" s="24"/>
      <c r="M855" s="24"/>
      <c r="O855" s="24"/>
      <c r="Q855" s="1"/>
      <c r="R855" s="24"/>
      <c r="T855" s="24"/>
      <c r="X855" s="24"/>
      <c r="Y855" s="24"/>
      <c r="Z855" s="24"/>
      <c r="AA855" s="24"/>
      <c r="AB855" s="24"/>
      <c r="AC855" s="24"/>
      <c r="AD855" s="24"/>
      <c r="AE855" s="24"/>
      <c r="AF855" s="24"/>
      <c r="AG855" s="24"/>
      <c r="AH855" s="24"/>
      <c r="AI855" s="24"/>
      <c r="AJ855" s="24"/>
      <c r="AK855" s="24"/>
      <c r="AL855" s="24"/>
    </row>
    <row r="856" spans="8:38" ht="15.75" customHeight="1">
      <c r="H856" s="24"/>
      <c r="J856" s="24"/>
      <c r="K856" s="1"/>
      <c r="L856" s="24"/>
      <c r="M856" s="24"/>
      <c r="O856" s="24"/>
      <c r="Q856" s="1"/>
      <c r="R856" s="24"/>
      <c r="T856" s="24"/>
      <c r="X856" s="24"/>
      <c r="Y856" s="24"/>
      <c r="Z856" s="24"/>
      <c r="AA856" s="24"/>
      <c r="AB856" s="24"/>
      <c r="AC856" s="24"/>
      <c r="AD856" s="24"/>
      <c r="AE856" s="24"/>
      <c r="AF856" s="24"/>
      <c r="AG856" s="24"/>
      <c r="AH856" s="24"/>
      <c r="AI856" s="24"/>
      <c r="AJ856" s="24"/>
      <c r="AK856" s="24"/>
      <c r="AL856" s="24"/>
    </row>
    <row r="857" spans="8:38" ht="15.75" customHeight="1">
      <c r="H857" s="24"/>
      <c r="J857" s="24"/>
      <c r="K857" s="1"/>
      <c r="L857" s="24"/>
      <c r="M857" s="24"/>
      <c r="O857" s="24"/>
      <c r="Q857" s="1"/>
      <c r="R857" s="24"/>
      <c r="T857" s="24"/>
      <c r="X857" s="24"/>
      <c r="Y857" s="24"/>
      <c r="Z857" s="24"/>
      <c r="AA857" s="24"/>
      <c r="AB857" s="24"/>
      <c r="AC857" s="24"/>
      <c r="AD857" s="24"/>
      <c r="AE857" s="24"/>
      <c r="AF857" s="24"/>
      <c r="AG857" s="24"/>
      <c r="AH857" s="24"/>
      <c r="AI857" s="24"/>
      <c r="AJ857" s="24"/>
      <c r="AK857" s="24"/>
      <c r="AL857" s="24"/>
    </row>
    <row r="858" spans="8:38" ht="15.75" customHeight="1">
      <c r="H858" s="24"/>
      <c r="J858" s="24"/>
      <c r="K858" s="1"/>
      <c r="L858" s="24"/>
      <c r="M858" s="24"/>
      <c r="O858" s="24"/>
      <c r="Q858" s="1"/>
      <c r="R858" s="24"/>
      <c r="T858" s="24"/>
      <c r="X858" s="24"/>
      <c r="Y858" s="24"/>
      <c r="Z858" s="24"/>
      <c r="AA858" s="24"/>
      <c r="AB858" s="24"/>
      <c r="AC858" s="24"/>
      <c r="AD858" s="24"/>
      <c r="AE858" s="24"/>
      <c r="AF858" s="24"/>
      <c r="AG858" s="24"/>
      <c r="AH858" s="24"/>
      <c r="AI858" s="24"/>
      <c r="AJ858" s="24"/>
      <c r="AK858" s="24"/>
      <c r="AL858" s="24"/>
    </row>
    <row r="859" spans="8:38" ht="15.75" customHeight="1">
      <c r="H859" s="24"/>
      <c r="J859" s="24"/>
      <c r="K859" s="1"/>
      <c r="L859" s="24"/>
      <c r="M859" s="24"/>
      <c r="O859" s="24"/>
      <c r="Q859" s="1"/>
      <c r="R859" s="24"/>
      <c r="T859" s="24"/>
      <c r="X859" s="24"/>
      <c r="Y859" s="24"/>
      <c r="Z859" s="24"/>
      <c r="AA859" s="24"/>
      <c r="AB859" s="24"/>
      <c r="AC859" s="24"/>
      <c r="AD859" s="24"/>
      <c r="AE859" s="24"/>
      <c r="AF859" s="24"/>
      <c r="AG859" s="24"/>
      <c r="AH859" s="24"/>
      <c r="AI859" s="24"/>
      <c r="AJ859" s="24"/>
      <c r="AK859" s="24"/>
      <c r="AL859" s="24"/>
    </row>
    <row r="860" spans="8:38" ht="15.75" customHeight="1">
      <c r="H860" s="24"/>
      <c r="J860" s="24"/>
      <c r="K860" s="1"/>
      <c r="L860" s="24"/>
      <c r="M860" s="24"/>
      <c r="O860" s="24"/>
      <c r="Q860" s="1"/>
      <c r="R860" s="24"/>
      <c r="T860" s="24"/>
      <c r="X860" s="24"/>
      <c r="Y860" s="24"/>
      <c r="Z860" s="24"/>
      <c r="AA860" s="24"/>
      <c r="AB860" s="24"/>
      <c r="AC860" s="24"/>
      <c r="AD860" s="24"/>
      <c r="AE860" s="24"/>
      <c r="AF860" s="24"/>
      <c r="AG860" s="24"/>
      <c r="AH860" s="24"/>
      <c r="AI860" s="24"/>
      <c r="AJ860" s="24"/>
      <c r="AK860" s="24"/>
      <c r="AL860" s="24"/>
    </row>
    <row r="861" spans="8:38" ht="15.75" customHeight="1">
      <c r="H861" s="24"/>
      <c r="J861" s="24"/>
      <c r="K861" s="1"/>
      <c r="L861" s="24"/>
      <c r="M861" s="24"/>
      <c r="O861" s="24"/>
      <c r="Q861" s="1"/>
      <c r="R861" s="24"/>
      <c r="T861" s="24"/>
      <c r="X861" s="24"/>
      <c r="Y861" s="24"/>
      <c r="Z861" s="24"/>
      <c r="AA861" s="24"/>
      <c r="AB861" s="24"/>
      <c r="AC861" s="24"/>
      <c r="AD861" s="24"/>
      <c r="AE861" s="24"/>
      <c r="AF861" s="24"/>
      <c r="AG861" s="24"/>
      <c r="AH861" s="24"/>
      <c r="AI861" s="24"/>
      <c r="AJ861" s="24"/>
      <c r="AK861" s="24"/>
      <c r="AL861" s="24"/>
    </row>
    <row r="862" spans="8:38" ht="15.75" customHeight="1">
      <c r="H862" s="24"/>
      <c r="J862" s="24"/>
      <c r="K862" s="1"/>
      <c r="L862" s="24"/>
      <c r="M862" s="24"/>
      <c r="O862" s="24"/>
      <c r="Q862" s="1"/>
      <c r="R862" s="24"/>
      <c r="T862" s="24"/>
      <c r="X862" s="24"/>
      <c r="Y862" s="24"/>
      <c r="Z862" s="24"/>
      <c r="AA862" s="24"/>
      <c r="AB862" s="24"/>
      <c r="AC862" s="24"/>
      <c r="AD862" s="24"/>
      <c r="AE862" s="24"/>
      <c r="AF862" s="24"/>
      <c r="AG862" s="24"/>
      <c r="AH862" s="24"/>
      <c r="AI862" s="24"/>
      <c r="AJ862" s="24"/>
      <c r="AK862" s="24"/>
      <c r="AL862" s="24"/>
    </row>
    <row r="863" spans="8:38" ht="15.75" customHeight="1">
      <c r="H863" s="24"/>
      <c r="J863" s="24"/>
      <c r="K863" s="1"/>
      <c r="L863" s="24"/>
      <c r="M863" s="24"/>
      <c r="O863" s="24"/>
      <c r="Q863" s="1"/>
      <c r="R863" s="24"/>
      <c r="T863" s="24"/>
      <c r="X863" s="24"/>
      <c r="Y863" s="24"/>
      <c r="Z863" s="24"/>
      <c r="AA863" s="24"/>
      <c r="AB863" s="24"/>
      <c r="AC863" s="24"/>
      <c r="AD863" s="24"/>
      <c r="AE863" s="24"/>
      <c r="AF863" s="24"/>
      <c r="AG863" s="24"/>
      <c r="AH863" s="24"/>
      <c r="AI863" s="24"/>
      <c r="AJ863" s="24"/>
      <c r="AK863" s="24"/>
      <c r="AL863" s="24"/>
    </row>
    <row r="864" spans="8:38" ht="15.75" customHeight="1">
      <c r="H864" s="24"/>
      <c r="J864" s="24"/>
      <c r="K864" s="1"/>
      <c r="L864" s="24"/>
      <c r="M864" s="24"/>
      <c r="O864" s="24"/>
      <c r="Q864" s="1"/>
      <c r="R864" s="24"/>
      <c r="T864" s="24"/>
      <c r="X864" s="24"/>
      <c r="Y864" s="24"/>
      <c r="Z864" s="24"/>
      <c r="AA864" s="24"/>
      <c r="AB864" s="24"/>
      <c r="AC864" s="24"/>
      <c r="AD864" s="24"/>
      <c r="AE864" s="24"/>
      <c r="AF864" s="24"/>
      <c r="AG864" s="24"/>
      <c r="AH864" s="24"/>
      <c r="AI864" s="24"/>
      <c r="AJ864" s="24"/>
      <c r="AK864" s="24"/>
      <c r="AL864" s="24"/>
    </row>
    <row r="865" spans="8:38" ht="15.75" customHeight="1">
      <c r="H865" s="24"/>
      <c r="J865" s="24"/>
      <c r="K865" s="1"/>
      <c r="L865" s="24"/>
      <c r="M865" s="24"/>
      <c r="O865" s="24"/>
      <c r="Q865" s="1"/>
      <c r="R865" s="24"/>
      <c r="T865" s="24"/>
      <c r="X865" s="24"/>
      <c r="Y865" s="24"/>
      <c r="Z865" s="24"/>
      <c r="AA865" s="24"/>
      <c r="AB865" s="24"/>
      <c r="AC865" s="24"/>
      <c r="AD865" s="24"/>
      <c r="AE865" s="24"/>
      <c r="AF865" s="24"/>
      <c r="AG865" s="24"/>
      <c r="AH865" s="24"/>
      <c r="AI865" s="24"/>
      <c r="AJ865" s="24"/>
      <c r="AK865" s="24"/>
      <c r="AL865" s="24"/>
    </row>
    <row r="866" spans="8:38" ht="15.75" customHeight="1">
      <c r="H866" s="24"/>
      <c r="J866" s="24"/>
      <c r="K866" s="1"/>
      <c r="L866" s="24"/>
      <c r="M866" s="24"/>
      <c r="O866" s="24"/>
      <c r="Q866" s="1"/>
      <c r="R866" s="24"/>
      <c r="T866" s="24"/>
      <c r="X866" s="24"/>
      <c r="Y866" s="24"/>
      <c r="Z866" s="24"/>
      <c r="AA866" s="24"/>
      <c r="AB866" s="24"/>
      <c r="AC866" s="24"/>
      <c r="AD866" s="24"/>
      <c r="AE866" s="24"/>
      <c r="AF866" s="24"/>
      <c r="AG866" s="24"/>
      <c r="AH866" s="24"/>
      <c r="AI866" s="24"/>
      <c r="AJ866" s="24"/>
      <c r="AK866" s="24"/>
      <c r="AL866" s="24"/>
    </row>
    <row r="867" spans="8:38" ht="15.75" customHeight="1">
      <c r="H867" s="24"/>
      <c r="J867" s="24"/>
      <c r="K867" s="1"/>
      <c r="L867" s="24"/>
      <c r="M867" s="24"/>
      <c r="O867" s="24"/>
      <c r="Q867" s="1"/>
      <c r="R867" s="24"/>
      <c r="T867" s="24"/>
      <c r="X867" s="24"/>
      <c r="Y867" s="24"/>
      <c r="Z867" s="24"/>
      <c r="AA867" s="24"/>
      <c r="AB867" s="24"/>
      <c r="AC867" s="24"/>
      <c r="AD867" s="24"/>
      <c r="AE867" s="24"/>
      <c r="AF867" s="24"/>
      <c r="AG867" s="24"/>
      <c r="AH867" s="24"/>
      <c r="AI867" s="24"/>
      <c r="AJ867" s="24"/>
      <c r="AK867" s="24"/>
      <c r="AL867" s="24"/>
    </row>
    <row r="868" spans="8:38" ht="15.75" customHeight="1">
      <c r="H868" s="24"/>
      <c r="J868" s="24"/>
      <c r="K868" s="1"/>
      <c r="L868" s="24"/>
      <c r="M868" s="24"/>
      <c r="O868" s="24"/>
      <c r="Q868" s="1"/>
      <c r="R868" s="24"/>
      <c r="T868" s="24"/>
      <c r="X868" s="24"/>
      <c r="Y868" s="24"/>
      <c r="Z868" s="24"/>
      <c r="AA868" s="24"/>
      <c r="AB868" s="24"/>
      <c r="AC868" s="24"/>
      <c r="AD868" s="24"/>
      <c r="AE868" s="24"/>
      <c r="AF868" s="24"/>
      <c r="AG868" s="24"/>
      <c r="AH868" s="24"/>
      <c r="AI868" s="24"/>
      <c r="AJ868" s="24"/>
      <c r="AK868" s="24"/>
      <c r="AL868" s="24"/>
    </row>
    <row r="869" spans="8:38" ht="15.75" customHeight="1">
      <c r="H869" s="24"/>
      <c r="J869" s="24"/>
      <c r="K869" s="1"/>
      <c r="L869" s="24"/>
      <c r="M869" s="24"/>
      <c r="O869" s="24"/>
      <c r="Q869" s="1"/>
      <c r="R869" s="24"/>
      <c r="T869" s="24"/>
      <c r="X869" s="24"/>
      <c r="Y869" s="24"/>
      <c r="Z869" s="24"/>
      <c r="AA869" s="24"/>
      <c r="AB869" s="24"/>
      <c r="AC869" s="24"/>
      <c r="AD869" s="24"/>
      <c r="AE869" s="24"/>
      <c r="AF869" s="24"/>
      <c r="AG869" s="24"/>
      <c r="AH869" s="24"/>
      <c r="AI869" s="24"/>
      <c r="AJ869" s="24"/>
      <c r="AK869" s="24"/>
      <c r="AL869" s="24"/>
    </row>
    <row r="870" spans="8:38" ht="15.75" customHeight="1">
      <c r="H870" s="24"/>
      <c r="J870" s="24"/>
      <c r="K870" s="1"/>
      <c r="L870" s="24"/>
      <c r="M870" s="24"/>
      <c r="O870" s="24"/>
      <c r="Q870" s="1"/>
      <c r="R870" s="24"/>
      <c r="T870" s="24"/>
      <c r="X870" s="24"/>
      <c r="Y870" s="24"/>
      <c r="Z870" s="24"/>
      <c r="AA870" s="24"/>
      <c r="AB870" s="24"/>
      <c r="AC870" s="24"/>
      <c r="AD870" s="24"/>
      <c r="AE870" s="24"/>
      <c r="AF870" s="24"/>
      <c r="AG870" s="24"/>
      <c r="AH870" s="24"/>
      <c r="AI870" s="24"/>
      <c r="AJ870" s="24"/>
      <c r="AK870" s="24"/>
      <c r="AL870" s="24"/>
    </row>
    <row r="871" spans="8:38" ht="15.75" customHeight="1">
      <c r="H871" s="24"/>
      <c r="J871" s="24"/>
      <c r="K871" s="1"/>
      <c r="L871" s="24"/>
      <c r="M871" s="24"/>
      <c r="O871" s="24"/>
      <c r="Q871" s="1"/>
      <c r="R871" s="24"/>
      <c r="T871" s="24"/>
      <c r="X871" s="24"/>
      <c r="Y871" s="24"/>
      <c r="Z871" s="24"/>
      <c r="AA871" s="24"/>
      <c r="AB871" s="24"/>
      <c r="AC871" s="24"/>
      <c r="AD871" s="24"/>
      <c r="AE871" s="24"/>
      <c r="AF871" s="24"/>
      <c r="AG871" s="24"/>
      <c r="AH871" s="24"/>
      <c r="AI871" s="24"/>
      <c r="AJ871" s="24"/>
      <c r="AK871" s="24"/>
      <c r="AL871" s="24"/>
    </row>
    <row r="872" spans="8:38" ht="15.75" customHeight="1">
      <c r="H872" s="24"/>
      <c r="J872" s="24"/>
      <c r="K872" s="1"/>
      <c r="L872" s="24"/>
      <c r="M872" s="24"/>
      <c r="O872" s="24"/>
      <c r="Q872" s="1"/>
      <c r="R872" s="24"/>
      <c r="T872" s="24"/>
      <c r="X872" s="24"/>
      <c r="Y872" s="24"/>
      <c r="Z872" s="24"/>
      <c r="AA872" s="24"/>
      <c r="AB872" s="24"/>
      <c r="AC872" s="24"/>
      <c r="AD872" s="24"/>
      <c r="AE872" s="24"/>
      <c r="AF872" s="24"/>
      <c r="AG872" s="24"/>
      <c r="AH872" s="24"/>
      <c r="AI872" s="24"/>
      <c r="AJ872" s="24"/>
      <c r="AK872" s="24"/>
      <c r="AL872" s="24"/>
    </row>
    <row r="873" spans="8:38" ht="15.75" customHeight="1">
      <c r="H873" s="24"/>
      <c r="J873" s="24"/>
      <c r="K873" s="1"/>
      <c r="L873" s="24"/>
      <c r="M873" s="24"/>
      <c r="O873" s="24"/>
      <c r="Q873" s="1"/>
      <c r="R873" s="24"/>
      <c r="T873" s="24"/>
      <c r="X873" s="24"/>
      <c r="Y873" s="24"/>
      <c r="Z873" s="24"/>
      <c r="AA873" s="24"/>
      <c r="AB873" s="24"/>
      <c r="AC873" s="24"/>
      <c r="AD873" s="24"/>
      <c r="AE873" s="24"/>
      <c r="AF873" s="24"/>
      <c r="AG873" s="24"/>
      <c r="AH873" s="24"/>
      <c r="AI873" s="24"/>
      <c r="AJ873" s="24"/>
      <c r="AK873" s="24"/>
      <c r="AL873" s="24"/>
    </row>
    <row r="874" spans="8:38" ht="15.75" customHeight="1">
      <c r="H874" s="24"/>
      <c r="J874" s="24"/>
      <c r="K874" s="1"/>
      <c r="L874" s="24"/>
      <c r="M874" s="24"/>
      <c r="O874" s="24"/>
      <c r="Q874" s="1"/>
      <c r="R874" s="24"/>
      <c r="T874" s="24"/>
      <c r="X874" s="24"/>
      <c r="Y874" s="24"/>
      <c r="Z874" s="24"/>
      <c r="AA874" s="24"/>
      <c r="AB874" s="24"/>
      <c r="AC874" s="24"/>
      <c r="AD874" s="24"/>
      <c r="AE874" s="24"/>
      <c r="AF874" s="24"/>
      <c r="AG874" s="24"/>
      <c r="AH874" s="24"/>
      <c r="AI874" s="24"/>
      <c r="AJ874" s="24"/>
      <c r="AK874" s="24"/>
      <c r="AL874" s="24"/>
    </row>
    <row r="875" spans="8:38" ht="15.75" customHeight="1">
      <c r="H875" s="24"/>
      <c r="J875" s="24"/>
      <c r="K875" s="1"/>
      <c r="L875" s="24"/>
      <c r="M875" s="24"/>
      <c r="O875" s="24"/>
      <c r="Q875" s="1"/>
      <c r="R875" s="24"/>
      <c r="T875" s="24"/>
      <c r="X875" s="24"/>
      <c r="Y875" s="24"/>
      <c r="Z875" s="24"/>
      <c r="AA875" s="24"/>
      <c r="AB875" s="24"/>
      <c r="AC875" s="24"/>
      <c r="AD875" s="24"/>
      <c r="AE875" s="24"/>
      <c r="AF875" s="24"/>
      <c r="AG875" s="24"/>
      <c r="AH875" s="24"/>
      <c r="AI875" s="24"/>
      <c r="AJ875" s="24"/>
      <c r="AK875" s="24"/>
      <c r="AL875" s="24"/>
    </row>
    <row r="876" spans="8:38" ht="15.75" customHeight="1">
      <c r="H876" s="24"/>
      <c r="J876" s="24"/>
      <c r="K876" s="1"/>
      <c r="L876" s="24"/>
      <c r="M876" s="24"/>
      <c r="O876" s="24"/>
      <c r="Q876" s="1"/>
      <c r="R876" s="24"/>
      <c r="T876" s="24"/>
      <c r="X876" s="24"/>
      <c r="Y876" s="24"/>
      <c r="Z876" s="24"/>
      <c r="AA876" s="24"/>
      <c r="AB876" s="24"/>
      <c r="AC876" s="24"/>
      <c r="AD876" s="24"/>
      <c r="AE876" s="24"/>
      <c r="AF876" s="24"/>
      <c r="AG876" s="24"/>
      <c r="AH876" s="24"/>
      <c r="AI876" s="24"/>
      <c r="AJ876" s="24"/>
      <c r="AK876" s="24"/>
      <c r="AL876" s="24"/>
    </row>
    <row r="877" spans="8:38" ht="15.75" customHeight="1">
      <c r="H877" s="24"/>
      <c r="J877" s="24"/>
      <c r="K877" s="1"/>
      <c r="L877" s="24"/>
      <c r="M877" s="24"/>
      <c r="O877" s="24"/>
      <c r="Q877" s="1"/>
      <c r="R877" s="24"/>
      <c r="T877" s="24"/>
      <c r="X877" s="24"/>
      <c r="Y877" s="24"/>
      <c r="Z877" s="24"/>
      <c r="AA877" s="24"/>
      <c r="AB877" s="24"/>
      <c r="AC877" s="24"/>
      <c r="AD877" s="24"/>
      <c r="AE877" s="24"/>
      <c r="AF877" s="24"/>
      <c r="AG877" s="24"/>
      <c r="AH877" s="24"/>
      <c r="AI877" s="24"/>
      <c r="AJ877" s="24"/>
      <c r="AK877" s="24"/>
      <c r="AL877" s="24"/>
    </row>
    <row r="878" spans="8:38" ht="15.75" customHeight="1">
      <c r="H878" s="24"/>
      <c r="J878" s="24"/>
      <c r="K878" s="1"/>
      <c r="L878" s="24"/>
      <c r="M878" s="24"/>
      <c r="O878" s="24"/>
      <c r="Q878" s="1"/>
      <c r="R878" s="24"/>
      <c r="T878" s="24"/>
      <c r="X878" s="24"/>
      <c r="Y878" s="24"/>
      <c r="Z878" s="24"/>
      <c r="AA878" s="24"/>
      <c r="AB878" s="24"/>
      <c r="AC878" s="24"/>
      <c r="AD878" s="24"/>
      <c r="AE878" s="24"/>
      <c r="AF878" s="24"/>
      <c r="AG878" s="24"/>
      <c r="AH878" s="24"/>
      <c r="AI878" s="24"/>
      <c r="AJ878" s="24"/>
      <c r="AK878" s="24"/>
      <c r="AL878" s="24"/>
    </row>
    <row r="879" spans="8:38" ht="15.75" customHeight="1">
      <c r="H879" s="24"/>
      <c r="J879" s="24"/>
      <c r="K879" s="1"/>
      <c r="L879" s="24"/>
      <c r="M879" s="24"/>
      <c r="O879" s="24"/>
      <c r="Q879" s="1"/>
      <c r="R879" s="24"/>
      <c r="T879" s="24"/>
      <c r="X879" s="24"/>
      <c r="Y879" s="24"/>
      <c r="Z879" s="24"/>
      <c r="AA879" s="24"/>
      <c r="AB879" s="24"/>
      <c r="AC879" s="24"/>
      <c r="AD879" s="24"/>
      <c r="AE879" s="24"/>
      <c r="AF879" s="24"/>
      <c r="AG879" s="24"/>
      <c r="AH879" s="24"/>
      <c r="AI879" s="24"/>
      <c r="AJ879" s="24"/>
      <c r="AK879" s="24"/>
      <c r="AL879" s="24"/>
    </row>
    <row r="880" spans="8:38" ht="15.75" customHeight="1">
      <c r="H880" s="24"/>
      <c r="J880" s="24"/>
      <c r="K880" s="1"/>
      <c r="L880" s="24"/>
      <c r="M880" s="24"/>
      <c r="O880" s="24"/>
      <c r="Q880" s="1"/>
      <c r="R880" s="24"/>
      <c r="T880" s="24"/>
      <c r="X880" s="24"/>
      <c r="Y880" s="24"/>
      <c r="Z880" s="24"/>
      <c r="AA880" s="24"/>
      <c r="AB880" s="24"/>
      <c r="AC880" s="24"/>
      <c r="AD880" s="24"/>
      <c r="AE880" s="24"/>
      <c r="AF880" s="24"/>
      <c r="AG880" s="24"/>
      <c r="AH880" s="24"/>
      <c r="AI880" s="24"/>
      <c r="AJ880" s="24"/>
      <c r="AK880" s="24"/>
      <c r="AL880" s="24"/>
    </row>
    <row r="881" spans="8:38" ht="15.75" customHeight="1">
      <c r="H881" s="24"/>
      <c r="J881" s="24"/>
      <c r="K881" s="1"/>
      <c r="L881" s="24"/>
      <c r="M881" s="24"/>
      <c r="O881" s="24"/>
      <c r="Q881" s="1"/>
      <c r="R881" s="24"/>
      <c r="T881" s="24"/>
      <c r="X881" s="24"/>
      <c r="Y881" s="24"/>
      <c r="Z881" s="24"/>
      <c r="AA881" s="24"/>
      <c r="AB881" s="24"/>
      <c r="AC881" s="24"/>
      <c r="AD881" s="24"/>
      <c r="AE881" s="24"/>
      <c r="AF881" s="24"/>
      <c r="AG881" s="24"/>
      <c r="AH881" s="24"/>
      <c r="AI881" s="24"/>
      <c r="AJ881" s="24"/>
      <c r="AK881" s="24"/>
      <c r="AL881" s="24"/>
    </row>
    <row r="882" spans="8:38" ht="15.75" customHeight="1">
      <c r="H882" s="24"/>
      <c r="J882" s="24"/>
      <c r="K882" s="1"/>
      <c r="L882" s="24"/>
      <c r="M882" s="24"/>
      <c r="O882" s="24"/>
      <c r="Q882" s="1"/>
      <c r="R882" s="24"/>
      <c r="T882" s="24"/>
      <c r="X882" s="24"/>
      <c r="Y882" s="24"/>
      <c r="Z882" s="24"/>
      <c r="AA882" s="24"/>
      <c r="AB882" s="24"/>
      <c r="AC882" s="24"/>
      <c r="AD882" s="24"/>
      <c r="AE882" s="24"/>
      <c r="AF882" s="24"/>
      <c r="AG882" s="24"/>
      <c r="AH882" s="24"/>
      <c r="AI882" s="24"/>
      <c r="AJ882" s="24"/>
      <c r="AK882" s="24"/>
      <c r="AL882" s="24"/>
    </row>
    <row r="883" spans="8:38" ht="15.75" customHeight="1">
      <c r="H883" s="24"/>
      <c r="J883" s="24"/>
      <c r="K883" s="1"/>
      <c r="L883" s="24"/>
      <c r="M883" s="24"/>
      <c r="O883" s="24"/>
      <c r="Q883" s="1"/>
      <c r="R883" s="24"/>
      <c r="T883" s="24"/>
      <c r="X883" s="24"/>
      <c r="Y883" s="24"/>
      <c r="Z883" s="24"/>
      <c r="AA883" s="24"/>
      <c r="AB883" s="24"/>
      <c r="AC883" s="24"/>
      <c r="AD883" s="24"/>
      <c r="AE883" s="24"/>
      <c r="AF883" s="24"/>
      <c r="AG883" s="24"/>
      <c r="AH883" s="24"/>
      <c r="AI883" s="24"/>
      <c r="AJ883" s="24"/>
      <c r="AK883" s="24"/>
      <c r="AL883" s="24"/>
    </row>
    <row r="884" spans="8:38" ht="15.75" customHeight="1">
      <c r="H884" s="24"/>
      <c r="J884" s="24"/>
      <c r="K884" s="1"/>
      <c r="L884" s="24"/>
      <c r="M884" s="24"/>
      <c r="O884" s="24"/>
      <c r="Q884" s="1"/>
      <c r="R884" s="24"/>
      <c r="T884" s="24"/>
      <c r="X884" s="24"/>
      <c r="Y884" s="24"/>
      <c r="Z884" s="24"/>
      <c r="AA884" s="24"/>
      <c r="AB884" s="24"/>
      <c r="AC884" s="24"/>
      <c r="AD884" s="24"/>
      <c r="AE884" s="24"/>
      <c r="AF884" s="24"/>
      <c r="AG884" s="24"/>
      <c r="AH884" s="24"/>
      <c r="AI884" s="24"/>
      <c r="AJ884" s="24"/>
      <c r="AK884" s="24"/>
      <c r="AL884" s="24"/>
    </row>
    <row r="885" spans="8:38" ht="15.75" customHeight="1">
      <c r="H885" s="24"/>
      <c r="J885" s="24"/>
      <c r="K885" s="1"/>
      <c r="L885" s="24"/>
      <c r="M885" s="24"/>
      <c r="O885" s="24"/>
      <c r="Q885" s="1"/>
      <c r="R885" s="24"/>
      <c r="T885" s="24"/>
      <c r="X885" s="24"/>
      <c r="Y885" s="24"/>
      <c r="Z885" s="24"/>
      <c r="AA885" s="24"/>
      <c r="AB885" s="24"/>
      <c r="AC885" s="24"/>
      <c r="AD885" s="24"/>
      <c r="AE885" s="24"/>
      <c r="AF885" s="24"/>
      <c r="AG885" s="24"/>
      <c r="AH885" s="24"/>
      <c r="AI885" s="24"/>
      <c r="AJ885" s="24"/>
      <c r="AK885" s="24"/>
      <c r="AL885" s="24"/>
    </row>
    <row r="886" spans="8:38" ht="15.75" customHeight="1">
      <c r="H886" s="24"/>
      <c r="J886" s="24"/>
      <c r="K886" s="1"/>
      <c r="L886" s="24"/>
      <c r="M886" s="24"/>
      <c r="O886" s="24"/>
      <c r="Q886" s="1"/>
      <c r="R886" s="24"/>
      <c r="T886" s="24"/>
      <c r="X886" s="24"/>
      <c r="Y886" s="24"/>
      <c r="Z886" s="24"/>
      <c r="AA886" s="24"/>
      <c r="AB886" s="24"/>
      <c r="AC886" s="24"/>
      <c r="AD886" s="24"/>
      <c r="AE886" s="24"/>
      <c r="AF886" s="24"/>
      <c r="AG886" s="24"/>
      <c r="AH886" s="24"/>
      <c r="AI886" s="24"/>
      <c r="AJ886" s="24"/>
      <c r="AK886" s="24"/>
      <c r="AL886" s="24"/>
    </row>
    <row r="887" spans="8:38" ht="15.75" customHeight="1">
      <c r="H887" s="24"/>
      <c r="J887" s="24"/>
      <c r="K887" s="1"/>
      <c r="L887" s="24"/>
      <c r="M887" s="24"/>
      <c r="O887" s="24"/>
      <c r="Q887" s="1"/>
      <c r="R887" s="24"/>
      <c r="T887" s="24"/>
      <c r="X887" s="24"/>
      <c r="Y887" s="24"/>
      <c r="Z887" s="24"/>
      <c r="AA887" s="24"/>
      <c r="AB887" s="24"/>
      <c r="AC887" s="24"/>
      <c r="AD887" s="24"/>
      <c r="AE887" s="24"/>
      <c r="AF887" s="24"/>
      <c r="AG887" s="24"/>
      <c r="AH887" s="24"/>
      <c r="AI887" s="24"/>
      <c r="AJ887" s="24"/>
      <c r="AK887" s="24"/>
      <c r="AL887" s="24"/>
    </row>
    <row r="888" spans="8:38" ht="15.75" customHeight="1">
      <c r="H888" s="24"/>
      <c r="J888" s="24"/>
      <c r="K888" s="1"/>
      <c r="L888" s="24"/>
      <c r="M888" s="24"/>
      <c r="O888" s="24"/>
      <c r="Q888" s="1"/>
      <c r="R888" s="24"/>
      <c r="T888" s="24"/>
      <c r="X888" s="24"/>
      <c r="Y888" s="24"/>
      <c r="Z888" s="24"/>
      <c r="AA888" s="24"/>
      <c r="AB888" s="24"/>
      <c r="AC888" s="24"/>
      <c r="AD888" s="24"/>
      <c r="AE888" s="24"/>
      <c r="AF888" s="24"/>
      <c r="AG888" s="24"/>
      <c r="AH888" s="24"/>
      <c r="AI888" s="24"/>
      <c r="AJ888" s="24"/>
      <c r="AK888" s="24"/>
      <c r="AL888" s="24"/>
    </row>
    <row r="889" spans="8:38" ht="15.75" customHeight="1">
      <c r="H889" s="24"/>
      <c r="J889" s="24"/>
      <c r="K889" s="1"/>
      <c r="L889" s="24"/>
      <c r="M889" s="24"/>
      <c r="O889" s="24"/>
      <c r="Q889" s="1"/>
      <c r="R889" s="24"/>
      <c r="T889" s="24"/>
      <c r="X889" s="24"/>
      <c r="Y889" s="24"/>
      <c r="Z889" s="24"/>
      <c r="AA889" s="24"/>
      <c r="AB889" s="24"/>
      <c r="AC889" s="24"/>
      <c r="AD889" s="24"/>
      <c r="AE889" s="24"/>
      <c r="AF889" s="24"/>
      <c r="AG889" s="24"/>
      <c r="AH889" s="24"/>
      <c r="AI889" s="24"/>
      <c r="AJ889" s="24"/>
      <c r="AK889" s="24"/>
      <c r="AL889" s="24"/>
    </row>
    <row r="890" spans="8:38" ht="15.75" customHeight="1">
      <c r="H890" s="24"/>
      <c r="J890" s="24"/>
      <c r="K890" s="1"/>
      <c r="L890" s="24"/>
      <c r="M890" s="24"/>
      <c r="O890" s="24"/>
      <c r="Q890" s="1"/>
      <c r="R890" s="24"/>
      <c r="T890" s="24"/>
      <c r="X890" s="24"/>
      <c r="Y890" s="24"/>
      <c r="Z890" s="24"/>
      <c r="AA890" s="24"/>
      <c r="AB890" s="24"/>
      <c r="AC890" s="24"/>
      <c r="AD890" s="24"/>
      <c r="AE890" s="24"/>
      <c r="AF890" s="24"/>
      <c r="AG890" s="24"/>
      <c r="AH890" s="24"/>
      <c r="AI890" s="24"/>
      <c r="AJ890" s="24"/>
      <c r="AK890" s="24"/>
      <c r="AL890" s="24"/>
    </row>
    <row r="891" spans="8:38" ht="15.75" customHeight="1">
      <c r="H891" s="24"/>
      <c r="J891" s="24"/>
      <c r="K891" s="1"/>
      <c r="L891" s="24"/>
      <c r="M891" s="24"/>
      <c r="O891" s="24"/>
      <c r="Q891" s="1"/>
      <c r="R891" s="24"/>
      <c r="T891" s="24"/>
      <c r="X891" s="24"/>
      <c r="Y891" s="24"/>
      <c r="Z891" s="24"/>
      <c r="AA891" s="24"/>
      <c r="AB891" s="24"/>
      <c r="AC891" s="24"/>
      <c r="AD891" s="24"/>
      <c r="AE891" s="24"/>
      <c r="AF891" s="24"/>
      <c r="AG891" s="24"/>
      <c r="AH891" s="24"/>
      <c r="AI891" s="24"/>
      <c r="AJ891" s="24"/>
      <c r="AK891" s="24"/>
      <c r="AL891" s="24"/>
    </row>
    <row r="892" spans="8:38" ht="15.75" customHeight="1">
      <c r="H892" s="24"/>
      <c r="J892" s="24"/>
      <c r="K892" s="1"/>
      <c r="L892" s="24"/>
      <c r="M892" s="24"/>
      <c r="O892" s="24"/>
      <c r="Q892" s="1"/>
      <c r="R892" s="24"/>
      <c r="T892" s="24"/>
      <c r="X892" s="24"/>
      <c r="Y892" s="24"/>
      <c r="Z892" s="24"/>
      <c r="AA892" s="24"/>
      <c r="AB892" s="24"/>
      <c r="AC892" s="24"/>
      <c r="AD892" s="24"/>
      <c r="AE892" s="24"/>
      <c r="AF892" s="24"/>
      <c r="AG892" s="24"/>
      <c r="AH892" s="24"/>
      <c r="AI892" s="24"/>
      <c r="AJ892" s="24"/>
      <c r="AK892" s="24"/>
      <c r="AL892" s="24"/>
    </row>
    <row r="893" spans="8:38" ht="15.75" customHeight="1">
      <c r="H893" s="24"/>
      <c r="J893" s="24"/>
      <c r="K893" s="1"/>
      <c r="L893" s="24"/>
      <c r="M893" s="24"/>
      <c r="O893" s="24"/>
      <c r="Q893" s="1"/>
      <c r="R893" s="24"/>
      <c r="T893" s="24"/>
      <c r="X893" s="24"/>
      <c r="Y893" s="24"/>
      <c r="Z893" s="24"/>
      <c r="AA893" s="24"/>
      <c r="AB893" s="24"/>
      <c r="AC893" s="24"/>
      <c r="AD893" s="24"/>
      <c r="AE893" s="24"/>
      <c r="AF893" s="24"/>
      <c r="AG893" s="24"/>
      <c r="AH893" s="24"/>
      <c r="AI893" s="24"/>
      <c r="AJ893" s="24"/>
      <c r="AK893" s="24"/>
      <c r="AL893" s="24"/>
    </row>
    <row r="894" spans="8:38" ht="15.75" customHeight="1">
      <c r="H894" s="24"/>
      <c r="J894" s="24"/>
      <c r="K894" s="1"/>
      <c r="L894" s="24"/>
      <c r="M894" s="24"/>
      <c r="O894" s="24"/>
      <c r="Q894" s="1"/>
      <c r="R894" s="24"/>
      <c r="T894" s="24"/>
      <c r="X894" s="24"/>
      <c r="Y894" s="24"/>
      <c r="Z894" s="24"/>
      <c r="AA894" s="24"/>
      <c r="AB894" s="24"/>
      <c r="AC894" s="24"/>
      <c r="AD894" s="24"/>
      <c r="AE894" s="24"/>
      <c r="AF894" s="24"/>
      <c r="AG894" s="24"/>
      <c r="AH894" s="24"/>
      <c r="AI894" s="24"/>
      <c r="AJ894" s="24"/>
      <c r="AK894" s="24"/>
      <c r="AL894" s="24"/>
    </row>
    <row r="895" spans="8:38" ht="15.75" customHeight="1">
      <c r="H895" s="24"/>
      <c r="J895" s="24"/>
      <c r="K895" s="1"/>
      <c r="L895" s="24"/>
      <c r="M895" s="24"/>
      <c r="O895" s="24"/>
      <c r="Q895" s="1"/>
      <c r="R895" s="24"/>
      <c r="T895" s="24"/>
      <c r="X895" s="24"/>
      <c r="Y895" s="24"/>
      <c r="Z895" s="24"/>
      <c r="AA895" s="24"/>
      <c r="AB895" s="24"/>
      <c r="AC895" s="24"/>
      <c r="AD895" s="24"/>
      <c r="AE895" s="24"/>
      <c r="AF895" s="24"/>
      <c r="AG895" s="24"/>
      <c r="AH895" s="24"/>
      <c r="AI895" s="24"/>
      <c r="AJ895" s="24"/>
      <c r="AK895" s="24"/>
      <c r="AL895" s="24"/>
    </row>
    <row r="896" spans="8:38" ht="15.75" customHeight="1">
      <c r="H896" s="24"/>
      <c r="J896" s="24"/>
      <c r="K896" s="1"/>
      <c r="L896" s="24"/>
      <c r="M896" s="24"/>
      <c r="O896" s="24"/>
      <c r="Q896" s="1"/>
      <c r="R896" s="24"/>
      <c r="T896" s="24"/>
      <c r="X896" s="24"/>
      <c r="Y896" s="24"/>
      <c r="Z896" s="24"/>
      <c r="AA896" s="24"/>
      <c r="AB896" s="24"/>
      <c r="AC896" s="24"/>
      <c r="AD896" s="24"/>
      <c r="AE896" s="24"/>
      <c r="AF896" s="24"/>
      <c r="AG896" s="24"/>
      <c r="AH896" s="24"/>
      <c r="AI896" s="24"/>
      <c r="AJ896" s="24"/>
      <c r="AK896" s="24"/>
      <c r="AL896" s="24"/>
    </row>
    <row r="897" spans="8:38" ht="15.75" customHeight="1">
      <c r="H897" s="24"/>
      <c r="J897" s="24"/>
      <c r="K897" s="1"/>
      <c r="L897" s="24"/>
      <c r="M897" s="24"/>
      <c r="O897" s="24"/>
      <c r="Q897" s="1"/>
      <c r="R897" s="24"/>
      <c r="T897" s="24"/>
      <c r="X897" s="24"/>
      <c r="Y897" s="24"/>
      <c r="Z897" s="24"/>
      <c r="AA897" s="24"/>
      <c r="AB897" s="24"/>
      <c r="AC897" s="24"/>
      <c r="AD897" s="24"/>
      <c r="AE897" s="24"/>
      <c r="AF897" s="24"/>
      <c r="AG897" s="24"/>
      <c r="AH897" s="24"/>
      <c r="AI897" s="24"/>
      <c r="AJ897" s="24"/>
      <c r="AK897" s="24"/>
      <c r="AL897" s="24"/>
    </row>
    <row r="898" spans="8:38" ht="15.75" customHeight="1">
      <c r="H898" s="24"/>
      <c r="J898" s="24"/>
      <c r="K898" s="1"/>
      <c r="L898" s="24"/>
      <c r="M898" s="24"/>
      <c r="O898" s="24"/>
      <c r="Q898" s="1"/>
      <c r="R898" s="24"/>
      <c r="T898" s="24"/>
      <c r="X898" s="24"/>
      <c r="Y898" s="24"/>
      <c r="Z898" s="24"/>
      <c r="AA898" s="24"/>
      <c r="AB898" s="24"/>
      <c r="AC898" s="24"/>
      <c r="AD898" s="24"/>
      <c r="AE898" s="24"/>
      <c r="AF898" s="24"/>
      <c r="AG898" s="24"/>
      <c r="AH898" s="24"/>
      <c r="AI898" s="24"/>
      <c r="AJ898" s="24"/>
      <c r="AK898" s="24"/>
      <c r="AL898" s="24"/>
    </row>
    <row r="899" spans="8:38" ht="15.75" customHeight="1">
      <c r="H899" s="24"/>
      <c r="J899" s="24"/>
      <c r="K899" s="1"/>
      <c r="L899" s="24"/>
      <c r="M899" s="24"/>
      <c r="O899" s="24"/>
      <c r="Q899" s="1"/>
      <c r="R899" s="24"/>
      <c r="T899" s="24"/>
      <c r="X899" s="24"/>
      <c r="Y899" s="24"/>
      <c r="Z899" s="24"/>
      <c r="AA899" s="24"/>
      <c r="AB899" s="24"/>
      <c r="AC899" s="24"/>
      <c r="AD899" s="24"/>
      <c r="AE899" s="24"/>
      <c r="AF899" s="24"/>
      <c r="AG899" s="24"/>
      <c r="AH899" s="24"/>
      <c r="AI899" s="24"/>
      <c r="AJ899" s="24"/>
      <c r="AK899" s="24"/>
      <c r="AL899" s="24"/>
    </row>
    <row r="900" spans="8:38" ht="15.75" customHeight="1">
      <c r="H900" s="24"/>
      <c r="J900" s="24"/>
      <c r="K900" s="1"/>
      <c r="L900" s="24"/>
      <c r="M900" s="24"/>
      <c r="O900" s="24"/>
      <c r="Q900" s="1"/>
      <c r="R900" s="24"/>
      <c r="T900" s="24"/>
      <c r="X900" s="24"/>
      <c r="Y900" s="24"/>
      <c r="Z900" s="24"/>
      <c r="AA900" s="24"/>
      <c r="AB900" s="24"/>
      <c r="AC900" s="24"/>
      <c r="AD900" s="24"/>
      <c r="AE900" s="24"/>
      <c r="AF900" s="24"/>
      <c r="AG900" s="24"/>
      <c r="AH900" s="24"/>
      <c r="AI900" s="24"/>
      <c r="AJ900" s="24"/>
      <c r="AK900" s="24"/>
      <c r="AL900" s="24"/>
    </row>
    <row r="901" spans="8:38" ht="15.75" customHeight="1">
      <c r="H901" s="24"/>
      <c r="J901" s="24"/>
      <c r="K901" s="1"/>
      <c r="L901" s="24"/>
      <c r="M901" s="24"/>
      <c r="O901" s="24"/>
      <c r="Q901" s="1"/>
      <c r="R901" s="24"/>
      <c r="T901" s="24"/>
      <c r="X901" s="24"/>
      <c r="Y901" s="24"/>
      <c r="Z901" s="24"/>
      <c r="AA901" s="24"/>
      <c r="AB901" s="24"/>
      <c r="AC901" s="24"/>
      <c r="AD901" s="24"/>
      <c r="AE901" s="24"/>
      <c r="AF901" s="24"/>
      <c r="AG901" s="24"/>
      <c r="AH901" s="24"/>
      <c r="AI901" s="24"/>
      <c r="AJ901" s="24"/>
      <c r="AK901" s="24"/>
      <c r="AL901" s="24"/>
    </row>
    <row r="902" spans="8:38" ht="15.75" customHeight="1">
      <c r="H902" s="24"/>
      <c r="J902" s="24"/>
      <c r="K902" s="1"/>
      <c r="L902" s="24"/>
      <c r="M902" s="24"/>
      <c r="O902" s="24"/>
      <c r="Q902" s="1"/>
      <c r="R902" s="24"/>
      <c r="T902" s="24"/>
      <c r="X902" s="24"/>
      <c r="Y902" s="24"/>
      <c r="Z902" s="24"/>
      <c r="AA902" s="24"/>
      <c r="AB902" s="24"/>
      <c r="AC902" s="24"/>
      <c r="AD902" s="24"/>
      <c r="AE902" s="24"/>
      <c r="AF902" s="24"/>
      <c r="AG902" s="24"/>
      <c r="AH902" s="24"/>
      <c r="AI902" s="24"/>
      <c r="AJ902" s="24"/>
      <c r="AK902" s="24"/>
      <c r="AL902" s="24"/>
    </row>
    <row r="903" spans="8:38" ht="15.75" customHeight="1">
      <c r="H903" s="24"/>
      <c r="J903" s="24"/>
      <c r="K903" s="1"/>
      <c r="L903" s="24"/>
      <c r="M903" s="24"/>
      <c r="O903" s="24"/>
      <c r="Q903" s="1"/>
      <c r="R903" s="24"/>
      <c r="T903" s="24"/>
      <c r="X903" s="24"/>
      <c r="Y903" s="24"/>
      <c r="Z903" s="24"/>
      <c r="AA903" s="24"/>
      <c r="AB903" s="24"/>
      <c r="AC903" s="24"/>
      <c r="AD903" s="24"/>
      <c r="AE903" s="24"/>
      <c r="AF903" s="24"/>
      <c r="AG903" s="24"/>
      <c r="AH903" s="24"/>
      <c r="AI903" s="24"/>
      <c r="AJ903" s="24"/>
      <c r="AK903" s="24"/>
      <c r="AL903" s="24"/>
    </row>
    <row r="904" spans="8:38" ht="15.75" customHeight="1">
      <c r="H904" s="24"/>
      <c r="J904" s="24"/>
      <c r="K904" s="1"/>
      <c r="L904" s="24"/>
      <c r="M904" s="24"/>
      <c r="O904" s="24"/>
      <c r="Q904" s="1"/>
      <c r="R904" s="24"/>
      <c r="T904" s="24"/>
      <c r="X904" s="24"/>
      <c r="Y904" s="24"/>
      <c r="Z904" s="24"/>
      <c r="AA904" s="24"/>
      <c r="AB904" s="24"/>
      <c r="AC904" s="24"/>
      <c r="AD904" s="24"/>
      <c r="AE904" s="24"/>
      <c r="AF904" s="24"/>
      <c r="AG904" s="24"/>
      <c r="AH904" s="24"/>
      <c r="AI904" s="24"/>
      <c r="AJ904" s="24"/>
      <c r="AK904" s="24"/>
      <c r="AL904" s="24"/>
    </row>
    <row r="905" spans="8:38" ht="15.75" customHeight="1">
      <c r="H905" s="24"/>
      <c r="J905" s="24"/>
      <c r="K905" s="1"/>
      <c r="L905" s="24"/>
      <c r="M905" s="24"/>
      <c r="O905" s="24"/>
      <c r="Q905" s="1"/>
      <c r="R905" s="24"/>
      <c r="T905" s="24"/>
      <c r="X905" s="24"/>
      <c r="Y905" s="24"/>
      <c r="Z905" s="24"/>
      <c r="AA905" s="24"/>
      <c r="AB905" s="24"/>
      <c r="AC905" s="24"/>
      <c r="AD905" s="24"/>
      <c r="AE905" s="24"/>
      <c r="AF905" s="24"/>
      <c r="AG905" s="24"/>
      <c r="AH905" s="24"/>
      <c r="AI905" s="24"/>
      <c r="AJ905" s="24"/>
      <c r="AK905" s="24"/>
      <c r="AL905" s="24"/>
    </row>
    <row r="906" spans="8:38" ht="15.75" customHeight="1">
      <c r="H906" s="24"/>
      <c r="J906" s="24"/>
      <c r="K906" s="1"/>
      <c r="L906" s="24"/>
      <c r="M906" s="24"/>
      <c r="O906" s="24"/>
      <c r="Q906" s="1"/>
      <c r="R906" s="24"/>
      <c r="T906" s="24"/>
      <c r="X906" s="24"/>
      <c r="Y906" s="24"/>
      <c r="Z906" s="24"/>
      <c r="AA906" s="24"/>
      <c r="AB906" s="24"/>
      <c r="AC906" s="24"/>
      <c r="AD906" s="24"/>
      <c r="AE906" s="24"/>
      <c r="AF906" s="24"/>
      <c r="AG906" s="24"/>
      <c r="AH906" s="24"/>
      <c r="AI906" s="24"/>
      <c r="AJ906" s="24"/>
      <c r="AK906" s="24"/>
      <c r="AL906" s="24"/>
    </row>
    <row r="907" spans="8:38" ht="15.75" customHeight="1">
      <c r="H907" s="24"/>
      <c r="J907" s="24"/>
      <c r="K907" s="1"/>
      <c r="L907" s="24"/>
      <c r="M907" s="24"/>
      <c r="O907" s="24"/>
      <c r="Q907" s="1"/>
      <c r="R907" s="24"/>
      <c r="T907" s="24"/>
      <c r="X907" s="24"/>
      <c r="Y907" s="24"/>
      <c r="Z907" s="24"/>
      <c r="AA907" s="24"/>
      <c r="AB907" s="24"/>
      <c r="AC907" s="24"/>
      <c r="AD907" s="24"/>
      <c r="AE907" s="24"/>
      <c r="AF907" s="24"/>
      <c r="AG907" s="24"/>
      <c r="AH907" s="24"/>
      <c r="AI907" s="24"/>
      <c r="AJ907" s="24"/>
      <c r="AK907" s="24"/>
      <c r="AL907" s="24"/>
    </row>
    <row r="908" spans="8:38" ht="15.75" customHeight="1">
      <c r="H908" s="24"/>
      <c r="J908" s="24"/>
      <c r="K908" s="1"/>
      <c r="L908" s="24"/>
      <c r="M908" s="24"/>
      <c r="O908" s="24"/>
      <c r="Q908" s="1"/>
      <c r="R908" s="24"/>
      <c r="T908" s="24"/>
      <c r="X908" s="24"/>
      <c r="Y908" s="24"/>
      <c r="Z908" s="24"/>
      <c r="AA908" s="24"/>
      <c r="AB908" s="24"/>
      <c r="AC908" s="24"/>
      <c r="AD908" s="24"/>
      <c r="AE908" s="24"/>
      <c r="AF908" s="24"/>
      <c r="AG908" s="24"/>
      <c r="AH908" s="24"/>
      <c r="AI908" s="24"/>
      <c r="AJ908" s="24"/>
      <c r="AK908" s="24"/>
      <c r="AL908" s="24"/>
    </row>
    <row r="909" spans="8:38" ht="15.75" customHeight="1">
      <c r="H909" s="24"/>
      <c r="J909" s="24"/>
      <c r="K909" s="1"/>
      <c r="L909" s="24"/>
      <c r="M909" s="24"/>
      <c r="O909" s="24"/>
      <c r="Q909" s="1"/>
      <c r="R909" s="24"/>
      <c r="T909" s="24"/>
      <c r="X909" s="24"/>
      <c r="Y909" s="24"/>
      <c r="Z909" s="24"/>
      <c r="AA909" s="24"/>
      <c r="AB909" s="24"/>
      <c r="AC909" s="24"/>
      <c r="AD909" s="24"/>
      <c r="AE909" s="24"/>
      <c r="AF909" s="24"/>
      <c r="AG909" s="24"/>
      <c r="AH909" s="24"/>
      <c r="AI909" s="24"/>
      <c r="AJ909" s="24"/>
      <c r="AK909" s="24"/>
      <c r="AL909" s="24"/>
    </row>
    <row r="910" spans="8:38" ht="15.75" customHeight="1">
      <c r="H910" s="24"/>
      <c r="J910" s="24"/>
      <c r="K910" s="1"/>
      <c r="L910" s="24"/>
      <c r="M910" s="24"/>
      <c r="O910" s="24"/>
      <c r="Q910" s="1"/>
      <c r="R910" s="24"/>
      <c r="T910" s="24"/>
      <c r="X910" s="24"/>
      <c r="Y910" s="24"/>
      <c r="Z910" s="24"/>
      <c r="AA910" s="24"/>
      <c r="AB910" s="24"/>
      <c r="AC910" s="24"/>
      <c r="AD910" s="24"/>
      <c r="AE910" s="24"/>
      <c r="AF910" s="24"/>
      <c r="AG910" s="24"/>
      <c r="AH910" s="24"/>
      <c r="AI910" s="24"/>
      <c r="AJ910" s="24"/>
      <c r="AK910" s="24"/>
      <c r="AL910" s="24"/>
    </row>
    <row r="911" spans="8:38" ht="15.75" customHeight="1">
      <c r="H911" s="24"/>
      <c r="J911" s="24"/>
      <c r="K911" s="1"/>
      <c r="L911" s="24"/>
      <c r="M911" s="24"/>
      <c r="O911" s="24"/>
      <c r="Q911" s="1"/>
      <c r="R911" s="24"/>
      <c r="T911" s="24"/>
      <c r="X911" s="24"/>
      <c r="Y911" s="24"/>
      <c r="Z911" s="24"/>
      <c r="AA911" s="24"/>
      <c r="AB911" s="24"/>
      <c r="AC911" s="24"/>
      <c r="AD911" s="24"/>
      <c r="AE911" s="24"/>
      <c r="AF911" s="24"/>
      <c r="AG911" s="24"/>
      <c r="AH911" s="24"/>
      <c r="AI911" s="24"/>
      <c r="AJ911" s="24"/>
      <c r="AK911" s="24"/>
      <c r="AL911" s="24"/>
    </row>
    <row r="912" spans="8:38" ht="15.75" customHeight="1">
      <c r="H912" s="24"/>
      <c r="J912" s="24"/>
      <c r="K912" s="1"/>
      <c r="L912" s="24"/>
      <c r="M912" s="24"/>
      <c r="O912" s="24"/>
      <c r="Q912" s="1"/>
      <c r="R912" s="24"/>
      <c r="T912" s="24"/>
      <c r="X912" s="24"/>
      <c r="Y912" s="24"/>
      <c r="Z912" s="24"/>
      <c r="AA912" s="24"/>
      <c r="AB912" s="24"/>
      <c r="AC912" s="24"/>
      <c r="AD912" s="24"/>
      <c r="AE912" s="24"/>
      <c r="AF912" s="24"/>
      <c r="AG912" s="24"/>
      <c r="AH912" s="24"/>
      <c r="AI912" s="24"/>
      <c r="AJ912" s="24"/>
      <c r="AK912" s="24"/>
      <c r="AL912" s="24"/>
    </row>
    <row r="913" spans="8:38" ht="15.75" customHeight="1">
      <c r="H913" s="24"/>
      <c r="J913" s="24"/>
      <c r="K913" s="1"/>
      <c r="L913" s="24"/>
      <c r="M913" s="24"/>
      <c r="O913" s="24"/>
      <c r="Q913" s="1"/>
      <c r="R913" s="24"/>
      <c r="T913" s="24"/>
      <c r="X913" s="24"/>
      <c r="Y913" s="24"/>
      <c r="Z913" s="24"/>
      <c r="AA913" s="24"/>
      <c r="AB913" s="24"/>
      <c r="AC913" s="24"/>
      <c r="AD913" s="24"/>
      <c r="AE913" s="24"/>
      <c r="AF913" s="24"/>
      <c r="AG913" s="24"/>
      <c r="AH913" s="24"/>
      <c r="AI913" s="24"/>
      <c r="AJ913" s="24"/>
      <c r="AK913" s="24"/>
      <c r="AL913" s="24"/>
    </row>
    <row r="914" spans="8:38" ht="15.75" customHeight="1">
      <c r="H914" s="24"/>
      <c r="J914" s="24"/>
      <c r="K914" s="1"/>
      <c r="L914" s="24"/>
      <c r="M914" s="24"/>
      <c r="O914" s="24"/>
      <c r="Q914" s="1"/>
      <c r="R914" s="24"/>
      <c r="T914" s="24"/>
      <c r="X914" s="24"/>
      <c r="Y914" s="24"/>
      <c r="Z914" s="24"/>
      <c r="AA914" s="24"/>
      <c r="AB914" s="24"/>
      <c r="AC914" s="24"/>
      <c r="AD914" s="24"/>
      <c r="AE914" s="24"/>
      <c r="AF914" s="24"/>
      <c r="AG914" s="24"/>
      <c r="AH914" s="24"/>
      <c r="AI914" s="24"/>
      <c r="AJ914" s="24"/>
      <c r="AK914" s="24"/>
      <c r="AL914" s="24"/>
    </row>
    <row r="915" spans="8:38" ht="15.75" customHeight="1">
      <c r="H915" s="24"/>
      <c r="J915" s="24"/>
      <c r="K915" s="1"/>
      <c r="L915" s="24"/>
      <c r="M915" s="24"/>
      <c r="O915" s="24"/>
      <c r="Q915" s="1"/>
      <c r="R915" s="24"/>
      <c r="T915" s="24"/>
      <c r="X915" s="24"/>
      <c r="Y915" s="24"/>
      <c r="Z915" s="24"/>
      <c r="AA915" s="24"/>
      <c r="AB915" s="24"/>
      <c r="AC915" s="24"/>
      <c r="AD915" s="24"/>
      <c r="AE915" s="24"/>
      <c r="AF915" s="24"/>
      <c r="AG915" s="24"/>
      <c r="AH915" s="24"/>
      <c r="AI915" s="24"/>
      <c r="AJ915" s="24"/>
      <c r="AK915" s="24"/>
      <c r="AL915" s="24"/>
    </row>
    <row r="916" spans="8:38" ht="15.75" customHeight="1">
      <c r="H916" s="24"/>
      <c r="J916" s="24"/>
      <c r="K916" s="1"/>
      <c r="L916" s="24"/>
      <c r="M916" s="24"/>
      <c r="O916" s="24"/>
      <c r="Q916" s="1"/>
      <c r="R916" s="24"/>
      <c r="T916" s="24"/>
      <c r="X916" s="24"/>
      <c r="Y916" s="24"/>
      <c r="Z916" s="24"/>
      <c r="AA916" s="24"/>
      <c r="AB916" s="24"/>
      <c r="AC916" s="24"/>
      <c r="AD916" s="24"/>
      <c r="AE916" s="24"/>
      <c r="AF916" s="24"/>
      <c r="AG916" s="24"/>
      <c r="AH916" s="24"/>
      <c r="AI916" s="24"/>
      <c r="AJ916" s="24"/>
      <c r="AK916" s="24"/>
      <c r="AL916" s="24"/>
    </row>
    <row r="917" spans="8:38" ht="15.75" customHeight="1">
      <c r="H917" s="24"/>
      <c r="J917" s="24"/>
      <c r="K917" s="1"/>
      <c r="L917" s="24"/>
      <c r="M917" s="24"/>
      <c r="O917" s="24"/>
      <c r="Q917" s="1"/>
      <c r="R917" s="24"/>
      <c r="T917" s="24"/>
      <c r="X917" s="24"/>
      <c r="Y917" s="24"/>
      <c r="Z917" s="24"/>
      <c r="AA917" s="24"/>
      <c r="AB917" s="24"/>
      <c r="AC917" s="24"/>
      <c r="AD917" s="24"/>
      <c r="AE917" s="24"/>
      <c r="AF917" s="24"/>
      <c r="AG917" s="24"/>
      <c r="AH917" s="24"/>
      <c r="AI917" s="24"/>
      <c r="AJ917" s="24"/>
      <c r="AK917" s="24"/>
      <c r="AL917" s="24"/>
    </row>
    <row r="918" spans="8:38" ht="15.75" customHeight="1">
      <c r="H918" s="24"/>
      <c r="J918" s="24"/>
      <c r="K918" s="1"/>
      <c r="L918" s="24"/>
      <c r="M918" s="24"/>
      <c r="O918" s="24"/>
      <c r="Q918" s="1"/>
      <c r="R918" s="24"/>
      <c r="T918" s="24"/>
      <c r="X918" s="24"/>
      <c r="Y918" s="24"/>
      <c r="Z918" s="24"/>
      <c r="AA918" s="24"/>
      <c r="AB918" s="24"/>
      <c r="AC918" s="24"/>
      <c r="AD918" s="24"/>
      <c r="AE918" s="24"/>
      <c r="AF918" s="24"/>
      <c r="AG918" s="24"/>
      <c r="AH918" s="24"/>
      <c r="AI918" s="24"/>
      <c r="AJ918" s="24"/>
      <c r="AK918" s="24"/>
      <c r="AL918" s="24"/>
    </row>
    <row r="919" spans="8:38" ht="15.75" customHeight="1">
      <c r="H919" s="24"/>
      <c r="J919" s="24"/>
      <c r="K919" s="1"/>
      <c r="L919" s="24"/>
      <c r="M919" s="24"/>
      <c r="O919" s="24"/>
      <c r="Q919" s="1"/>
      <c r="R919" s="24"/>
      <c r="T919" s="24"/>
      <c r="X919" s="24"/>
      <c r="Y919" s="24"/>
      <c r="Z919" s="24"/>
      <c r="AA919" s="24"/>
      <c r="AB919" s="24"/>
      <c r="AC919" s="24"/>
      <c r="AD919" s="24"/>
      <c r="AE919" s="24"/>
      <c r="AF919" s="24"/>
      <c r="AG919" s="24"/>
      <c r="AH919" s="24"/>
      <c r="AI919" s="24"/>
      <c r="AJ919" s="24"/>
      <c r="AK919" s="24"/>
      <c r="AL919" s="24"/>
    </row>
    <row r="920" spans="8:38" ht="15.75" customHeight="1">
      <c r="H920" s="24"/>
      <c r="J920" s="24"/>
      <c r="K920" s="1"/>
      <c r="L920" s="24"/>
      <c r="M920" s="24"/>
      <c r="O920" s="24"/>
      <c r="Q920" s="1"/>
      <c r="R920" s="24"/>
      <c r="T920" s="24"/>
      <c r="X920" s="24"/>
      <c r="Y920" s="24"/>
      <c r="Z920" s="24"/>
      <c r="AA920" s="24"/>
      <c r="AB920" s="24"/>
      <c r="AC920" s="24"/>
      <c r="AD920" s="24"/>
      <c r="AE920" s="24"/>
      <c r="AF920" s="24"/>
      <c r="AG920" s="24"/>
      <c r="AH920" s="24"/>
      <c r="AI920" s="24"/>
      <c r="AJ920" s="24"/>
      <c r="AK920" s="24"/>
      <c r="AL920" s="24"/>
    </row>
    <row r="921" spans="8:38" ht="15.75" customHeight="1">
      <c r="H921" s="24"/>
      <c r="J921" s="24"/>
      <c r="K921" s="1"/>
      <c r="L921" s="24"/>
      <c r="M921" s="24"/>
      <c r="O921" s="24"/>
      <c r="Q921" s="1"/>
      <c r="R921" s="24"/>
      <c r="T921" s="24"/>
      <c r="X921" s="24"/>
      <c r="Y921" s="24"/>
      <c r="Z921" s="24"/>
      <c r="AA921" s="24"/>
      <c r="AB921" s="24"/>
      <c r="AC921" s="24"/>
      <c r="AD921" s="24"/>
      <c r="AE921" s="24"/>
      <c r="AF921" s="24"/>
      <c r="AG921" s="24"/>
      <c r="AH921" s="24"/>
      <c r="AI921" s="24"/>
      <c r="AJ921" s="24"/>
      <c r="AK921" s="24"/>
      <c r="AL921" s="24"/>
    </row>
    <row r="922" spans="8:38" ht="15.75" customHeight="1">
      <c r="H922" s="24"/>
      <c r="J922" s="24"/>
      <c r="K922" s="1"/>
      <c r="L922" s="24"/>
      <c r="M922" s="24"/>
      <c r="O922" s="24"/>
      <c r="Q922" s="1"/>
      <c r="R922" s="24"/>
      <c r="T922" s="24"/>
      <c r="X922" s="24"/>
      <c r="Y922" s="24"/>
      <c r="Z922" s="24"/>
      <c r="AA922" s="24"/>
      <c r="AB922" s="24"/>
      <c r="AC922" s="24"/>
      <c r="AD922" s="24"/>
      <c r="AE922" s="24"/>
      <c r="AF922" s="24"/>
      <c r="AG922" s="24"/>
      <c r="AH922" s="24"/>
      <c r="AI922" s="24"/>
      <c r="AJ922" s="24"/>
      <c r="AK922" s="24"/>
      <c r="AL922" s="24"/>
    </row>
    <row r="923" spans="8:38" ht="15.75" customHeight="1">
      <c r="H923" s="24"/>
      <c r="J923" s="24"/>
      <c r="K923" s="1"/>
      <c r="L923" s="24"/>
      <c r="M923" s="24"/>
      <c r="O923" s="24"/>
      <c r="Q923" s="1"/>
      <c r="R923" s="24"/>
      <c r="T923" s="24"/>
      <c r="X923" s="24"/>
      <c r="Y923" s="24"/>
      <c r="Z923" s="24"/>
      <c r="AA923" s="24"/>
      <c r="AB923" s="24"/>
      <c r="AC923" s="24"/>
      <c r="AD923" s="24"/>
      <c r="AE923" s="24"/>
      <c r="AF923" s="24"/>
      <c r="AG923" s="24"/>
      <c r="AH923" s="24"/>
      <c r="AI923" s="24"/>
      <c r="AJ923" s="24"/>
      <c r="AK923" s="24"/>
      <c r="AL923" s="24"/>
    </row>
    <row r="924" spans="8:38" ht="15.75" customHeight="1">
      <c r="H924" s="24"/>
      <c r="J924" s="24"/>
      <c r="K924" s="1"/>
      <c r="L924" s="24"/>
      <c r="M924" s="24"/>
      <c r="O924" s="24"/>
      <c r="Q924" s="1"/>
      <c r="R924" s="24"/>
      <c r="T924" s="24"/>
      <c r="X924" s="24"/>
      <c r="Y924" s="24"/>
      <c r="Z924" s="24"/>
      <c r="AA924" s="24"/>
      <c r="AB924" s="24"/>
      <c r="AC924" s="24"/>
      <c r="AD924" s="24"/>
      <c r="AE924" s="24"/>
      <c r="AF924" s="24"/>
      <c r="AG924" s="24"/>
      <c r="AH924" s="24"/>
      <c r="AI924" s="24"/>
      <c r="AJ924" s="24"/>
      <c r="AK924" s="24"/>
      <c r="AL924" s="24"/>
    </row>
    <row r="925" spans="8:38" ht="15.75" customHeight="1">
      <c r="H925" s="24"/>
      <c r="J925" s="24"/>
      <c r="K925" s="1"/>
      <c r="L925" s="24"/>
      <c r="M925" s="24"/>
      <c r="O925" s="24"/>
      <c r="Q925" s="1"/>
      <c r="R925" s="24"/>
      <c r="T925" s="24"/>
      <c r="X925" s="24"/>
      <c r="Y925" s="24"/>
      <c r="Z925" s="24"/>
      <c r="AA925" s="24"/>
      <c r="AB925" s="24"/>
      <c r="AC925" s="24"/>
      <c r="AD925" s="24"/>
      <c r="AE925" s="24"/>
      <c r="AF925" s="24"/>
      <c r="AG925" s="24"/>
      <c r="AH925" s="24"/>
      <c r="AI925" s="24"/>
      <c r="AJ925" s="24"/>
      <c r="AK925" s="24"/>
      <c r="AL925" s="24"/>
    </row>
    <row r="926" spans="8:38" ht="15.75" customHeight="1">
      <c r="H926" s="24"/>
      <c r="J926" s="24"/>
      <c r="K926" s="1"/>
      <c r="L926" s="24"/>
      <c r="M926" s="24"/>
      <c r="O926" s="24"/>
      <c r="Q926" s="1"/>
      <c r="R926" s="24"/>
      <c r="T926" s="24"/>
      <c r="X926" s="24"/>
      <c r="Y926" s="24"/>
      <c r="Z926" s="24"/>
      <c r="AA926" s="24"/>
      <c r="AB926" s="24"/>
      <c r="AC926" s="24"/>
      <c r="AD926" s="24"/>
      <c r="AE926" s="24"/>
      <c r="AF926" s="24"/>
      <c r="AG926" s="24"/>
      <c r="AH926" s="24"/>
      <c r="AI926" s="24"/>
      <c r="AJ926" s="24"/>
      <c r="AK926" s="24"/>
      <c r="AL926" s="24"/>
    </row>
    <row r="927" spans="8:38" ht="15.75" customHeight="1">
      <c r="H927" s="24"/>
      <c r="J927" s="24"/>
      <c r="K927" s="1"/>
      <c r="L927" s="24"/>
      <c r="M927" s="24"/>
      <c r="O927" s="24"/>
      <c r="Q927" s="1"/>
      <c r="R927" s="24"/>
      <c r="T927" s="24"/>
      <c r="X927" s="24"/>
      <c r="Y927" s="24"/>
      <c r="Z927" s="24"/>
      <c r="AA927" s="24"/>
      <c r="AB927" s="24"/>
      <c r="AC927" s="24"/>
      <c r="AD927" s="24"/>
      <c r="AE927" s="24"/>
      <c r="AF927" s="24"/>
      <c r="AG927" s="24"/>
      <c r="AH927" s="24"/>
      <c r="AI927" s="24"/>
      <c r="AJ927" s="24"/>
      <c r="AK927" s="24"/>
      <c r="AL927" s="24"/>
    </row>
    <row r="928" spans="8:38" ht="15.75" customHeight="1">
      <c r="H928" s="24"/>
      <c r="J928" s="24"/>
      <c r="K928" s="1"/>
      <c r="L928" s="24"/>
      <c r="M928" s="24"/>
      <c r="O928" s="24"/>
      <c r="Q928" s="1"/>
      <c r="R928" s="24"/>
      <c r="T928" s="24"/>
      <c r="X928" s="24"/>
      <c r="Y928" s="24"/>
      <c r="Z928" s="24"/>
      <c r="AA928" s="24"/>
      <c r="AB928" s="24"/>
      <c r="AC928" s="24"/>
      <c r="AD928" s="24"/>
      <c r="AE928" s="24"/>
      <c r="AF928" s="24"/>
      <c r="AG928" s="24"/>
      <c r="AH928" s="24"/>
      <c r="AI928" s="24"/>
      <c r="AJ928" s="24"/>
      <c r="AK928" s="24"/>
      <c r="AL928" s="24"/>
    </row>
    <row r="929" spans="8:38" ht="15.75" customHeight="1">
      <c r="H929" s="24"/>
      <c r="J929" s="24"/>
      <c r="K929" s="1"/>
      <c r="L929" s="24"/>
      <c r="M929" s="24"/>
      <c r="O929" s="24"/>
      <c r="Q929" s="1"/>
      <c r="R929" s="24"/>
      <c r="T929" s="24"/>
      <c r="X929" s="24"/>
      <c r="Y929" s="24"/>
      <c r="Z929" s="24"/>
      <c r="AA929" s="24"/>
      <c r="AB929" s="24"/>
      <c r="AC929" s="24"/>
      <c r="AD929" s="24"/>
      <c r="AE929" s="24"/>
      <c r="AF929" s="24"/>
      <c r="AG929" s="24"/>
      <c r="AH929" s="24"/>
      <c r="AI929" s="24"/>
      <c r="AJ929" s="24"/>
      <c r="AK929" s="24"/>
      <c r="AL929" s="24"/>
    </row>
    <row r="930" spans="8:38" ht="15.75" customHeight="1">
      <c r="H930" s="24"/>
      <c r="J930" s="24"/>
      <c r="K930" s="1"/>
      <c r="L930" s="24"/>
      <c r="M930" s="24"/>
      <c r="O930" s="24"/>
      <c r="Q930" s="1"/>
      <c r="R930" s="24"/>
      <c r="T930" s="24"/>
      <c r="X930" s="24"/>
      <c r="Y930" s="24"/>
      <c r="Z930" s="24"/>
      <c r="AA930" s="24"/>
      <c r="AB930" s="24"/>
      <c r="AC930" s="24"/>
      <c r="AD930" s="24"/>
      <c r="AE930" s="24"/>
      <c r="AF930" s="24"/>
      <c r="AG930" s="24"/>
      <c r="AH930" s="24"/>
      <c r="AI930" s="24"/>
      <c r="AJ930" s="24"/>
      <c r="AK930" s="24"/>
      <c r="AL930" s="24"/>
    </row>
    <row r="931" spans="8:38" ht="15.75" customHeight="1">
      <c r="H931" s="24"/>
      <c r="J931" s="24"/>
      <c r="K931" s="1"/>
      <c r="L931" s="24"/>
      <c r="M931" s="24"/>
      <c r="O931" s="24"/>
      <c r="Q931" s="1"/>
      <c r="R931" s="24"/>
      <c r="T931" s="24"/>
      <c r="X931" s="24"/>
      <c r="Y931" s="24"/>
      <c r="Z931" s="24"/>
      <c r="AA931" s="24"/>
      <c r="AB931" s="24"/>
      <c r="AC931" s="24"/>
      <c r="AD931" s="24"/>
      <c r="AE931" s="24"/>
      <c r="AF931" s="24"/>
      <c r="AG931" s="24"/>
      <c r="AH931" s="24"/>
      <c r="AI931" s="24"/>
      <c r="AJ931" s="24"/>
      <c r="AK931" s="24"/>
      <c r="AL931" s="24"/>
    </row>
    <row r="932" spans="8:38" ht="15.75" customHeight="1">
      <c r="H932" s="24"/>
      <c r="J932" s="24"/>
      <c r="K932" s="1"/>
      <c r="L932" s="24"/>
      <c r="M932" s="24"/>
      <c r="O932" s="24"/>
      <c r="Q932" s="1"/>
      <c r="R932" s="24"/>
      <c r="T932" s="24"/>
      <c r="X932" s="24"/>
      <c r="Y932" s="24"/>
      <c r="Z932" s="24"/>
      <c r="AA932" s="24"/>
      <c r="AB932" s="24"/>
      <c r="AC932" s="24"/>
      <c r="AD932" s="24"/>
      <c r="AE932" s="24"/>
      <c r="AF932" s="24"/>
      <c r="AG932" s="24"/>
      <c r="AH932" s="24"/>
      <c r="AI932" s="24"/>
      <c r="AJ932" s="24"/>
      <c r="AK932" s="24"/>
      <c r="AL932" s="24"/>
    </row>
    <row r="933" spans="8:38" ht="15.75" customHeight="1">
      <c r="H933" s="24"/>
      <c r="J933" s="24"/>
      <c r="K933" s="1"/>
      <c r="L933" s="24"/>
      <c r="M933" s="24"/>
      <c r="O933" s="24"/>
      <c r="Q933" s="1"/>
      <c r="R933" s="24"/>
      <c r="T933" s="24"/>
      <c r="X933" s="24"/>
      <c r="Y933" s="24"/>
      <c r="Z933" s="24"/>
      <c r="AA933" s="24"/>
      <c r="AB933" s="24"/>
      <c r="AC933" s="24"/>
      <c r="AD933" s="24"/>
      <c r="AE933" s="24"/>
      <c r="AF933" s="24"/>
      <c r="AG933" s="24"/>
      <c r="AH933" s="24"/>
      <c r="AI933" s="24"/>
      <c r="AJ933" s="24"/>
      <c r="AK933" s="24"/>
      <c r="AL933" s="24"/>
    </row>
    <row r="934" spans="8:38" ht="15.75" customHeight="1">
      <c r="H934" s="24"/>
      <c r="J934" s="24"/>
      <c r="K934" s="1"/>
      <c r="L934" s="24"/>
      <c r="M934" s="24"/>
      <c r="O934" s="24"/>
      <c r="Q934" s="1"/>
      <c r="R934" s="24"/>
      <c r="T934" s="24"/>
      <c r="X934" s="24"/>
      <c r="Y934" s="24"/>
      <c r="Z934" s="24"/>
      <c r="AA934" s="24"/>
      <c r="AB934" s="24"/>
      <c r="AC934" s="24"/>
      <c r="AD934" s="24"/>
      <c r="AE934" s="24"/>
      <c r="AF934" s="24"/>
      <c r="AG934" s="24"/>
      <c r="AH934" s="24"/>
      <c r="AI934" s="24"/>
      <c r="AJ934" s="24"/>
      <c r="AK934" s="24"/>
      <c r="AL934" s="24"/>
    </row>
    <row r="935" spans="8:38" ht="15.75" customHeight="1">
      <c r="H935" s="24"/>
      <c r="J935" s="24"/>
      <c r="K935" s="1"/>
      <c r="L935" s="24"/>
      <c r="M935" s="24"/>
      <c r="O935" s="24"/>
      <c r="Q935" s="1"/>
      <c r="R935" s="24"/>
      <c r="T935" s="24"/>
      <c r="X935" s="24"/>
      <c r="Y935" s="24"/>
      <c r="Z935" s="24"/>
      <c r="AA935" s="24"/>
      <c r="AB935" s="24"/>
      <c r="AC935" s="24"/>
      <c r="AD935" s="24"/>
      <c r="AE935" s="24"/>
      <c r="AF935" s="24"/>
      <c r="AG935" s="24"/>
      <c r="AH935" s="24"/>
      <c r="AI935" s="24"/>
      <c r="AJ935" s="24"/>
      <c r="AK935" s="24"/>
      <c r="AL935" s="24"/>
    </row>
    <row r="936" spans="8:38" ht="15.75" customHeight="1">
      <c r="H936" s="24"/>
      <c r="J936" s="24"/>
      <c r="K936" s="1"/>
      <c r="L936" s="24"/>
      <c r="M936" s="24"/>
      <c r="O936" s="24"/>
      <c r="Q936" s="1"/>
      <c r="R936" s="24"/>
      <c r="T936" s="24"/>
      <c r="X936" s="24"/>
      <c r="Y936" s="24"/>
      <c r="Z936" s="24"/>
      <c r="AA936" s="24"/>
      <c r="AB936" s="24"/>
      <c r="AC936" s="24"/>
      <c r="AD936" s="24"/>
      <c r="AE936" s="24"/>
      <c r="AF936" s="24"/>
      <c r="AG936" s="24"/>
      <c r="AH936" s="24"/>
      <c r="AI936" s="24"/>
      <c r="AJ936" s="24"/>
      <c r="AK936" s="24"/>
      <c r="AL936" s="24"/>
    </row>
    <row r="937" spans="8:38" ht="15.75" customHeight="1">
      <c r="H937" s="24"/>
      <c r="J937" s="24"/>
      <c r="K937" s="1"/>
      <c r="L937" s="24"/>
      <c r="M937" s="24"/>
      <c r="O937" s="24"/>
      <c r="Q937" s="1"/>
      <c r="R937" s="24"/>
      <c r="T937" s="24"/>
      <c r="X937" s="24"/>
      <c r="Y937" s="24"/>
      <c r="Z937" s="24"/>
      <c r="AA937" s="24"/>
      <c r="AB937" s="24"/>
      <c r="AC937" s="24"/>
      <c r="AD937" s="24"/>
      <c r="AE937" s="24"/>
      <c r="AF937" s="24"/>
      <c r="AG937" s="24"/>
      <c r="AH937" s="24"/>
      <c r="AI937" s="24"/>
      <c r="AJ937" s="24"/>
      <c r="AK937" s="24"/>
      <c r="AL937" s="24"/>
    </row>
    <row r="938" spans="8:38" ht="15.75" customHeight="1">
      <c r="H938" s="24"/>
      <c r="J938" s="24"/>
      <c r="K938" s="1"/>
      <c r="L938" s="24"/>
      <c r="M938" s="24"/>
      <c r="O938" s="24"/>
      <c r="Q938" s="1"/>
      <c r="R938" s="24"/>
      <c r="T938" s="24"/>
      <c r="X938" s="24"/>
      <c r="Y938" s="24"/>
      <c r="Z938" s="24"/>
      <c r="AA938" s="24"/>
      <c r="AB938" s="24"/>
      <c r="AC938" s="24"/>
      <c r="AD938" s="24"/>
      <c r="AE938" s="24"/>
      <c r="AF938" s="24"/>
      <c r="AG938" s="24"/>
      <c r="AH938" s="24"/>
      <c r="AI938" s="24"/>
      <c r="AJ938" s="24"/>
      <c r="AK938" s="24"/>
      <c r="AL938" s="24"/>
    </row>
    <row r="939" spans="8:38" ht="15.75" customHeight="1">
      <c r="H939" s="24"/>
      <c r="J939" s="24"/>
      <c r="K939" s="1"/>
      <c r="L939" s="24"/>
      <c r="M939" s="24"/>
      <c r="O939" s="24"/>
      <c r="Q939" s="1"/>
      <c r="R939" s="24"/>
      <c r="T939" s="24"/>
      <c r="X939" s="24"/>
      <c r="Y939" s="24"/>
      <c r="Z939" s="24"/>
      <c r="AA939" s="24"/>
      <c r="AB939" s="24"/>
      <c r="AC939" s="24"/>
      <c r="AD939" s="24"/>
      <c r="AE939" s="24"/>
      <c r="AF939" s="24"/>
      <c r="AG939" s="24"/>
      <c r="AH939" s="24"/>
      <c r="AI939" s="24"/>
      <c r="AJ939" s="24"/>
      <c r="AK939" s="24"/>
      <c r="AL939" s="24"/>
    </row>
    <row r="940" spans="8:38" ht="15.75" customHeight="1">
      <c r="H940" s="24"/>
      <c r="J940" s="24"/>
      <c r="K940" s="1"/>
      <c r="L940" s="24"/>
      <c r="M940" s="24"/>
      <c r="O940" s="24"/>
      <c r="Q940" s="1"/>
      <c r="R940" s="24"/>
      <c r="T940" s="24"/>
      <c r="X940" s="24"/>
      <c r="Y940" s="24"/>
      <c r="Z940" s="24"/>
      <c r="AA940" s="24"/>
      <c r="AB940" s="24"/>
      <c r="AC940" s="24"/>
      <c r="AD940" s="24"/>
      <c r="AE940" s="24"/>
      <c r="AF940" s="24"/>
      <c r="AG940" s="24"/>
      <c r="AH940" s="24"/>
      <c r="AI940" s="24"/>
      <c r="AJ940" s="24"/>
      <c r="AK940" s="24"/>
      <c r="AL940" s="24"/>
    </row>
    <row r="941" spans="8:38" ht="15.75" customHeight="1">
      <c r="H941" s="24"/>
      <c r="J941" s="24"/>
      <c r="K941" s="1"/>
      <c r="L941" s="24"/>
      <c r="M941" s="24"/>
      <c r="O941" s="24"/>
      <c r="Q941" s="1"/>
      <c r="R941" s="24"/>
      <c r="T941" s="24"/>
      <c r="X941" s="24"/>
      <c r="Y941" s="24"/>
      <c r="Z941" s="24"/>
      <c r="AA941" s="24"/>
      <c r="AB941" s="24"/>
      <c r="AC941" s="24"/>
      <c r="AD941" s="24"/>
      <c r="AE941" s="24"/>
      <c r="AF941" s="24"/>
      <c r="AG941" s="24"/>
      <c r="AH941" s="24"/>
      <c r="AI941" s="24"/>
      <c r="AJ941" s="24"/>
      <c r="AK941" s="24"/>
      <c r="AL941" s="24"/>
    </row>
    <row r="942" spans="8:38" ht="15.75" customHeight="1">
      <c r="H942" s="24"/>
      <c r="J942" s="24"/>
      <c r="K942" s="1"/>
      <c r="L942" s="24"/>
      <c r="M942" s="24"/>
      <c r="O942" s="24"/>
      <c r="Q942" s="1"/>
      <c r="R942" s="24"/>
      <c r="T942" s="24"/>
      <c r="X942" s="24"/>
      <c r="Y942" s="24"/>
      <c r="Z942" s="24"/>
      <c r="AA942" s="24"/>
      <c r="AB942" s="24"/>
      <c r="AC942" s="24"/>
      <c r="AD942" s="24"/>
      <c r="AE942" s="24"/>
      <c r="AF942" s="24"/>
      <c r="AG942" s="24"/>
      <c r="AH942" s="24"/>
      <c r="AI942" s="24"/>
      <c r="AJ942" s="24"/>
      <c r="AK942" s="24"/>
      <c r="AL942" s="24"/>
    </row>
    <row r="943" spans="8:38" ht="15.75" customHeight="1">
      <c r="H943" s="24"/>
      <c r="J943" s="24"/>
      <c r="K943" s="1"/>
      <c r="L943" s="24"/>
      <c r="M943" s="24"/>
      <c r="O943" s="24"/>
      <c r="Q943" s="1"/>
      <c r="R943" s="24"/>
      <c r="T943" s="24"/>
      <c r="X943" s="24"/>
      <c r="Y943" s="24"/>
      <c r="Z943" s="24"/>
      <c r="AA943" s="24"/>
      <c r="AB943" s="24"/>
      <c r="AC943" s="24"/>
      <c r="AD943" s="24"/>
      <c r="AE943" s="24"/>
      <c r="AF943" s="24"/>
      <c r="AG943" s="24"/>
      <c r="AH943" s="24"/>
      <c r="AI943" s="24"/>
      <c r="AJ943" s="24"/>
      <c r="AK943" s="24"/>
      <c r="AL943" s="24"/>
    </row>
    <row r="944" spans="8:38" ht="15.75" customHeight="1">
      <c r="H944" s="24"/>
      <c r="J944" s="24"/>
      <c r="K944" s="1"/>
      <c r="L944" s="24"/>
      <c r="M944" s="24"/>
      <c r="O944" s="24"/>
      <c r="Q944" s="1"/>
      <c r="R944" s="24"/>
      <c r="T944" s="24"/>
      <c r="X944" s="24"/>
      <c r="Y944" s="24"/>
      <c r="Z944" s="24"/>
      <c r="AA944" s="24"/>
      <c r="AB944" s="24"/>
      <c r="AC944" s="24"/>
      <c r="AD944" s="24"/>
      <c r="AE944" s="24"/>
      <c r="AF944" s="24"/>
      <c r="AG944" s="24"/>
      <c r="AH944" s="24"/>
      <c r="AI944" s="24"/>
      <c r="AJ944" s="24"/>
      <c r="AK944" s="24"/>
      <c r="AL944" s="24"/>
    </row>
    <row r="945" spans="8:38" ht="15.75" customHeight="1">
      <c r="H945" s="24"/>
      <c r="J945" s="24"/>
      <c r="K945" s="1"/>
      <c r="L945" s="24"/>
      <c r="M945" s="24"/>
      <c r="O945" s="24"/>
      <c r="Q945" s="1"/>
      <c r="R945" s="24"/>
      <c r="T945" s="24"/>
      <c r="X945" s="24"/>
      <c r="Y945" s="24"/>
      <c r="Z945" s="24"/>
      <c r="AA945" s="24"/>
      <c r="AB945" s="24"/>
      <c r="AC945" s="24"/>
      <c r="AD945" s="24"/>
      <c r="AE945" s="24"/>
      <c r="AF945" s="24"/>
      <c r="AG945" s="24"/>
      <c r="AH945" s="24"/>
      <c r="AI945" s="24"/>
      <c r="AJ945" s="24"/>
      <c r="AK945" s="24"/>
      <c r="AL945" s="24"/>
    </row>
    <row r="946" spans="8:38" ht="15.75" customHeight="1">
      <c r="H946" s="24"/>
      <c r="J946" s="24"/>
      <c r="K946" s="1"/>
      <c r="L946" s="24"/>
      <c r="M946" s="24"/>
      <c r="O946" s="24"/>
      <c r="Q946" s="1"/>
      <c r="R946" s="24"/>
      <c r="T946" s="24"/>
      <c r="X946" s="24"/>
      <c r="Y946" s="24"/>
      <c r="Z946" s="24"/>
      <c r="AA946" s="24"/>
      <c r="AB946" s="24"/>
      <c r="AC946" s="24"/>
      <c r="AD946" s="24"/>
      <c r="AE946" s="24"/>
      <c r="AF946" s="24"/>
      <c r="AG946" s="24"/>
      <c r="AH946" s="24"/>
      <c r="AI946" s="24"/>
      <c r="AJ946" s="24"/>
      <c r="AK946" s="24"/>
      <c r="AL946" s="24"/>
    </row>
    <row r="947" spans="8:38" ht="15.75" customHeight="1">
      <c r="H947" s="24"/>
      <c r="J947" s="24"/>
      <c r="K947" s="1"/>
      <c r="L947" s="24"/>
      <c r="M947" s="24"/>
      <c r="O947" s="24"/>
      <c r="Q947" s="1"/>
      <c r="R947" s="24"/>
      <c r="T947" s="24"/>
      <c r="X947" s="24"/>
      <c r="Y947" s="24"/>
      <c r="Z947" s="24"/>
      <c r="AA947" s="24"/>
      <c r="AB947" s="24"/>
      <c r="AC947" s="24"/>
      <c r="AD947" s="24"/>
      <c r="AE947" s="24"/>
      <c r="AF947" s="24"/>
      <c r="AG947" s="24"/>
      <c r="AH947" s="24"/>
      <c r="AI947" s="24"/>
      <c r="AJ947" s="24"/>
      <c r="AK947" s="24"/>
      <c r="AL947" s="24"/>
    </row>
    <row r="948" spans="8:38" ht="15.75" customHeight="1">
      <c r="H948" s="24"/>
      <c r="J948" s="24"/>
      <c r="K948" s="1"/>
      <c r="L948" s="24"/>
      <c r="M948" s="24"/>
      <c r="O948" s="24"/>
      <c r="Q948" s="1"/>
      <c r="R948" s="24"/>
      <c r="T948" s="24"/>
      <c r="X948" s="24"/>
      <c r="Y948" s="24"/>
      <c r="Z948" s="24"/>
      <c r="AA948" s="24"/>
      <c r="AB948" s="24"/>
      <c r="AC948" s="24"/>
      <c r="AD948" s="24"/>
      <c r="AE948" s="24"/>
      <c r="AF948" s="24"/>
      <c r="AG948" s="24"/>
      <c r="AH948" s="24"/>
      <c r="AI948" s="24"/>
      <c r="AJ948" s="24"/>
      <c r="AK948" s="24"/>
      <c r="AL948" s="24"/>
    </row>
    <row r="949" spans="8:38" ht="15.75" customHeight="1">
      <c r="H949" s="24"/>
      <c r="J949" s="24"/>
      <c r="K949" s="1"/>
      <c r="L949" s="24"/>
      <c r="M949" s="24"/>
      <c r="O949" s="24"/>
      <c r="Q949" s="1"/>
      <c r="R949" s="24"/>
      <c r="T949" s="24"/>
      <c r="X949" s="24"/>
      <c r="Y949" s="24"/>
      <c r="Z949" s="24"/>
      <c r="AA949" s="24"/>
      <c r="AB949" s="24"/>
      <c r="AC949" s="24"/>
      <c r="AD949" s="24"/>
      <c r="AE949" s="24"/>
      <c r="AF949" s="24"/>
      <c r="AG949" s="24"/>
      <c r="AH949" s="24"/>
      <c r="AI949" s="24"/>
      <c r="AJ949" s="24"/>
      <c r="AK949" s="24"/>
      <c r="AL949" s="24"/>
    </row>
    <row r="950" spans="8:38" ht="15.75" customHeight="1">
      <c r="H950" s="24"/>
      <c r="J950" s="24"/>
      <c r="K950" s="1"/>
      <c r="L950" s="24"/>
      <c r="M950" s="24"/>
      <c r="O950" s="24"/>
      <c r="Q950" s="1"/>
      <c r="R950" s="24"/>
      <c r="T950" s="24"/>
      <c r="X950" s="24"/>
      <c r="Y950" s="24"/>
      <c r="Z950" s="24"/>
      <c r="AA950" s="24"/>
      <c r="AB950" s="24"/>
      <c r="AC950" s="24"/>
      <c r="AD950" s="24"/>
      <c r="AE950" s="24"/>
      <c r="AF950" s="24"/>
      <c r="AG950" s="24"/>
      <c r="AH950" s="24"/>
      <c r="AI950" s="24"/>
      <c r="AJ950" s="24"/>
      <c r="AK950" s="24"/>
      <c r="AL950" s="24"/>
    </row>
    <row r="951" spans="8:38" ht="15.75" customHeight="1">
      <c r="H951" s="24"/>
      <c r="J951" s="24"/>
      <c r="K951" s="1"/>
      <c r="L951" s="24"/>
      <c r="M951" s="24"/>
      <c r="O951" s="24"/>
      <c r="Q951" s="1"/>
      <c r="R951" s="24"/>
      <c r="T951" s="24"/>
      <c r="X951" s="24"/>
      <c r="Y951" s="24"/>
      <c r="Z951" s="24"/>
      <c r="AA951" s="24"/>
      <c r="AB951" s="24"/>
      <c r="AC951" s="24"/>
      <c r="AD951" s="24"/>
      <c r="AE951" s="24"/>
      <c r="AF951" s="24"/>
      <c r="AG951" s="24"/>
      <c r="AH951" s="24"/>
      <c r="AI951" s="24"/>
      <c r="AJ951" s="24"/>
      <c r="AK951" s="24"/>
      <c r="AL951" s="24"/>
    </row>
    <row r="952" spans="8:38" ht="15.75" customHeight="1">
      <c r="H952" s="24"/>
      <c r="J952" s="24"/>
      <c r="K952" s="1"/>
      <c r="L952" s="24"/>
      <c r="M952" s="24"/>
      <c r="O952" s="24"/>
      <c r="Q952" s="1"/>
      <c r="R952" s="24"/>
      <c r="T952" s="24"/>
      <c r="X952" s="24"/>
      <c r="Y952" s="24"/>
      <c r="Z952" s="24"/>
      <c r="AA952" s="24"/>
      <c r="AB952" s="24"/>
      <c r="AC952" s="24"/>
      <c r="AD952" s="24"/>
      <c r="AE952" s="24"/>
      <c r="AF952" s="24"/>
      <c r="AG952" s="24"/>
      <c r="AH952" s="24"/>
      <c r="AI952" s="24"/>
      <c r="AJ952" s="24"/>
      <c r="AK952" s="24"/>
      <c r="AL952" s="24"/>
    </row>
    <row r="953" spans="8:38" ht="15.75" customHeight="1">
      <c r="H953" s="24"/>
      <c r="J953" s="24"/>
      <c r="K953" s="1"/>
      <c r="L953" s="24"/>
      <c r="M953" s="24"/>
      <c r="O953" s="24"/>
      <c r="Q953" s="1"/>
      <c r="R953" s="24"/>
      <c r="T953" s="24"/>
      <c r="X953" s="24"/>
      <c r="Y953" s="24"/>
      <c r="Z953" s="24"/>
      <c r="AA953" s="24"/>
      <c r="AB953" s="24"/>
      <c r="AC953" s="24"/>
      <c r="AD953" s="24"/>
      <c r="AE953" s="24"/>
      <c r="AF953" s="24"/>
      <c r="AG953" s="24"/>
      <c r="AH953" s="24"/>
      <c r="AI953" s="24"/>
      <c r="AJ953" s="24"/>
      <c r="AK953" s="24"/>
      <c r="AL953" s="24"/>
    </row>
    <row r="954" spans="8:38" ht="15.75" customHeight="1">
      <c r="H954" s="24"/>
      <c r="J954" s="24"/>
      <c r="K954" s="1"/>
      <c r="L954" s="24"/>
      <c r="M954" s="24"/>
      <c r="O954" s="24"/>
      <c r="Q954" s="1"/>
      <c r="R954" s="24"/>
      <c r="T954" s="24"/>
      <c r="X954" s="24"/>
      <c r="Y954" s="24"/>
      <c r="Z954" s="24"/>
      <c r="AA954" s="24"/>
      <c r="AB954" s="24"/>
      <c r="AC954" s="24"/>
      <c r="AD954" s="24"/>
      <c r="AE954" s="24"/>
      <c r="AF954" s="24"/>
      <c r="AG954" s="24"/>
      <c r="AH954" s="24"/>
      <c r="AI954" s="24"/>
      <c r="AJ954" s="24"/>
      <c r="AK954" s="24"/>
      <c r="AL954" s="24"/>
    </row>
    <row r="955" spans="8:38" ht="15.75" customHeight="1">
      <c r="H955" s="24"/>
      <c r="J955" s="24"/>
      <c r="K955" s="1"/>
      <c r="L955" s="24"/>
      <c r="M955" s="24"/>
      <c r="O955" s="24"/>
      <c r="Q955" s="1"/>
      <c r="R955" s="24"/>
      <c r="T955" s="24"/>
      <c r="X955" s="24"/>
      <c r="Y955" s="24"/>
      <c r="Z955" s="24"/>
      <c r="AA955" s="24"/>
      <c r="AB955" s="24"/>
      <c r="AC955" s="24"/>
      <c r="AD955" s="24"/>
      <c r="AE955" s="24"/>
      <c r="AF955" s="24"/>
      <c r="AG955" s="24"/>
      <c r="AH955" s="24"/>
      <c r="AI955" s="24"/>
      <c r="AJ955" s="24"/>
      <c r="AK955" s="24"/>
      <c r="AL955" s="24"/>
    </row>
    <row r="956" spans="8:38" ht="15.75" customHeight="1">
      <c r="H956" s="24"/>
      <c r="J956" s="24"/>
      <c r="K956" s="1"/>
      <c r="L956" s="24"/>
      <c r="M956" s="24"/>
      <c r="O956" s="24"/>
      <c r="Q956" s="1"/>
      <c r="R956" s="24"/>
      <c r="T956" s="24"/>
      <c r="X956" s="24"/>
      <c r="Y956" s="24"/>
      <c r="Z956" s="24"/>
      <c r="AA956" s="24"/>
      <c r="AB956" s="24"/>
      <c r="AC956" s="24"/>
      <c r="AD956" s="24"/>
      <c r="AE956" s="24"/>
      <c r="AF956" s="24"/>
      <c r="AG956" s="24"/>
      <c r="AH956" s="24"/>
      <c r="AI956" s="24"/>
      <c r="AJ956" s="24"/>
      <c r="AK956" s="24"/>
      <c r="AL956" s="24"/>
    </row>
    <row r="957" spans="8:38" ht="15.75" customHeight="1">
      <c r="H957" s="24"/>
      <c r="J957" s="24"/>
      <c r="K957" s="1"/>
      <c r="L957" s="24"/>
      <c r="M957" s="24"/>
      <c r="O957" s="24"/>
      <c r="Q957" s="1"/>
      <c r="R957" s="24"/>
      <c r="T957" s="24"/>
      <c r="X957" s="24"/>
      <c r="Y957" s="24"/>
      <c r="Z957" s="24"/>
      <c r="AA957" s="24"/>
      <c r="AB957" s="24"/>
      <c r="AC957" s="24"/>
      <c r="AD957" s="24"/>
      <c r="AE957" s="24"/>
      <c r="AF957" s="24"/>
      <c r="AG957" s="24"/>
      <c r="AH957" s="24"/>
      <c r="AI957" s="24"/>
      <c r="AJ957" s="24"/>
      <c r="AK957" s="24"/>
      <c r="AL957" s="24"/>
    </row>
    <row r="958" spans="8:38" ht="15.75" customHeight="1">
      <c r="H958" s="24"/>
      <c r="J958" s="24"/>
      <c r="K958" s="1"/>
      <c r="L958" s="24"/>
      <c r="M958" s="24"/>
      <c r="O958" s="24"/>
      <c r="Q958" s="1"/>
      <c r="R958" s="24"/>
      <c r="T958" s="24"/>
      <c r="X958" s="24"/>
      <c r="Y958" s="24"/>
      <c r="Z958" s="24"/>
      <c r="AA958" s="24"/>
      <c r="AB958" s="24"/>
      <c r="AC958" s="24"/>
      <c r="AD958" s="24"/>
      <c r="AE958" s="24"/>
      <c r="AF958" s="24"/>
      <c r="AG958" s="24"/>
      <c r="AH958" s="24"/>
      <c r="AI958" s="24"/>
      <c r="AJ958" s="24"/>
      <c r="AK958" s="24"/>
      <c r="AL958" s="24"/>
    </row>
    <row r="959" spans="8:38" ht="15.75" customHeight="1">
      <c r="H959" s="24"/>
      <c r="J959" s="24"/>
      <c r="K959" s="1"/>
      <c r="L959" s="24"/>
      <c r="M959" s="24"/>
      <c r="O959" s="24"/>
      <c r="Q959" s="1"/>
      <c r="R959" s="24"/>
      <c r="T959" s="24"/>
      <c r="X959" s="24"/>
      <c r="Y959" s="24"/>
      <c r="Z959" s="24"/>
      <c r="AA959" s="24"/>
      <c r="AB959" s="24"/>
      <c r="AC959" s="24"/>
      <c r="AD959" s="24"/>
      <c r="AE959" s="24"/>
      <c r="AF959" s="24"/>
      <c r="AG959" s="24"/>
      <c r="AH959" s="24"/>
      <c r="AI959" s="24"/>
      <c r="AJ959" s="24"/>
      <c r="AK959" s="24"/>
      <c r="AL959" s="24"/>
    </row>
    <row r="960" spans="8:38" ht="15.75" customHeight="1">
      <c r="H960" s="24"/>
      <c r="J960" s="24"/>
      <c r="K960" s="1"/>
      <c r="L960" s="24"/>
      <c r="M960" s="24"/>
      <c r="O960" s="24"/>
      <c r="Q960" s="1"/>
      <c r="R960" s="24"/>
      <c r="T960" s="24"/>
      <c r="X960" s="24"/>
      <c r="Y960" s="24"/>
      <c r="Z960" s="24"/>
      <c r="AA960" s="24"/>
      <c r="AB960" s="24"/>
      <c r="AC960" s="24"/>
      <c r="AD960" s="24"/>
      <c r="AE960" s="24"/>
      <c r="AF960" s="24"/>
      <c r="AG960" s="24"/>
      <c r="AH960" s="24"/>
      <c r="AI960" s="24"/>
      <c r="AJ960" s="24"/>
      <c r="AK960" s="24"/>
      <c r="AL960" s="24"/>
    </row>
    <row r="961" spans="8:38" ht="15.75" customHeight="1">
      <c r="H961" s="24"/>
      <c r="J961" s="24"/>
      <c r="K961" s="1"/>
      <c r="L961" s="24"/>
      <c r="M961" s="24"/>
      <c r="O961" s="24"/>
      <c r="Q961" s="1"/>
      <c r="R961" s="24"/>
      <c r="T961" s="24"/>
      <c r="X961" s="24"/>
      <c r="Y961" s="24"/>
      <c r="Z961" s="24"/>
      <c r="AA961" s="24"/>
      <c r="AB961" s="24"/>
      <c r="AC961" s="24"/>
      <c r="AD961" s="24"/>
      <c r="AE961" s="24"/>
      <c r="AF961" s="24"/>
      <c r="AG961" s="24"/>
      <c r="AH961" s="24"/>
      <c r="AI961" s="24"/>
      <c r="AJ961" s="24"/>
      <c r="AK961" s="24"/>
      <c r="AL961" s="24"/>
    </row>
    <row r="962" spans="8:38" ht="15.75" customHeight="1">
      <c r="H962" s="24"/>
      <c r="J962" s="24"/>
      <c r="K962" s="1"/>
      <c r="L962" s="24"/>
      <c r="M962" s="24"/>
      <c r="O962" s="24"/>
      <c r="Q962" s="1"/>
      <c r="R962" s="24"/>
      <c r="T962" s="24"/>
      <c r="X962" s="24"/>
      <c r="Y962" s="24"/>
      <c r="Z962" s="24"/>
      <c r="AA962" s="24"/>
      <c r="AB962" s="24"/>
      <c r="AC962" s="24"/>
      <c r="AD962" s="24"/>
      <c r="AE962" s="24"/>
      <c r="AF962" s="24"/>
      <c r="AG962" s="24"/>
      <c r="AH962" s="24"/>
      <c r="AI962" s="24"/>
      <c r="AJ962" s="24"/>
      <c r="AK962" s="24"/>
      <c r="AL962" s="24"/>
    </row>
    <row r="963" spans="8:38" ht="15.75" customHeight="1">
      <c r="H963" s="24"/>
      <c r="J963" s="24"/>
      <c r="K963" s="1"/>
      <c r="L963" s="24"/>
      <c r="M963" s="24"/>
      <c r="O963" s="24"/>
      <c r="Q963" s="1"/>
      <c r="R963" s="24"/>
      <c r="T963" s="24"/>
      <c r="X963" s="24"/>
      <c r="Y963" s="24"/>
      <c r="Z963" s="24"/>
      <c r="AA963" s="24"/>
      <c r="AB963" s="24"/>
      <c r="AC963" s="24"/>
      <c r="AD963" s="24"/>
      <c r="AE963" s="24"/>
      <c r="AF963" s="24"/>
      <c r="AG963" s="24"/>
      <c r="AH963" s="24"/>
      <c r="AI963" s="24"/>
      <c r="AJ963" s="24"/>
      <c r="AK963" s="24"/>
      <c r="AL963" s="24"/>
    </row>
    <row r="964" spans="8:38" ht="15.75" customHeight="1">
      <c r="H964" s="24"/>
      <c r="J964" s="24"/>
      <c r="K964" s="1"/>
      <c r="L964" s="24"/>
      <c r="M964" s="24"/>
      <c r="O964" s="24"/>
      <c r="Q964" s="1"/>
      <c r="R964" s="24"/>
      <c r="T964" s="24"/>
      <c r="X964" s="24"/>
      <c r="Y964" s="24"/>
      <c r="Z964" s="24"/>
      <c r="AA964" s="24"/>
      <c r="AB964" s="24"/>
      <c r="AC964" s="24"/>
      <c r="AD964" s="24"/>
      <c r="AE964" s="24"/>
      <c r="AF964" s="24"/>
      <c r="AG964" s="24"/>
      <c r="AH964" s="24"/>
      <c r="AI964" s="24"/>
      <c r="AJ964" s="24"/>
      <c r="AK964" s="24"/>
      <c r="AL964" s="24"/>
    </row>
    <row r="965" spans="8:38" ht="15.75" customHeight="1">
      <c r="H965" s="24"/>
      <c r="J965" s="24"/>
      <c r="K965" s="1"/>
      <c r="L965" s="24"/>
      <c r="M965" s="24"/>
      <c r="O965" s="24"/>
      <c r="Q965" s="1"/>
      <c r="R965" s="24"/>
      <c r="T965" s="24"/>
      <c r="X965" s="24"/>
      <c r="Y965" s="24"/>
      <c r="Z965" s="24"/>
      <c r="AA965" s="24"/>
      <c r="AB965" s="24"/>
      <c r="AC965" s="24"/>
      <c r="AD965" s="24"/>
      <c r="AE965" s="24"/>
      <c r="AF965" s="24"/>
      <c r="AG965" s="24"/>
      <c r="AH965" s="24"/>
      <c r="AI965" s="24"/>
      <c r="AJ965" s="24"/>
      <c r="AK965" s="24"/>
      <c r="AL965" s="24"/>
    </row>
    <row r="966" spans="8:38" ht="15.75" customHeight="1">
      <c r="H966" s="24"/>
      <c r="J966" s="24"/>
      <c r="K966" s="1"/>
      <c r="L966" s="24"/>
      <c r="M966" s="24"/>
      <c r="O966" s="24"/>
      <c r="Q966" s="1"/>
      <c r="R966" s="24"/>
      <c r="T966" s="24"/>
      <c r="X966" s="24"/>
      <c r="Y966" s="24"/>
      <c r="Z966" s="24"/>
      <c r="AA966" s="24"/>
      <c r="AB966" s="24"/>
      <c r="AC966" s="24"/>
      <c r="AD966" s="24"/>
      <c r="AE966" s="24"/>
      <c r="AF966" s="24"/>
      <c r="AG966" s="24"/>
      <c r="AH966" s="24"/>
      <c r="AI966" s="24"/>
      <c r="AJ966" s="24"/>
      <c r="AK966" s="24"/>
      <c r="AL966" s="24"/>
    </row>
    <row r="967" spans="8:38" ht="15.75" customHeight="1">
      <c r="H967" s="24"/>
      <c r="J967" s="24"/>
      <c r="K967" s="1"/>
      <c r="L967" s="24"/>
      <c r="M967" s="24"/>
      <c r="O967" s="24"/>
      <c r="Q967" s="1"/>
      <c r="R967" s="24"/>
      <c r="T967" s="24"/>
      <c r="X967" s="24"/>
      <c r="Y967" s="24"/>
      <c r="Z967" s="24"/>
      <c r="AA967" s="24"/>
      <c r="AB967" s="24"/>
      <c r="AC967" s="24"/>
      <c r="AD967" s="24"/>
      <c r="AE967" s="24"/>
      <c r="AF967" s="24"/>
      <c r="AG967" s="24"/>
      <c r="AH967" s="24"/>
      <c r="AI967" s="24"/>
      <c r="AJ967" s="24"/>
      <c r="AK967" s="24"/>
      <c r="AL967" s="24"/>
    </row>
    <row r="968" spans="8:38" ht="15.75" customHeight="1">
      <c r="H968" s="24"/>
      <c r="J968" s="24"/>
      <c r="K968" s="1"/>
      <c r="L968" s="24"/>
      <c r="M968" s="24"/>
      <c r="O968" s="24"/>
      <c r="Q968" s="1"/>
      <c r="R968" s="24"/>
      <c r="T968" s="24"/>
      <c r="X968" s="24"/>
      <c r="Y968" s="24"/>
      <c r="Z968" s="24"/>
      <c r="AA968" s="24"/>
      <c r="AB968" s="24"/>
      <c r="AC968" s="24"/>
      <c r="AD968" s="24"/>
      <c r="AE968" s="24"/>
      <c r="AF968" s="24"/>
      <c r="AG968" s="24"/>
      <c r="AH968" s="24"/>
      <c r="AI968" s="24"/>
      <c r="AJ968" s="24"/>
      <c r="AK968" s="24"/>
      <c r="AL968" s="24"/>
    </row>
    <row r="969" spans="8:38" ht="15.75" customHeight="1">
      <c r="H969" s="24"/>
      <c r="J969" s="24"/>
      <c r="K969" s="1"/>
      <c r="L969" s="24"/>
      <c r="M969" s="24"/>
      <c r="O969" s="24"/>
      <c r="Q969" s="1"/>
      <c r="R969" s="24"/>
      <c r="T969" s="24"/>
      <c r="X969" s="24"/>
      <c r="Y969" s="24"/>
      <c r="Z969" s="24"/>
      <c r="AA969" s="24"/>
      <c r="AB969" s="24"/>
      <c r="AC969" s="24"/>
      <c r="AD969" s="24"/>
      <c r="AE969" s="24"/>
      <c r="AF969" s="24"/>
      <c r="AG969" s="24"/>
      <c r="AH969" s="24"/>
      <c r="AI969" s="24"/>
      <c r="AJ969" s="24"/>
      <c r="AK969" s="24"/>
      <c r="AL969" s="24"/>
    </row>
    <row r="970" spans="8:38" ht="15.75" customHeight="1">
      <c r="H970" s="24"/>
      <c r="J970" s="24"/>
      <c r="K970" s="1"/>
      <c r="L970" s="24"/>
      <c r="M970" s="24"/>
      <c r="O970" s="24"/>
      <c r="Q970" s="1"/>
      <c r="R970" s="24"/>
      <c r="T970" s="24"/>
      <c r="X970" s="24"/>
      <c r="Y970" s="24"/>
      <c r="Z970" s="24"/>
      <c r="AA970" s="24"/>
      <c r="AB970" s="24"/>
      <c r="AC970" s="24"/>
      <c r="AD970" s="24"/>
      <c r="AE970" s="24"/>
      <c r="AF970" s="24"/>
      <c r="AG970" s="24"/>
      <c r="AH970" s="24"/>
      <c r="AI970" s="24"/>
      <c r="AJ970" s="24"/>
      <c r="AK970" s="24"/>
      <c r="AL970" s="24"/>
    </row>
    <row r="971" spans="8:38" ht="15.75" customHeight="1">
      <c r="H971" s="24"/>
      <c r="J971" s="24"/>
      <c r="K971" s="1"/>
      <c r="L971" s="24"/>
      <c r="M971" s="24"/>
      <c r="O971" s="24"/>
      <c r="Q971" s="1"/>
      <c r="R971" s="24"/>
      <c r="T971" s="24"/>
      <c r="X971" s="24"/>
      <c r="Y971" s="24"/>
      <c r="Z971" s="24"/>
      <c r="AA971" s="24"/>
      <c r="AB971" s="24"/>
      <c r="AC971" s="24"/>
      <c r="AD971" s="24"/>
      <c r="AE971" s="24"/>
      <c r="AF971" s="24"/>
      <c r="AG971" s="24"/>
      <c r="AH971" s="24"/>
      <c r="AI971" s="24"/>
      <c r="AJ971" s="24"/>
      <c r="AK971" s="24"/>
      <c r="AL971" s="24"/>
    </row>
    <row r="972" spans="8:38" ht="15.75" customHeight="1">
      <c r="H972" s="24"/>
      <c r="J972" s="24"/>
      <c r="K972" s="1"/>
      <c r="L972" s="24"/>
      <c r="M972" s="24"/>
      <c r="O972" s="24"/>
      <c r="Q972" s="1"/>
      <c r="R972" s="24"/>
      <c r="T972" s="24"/>
      <c r="X972" s="24"/>
      <c r="Y972" s="24"/>
      <c r="Z972" s="24"/>
      <c r="AA972" s="24"/>
      <c r="AB972" s="24"/>
      <c r="AC972" s="24"/>
      <c r="AD972" s="24"/>
      <c r="AE972" s="24"/>
      <c r="AF972" s="24"/>
      <c r="AG972" s="24"/>
      <c r="AH972" s="24"/>
      <c r="AI972" s="24"/>
      <c r="AJ972" s="24"/>
      <c r="AK972" s="24"/>
      <c r="AL972" s="24"/>
    </row>
    <row r="973" spans="8:38" ht="15.75" customHeight="1">
      <c r="H973" s="24"/>
      <c r="J973" s="24"/>
      <c r="K973" s="1"/>
      <c r="L973" s="24"/>
      <c r="M973" s="24"/>
      <c r="O973" s="24"/>
      <c r="Q973" s="1"/>
      <c r="R973" s="24"/>
      <c r="T973" s="24"/>
      <c r="X973" s="24"/>
      <c r="Y973" s="24"/>
      <c r="Z973" s="24"/>
      <c r="AA973" s="24"/>
      <c r="AB973" s="24"/>
      <c r="AC973" s="24"/>
      <c r="AD973" s="24"/>
      <c r="AE973" s="24"/>
      <c r="AF973" s="24"/>
      <c r="AG973" s="24"/>
      <c r="AH973" s="24"/>
      <c r="AI973" s="24"/>
      <c r="AJ973" s="24"/>
      <c r="AK973" s="24"/>
      <c r="AL973" s="24"/>
    </row>
    <row r="974" spans="8:38" ht="15.75" customHeight="1">
      <c r="H974" s="24"/>
      <c r="J974" s="24"/>
      <c r="K974" s="1"/>
      <c r="L974" s="24"/>
      <c r="M974" s="24"/>
      <c r="O974" s="24"/>
      <c r="Q974" s="1"/>
      <c r="R974" s="24"/>
      <c r="T974" s="24"/>
      <c r="X974" s="24"/>
      <c r="Y974" s="24"/>
      <c r="Z974" s="24"/>
      <c r="AA974" s="24"/>
      <c r="AB974" s="24"/>
      <c r="AC974" s="24"/>
      <c r="AD974" s="24"/>
      <c r="AE974" s="24"/>
      <c r="AF974" s="24"/>
      <c r="AG974" s="24"/>
      <c r="AH974" s="24"/>
      <c r="AI974" s="24"/>
      <c r="AJ974" s="24"/>
      <c r="AK974" s="24"/>
      <c r="AL974" s="24"/>
    </row>
    <row r="975" spans="8:38" ht="15.75" customHeight="1">
      <c r="H975" s="24"/>
      <c r="J975" s="24"/>
      <c r="K975" s="1"/>
      <c r="L975" s="24"/>
      <c r="M975" s="24"/>
      <c r="O975" s="24"/>
      <c r="Q975" s="1"/>
      <c r="R975" s="24"/>
      <c r="T975" s="24"/>
      <c r="X975" s="24"/>
      <c r="Y975" s="24"/>
      <c r="Z975" s="24"/>
      <c r="AA975" s="24"/>
      <c r="AB975" s="24"/>
      <c r="AC975" s="24"/>
      <c r="AD975" s="24"/>
      <c r="AE975" s="24"/>
      <c r="AF975" s="24"/>
      <c r="AG975" s="24"/>
      <c r="AH975" s="24"/>
      <c r="AI975" s="24"/>
      <c r="AJ975" s="24"/>
      <c r="AK975" s="24"/>
      <c r="AL975" s="24"/>
    </row>
    <row r="976" spans="8:38" ht="15.75" customHeight="1">
      <c r="H976" s="24"/>
      <c r="J976" s="24"/>
      <c r="K976" s="1"/>
      <c r="L976" s="24"/>
      <c r="M976" s="24"/>
      <c r="O976" s="24"/>
      <c r="Q976" s="1"/>
      <c r="R976" s="24"/>
      <c r="T976" s="24"/>
      <c r="X976" s="24"/>
      <c r="Y976" s="24"/>
      <c r="Z976" s="24"/>
      <c r="AA976" s="24"/>
      <c r="AB976" s="24"/>
      <c r="AC976" s="24"/>
      <c r="AD976" s="24"/>
      <c r="AE976" s="24"/>
      <c r="AF976" s="24"/>
      <c r="AG976" s="24"/>
      <c r="AH976" s="24"/>
      <c r="AI976" s="24"/>
      <c r="AJ976" s="24"/>
      <c r="AK976" s="24"/>
      <c r="AL976" s="24"/>
    </row>
    <row r="977" spans="8:38" ht="15.75" customHeight="1">
      <c r="H977" s="24"/>
      <c r="J977" s="24"/>
      <c r="K977" s="1"/>
      <c r="L977" s="24"/>
      <c r="M977" s="24"/>
      <c r="O977" s="24"/>
      <c r="Q977" s="1"/>
      <c r="R977" s="24"/>
      <c r="T977" s="24"/>
      <c r="X977" s="24"/>
      <c r="Y977" s="24"/>
      <c r="Z977" s="24"/>
      <c r="AA977" s="24"/>
      <c r="AB977" s="24"/>
      <c r="AC977" s="24"/>
      <c r="AD977" s="24"/>
      <c r="AE977" s="24"/>
      <c r="AF977" s="24"/>
      <c r="AG977" s="24"/>
      <c r="AH977" s="24"/>
      <c r="AI977" s="24"/>
      <c r="AJ977" s="24"/>
      <c r="AK977" s="24"/>
      <c r="AL977" s="24"/>
    </row>
    <row r="978" spans="8:38" ht="15.75" customHeight="1">
      <c r="H978" s="24"/>
      <c r="J978" s="24"/>
      <c r="K978" s="1"/>
      <c r="L978" s="24"/>
      <c r="M978" s="24"/>
      <c r="O978" s="24"/>
      <c r="Q978" s="1"/>
      <c r="R978" s="24"/>
      <c r="T978" s="24"/>
      <c r="X978" s="24"/>
      <c r="Y978" s="24"/>
      <c r="Z978" s="24"/>
      <c r="AA978" s="24"/>
      <c r="AB978" s="24"/>
      <c r="AC978" s="24"/>
      <c r="AD978" s="24"/>
      <c r="AE978" s="24"/>
      <c r="AF978" s="24"/>
      <c r="AG978" s="24"/>
      <c r="AH978" s="24"/>
      <c r="AI978" s="24"/>
      <c r="AJ978" s="24"/>
      <c r="AK978" s="24"/>
      <c r="AL978" s="24"/>
    </row>
    <row r="979" spans="8:38" ht="15.75" customHeight="1">
      <c r="H979" s="24"/>
      <c r="J979" s="24"/>
      <c r="K979" s="1"/>
      <c r="L979" s="24"/>
      <c r="M979" s="24"/>
      <c r="O979" s="24"/>
      <c r="Q979" s="1"/>
      <c r="R979" s="24"/>
      <c r="T979" s="24"/>
      <c r="X979" s="24"/>
      <c r="Y979" s="24"/>
      <c r="Z979" s="24"/>
      <c r="AA979" s="24"/>
      <c r="AB979" s="24"/>
      <c r="AC979" s="24"/>
      <c r="AD979" s="24"/>
      <c r="AE979" s="24"/>
      <c r="AF979" s="24"/>
      <c r="AG979" s="24"/>
      <c r="AH979" s="24"/>
      <c r="AI979" s="24"/>
      <c r="AJ979" s="24"/>
      <c r="AK979" s="24"/>
      <c r="AL979" s="24"/>
    </row>
    <row r="980" spans="8:38" ht="15.75" customHeight="1">
      <c r="H980" s="24"/>
      <c r="J980" s="24"/>
      <c r="K980" s="1"/>
      <c r="L980" s="24"/>
      <c r="M980" s="24"/>
      <c r="O980" s="24"/>
      <c r="Q980" s="1"/>
      <c r="R980" s="24"/>
      <c r="T980" s="24"/>
      <c r="X980" s="24"/>
      <c r="Y980" s="24"/>
      <c r="Z980" s="24"/>
      <c r="AA980" s="24"/>
      <c r="AB980" s="24"/>
      <c r="AC980" s="24"/>
      <c r="AD980" s="24"/>
      <c r="AE980" s="24"/>
      <c r="AF980" s="24"/>
      <c r="AG980" s="24"/>
      <c r="AH980" s="24"/>
      <c r="AI980" s="24"/>
      <c r="AJ980" s="24"/>
      <c r="AK980" s="24"/>
      <c r="AL980" s="24"/>
    </row>
    <row r="981" spans="8:38" ht="15.75" customHeight="1">
      <c r="H981" s="24"/>
      <c r="J981" s="24"/>
      <c r="K981" s="1"/>
      <c r="L981" s="24"/>
      <c r="M981" s="24"/>
      <c r="O981" s="24"/>
      <c r="Q981" s="1"/>
      <c r="R981" s="24"/>
      <c r="T981" s="24"/>
      <c r="X981" s="24"/>
      <c r="Y981" s="24"/>
      <c r="Z981" s="24"/>
      <c r="AA981" s="24"/>
      <c r="AB981" s="24"/>
      <c r="AC981" s="24"/>
      <c r="AD981" s="24"/>
      <c r="AE981" s="24"/>
      <c r="AF981" s="24"/>
      <c r="AG981" s="24"/>
      <c r="AH981" s="24"/>
      <c r="AI981" s="24"/>
      <c r="AJ981" s="24"/>
      <c r="AK981" s="24"/>
      <c r="AL981" s="24"/>
    </row>
    <row r="982" spans="8:38" ht="15.75" customHeight="1">
      <c r="H982" s="24"/>
      <c r="J982" s="24"/>
      <c r="K982" s="1"/>
      <c r="L982" s="24"/>
      <c r="M982" s="24"/>
      <c r="O982" s="24"/>
      <c r="Q982" s="1"/>
      <c r="R982" s="24"/>
      <c r="T982" s="24"/>
      <c r="X982" s="24"/>
      <c r="Y982" s="24"/>
      <c r="Z982" s="24"/>
      <c r="AA982" s="24"/>
      <c r="AB982" s="24"/>
      <c r="AC982" s="24"/>
      <c r="AD982" s="24"/>
      <c r="AE982" s="24"/>
      <c r="AF982" s="24"/>
      <c r="AG982" s="24"/>
      <c r="AH982" s="24"/>
      <c r="AI982" s="24"/>
      <c r="AJ982" s="24"/>
      <c r="AK982" s="24"/>
      <c r="AL982" s="24"/>
    </row>
    <row r="983" spans="8:38" ht="15.75" customHeight="1">
      <c r="H983" s="24"/>
      <c r="J983" s="24"/>
      <c r="K983" s="1"/>
      <c r="L983" s="24"/>
      <c r="M983" s="24"/>
      <c r="O983" s="24"/>
      <c r="Q983" s="1"/>
      <c r="R983" s="24"/>
      <c r="T983" s="24"/>
      <c r="X983" s="24"/>
      <c r="Y983" s="24"/>
      <c r="Z983" s="24"/>
      <c r="AA983" s="24"/>
      <c r="AB983" s="24"/>
      <c r="AC983" s="24"/>
      <c r="AD983" s="24"/>
      <c r="AE983" s="24"/>
      <c r="AF983" s="24"/>
      <c r="AG983" s="24"/>
      <c r="AH983" s="24"/>
      <c r="AI983" s="24"/>
      <c r="AJ983" s="24"/>
      <c r="AK983" s="24"/>
      <c r="AL983" s="24"/>
    </row>
    <row r="984" spans="8:38" ht="15.75" customHeight="1">
      <c r="H984" s="24"/>
      <c r="J984" s="24"/>
      <c r="K984" s="1"/>
      <c r="L984" s="24"/>
      <c r="M984" s="24"/>
      <c r="O984" s="24"/>
      <c r="Q984" s="1"/>
      <c r="R984" s="24"/>
      <c r="T984" s="24"/>
      <c r="X984" s="24"/>
      <c r="Y984" s="24"/>
      <c r="Z984" s="24"/>
      <c r="AA984" s="24"/>
      <c r="AB984" s="24"/>
      <c r="AC984" s="24"/>
      <c r="AD984" s="24"/>
      <c r="AE984" s="24"/>
      <c r="AF984" s="24"/>
      <c r="AG984" s="24"/>
      <c r="AH984" s="24"/>
      <c r="AI984" s="24"/>
      <c r="AJ984" s="24"/>
      <c r="AK984" s="24"/>
      <c r="AL984" s="24"/>
    </row>
    <row r="985" spans="8:38" ht="15.75" customHeight="1">
      <c r="H985" s="24"/>
      <c r="J985" s="24"/>
      <c r="K985" s="1"/>
      <c r="L985" s="24"/>
      <c r="M985" s="24"/>
      <c r="O985" s="24"/>
      <c r="Q985" s="1"/>
      <c r="R985" s="24"/>
      <c r="T985" s="24"/>
      <c r="X985" s="24"/>
      <c r="Y985" s="24"/>
      <c r="Z985" s="24"/>
      <c r="AA985" s="24"/>
      <c r="AB985" s="24"/>
      <c r="AC985" s="24"/>
      <c r="AD985" s="24"/>
      <c r="AE985" s="24"/>
      <c r="AF985" s="24"/>
      <c r="AG985" s="24"/>
      <c r="AH985" s="24"/>
      <c r="AI985" s="24"/>
      <c r="AJ985" s="24"/>
      <c r="AK985" s="24"/>
      <c r="AL985" s="24"/>
    </row>
    <row r="986" spans="8:38" ht="15.75" customHeight="1">
      <c r="H986" s="24"/>
      <c r="J986" s="24"/>
      <c r="K986" s="1"/>
      <c r="L986" s="24"/>
      <c r="M986" s="24"/>
      <c r="O986" s="24"/>
      <c r="Q986" s="1"/>
      <c r="R986" s="24"/>
      <c r="T986" s="24"/>
      <c r="X986" s="24"/>
      <c r="Y986" s="24"/>
      <c r="Z986" s="24"/>
      <c r="AA986" s="24"/>
      <c r="AB986" s="24"/>
      <c r="AC986" s="24"/>
      <c r="AD986" s="24"/>
      <c r="AE986" s="24"/>
      <c r="AF986" s="24"/>
      <c r="AG986" s="24"/>
      <c r="AH986" s="24"/>
      <c r="AI986" s="24"/>
      <c r="AJ986" s="24"/>
      <c r="AK986" s="24"/>
      <c r="AL986" s="24"/>
    </row>
    <row r="987" spans="8:38" ht="15.75" customHeight="1">
      <c r="H987" s="24"/>
      <c r="J987" s="24"/>
      <c r="K987" s="1"/>
      <c r="L987" s="24"/>
      <c r="M987" s="24"/>
      <c r="O987" s="24"/>
      <c r="Q987" s="1"/>
      <c r="R987" s="24"/>
      <c r="T987" s="24"/>
      <c r="X987" s="24"/>
      <c r="Y987" s="24"/>
      <c r="Z987" s="24"/>
      <c r="AA987" s="24"/>
      <c r="AB987" s="24"/>
      <c r="AC987" s="24"/>
      <c r="AD987" s="24"/>
      <c r="AE987" s="24"/>
      <c r="AF987" s="24"/>
      <c r="AG987" s="24"/>
      <c r="AH987" s="24"/>
      <c r="AI987" s="24"/>
      <c r="AJ987" s="24"/>
      <c r="AK987" s="24"/>
      <c r="AL987" s="24"/>
    </row>
    <row r="988" spans="8:38" ht="15.75" customHeight="1">
      <c r="H988" s="24"/>
      <c r="J988" s="24"/>
      <c r="K988" s="1"/>
      <c r="L988" s="24"/>
      <c r="M988" s="24"/>
      <c r="O988" s="24"/>
      <c r="Q988" s="1"/>
      <c r="R988" s="24"/>
      <c r="T988" s="24"/>
      <c r="X988" s="24"/>
      <c r="Y988" s="24"/>
      <c r="Z988" s="24"/>
      <c r="AA988" s="24"/>
      <c r="AB988" s="24"/>
      <c r="AC988" s="24"/>
      <c r="AD988" s="24"/>
      <c r="AE988" s="24"/>
      <c r="AF988" s="24"/>
      <c r="AG988" s="24"/>
      <c r="AH988" s="24"/>
      <c r="AI988" s="24"/>
      <c r="AJ988" s="24"/>
      <c r="AK988" s="24"/>
      <c r="AL988" s="24"/>
    </row>
    <row r="989" spans="8:38" ht="15.75" customHeight="1">
      <c r="H989" s="24"/>
      <c r="J989" s="24"/>
      <c r="K989" s="1"/>
      <c r="L989" s="24"/>
      <c r="M989" s="24"/>
      <c r="O989" s="24"/>
      <c r="Q989" s="1"/>
      <c r="R989" s="24"/>
      <c r="T989" s="24"/>
      <c r="X989" s="24"/>
      <c r="Y989" s="24"/>
      <c r="Z989" s="24"/>
      <c r="AA989" s="24"/>
      <c r="AB989" s="24"/>
      <c r="AC989" s="24"/>
      <c r="AD989" s="24"/>
      <c r="AE989" s="24"/>
      <c r="AF989" s="24"/>
      <c r="AG989" s="24"/>
      <c r="AH989" s="24"/>
      <c r="AI989" s="24"/>
      <c r="AJ989" s="24"/>
      <c r="AK989" s="24"/>
      <c r="AL989" s="24"/>
    </row>
    <row r="990" spans="8:38" ht="15.75" customHeight="1">
      <c r="H990" s="24"/>
      <c r="J990" s="24"/>
      <c r="K990" s="1"/>
      <c r="L990" s="24"/>
      <c r="M990" s="24"/>
      <c r="O990" s="24"/>
      <c r="Q990" s="1"/>
      <c r="R990" s="24"/>
      <c r="T990" s="24"/>
      <c r="X990" s="24"/>
      <c r="Y990" s="24"/>
      <c r="Z990" s="24"/>
      <c r="AA990" s="24"/>
      <c r="AB990" s="24"/>
      <c r="AC990" s="24"/>
      <c r="AD990" s="24"/>
      <c r="AE990" s="24"/>
      <c r="AF990" s="24"/>
      <c r="AG990" s="24"/>
      <c r="AH990" s="24"/>
      <c r="AI990" s="24"/>
      <c r="AJ990" s="24"/>
      <c r="AK990" s="24"/>
      <c r="AL990" s="24"/>
    </row>
    <row r="991" spans="8:38" ht="15.75" customHeight="1">
      <c r="H991" s="24"/>
      <c r="J991" s="24"/>
      <c r="K991" s="1"/>
      <c r="L991" s="24"/>
      <c r="M991" s="24"/>
      <c r="O991" s="24"/>
      <c r="Q991" s="1"/>
      <c r="R991" s="24"/>
      <c r="T991" s="24"/>
      <c r="X991" s="24"/>
      <c r="Y991" s="24"/>
      <c r="Z991" s="24"/>
      <c r="AA991" s="24"/>
      <c r="AB991" s="24"/>
      <c r="AC991" s="24"/>
      <c r="AD991" s="24"/>
      <c r="AE991" s="24"/>
      <c r="AF991" s="24"/>
      <c r="AG991" s="24"/>
      <c r="AH991" s="24"/>
      <c r="AI991" s="24"/>
      <c r="AJ991" s="24"/>
      <c r="AK991" s="24"/>
      <c r="AL991" s="24"/>
    </row>
    <row r="992" spans="8:38" ht="15.75" customHeight="1">
      <c r="H992" s="24"/>
      <c r="J992" s="24"/>
      <c r="K992" s="1"/>
      <c r="L992" s="24"/>
      <c r="M992" s="24"/>
      <c r="O992" s="24"/>
      <c r="Q992" s="1"/>
      <c r="R992" s="24"/>
      <c r="T992" s="24"/>
      <c r="X992" s="24"/>
      <c r="Y992" s="24"/>
      <c r="Z992" s="24"/>
      <c r="AA992" s="24"/>
      <c r="AB992" s="24"/>
      <c r="AC992" s="24"/>
      <c r="AD992" s="24"/>
      <c r="AE992" s="24"/>
      <c r="AF992" s="24"/>
      <c r="AG992" s="24"/>
      <c r="AH992" s="24"/>
      <c r="AI992" s="24"/>
      <c r="AJ992" s="24"/>
      <c r="AK992" s="24"/>
      <c r="AL992" s="24"/>
    </row>
    <row r="993" spans="8:38" ht="15.75" customHeight="1">
      <c r="H993" s="24"/>
      <c r="J993" s="24"/>
      <c r="K993" s="1"/>
      <c r="L993" s="24"/>
      <c r="M993" s="24"/>
      <c r="O993" s="24"/>
      <c r="Q993" s="1"/>
      <c r="R993" s="24"/>
      <c r="T993" s="24"/>
      <c r="X993" s="24"/>
      <c r="Y993" s="24"/>
      <c r="Z993" s="24"/>
      <c r="AA993" s="24"/>
      <c r="AB993" s="24"/>
      <c r="AC993" s="24"/>
      <c r="AD993" s="24"/>
      <c r="AE993" s="24"/>
      <c r="AF993" s="24"/>
      <c r="AG993" s="24"/>
      <c r="AH993" s="24"/>
      <c r="AI993" s="24"/>
      <c r="AJ993" s="24"/>
      <c r="AK993" s="24"/>
      <c r="AL993" s="24"/>
    </row>
    <row r="994" spans="8:38" ht="15.75" customHeight="1">
      <c r="H994" s="24"/>
      <c r="J994" s="24"/>
      <c r="K994" s="1"/>
      <c r="L994" s="24"/>
      <c r="M994" s="24"/>
      <c r="O994" s="24"/>
      <c r="Q994" s="1"/>
      <c r="R994" s="24"/>
      <c r="T994" s="24"/>
      <c r="X994" s="24"/>
      <c r="Y994" s="24"/>
      <c r="Z994" s="24"/>
      <c r="AA994" s="24"/>
      <c r="AB994" s="24"/>
      <c r="AC994" s="24"/>
      <c r="AD994" s="24"/>
      <c r="AE994" s="24"/>
      <c r="AF994" s="24"/>
      <c r="AG994" s="24"/>
      <c r="AH994" s="24"/>
      <c r="AI994" s="24"/>
      <c r="AJ994" s="24"/>
      <c r="AK994" s="24"/>
      <c r="AL994" s="24"/>
    </row>
    <row r="995" spans="8:38" ht="15.75" customHeight="1">
      <c r="H995" s="24"/>
      <c r="J995" s="24"/>
      <c r="K995" s="1"/>
      <c r="L995" s="24"/>
      <c r="M995" s="24"/>
      <c r="O995" s="24"/>
      <c r="Q995" s="1"/>
      <c r="R995" s="24"/>
      <c r="T995" s="24"/>
      <c r="X995" s="24"/>
      <c r="Y995" s="24"/>
      <c r="Z995" s="24"/>
      <c r="AA995" s="24"/>
      <c r="AB995" s="24"/>
      <c r="AC995" s="24"/>
      <c r="AD995" s="24"/>
      <c r="AE995" s="24"/>
      <c r="AF995" s="24"/>
      <c r="AG995" s="24"/>
      <c r="AH995" s="24"/>
      <c r="AI995" s="24"/>
      <c r="AJ995" s="24"/>
      <c r="AK995" s="24"/>
      <c r="AL995" s="24"/>
    </row>
    <row r="996" spans="8:38" ht="15.75" customHeight="1">
      <c r="H996" s="24"/>
      <c r="J996" s="24"/>
      <c r="K996" s="1"/>
      <c r="L996" s="24"/>
      <c r="M996" s="24"/>
      <c r="O996" s="24"/>
      <c r="Q996" s="1"/>
      <c r="R996" s="24"/>
      <c r="T996" s="24"/>
      <c r="X996" s="24"/>
      <c r="Y996" s="24"/>
      <c r="Z996" s="24"/>
      <c r="AA996" s="24"/>
      <c r="AB996" s="24"/>
      <c r="AC996" s="24"/>
      <c r="AD996" s="24"/>
      <c r="AE996" s="24"/>
      <c r="AF996" s="24"/>
      <c r="AG996" s="24"/>
      <c r="AH996" s="24"/>
      <c r="AI996" s="24"/>
      <c r="AJ996" s="24"/>
      <c r="AK996" s="24"/>
      <c r="AL996" s="24"/>
    </row>
    <row r="997" spans="8:38" ht="15.75" customHeight="1">
      <c r="H997" s="24"/>
      <c r="J997" s="24"/>
      <c r="K997" s="1"/>
      <c r="L997" s="24"/>
      <c r="M997" s="24"/>
      <c r="O997" s="24"/>
      <c r="Q997" s="1"/>
      <c r="R997" s="24"/>
      <c r="T997" s="24"/>
      <c r="X997" s="24"/>
      <c r="Y997" s="24"/>
      <c r="Z997" s="24"/>
      <c r="AA997" s="24"/>
      <c r="AB997" s="24"/>
      <c r="AC997" s="24"/>
      <c r="AD997" s="24"/>
      <c r="AE997" s="24"/>
      <c r="AF997" s="24"/>
      <c r="AG997" s="24"/>
      <c r="AH997" s="24"/>
      <c r="AI997" s="24"/>
      <c r="AJ997" s="24"/>
      <c r="AK997" s="24"/>
      <c r="AL997" s="24"/>
    </row>
    <row r="998" spans="8:38" ht="15.75" customHeight="1">
      <c r="H998" s="24"/>
      <c r="J998" s="24"/>
      <c r="K998" s="1"/>
      <c r="L998" s="24"/>
      <c r="M998" s="24"/>
      <c r="O998" s="24"/>
      <c r="Q998" s="1"/>
      <c r="R998" s="24"/>
      <c r="T998" s="24"/>
      <c r="X998" s="24"/>
      <c r="Y998" s="24"/>
      <c r="Z998" s="24"/>
      <c r="AA998" s="24"/>
      <c r="AB998" s="24"/>
      <c r="AC998" s="24"/>
      <c r="AD998" s="24"/>
      <c r="AE998" s="24"/>
      <c r="AF998" s="24"/>
      <c r="AG998" s="24"/>
      <c r="AH998" s="24"/>
      <c r="AI998" s="24"/>
      <c r="AJ998" s="24"/>
      <c r="AK998" s="24"/>
      <c r="AL998" s="24"/>
    </row>
    <row r="999" spans="8:38" ht="15.75" customHeight="1">
      <c r="H999" s="24"/>
      <c r="J999" s="24"/>
      <c r="K999" s="1"/>
      <c r="L999" s="24"/>
      <c r="M999" s="24"/>
      <c r="O999" s="24"/>
      <c r="Q999" s="1"/>
      <c r="R999" s="24"/>
      <c r="T999" s="24"/>
      <c r="X999" s="24"/>
      <c r="Y999" s="24"/>
      <c r="Z999" s="24"/>
      <c r="AA999" s="24"/>
      <c r="AB999" s="24"/>
      <c r="AC999" s="24"/>
      <c r="AD999" s="24"/>
      <c r="AE999" s="24"/>
      <c r="AF999" s="24"/>
      <c r="AG999" s="24"/>
      <c r="AH999" s="24"/>
      <c r="AI999" s="24"/>
      <c r="AJ999" s="24"/>
      <c r="AK999" s="24"/>
      <c r="AL999" s="24"/>
    </row>
    <row r="1000" spans="8:38" ht="15.75" customHeight="1">
      <c r="H1000" s="24"/>
      <c r="J1000" s="24"/>
      <c r="K1000" s="1"/>
      <c r="L1000" s="24"/>
      <c r="M1000" s="24"/>
      <c r="O1000" s="24"/>
      <c r="Q1000" s="1"/>
      <c r="R1000" s="24"/>
      <c r="T1000" s="24"/>
      <c r="X1000" s="24"/>
      <c r="Y1000" s="24"/>
      <c r="Z1000" s="24"/>
      <c r="AA1000" s="24"/>
      <c r="AB1000" s="24"/>
      <c r="AC1000" s="24"/>
      <c r="AD1000" s="24"/>
      <c r="AE1000" s="24"/>
      <c r="AF1000" s="24"/>
      <c r="AG1000" s="24"/>
      <c r="AH1000" s="24"/>
      <c r="AI1000" s="24"/>
      <c r="AJ1000" s="24"/>
      <c r="AK1000" s="24"/>
      <c r="AL1000" s="24"/>
    </row>
    <row r="1001" spans="8:38" ht="15.75" customHeight="1">
      <c r="H1001" s="24"/>
      <c r="J1001" s="24"/>
      <c r="K1001" s="1"/>
      <c r="L1001" s="24"/>
      <c r="M1001" s="24"/>
      <c r="O1001" s="24"/>
      <c r="Q1001" s="1"/>
      <c r="R1001" s="24"/>
      <c r="T1001" s="24"/>
      <c r="X1001" s="24"/>
      <c r="Y1001" s="24"/>
      <c r="Z1001" s="24"/>
      <c r="AA1001" s="24"/>
      <c r="AB1001" s="24"/>
      <c r="AC1001" s="24"/>
      <c r="AD1001" s="24"/>
      <c r="AE1001" s="24"/>
      <c r="AF1001" s="24"/>
      <c r="AG1001" s="24"/>
      <c r="AH1001" s="24"/>
      <c r="AI1001" s="24"/>
      <c r="AJ1001" s="24"/>
      <c r="AK1001" s="24"/>
      <c r="AL1001" s="24"/>
    </row>
    <row r="1002" spans="8:38" ht="15.75" customHeight="1">
      <c r="H1002" s="24"/>
      <c r="J1002" s="24"/>
      <c r="K1002" s="1"/>
      <c r="L1002" s="24"/>
      <c r="M1002" s="24"/>
      <c r="O1002" s="24"/>
      <c r="Q1002" s="1"/>
      <c r="R1002" s="24"/>
      <c r="T1002" s="24"/>
      <c r="X1002" s="24"/>
      <c r="Y1002" s="24"/>
      <c r="Z1002" s="24"/>
      <c r="AA1002" s="24"/>
      <c r="AB1002" s="24"/>
      <c r="AC1002" s="24"/>
      <c r="AD1002" s="24"/>
      <c r="AE1002" s="24"/>
      <c r="AF1002" s="24"/>
      <c r="AG1002" s="24"/>
      <c r="AH1002" s="24"/>
      <c r="AI1002" s="24"/>
      <c r="AJ1002" s="24"/>
      <c r="AK1002" s="24"/>
      <c r="AL1002" s="24"/>
    </row>
    <row r="1003" spans="8:38" ht="15.75" customHeight="1">
      <c r="H1003" s="24"/>
      <c r="J1003" s="24"/>
      <c r="K1003" s="1"/>
      <c r="L1003" s="24"/>
      <c r="M1003" s="24"/>
      <c r="O1003" s="24"/>
      <c r="Q1003" s="1"/>
      <c r="R1003" s="24"/>
      <c r="T1003" s="24"/>
      <c r="X1003" s="24"/>
      <c r="Y1003" s="24"/>
      <c r="Z1003" s="24"/>
      <c r="AA1003" s="24"/>
      <c r="AB1003" s="24"/>
      <c r="AC1003" s="24"/>
      <c r="AD1003" s="24"/>
      <c r="AE1003" s="24"/>
      <c r="AF1003" s="24"/>
      <c r="AG1003" s="24"/>
      <c r="AH1003" s="24"/>
      <c r="AI1003" s="24"/>
      <c r="AJ1003" s="24"/>
      <c r="AK1003" s="24"/>
      <c r="AL1003" s="24"/>
    </row>
    <row r="1004" spans="8:38" ht="15.75" customHeight="1">
      <c r="H1004" s="24"/>
      <c r="J1004" s="24"/>
      <c r="K1004" s="1"/>
      <c r="L1004" s="24"/>
      <c r="M1004" s="24"/>
      <c r="O1004" s="24"/>
      <c r="Q1004" s="1"/>
      <c r="R1004" s="24"/>
      <c r="T1004" s="24"/>
      <c r="X1004" s="24"/>
      <c r="Y1004" s="24"/>
      <c r="Z1004" s="24"/>
      <c r="AA1004" s="24"/>
      <c r="AB1004" s="24"/>
      <c r="AC1004" s="24"/>
      <c r="AD1004" s="24"/>
      <c r="AE1004" s="24"/>
      <c r="AF1004" s="24"/>
      <c r="AG1004" s="24"/>
      <c r="AH1004" s="24"/>
      <c r="AI1004" s="24"/>
      <c r="AJ1004" s="24"/>
      <c r="AK1004" s="24"/>
      <c r="AL1004" s="24"/>
    </row>
    <row r="1005" spans="8:38" ht="15.75" customHeight="1">
      <c r="H1005" s="24"/>
      <c r="J1005" s="24"/>
      <c r="K1005" s="1"/>
      <c r="L1005" s="24"/>
      <c r="M1005" s="24"/>
      <c r="O1005" s="24"/>
      <c r="Q1005" s="1"/>
      <c r="R1005" s="24"/>
      <c r="T1005" s="24"/>
      <c r="X1005" s="24"/>
      <c r="Y1005" s="24"/>
      <c r="Z1005" s="24"/>
      <c r="AA1005" s="24"/>
      <c r="AB1005" s="24"/>
      <c r="AC1005" s="24"/>
      <c r="AD1005" s="24"/>
      <c r="AE1005" s="24"/>
      <c r="AF1005" s="24"/>
      <c r="AG1005" s="24"/>
      <c r="AH1005" s="24"/>
      <c r="AI1005" s="24"/>
      <c r="AJ1005" s="24"/>
      <c r="AK1005" s="24"/>
      <c r="AL1005" s="24"/>
    </row>
    <row r="1006" spans="8:38" ht="15.75" customHeight="1">
      <c r="H1006" s="24"/>
      <c r="J1006" s="24"/>
      <c r="K1006" s="1"/>
      <c r="L1006" s="24"/>
      <c r="M1006" s="24"/>
      <c r="O1006" s="24"/>
      <c r="Q1006" s="1"/>
      <c r="R1006" s="24"/>
      <c r="T1006" s="24"/>
      <c r="X1006" s="24"/>
      <c r="Y1006" s="24"/>
      <c r="Z1006" s="24"/>
      <c r="AA1006" s="24"/>
      <c r="AB1006" s="24"/>
      <c r="AC1006" s="24"/>
      <c r="AD1006" s="24"/>
      <c r="AE1006" s="24"/>
      <c r="AF1006" s="24"/>
      <c r="AG1006" s="24"/>
      <c r="AH1006" s="24"/>
      <c r="AI1006" s="24"/>
      <c r="AJ1006" s="24"/>
      <c r="AK1006" s="24"/>
      <c r="AL1006" s="24"/>
    </row>
    <row r="1007" spans="8:38" ht="15.75" customHeight="1">
      <c r="H1007" s="24"/>
      <c r="J1007" s="24"/>
      <c r="K1007" s="1"/>
      <c r="L1007" s="24"/>
      <c r="M1007" s="24"/>
      <c r="O1007" s="24"/>
      <c r="Q1007" s="1"/>
      <c r="R1007" s="24"/>
      <c r="T1007" s="24"/>
      <c r="X1007" s="24"/>
      <c r="Y1007" s="24"/>
      <c r="Z1007" s="24"/>
      <c r="AA1007" s="24"/>
      <c r="AB1007" s="24"/>
      <c r="AC1007" s="24"/>
      <c r="AD1007" s="24"/>
      <c r="AE1007" s="24"/>
      <c r="AF1007" s="24"/>
      <c r="AG1007" s="24"/>
      <c r="AH1007" s="24"/>
      <c r="AI1007" s="24"/>
      <c r="AJ1007" s="24"/>
      <c r="AK1007" s="24"/>
      <c r="AL1007" s="24"/>
    </row>
    <row r="1008" spans="8:38" ht="15.75" customHeight="1">
      <c r="H1008" s="24"/>
      <c r="J1008" s="24"/>
      <c r="K1008" s="1"/>
      <c r="L1008" s="24"/>
      <c r="M1008" s="24"/>
      <c r="O1008" s="24"/>
      <c r="Q1008" s="1"/>
      <c r="R1008" s="24"/>
      <c r="T1008" s="24"/>
      <c r="X1008" s="24"/>
      <c r="Y1008" s="24"/>
      <c r="Z1008" s="24"/>
      <c r="AA1008" s="24"/>
      <c r="AB1008" s="24"/>
      <c r="AC1008" s="24"/>
      <c r="AD1008" s="24"/>
      <c r="AE1008" s="24"/>
      <c r="AF1008" s="24"/>
      <c r="AG1008" s="24"/>
      <c r="AH1008" s="24"/>
      <c r="AI1008" s="24"/>
      <c r="AJ1008" s="24"/>
      <c r="AK1008" s="24"/>
      <c r="AL1008" s="24"/>
    </row>
    <row r="1009" spans="8:38" ht="15.75" customHeight="1">
      <c r="H1009" s="24"/>
      <c r="J1009" s="24"/>
      <c r="K1009" s="1"/>
      <c r="L1009" s="24"/>
      <c r="M1009" s="24"/>
      <c r="O1009" s="24"/>
      <c r="Q1009" s="1"/>
      <c r="R1009" s="24"/>
      <c r="T1009" s="24"/>
      <c r="X1009" s="24"/>
      <c r="Y1009" s="24"/>
      <c r="Z1009" s="24"/>
      <c r="AA1009" s="24"/>
      <c r="AB1009" s="24"/>
      <c r="AC1009" s="24"/>
      <c r="AD1009" s="24"/>
      <c r="AE1009" s="24"/>
      <c r="AF1009" s="24"/>
      <c r="AG1009" s="24"/>
      <c r="AH1009" s="24"/>
      <c r="AI1009" s="24"/>
      <c r="AJ1009" s="24"/>
      <c r="AK1009" s="24"/>
      <c r="AL1009" s="24"/>
    </row>
    <row r="1010" spans="8:38" ht="15.75" customHeight="1">
      <c r="H1010" s="24"/>
      <c r="J1010" s="24"/>
      <c r="K1010" s="1"/>
      <c r="L1010" s="24"/>
      <c r="M1010" s="24"/>
      <c r="O1010" s="24"/>
      <c r="Q1010" s="1"/>
      <c r="R1010" s="24"/>
      <c r="T1010" s="24"/>
      <c r="X1010" s="24"/>
      <c r="Y1010" s="24"/>
      <c r="Z1010" s="24"/>
      <c r="AA1010" s="24"/>
      <c r="AB1010" s="24"/>
      <c r="AC1010" s="24"/>
      <c r="AD1010" s="24"/>
      <c r="AE1010" s="24"/>
      <c r="AF1010" s="24"/>
      <c r="AG1010" s="24"/>
      <c r="AH1010" s="24"/>
      <c r="AI1010" s="24"/>
      <c r="AJ1010" s="24"/>
      <c r="AK1010" s="24"/>
      <c r="AL1010" s="24"/>
    </row>
    <row r="1011" spans="8:38" ht="15.75" customHeight="1">
      <c r="H1011" s="24"/>
      <c r="J1011" s="24"/>
      <c r="K1011" s="1"/>
      <c r="L1011" s="24"/>
      <c r="M1011" s="24"/>
      <c r="O1011" s="24"/>
      <c r="Q1011" s="1"/>
      <c r="R1011" s="24"/>
      <c r="T1011" s="24"/>
      <c r="X1011" s="24"/>
      <c r="Y1011" s="24"/>
      <c r="Z1011" s="24"/>
      <c r="AA1011" s="24"/>
      <c r="AB1011" s="24"/>
      <c r="AC1011" s="24"/>
      <c r="AD1011" s="24"/>
      <c r="AE1011" s="24"/>
      <c r="AF1011" s="24"/>
      <c r="AG1011" s="24"/>
      <c r="AH1011" s="24"/>
      <c r="AI1011" s="24"/>
      <c r="AJ1011" s="24"/>
      <c r="AK1011" s="24"/>
      <c r="AL1011" s="24"/>
    </row>
    <row r="1012" spans="8:38" ht="15.75" customHeight="1">
      <c r="H1012" s="24"/>
      <c r="J1012" s="24"/>
      <c r="K1012" s="1"/>
      <c r="L1012" s="24"/>
      <c r="M1012" s="24"/>
      <c r="O1012" s="24"/>
      <c r="Q1012" s="1"/>
      <c r="R1012" s="24"/>
      <c r="T1012" s="24"/>
      <c r="X1012" s="24"/>
      <c r="Y1012" s="24"/>
      <c r="Z1012" s="24"/>
      <c r="AA1012" s="24"/>
      <c r="AB1012" s="24"/>
      <c r="AC1012" s="24"/>
      <c r="AD1012" s="24"/>
      <c r="AE1012" s="24"/>
      <c r="AF1012" s="24"/>
      <c r="AG1012" s="24"/>
      <c r="AH1012" s="24"/>
      <c r="AI1012" s="24"/>
      <c r="AJ1012" s="24"/>
      <c r="AK1012" s="24"/>
      <c r="AL1012" s="24"/>
    </row>
    <row r="1013" spans="8:38" ht="15" customHeight="1">
      <c r="H1013" s="24"/>
      <c r="J1013" s="24"/>
      <c r="K1013" s="1"/>
      <c r="L1013" s="24"/>
      <c r="M1013" s="24"/>
      <c r="O1013" s="24"/>
      <c r="Q1013" s="1"/>
      <c r="R1013" s="24"/>
      <c r="T1013" s="24"/>
      <c r="X1013" s="24"/>
      <c r="Y1013" s="24"/>
      <c r="Z1013" s="24"/>
      <c r="AA1013" s="24"/>
      <c r="AB1013" s="24"/>
      <c r="AC1013" s="24"/>
      <c r="AD1013" s="24"/>
      <c r="AE1013" s="24"/>
      <c r="AF1013" s="24"/>
      <c r="AG1013" s="24"/>
      <c r="AH1013" s="24"/>
      <c r="AI1013" s="24"/>
      <c r="AJ1013" s="24"/>
      <c r="AK1013" s="24"/>
      <c r="AL1013" s="24"/>
    </row>
    <row r="1014" spans="8:38" ht="15" customHeight="1">
      <c r="H1014" s="24"/>
      <c r="J1014" s="24"/>
      <c r="K1014" s="1"/>
      <c r="L1014" s="24"/>
      <c r="M1014" s="24"/>
      <c r="O1014" s="24"/>
      <c r="Q1014" s="1"/>
      <c r="R1014" s="24"/>
      <c r="T1014" s="24"/>
      <c r="X1014" s="24"/>
      <c r="Y1014" s="24"/>
      <c r="Z1014" s="24"/>
      <c r="AA1014" s="24"/>
      <c r="AB1014" s="24"/>
      <c r="AC1014" s="24"/>
      <c r="AD1014" s="24"/>
      <c r="AE1014" s="24"/>
      <c r="AF1014" s="24"/>
      <c r="AG1014" s="24"/>
      <c r="AH1014" s="24"/>
      <c r="AI1014" s="24"/>
      <c r="AJ1014" s="24"/>
      <c r="AK1014" s="24"/>
      <c r="AL1014" s="24"/>
    </row>
    <row r="1015" spans="8:38" ht="15" customHeight="1">
      <c r="H1015" s="24"/>
      <c r="J1015" s="24"/>
      <c r="K1015" s="1"/>
      <c r="L1015" s="24"/>
      <c r="M1015" s="24"/>
      <c r="O1015" s="24"/>
      <c r="Q1015" s="1"/>
      <c r="R1015" s="24"/>
      <c r="T1015" s="24"/>
      <c r="X1015" s="24"/>
      <c r="Y1015" s="24"/>
      <c r="Z1015" s="24"/>
      <c r="AA1015" s="24"/>
      <c r="AB1015" s="24"/>
      <c r="AC1015" s="24"/>
      <c r="AD1015" s="24"/>
      <c r="AE1015" s="24"/>
      <c r="AF1015" s="24"/>
      <c r="AG1015" s="24"/>
      <c r="AH1015" s="24"/>
      <c r="AI1015" s="24"/>
      <c r="AJ1015" s="24"/>
      <c r="AK1015" s="24"/>
      <c r="AL1015" s="24"/>
    </row>
    <row r="1016" spans="8:38" ht="15" customHeight="1">
      <c r="H1016" s="24"/>
      <c r="J1016" s="24"/>
      <c r="K1016" s="1"/>
      <c r="L1016" s="24"/>
      <c r="M1016" s="24"/>
      <c r="O1016" s="24"/>
      <c r="Q1016" s="1"/>
      <c r="R1016" s="24"/>
      <c r="T1016" s="24"/>
      <c r="X1016" s="24"/>
      <c r="Y1016" s="24"/>
      <c r="Z1016" s="24"/>
      <c r="AA1016" s="24"/>
      <c r="AB1016" s="24"/>
      <c r="AC1016" s="24"/>
      <c r="AD1016" s="24"/>
      <c r="AE1016" s="24"/>
      <c r="AF1016" s="24"/>
      <c r="AG1016" s="24"/>
      <c r="AH1016" s="24"/>
      <c r="AI1016" s="24"/>
      <c r="AJ1016" s="24"/>
      <c r="AK1016" s="24"/>
      <c r="AL1016" s="24"/>
    </row>
    <row r="1017" spans="8:38" ht="15" customHeight="1">
      <c r="H1017" s="24"/>
      <c r="J1017" s="24"/>
      <c r="K1017" s="1"/>
      <c r="L1017" s="24"/>
      <c r="M1017" s="24"/>
      <c r="O1017" s="24"/>
      <c r="Q1017" s="1"/>
      <c r="R1017" s="24"/>
      <c r="T1017" s="24"/>
      <c r="X1017" s="24"/>
      <c r="Y1017" s="24"/>
      <c r="Z1017" s="24"/>
      <c r="AA1017" s="24"/>
      <c r="AB1017" s="24"/>
      <c r="AC1017" s="24"/>
      <c r="AD1017" s="24"/>
      <c r="AE1017" s="24"/>
      <c r="AF1017" s="24"/>
      <c r="AG1017" s="24"/>
      <c r="AH1017" s="24"/>
      <c r="AI1017" s="24"/>
      <c r="AJ1017" s="24"/>
      <c r="AK1017" s="24"/>
      <c r="AL1017" s="24"/>
    </row>
    <row r="1018" spans="8:38" ht="15" customHeight="1">
      <c r="H1018" s="24"/>
      <c r="J1018" s="24"/>
      <c r="K1018" s="1"/>
      <c r="L1018" s="24"/>
      <c r="M1018" s="24"/>
      <c r="O1018" s="24"/>
      <c r="Q1018" s="1"/>
      <c r="R1018" s="24"/>
      <c r="T1018" s="24"/>
      <c r="X1018" s="24"/>
      <c r="Y1018" s="24"/>
      <c r="Z1018" s="24"/>
      <c r="AA1018" s="24"/>
      <c r="AB1018" s="24"/>
      <c r="AC1018" s="24"/>
      <c r="AD1018" s="24"/>
      <c r="AE1018" s="24"/>
      <c r="AF1018" s="24"/>
      <c r="AG1018" s="24"/>
      <c r="AH1018" s="24"/>
      <c r="AI1018" s="24"/>
      <c r="AJ1018" s="24"/>
      <c r="AK1018" s="24"/>
      <c r="AL1018" s="24"/>
    </row>
    <row r="1019" spans="8:38" ht="15" customHeight="1">
      <c r="H1019" s="24"/>
      <c r="J1019" s="24"/>
      <c r="K1019" s="1"/>
      <c r="L1019" s="24"/>
      <c r="M1019" s="24"/>
      <c r="O1019" s="24"/>
      <c r="Q1019" s="1"/>
      <c r="R1019" s="24"/>
      <c r="T1019" s="24"/>
      <c r="X1019" s="24"/>
      <c r="Y1019" s="24"/>
      <c r="Z1019" s="24"/>
      <c r="AA1019" s="24"/>
      <c r="AB1019" s="24"/>
      <c r="AC1019" s="24"/>
      <c r="AD1019" s="24"/>
      <c r="AE1019" s="24"/>
      <c r="AF1019" s="24"/>
      <c r="AG1019" s="24"/>
      <c r="AH1019" s="24"/>
      <c r="AI1019" s="24"/>
      <c r="AJ1019" s="24"/>
      <c r="AK1019" s="24"/>
      <c r="AL1019" s="24"/>
    </row>
    <row r="1020" spans="8:38" ht="15" customHeight="1">
      <c r="H1020" s="24"/>
      <c r="J1020" s="24"/>
      <c r="K1020" s="1"/>
      <c r="L1020" s="24"/>
      <c r="M1020" s="24"/>
      <c r="O1020" s="24"/>
      <c r="Q1020" s="1"/>
      <c r="R1020" s="24"/>
      <c r="T1020" s="24"/>
      <c r="X1020" s="24"/>
      <c r="Y1020" s="24"/>
      <c r="Z1020" s="24"/>
      <c r="AA1020" s="24"/>
      <c r="AB1020" s="24"/>
      <c r="AC1020" s="24"/>
      <c r="AD1020" s="24"/>
      <c r="AE1020" s="24"/>
      <c r="AF1020" s="24"/>
      <c r="AG1020" s="24"/>
      <c r="AH1020" s="24"/>
      <c r="AI1020" s="24"/>
      <c r="AJ1020" s="24"/>
      <c r="AK1020" s="24"/>
      <c r="AL1020" s="24"/>
    </row>
    <row r="1021" spans="8:38" ht="15" customHeight="1">
      <c r="H1021" s="24"/>
      <c r="J1021" s="24"/>
      <c r="K1021" s="1"/>
      <c r="L1021" s="24"/>
      <c r="M1021" s="24"/>
      <c r="O1021" s="24"/>
      <c r="Q1021" s="24"/>
      <c r="R1021" s="24"/>
      <c r="T1021" s="24"/>
      <c r="X1021" s="24"/>
      <c r="Y1021" s="24"/>
      <c r="Z1021" s="24"/>
      <c r="AA1021" s="24"/>
      <c r="AB1021" s="24"/>
      <c r="AC1021" s="24"/>
      <c r="AD1021" s="24"/>
      <c r="AE1021" s="24"/>
      <c r="AF1021" s="24"/>
      <c r="AG1021" s="24"/>
      <c r="AH1021" s="24"/>
      <c r="AI1021" s="24"/>
      <c r="AJ1021" s="24"/>
      <c r="AK1021" s="24"/>
      <c r="AL1021" s="24"/>
    </row>
    <row r="1022" spans="8:38" ht="15" customHeight="1">
      <c r="H1022" s="24"/>
      <c r="J1022" s="24"/>
      <c r="K1022" s="1"/>
      <c r="L1022" s="24"/>
      <c r="M1022" s="24"/>
      <c r="O1022" s="24"/>
      <c r="Q1022" s="24"/>
      <c r="R1022" s="24"/>
      <c r="T1022" s="24"/>
      <c r="X1022" s="24"/>
      <c r="Y1022" s="24"/>
      <c r="Z1022" s="24"/>
      <c r="AA1022" s="24"/>
      <c r="AB1022" s="24"/>
      <c r="AC1022" s="24"/>
      <c r="AD1022" s="24"/>
      <c r="AE1022" s="24"/>
      <c r="AF1022" s="24"/>
      <c r="AG1022" s="24"/>
      <c r="AH1022" s="24"/>
      <c r="AI1022" s="24"/>
      <c r="AJ1022" s="24"/>
      <c r="AK1022" s="24"/>
      <c r="AL1022" s="24"/>
    </row>
    <row r="1023" spans="8:38" ht="15" customHeight="1">
      <c r="H1023" s="24"/>
      <c r="J1023" s="24"/>
      <c r="K1023" s="1"/>
      <c r="L1023" s="24"/>
      <c r="M1023" s="24"/>
      <c r="O1023" s="24"/>
      <c r="Q1023" s="24"/>
      <c r="R1023" s="24"/>
      <c r="T1023" s="24"/>
      <c r="X1023" s="24"/>
      <c r="Y1023" s="24"/>
      <c r="Z1023" s="24"/>
      <c r="AA1023" s="24"/>
      <c r="AB1023" s="24"/>
      <c r="AC1023" s="24"/>
      <c r="AD1023" s="24"/>
      <c r="AE1023" s="24"/>
      <c r="AF1023" s="24"/>
      <c r="AG1023" s="24"/>
      <c r="AH1023" s="24"/>
      <c r="AI1023" s="24"/>
      <c r="AJ1023" s="24"/>
      <c r="AK1023" s="24"/>
      <c r="AL1023" s="24"/>
    </row>
    <row r="1024" spans="8:38" ht="15" customHeight="1">
      <c r="H1024" s="24"/>
      <c r="J1024" s="24"/>
      <c r="K1024" s="1"/>
      <c r="L1024" s="24"/>
      <c r="M1024" s="24"/>
      <c r="O1024" s="24"/>
      <c r="Q1024" s="24"/>
      <c r="R1024" s="24"/>
      <c r="T1024" s="24"/>
      <c r="X1024" s="24"/>
      <c r="Y1024" s="24"/>
      <c r="Z1024" s="24"/>
      <c r="AA1024" s="24"/>
      <c r="AB1024" s="24"/>
      <c r="AC1024" s="24"/>
      <c r="AD1024" s="24"/>
      <c r="AE1024" s="24"/>
      <c r="AF1024" s="24"/>
      <c r="AG1024" s="24"/>
      <c r="AH1024" s="24"/>
      <c r="AI1024" s="24"/>
      <c r="AJ1024" s="24"/>
      <c r="AK1024" s="24"/>
      <c r="AL1024" s="24"/>
    </row>
    <row r="1025" spans="8:38" ht="15" customHeight="1">
      <c r="H1025" s="24"/>
      <c r="J1025" s="24"/>
      <c r="K1025" s="1"/>
      <c r="L1025" s="24"/>
      <c r="M1025" s="24"/>
      <c r="O1025" s="24"/>
      <c r="Q1025" s="24"/>
      <c r="R1025" s="24"/>
      <c r="T1025" s="24"/>
      <c r="X1025" s="24"/>
      <c r="Y1025" s="24"/>
      <c r="Z1025" s="24"/>
      <c r="AA1025" s="24"/>
      <c r="AB1025" s="24"/>
      <c r="AC1025" s="24"/>
      <c r="AD1025" s="24"/>
      <c r="AE1025" s="24"/>
      <c r="AF1025" s="24"/>
      <c r="AG1025" s="24"/>
      <c r="AH1025" s="24"/>
      <c r="AI1025" s="24"/>
      <c r="AJ1025" s="24"/>
      <c r="AK1025" s="24"/>
      <c r="AL1025" s="24"/>
    </row>
    <row r="1026" spans="8:38" ht="15" customHeight="1">
      <c r="H1026" s="24"/>
      <c r="J1026" s="24"/>
      <c r="K1026" s="1"/>
      <c r="L1026" s="24"/>
      <c r="M1026" s="24"/>
      <c r="O1026" s="24"/>
      <c r="Q1026" s="24"/>
      <c r="R1026" s="24"/>
      <c r="T1026" s="24"/>
      <c r="X1026" s="24"/>
      <c r="Y1026" s="24"/>
      <c r="Z1026" s="24"/>
      <c r="AA1026" s="24"/>
      <c r="AB1026" s="24"/>
      <c r="AC1026" s="24"/>
      <c r="AD1026" s="24"/>
      <c r="AE1026" s="24"/>
      <c r="AF1026" s="24"/>
      <c r="AG1026" s="24"/>
      <c r="AH1026" s="24"/>
      <c r="AI1026" s="24"/>
      <c r="AJ1026" s="24"/>
      <c r="AK1026" s="24"/>
      <c r="AL1026" s="24"/>
    </row>
    <row r="1027" spans="8:38" ht="15" customHeight="1">
      <c r="H1027" s="24"/>
      <c r="J1027" s="24"/>
      <c r="K1027" s="1"/>
      <c r="L1027" s="24"/>
      <c r="M1027" s="24"/>
      <c r="O1027" s="24"/>
      <c r="Q1027" s="24"/>
      <c r="R1027" s="24"/>
      <c r="T1027" s="24"/>
      <c r="X1027" s="24"/>
      <c r="Y1027" s="24"/>
      <c r="Z1027" s="24"/>
      <c r="AA1027" s="24"/>
      <c r="AB1027" s="24"/>
      <c r="AC1027" s="24"/>
      <c r="AD1027" s="24"/>
      <c r="AE1027" s="24"/>
      <c r="AF1027" s="24"/>
      <c r="AG1027" s="24"/>
      <c r="AH1027" s="24"/>
      <c r="AI1027" s="24"/>
      <c r="AJ1027" s="24"/>
      <c r="AK1027" s="24"/>
      <c r="AL1027" s="24"/>
    </row>
    <row r="1028" spans="8:38" ht="15" customHeight="1">
      <c r="H1028" s="24"/>
      <c r="J1028" s="24"/>
      <c r="K1028" s="1"/>
      <c r="L1028" s="24"/>
      <c r="M1028" s="24"/>
      <c r="O1028" s="24"/>
      <c r="Q1028" s="24"/>
      <c r="R1028" s="24"/>
      <c r="T1028" s="24"/>
      <c r="X1028" s="24"/>
      <c r="Y1028" s="24"/>
      <c r="Z1028" s="24"/>
      <c r="AA1028" s="24"/>
      <c r="AB1028" s="24"/>
      <c r="AC1028" s="24"/>
      <c r="AD1028" s="24"/>
      <c r="AE1028" s="24"/>
      <c r="AF1028" s="24"/>
      <c r="AG1028" s="24"/>
      <c r="AH1028" s="24"/>
      <c r="AI1028" s="24"/>
      <c r="AJ1028" s="24"/>
      <c r="AK1028" s="24"/>
      <c r="AL1028" s="24"/>
    </row>
    <row r="1029" spans="8:38" ht="15" customHeight="1">
      <c r="H1029" s="24"/>
      <c r="J1029" s="24"/>
      <c r="K1029" s="1"/>
      <c r="L1029" s="24"/>
      <c r="M1029" s="24"/>
      <c r="O1029" s="24"/>
      <c r="Q1029" s="24"/>
      <c r="R1029" s="24"/>
      <c r="T1029" s="24"/>
      <c r="X1029" s="24"/>
      <c r="Y1029" s="24"/>
      <c r="Z1029" s="24"/>
      <c r="AA1029" s="24"/>
      <c r="AB1029" s="24"/>
      <c r="AC1029" s="24"/>
      <c r="AD1029" s="24"/>
      <c r="AE1029" s="24"/>
      <c r="AF1029" s="24"/>
      <c r="AG1029" s="24"/>
      <c r="AH1029" s="24"/>
      <c r="AI1029" s="24"/>
      <c r="AJ1029" s="24"/>
      <c r="AK1029" s="24"/>
      <c r="AL1029" s="24"/>
    </row>
    <row r="1030" spans="8:38" ht="15" customHeight="1">
      <c r="H1030" s="24"/>
      <c r="J1030" s="24"/>
      <c r="K1030" s="1"/>
      <c r="L1030" s="24"/>
      <c r="M1030" s="24"/>
      <c r="O1030" s="24"/>
      <c r="Q1030" s="24"/>
      <c r="R1030" s="24"/>
      <c r="T1030" s="24"/>
      <c r="X1030" s="24"/>
      <c r="Y1030" s="24"/>
      <c r="Z1030" s="24"/>
      <c r="AA1030" s="24"/>
      <c r="AB1030" s="24"/>
      <c r="AC1030" s="24"/>
      <c r="AD1030" s="24"/>
      <c r="AE1030" s="24"/>
      <c r="AF1030" s="24"/>
      <c r="AG1030" s="24"/>
      <c r="AH1030" s="24"/>
      <c r="AI1030" s="24"/>
      <c r="AJ1030" s="24"/>
      <c r="AK1030" s="24"/>
      <c r="AL1030" s="24"/>
    </row>
    <row r="1031" spans="8:38" ht="15" customHeight="1">
      <c r="H1031" s="24"/>
      <c r="J1031" s="24"/>
      <c r="K1031" s="1"/>
      <c r="L1031" s="24"/>
      <c r="M1031" s="24"/>
      <c r="O1031" s="24"/>
      <c r="Q1031" s="24"/>
      <c r="R1031" s="24"/>
      <c r="T1031" s="24"/>
      <c r="X1031" s="24"/>
      <c r="Y1031" s="24"/>
      <c r="Z1031" s="24"/>
      <c r="AA1031" s="24"/>
      <c r="AB1031" s="24"/>
      <c r="AC1031" s="24"/>
      <c r="AD1031" s="24"/>
      <c r="AE1031" s="24"/>
      <c r="AF1031" s="24"/>
      <c r="AG1031" s="24"/>
      <c r="AH1031" s="24"/>
      <c r="AI1031" s="24"/>
      <c r="AJ1031" s="24"/>
      <c r="AK1031" s="24"/>
      <c r="AL1031" s="24"/>
    </row>
    <row r="1032" spans="8:38" ht="15" customHeight="1">
      <c r="H1032" s="24"/>
      <c r="J1032" s="24"/>
      <c r="K1032" s="1"/>
      <c r="L1032" s="24"/>
      <c r="M1032" s="24"/>
      <c r="O1032" s="24"/>
      <c r="Q1032" s="24"/>
      <c r="R1032" s="24"/>
      <c r="T1032" s="24"/>
      <c r="X1032" s="24"/>
      <c r="Y1032" s="24"/>
      <c r="Z1032" s="24"/>
      <c r="AA1032" s="24"/>
      <c r="AB1032" s="24"/>
      <c r="AC1032" s="24"/>
      <c r="AD1032" s="24"/>
      <c r="AE1032" s="24"/>
      <c r="AF1032" s="24"/>
      <c r="AG1032" s="24"/>
      <c r="AH1032" s="24"/>
      <c r="AI1032" s="24"/>
      <c r="AJ1032" s="24"/>
      <c r="AK1032" s="24"/>
      <c r="AL1032" s="24"/>
    </row>
    <row r="1033" spans="8:38" ht="15" customHeight="1">
      <c r="H1033" s="24"/>
      <c r="J1033" s="24"/>
      <c r="K1033" s="1"/>
      <c r="L1033" s="24"/>
      <c r="M1033" s="24"/>
      <c r="O1033" s="24"/>
      <c r="Q1033" s="24"/>
      <c r="R1033" s="24"/>
      <c r="T1033" s="24"/>
      <c r="X1033" s="24"/>
      <c r="Y1033" s="24"/>
      <c r="Z1033" s="24"/>
      <c r="AA1033" s="24"/>
      <c r="AB1033" s="24"/>
      <c r="AC1033" s="24"/>
      <c r="AD1033" s="24"/>
      <c r="AE1033" s="24"/>
      <c r="AF1033" s="24"/>
      <c r="AG1033" s="24"/>
      <c r="AH1033" s="24"/>
      <c r="AI1033" s="24"/>
      <c r="AJ1033" s="24"/>
      <c r="AK1033" s="24"/>
      <c r="AL1033" s="24"/>
    </row>
    <row r="1034" spans="8:38" ht="15" customHeight="1">
      <c r="H1034" s="24"/>
      <c r="J1034" s="24"/>
      <c r="L1034" s="24"/>
      <c r="M1034" s="24"/>
      <c r="O1034" s="24"/>
      <c r="Q1034" s="24"/>
      <c r="R1034" s="24"/>
      <c r="T1034" s="24"/>
      <c r="X1034" s="24"/>
      <c r="Y1034" s="24"/>
      <c r="Z1034" s="24"/>
      <c r="AA1034" s="24"/>
      <c r="AB1034" s="24"/>
      <c r="AC1034" s="24"/>
      <c r="AD1034" s="24"/>
      <c r="AE1034" s="24"/>
      <c r="AF1034" s="24"/>
      <c r="AG1034" s="24"/>
      <c r="AH1034" s="24"/>
      <c r="AI1034" s="24"/>
      <c r="AJ1034" s="24"/>
      <c r="AK1034" s="24"/>
      <c r="AL1034" s="24"/>
    </row>
  </sheetData>
  <sheetProtection formatCells="0"/>
  <mergeCells count="47">
    <mergeCell ref="R61:R62"/>
    <mergeCell ref="B15:C15"/>
    <mergeCell ref="B2:C2"/>
    <mergeCell ref="B10:C10"/>
    <mergeCell ref="B12:C12"/>
    <mergeCell ref="B13:C13"/>
    <mergeCell ref="B14:C14"/>
    <mergeCell ref="B17:C17"/>
    <mergeCell ref="B45:C45"/>
    <mergeCell ref="B46:C46"/>
    <mergeCell ref="B47:C47"/>
    <mergeCell ref="B35:C35"/>
    <mergeCell ref="B36:C36"/>
    <mergeCell ref="B37:C37"/>
    <mergeCell ref="B43:C43"/>
    <mergeCell ref="Z25:AA25"/>
    <mergeCell ref="Z26:AA26"/>
    <mergeCell ref="T20:W24"/>
    <mergeCell ref="X20:AA24"/>
    <mergeCell ref="B4:C4"/>
    <mergeCell ref="B5:C5"/>
    <mergeCell ref="B6:C6"/>
    <mergeCell ref="B7:C7"/>
    <mergeCell ref="B8:C8"/>
    <mergeCell ref="B9:C9"/>
    <mergeCell ref="B19:C19"/>
    <mergeCell ref="B23:C23"/>
    <mergeCell ref="B11:C11"/>
    <mergeCell ref="D1:R1"/>
    <mergeCell ref="A25:A60"/>
    <mergeCell ref="B44:C44"/>
    <mergeCell ref="B42:C42"/>
    <mergeCell ref="A2:A19"/>
    <mergeCell ref="B3:C3"/>
    <mergeCell ref="D20:D23"/>
    <mergeCell ref="Q20:Q22"/>
    <mergeCell ref="B20:C20"/>
    <mergeCell ref="B21:C21"/>
    <mergeCell ref="B22:C22"/>
    <mergeCell ref="B1:C1"/>
    <mergeCell ref="B63:C63"/>
    <mergeCell ref="B38:C38"/>
    <mergeCell ref="B39:C39"/>
    <mergeCell ref="B40:C40"/>
    <mergeCell ref="B41:C41"/>
    <mergeCell ref="B62:C62"/>
    <mergeCell ref="B61:C61"/>
  </mergeCells>
  <conditionalFormatting sqref="T29 V29 E7:P7">
    <cfRule type="containsText" dxfId="19" priority="50" operator="containsText" text="NO">
      <formula>NOT(ISERROR(SEARCH("NO",E7)))</formula>
    </cfRule>
  </conditionalFormatting>
  <conditionalFormatting sqref="T29 V29 E7:P7">
    <cfRule type="containsText" dxfId="18" priority="49" operator="containsText" text="SI">
      <formula>NOT(ISERROR(SEARCH("SI",E7)))</formula>
    </cfRule>
  </conditionalFormatting>
  <conditionalFormatting sqref="E6:Q6">
    <cfRule type="cellIs" dxfId="17" priority="46" operator="lessThan">
      <formula>12</formula>
    </cfRule>
  </conditionalFormatting>
  <conditionalFormatting sqref="B9">
    <cfRule type="expression" dxfId="16" priority="31">
      <formula>AND(D8&gt;0.135,D8&lt;0.137)</formula>
    </cfRule>
  </conditionalFormatting>
  <conditionalFormatting sqref="D51:N51">
    <cfRule type="expression" dxfId="15" priority="27">
      <formula>$C$34=0</formula>
    </cfRule>
  </conditionalFormatting>
  <conditionalFormatting sqref="B45 B42 B57:R57 D45:R45 D35:R42">
    <cfRule type="expression" dxfId="14" priority="26">
      <formula>$C$34=0</formula>
    </cfRule>
  </conditionalFormatting>
  <conditionalFormatting sqref="E4:R4">
    <cfRule type="containsText" dxfId="13" priority="23" operator="containsText" text="NO">
      <formula>NOT(ISERROR(SEARCH("NO",E4)))</formula>
    </cfRule>
  </conditionalFormatting>
  <conditionalFormatting sqref="B35:B41">
    <cfRule type="expression" dxfId="12" priority="22">
      <formula>$C$34=0</formula>
    </cfRule>
  </conditionalFormatting>
  <conditionalFormatting sqref="E59:R59">
    <cfRule type="cellIs" dxfId="11" priority="20" operator="equal">
      <formula>0</formula>
    </cfRule>
  </conditionalFormatting>
  <conditionalFormatting sqref="B59:Q59">
    <cfRule type="expression" dxfId="10" priority="244" stopIfTrue="1">
      <formula>$C$34=0</formula>
    </cfRule>
  </conditionalFormatting>
  <conditionalFormatting sqref="E23:Q23">
    <cfRule type="expression" dxfId="9" priority="10">
      <formula>E23="NO"</formula>
    </cfRule>
  </conditionalFormatting>
  <conditionalFormatting sqref="B13:B14">
    <cfRule type="expression" dxfId="8" priority="7">
      <formula>OR(D13&gt;0.35,D14&gt;0.35,D15&gt;0.35)</formula>
    </cfRule>
  </conditionalFormatting>
  <conditionalFormatting sqref="C13:C14">
    <cfRule type="expression" dxfId="7" priority="609">
      <formula>OR(E13&gt;0.35,E14&gt;0.35,E15&gt;0.35)</formula>
    </cfRule>
  </conditionalFormatting>
  <conditionalFormatting sqref="P51">
    <cfRule type="expression" dxfId="6" priority="1">
      <formula>$C$34=0</formula>
    </cfRule>
  </conditionalFormatting>
  <conditionalFormatting sqref="E58:Q58">
    <cfRule type="top10" dxfId="5" priority="1437" bottom="1" rank="3"/>
    <cfRule type="iconSet" priority="1438">
      <iconSet iconSet="3Symbols2" reverse="1">
        <cfvo type="percent" val="0"/>
        <cfvo type="percentile" val="33"/>
        <cfvo type="percentile" val="67"/>
      </iconSet>
    </cfRule>
  </conditionalFormatting>
  <conditionalFormatting sqref="E60:R60">
    <cfRule type="colorScale" priority="1441">
      <colorScale>
        <cfvo type="min"/>
        <cfvo type="percentile" val="50"/>
        <cfvo type="max"/>
        <color rgb="FFF8696B"/>
        <color rgb="FFFFEB84"/>
        <color rgb="FF63BE7B"/>
      </colorScale>
    </cfRule>
  </conditionalFormatting>
  <conditionalFormatting sqref="E44:Q44">
    <cfRule type="iconSet" priority="1443">
      <iconSet iconSet="4Rating">
        <cfvo type="percent" val="0"/>
        <cfvo type="percent" val="15"/>
        <cfvo type="percent" val="40"/>
        <cfvo type="percent" val="75"/>
      </iconSet>
    </cfRule>
  </conditionalFormatting>
  <conditionalFormatting sqref="E43:Q43">
    <cfRule type="iconSet" priority="1445">
      <iconSet iconSet="4Rating">
        <cfvo type="percent" val="0"/>
        <cfvo type="percent" val="15"/>
        <cfvo type="percent" val="40"/>
        <cfvo type="percent" val="75"/>
      </iconSet>
    </cfRule>
  </conditionalFormatting>
  <conditionalFormatting sqref="E12:Q12">
    <cfRule type="colorScale" priority="1447">
      <colorScale>
        <cfvo type="min"/>
        <cfvo type="num" val="2"/>
        <cfvo type="max"/>
        <color theme="5" tint="0.39997558519241921"/>
        <color theme="6" tint="0.79998168889431442"/>
        <color rgb="FF00B050"/>
      </colorScale>
    </cfRule>
  </conditionalFormatting>
  <conditionalFormatting sqref="E19:Q19">
    <cfRule type="top10" dxfId="4" priority="1449" rank="1"/>
  </conditionalFormatting>
  <conditionalFormatting sqref="D59:Q59">
    <cfRule type="top10" dxfId="3" priority="1451" rank="2"/>
    <cfRule type="iconSet" priority="1452">
      <iconSet iconSet="3Symbols2">
        <cfvo type="percent" val="0"/>
        <cfvo type="percent" val="33"/>
        <cfvo type="percent" val="67"/>
      </iconSet>
    </cfRule>
  </conditionalFormatting>
  <conditionalFormatting sqref="E61:Q61">
    <cfRule type="expression" dxfId="2" priority="1455">
      <formula>(E58=SMALL($D$58:$Q$58,3))</formula>
    </cfRule>
    <cfRule type="expression" dxfId="1" priority="1456">
      <formula>(E58=SMALL($D$58:$Q$58,2))</formula>
    </cfRule>
    <cfRule type="expression" dxfId="0" priority="1457">
      <formula>(E58=SMALL($D$58:$Q$58,1))</formula>
    </cfRule>
  </conditionalFormatting>
  <hyperlinks>
    <hyperlink ref="P63" r:id="rId1" xr:uid="{00000000-0004-0000-0000-00000E000000}"/>
    <hyperlink ref="H63" r:id="rId2" xr:uid="{00000000-0004-0000-0000-00000B000000}"/>
    <hyperlink ref="N63" r:id="rId3" xr:uid="{00000000-0004-0000-0000-00000A000000}"/>
    <hyperlink ref="M63" r:id="rId4" xr:uid="{00000000-0004-0000-0000-000009000000}"/>
    <hyperlink ref="G63" r:id="rId5" xr:uid="{00000000-0004-0000-0000-000008000000}"/>
    <hyperlink ref="I63" r:id="rId6" xr:uid="{00000000-0004-0000-0000-000007000000}"/>
    <hyperlink ref="F63" r:id="rId7" xr:uid="{00000000-0004-0000-0000-000006000000}"/>
    <hyperlink ref="O63" r:id="rId8" xr:uid="{00000000-0004-0000-0000-000005000000}"/>
    <hyperlink ref="E63" r:id="rId9" xr:uid="{00000000-0004-0000-0000-000004000000}"/>
    <hyperlink ref="K63" r:id="rId10" xr:uid="{00000000-0004-0000-0000-000003000000}"/>
    <hyperlink ref="L63" r:id="rId11" xr:uid="{00000000-0004-0000-0000-000002000000}"/>
    <hyperlink ref="J63" r:id="rId12" xr:uid="{00000000-0004-0000-0000-000001000000}"/>
    <hyperlink ref="R20" r:id="rId13" xr:uid="{00000000-0004-0000-0000-000000000000}"/>
  </hyperlinks>
  <pageMargins left="0.7" right="0.7" top="0.75" bottom="0.75" header="0" footer="0"/>
  <pageSetup paperSize="9" scale="15" orientation="portrait" r:id="rId14"/>
  <ignoredErrors>
    <ignoredError sqref="B13:B15" unlockedFormula="1"/>
  </ignoredErrors>
  <drawing r:id="rId15"/>
  <legacyDrawing r:id="rId1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Casa</dc:creator>
  <cp:keywords/>
  <dc:description/>
  <cp:lastModifiedBy>Javier Diaz</cp:lastModifiedBy>
  <cp:revision/>
  <dcterms:created xsi:type="dcterms:W3CDTF">2022-09-02T07:05:11Z</dcterms:created>
  <dcterms:modified xsi:type="dcterms:W3CDTF">2025-06-02T07:48:51Z</dcterms:modified>
  <cp:category/>
  <cp:contentStatus/>
</cp:coreProperties>
</file>